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\Laporan Prestasi Bulanan\Laporan Prestasi 2018\06. Jun 2018\"/>
    </mc:Choice>
  </mc:AlternateContent>
  <bookViews>
    <workbookView xWindow="-15" yWindow="3705" windowWidth="20550" windowHeight="3765" activeTab="7"/>
  </bookViews>
  <sheets>
    <sheet name="MUKA DEPAN" sheetId="17" r:id="rId1"/>
    <sheet name="NEGERI" sheetId="9" r:id="rId2"/>
    <sheet name="TT" sheetId="11" r:id="rId3"/>
    <sheet name="TIN TT" sheetId="12" r:id="rId4"/>
    <sheet name="KERTAS SIASATAN" sheetId="13" r:id="rId5"/>
    <sheet name="TAPAK" sheetId="18" r:id="rId6"/>
    <sheet name="BAHAN" sheetId="19" r:id="rId7"/>
    <sheet name="OPB" sheetId="14" r:id="rId8"/>
    <sheet name="KOMPAUN" sheetId="15" r:id="rId9"/>
    <sheet name="NOTIS" sheetId="16" r:id="rId10"/>
  </sheets>
  <definedNames>
    <definedName name="_xlnm.Print_Area" localSheetId="6">BAHAN!$A$1:$G$33</definedName>
    <definedName name="_xlnm.Print_Area" localSheetId="4">'KERTAS SIASATAN'!$A$1:$G$33</definedName>
    <definedName name="_xlnm.Print_Area" localSheetId="1">NEGERI!$A$1:$U$31</definedName>
    <definedName name="_xlnm.Print_Area" localSheetId="7">OPB!$A$1:$G$33</definedName>
    <definedName name="_xlnm.Print_Area" localSheetId="5">TAPAK!$A$1:$G$33</definedName>
    <definedName name="_xlnm.Print_Area" localSheetId="2">TT!$A$1:$G$33</definedName>
    <definedName name="_xlnm.Print_Titles" localSheetId="9">NOTIS!$1:$4</definedName>
  </definedNames>
  <calcPr calcId="162913"/>
</workbook>
</file>

<file path=xl/calcChain.xml><?xml version="1.0" encoding="utf-8"?>
<calcChain xmlns="http://schemas.openxmlformats.org/spreadsheetml/2006/main">
  <c r="S20" i="15" l="1"/>
  <c r="E20" i="13"/>
  <c r="T9" i="9"/>
  <c r="D18" i="15" l="1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19" i="13" l="1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P22" i="12"/>
  <c r="O22" i="12"/>
  <c r="N22" i="12"/>
  <c r="M22" i="12"/>
  <c r="L22" i="12"/>
  <c r="K22" i="12"/>
  <c r="J22" i="12"/>
  <c r="I22" i="12"/>
  <c r="H22" i="12"/>
  <c r="F22" i="12"/>
  <c r="D22" i="12"/>
  <c r="C22" i="12"/>
  <c r="E19" i="12"/>
  <c r="Q19" i="12" s="1"/>
  <c r="Q18" i="12"/>
  <c r="E18" i="12"/>
  <c r="E17" i="12"/>
  <c r="Q17" i="12" s="1"/>
  <c r="Q16" i="12"/>
  <c r="E16" i="12"/>
  <c r="E15" i="12"/>
  <c r="Q15" i="12" s="1"/>
  <c r="Q14" i="12"/>
  <c r="E14" i="12"/>
  <c r="E13" i="12"/>
  <c r="Q13" i="12" s="1"/>
  <c r="Q12" i="12"/>
  <c r="E12" i="12"/>
  <c r="E11" i="12"/>
  <c r="Q11" i="12" s="1"/>
  <c r="Q10" i="12"/>
  <c r="E10" i="12"/>
  <c r="E9" i="12"/>
  <c r="Q9" i="12" s="1"/>
  <c r="Q8" i="12"/>
  <c r="E8" i="12"/>
  <c r="E7" i="12"/>
  <c r="Q7" i="12" s="1"/>
  <c r="Q6" i="12"/>
  <c r="Q22" i="12" s="1"/>
  <c r="E6" i="12"/>
  <c r="E22" i="12" l="1"/>
  <c r="R22" i="12" s="1"/>
  <c r="D18" i="11" l="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T29" i="9"/>
  <c r="T30" i="9" s="1"/>
  <c r="U30" i="9" s="1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T25" i="9"/>
  <c r="U25" i="9" s="1"/>
  <c r="T24" i="9"/>
  <c r="U24" i="9" s="1"/>
  <c r="T23" i="9"/>
  <c r="U23" i="9" s="1"/>
  <c r="D21" i="9"/>
  <c r="T18" i="9"/>
  <c r="T17" i="9"/>
  <c r="T15" i="9"/>
  <c r="U15" i="9" s="1"/>
  <c r="T14" i="9"/>
  <c r="U14" i="9" s="1"/>
  <c r="T13" i="9"/>
  <c r="U13" i="9" s="1"/>
  <c r="T12" i="9"/>
  <c r="U12" i="9" s="1"/>
  <c r="T11" i="9"/>
  <c r="U11" i="9" s="1"/>
  <c r="U9" i="9"/>
  <c r="T26" i="9" l="1"/>
  <c r="U29" i="9"/>
  <c r="T27" i="9" l="1"/>
  <c r="U27" i="9" s="1"/>
  <c r="U26" i="9"/>
  <c r="Q49" i="16" l="1"/>
  <c r="P49" i="16"/>
  <c r="O49" i="16"/>
  <c r="M49" i="16"/>
  <c r="L49" i="16"/>
  <c r="K49" i="16"/>
  <c r="J49" i="16"/>
  <c r="I49" i="16"/>
  <c r="H49" i="16"/>
  <c r="G49" i="16"/>
  <c r="F49" i="16"/>
  <c r="E49" i="16"/>
  <c r="D49" i="16"/>
  <c r="C49" i="16"/>
  <c r="R47" i="16"/>
  <c r="R45" i="16"/>
  <c r="R43" i="16"/>
  <c r="R41" i="16"/>
  <c r="N39" i="16"/>
  <c r="R39" i="16" s="1"/>
  <c r="R37" i="16"/>
  <c r="R35" i="16"/>
  <c r="R33" i="16"/>
  <c r="R31" i="16"/>
  <c r="N31" i="16"/>
  <c r="R29" i="16"/>
  <c r="N29" i="16"/>
  <c r="R27" i="16"/>
  <c r="N27" i="16"/>
  <c r="R25" i="16"/>
  <c r="N25" i="16"/>
  <c r="R23" i="16"/>
  <c r="N23" i="16"/>
  <c r="N49" i="16" s="1"/>
  <c r="R21" i="16"/>
  <c r="R19" i="16"/>
  <c r="R17" i="16"/>
  <c r="R15" i="16"/>
  <c r="R13" i="16"/>
  <c r="R11" i="16"/>
  <c r="R9" i="16"/>
  <c r="R7" i="16"/>
  <c r="R5" i="16"/>
  <c r="R49" i="16" l="1"/>
  <c r="D20" i="13" l="1"/>
  <c r="C33" i="13"/>
  <c r="C33" i="18" s="1"/>
  <c r="C33" i="19" s="1"/>
  <c r="C33" i="14" s="1"/>
  <c r="C33" i="15" s="1"/>
  <c r="E18" i="11" l="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G19" i="13" l="1"/>
  <c r="F19" i="13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C20" i="15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18" i="14"/>
  <c r="G18" i="14" s="1"/>
  <c r="E17" i="14"/>
  <c r="E16" i="14"/>
  <c r="G16" i="14" s="1"/>
  <c r="E15" i="14"/>
  <c r="G15" i="14" s="1"/>
  <c r="E14" i="14"/>
  <c r="G14" i="14" s="1"/>
  <c r="E13" i="14"/>
  <c r="E12" i="14"/>
  <c r="G12" i="14" s="1"/>
  <c r="E11" i="14"/>
  <c r="G11" i="14" s="1"/>
  <c r="E10" i="14"/>
  <c r="G10" i="14" s="1"/>
  <c r="E9" i="14"/>
  <c r="E8" i="14"/>
  <c r="G8" i="14" s="1"/>
  <c r="E7" i="14"/>
  <c r="G7" i="14" s="1"/>
  <c r="E6" i="14"/>
  <c r="G6" i="14" s="1"/>
  <c r="E5" i="14"/>
  <c r="C20" i="14"/>
  <c r="G17" i="14"/>
  <c r="G13" i="14"/>
  <c r="G9" i="14"/>
  <c r="G5" i="14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E9" i="19"/>
  <c r="G9" i="19" s="1"/>
  <c r="E8" i="19"/>
  <c r="G8" i="19" s="1"/>
  <c r="E7" i="19"/>
  <c r="G7" i="19" s="1"/>
  <c r="E6" i="19"/>
  <c r="G6" i="19" s="1"/>
  <c r="E5" i="19"/>
  <c r="G5" i="19" s="1"/>
  <c r="C20" i="19"/>
  <c r="G10" i="19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E8" i="18"/>
  <c r="G8" i="18" s="1"/>
  <c r="E7" i="18"/>
  <c r="G7" i="18" s="1"/>
  <c r="E6" i="18"/>
  <c r="E5" i="18"/>
  <c r="C20" i="18"/>
  <c r="G9" i="18"/>
  <c r="G5" i="18"/>
  <c r="E18" i="13"/>
  <c r="E17" i="13"/>
  <c r="E16" i="13"/>
  <c r="G16" i="13" s="1"/>
  <c r="E14" i="13"/>
  <c r="G14" i="13" s="1"/>
  <c r="E15" i="13"/>
  <c r="F15" i="13" s="1"/>
  <c r="E13" i="13"/>
  <c r="G13" i="13" s="1"/>
  <c r="E12" i="13"/>
  <c r="G12" i="13" s="1"/>
  <c r="E11" i="13"/>
  <c r="G11" i="13" s="1"/>
  <c r="E10" i="13"/>
  <c r="G10" i="13" s="1"/>
  <c r="E9" i="13"/>
  <c r="F9" i="13" s="1"/>
  <c r="E8" i="13"/>
  <c r="G8" i="13" s="1"/>
  <c r="E7" i="13"/>
  <c r="G7" i="13" s="1"/>
  <c r="E6" i="13"/>
  <c r="G6" i="13" s="1"/>
  <c r="E5" i="13"/>
  <c r="G15" i="13"/>
  <c r="C20" i="13"/>
  <c r="G18" i="13"/>
  <c r="F18" i="13"/>
  <c r="G17" i="13"/>
  <c r="F15" i="11"/>
  <c r="F6" i="11"/>
  <c r="C20" i="11"/>
  <c r="G15" i="11"/>
  <c r="G11" i="11"/>
  <c r="F11" i="11"/>
  <c r="G5" i="11"/>
  <c r="F5" i="11"/>
  <c r="E20" i="11"/>
  <c r="G18" i="11"/>
  <c r="F18" i="11"/>
  <c r="G17" i="11"/>
  <c r="F17" i="11"/>
  <c r="G16" i="11"/>
  <c r="F16" i="11"/>
  <c r="G14" i="11"/>
  <c r="F14" i="11"/>
  <c r="G13" i="11"/>
  <c r="F13" i="11"/>
  <c r="G12" i="11"/>
  <c r="F12" i="11"/>
  <c r="G10" i="11"/>
  <c r="F10" i="11"/>
  <c r="G9" i="11"/>
  <c r="F9" i="11"/>
  <c r="G8" i="11"/>
  <c r="F8" i="11"/>
  <c r="G7" i="11"/>
  <c r="F7" i="11"/>
  <c r="G6" i="11"/>
  <c r="F12" i="13" l="1"/>
  <c r="G5" i="13"/>
  <c r="F5" i="13"/>
  <c r="G9" i="13"/>
  <c r="E20" i="18"/>
  <c r="F6" i="13"/>
  <c r="G6" i="18"/>
  <c r="D20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E20" i="15"/>
  <c r="D20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E20" i="14"/>
  <c r="D2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E20" i="19"/>
  <c r="D20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1" i="13"/>
  <c r="F8" i="13"/>
  <c r="F7" i="13"/>
  <c r="F17" i="13"/>
  <c r="F16" i="13"/>
  <c r="F14" i="13"/>
  <c r="F13" i="13"/>
  <c r="F10" i="13"/>
  <c r="G20" i="13"/>
  <c r="D20" i="11"/>
  <c r="F20" i="11" s="1"/>
  <c r="G20" i="11"/>
  <c r="G20" i="15" l="1"/>
  <c r="F20" i="15"/>
  <c r="G20" i="14"/>
  <c r="G20" i="19"/>
  <c r="F20" i="19"/>
  <c r="G20" i="18"/>
  <c r="F20" i="18"/>
  <c r="F20" i="13"/>
  <c r="T18" i="15" l="1"/>
  <c r="U18" i="15"/>
  <c r="N20" i="15" l="1"/>
  <c r="M20" i="15"/>
  <c r="L20" i="15"/>
  <c r="K20" i="15"/>
  <c r="J20" i="15"/>
  <c r="I20" i="15"/>
  <c r="H20" i="15"/>
  <c r="Q19" i="15"/>
  <c r="O18" i="15"/>
  <c r="O20" i="15" s="1"/>
  <c r="U17" i="15"/>
  <c r="T17" i="15"/>
  <c r="U16" i="15"/>
  <c r="T16" i="15"/>
  <c r="U15" i="15"/>
  <c r="T15" i="15"/>
  <c r="T14" i="15"/>
  <c r="T13" i="15"/>
  <c r="T12" i="15"/>
  <c r="T11" i="15"/>
  <c r="T10" i="15"/>
  <c r="T9" i="15"/>
  <c r="T8" i="15"/>
  <c r="T7" i="15"/>
  <c r="T6" i="15"/>
  <c r="Q20" i="15"/>
  <c r="T5" i="15"/>
  <c r="J23" i="15" l="1"/>
  <c r="J24" i="15"/>
  <c r="U6" i="15"/>
  <c r="U7" i="15"/>
  <c r="U8" i="15"/>
  <c r="U9" i="15"/>
  <c r="U10" i="15"/>
  <c r="U11" i="15"/>
  <c r="U12" i="15"/>
  <c r="U13" i="15"/>
  <c r="U14" i="15"/>
  <c r="U5" i="15"/>
  <c r="R20" i="15"/>
  <c r="U20" i="15" s="1"/>
  <c r="J22" i="15" l="1"/>
  <c r="T20" i="15"/>
</calcChain>
</file>

<file path=xl/sharedStrings.xml><?xml version="1.0" encoding="utf-8"?>
<sst xmlns="http://schemas.openxmlformats.org/spreadsheetml/2006/main" count="412" uniqueCount="196">
  <si>
    <t>JANUARI</t>
  </si>
  <si>
    <t>Tahun</t>
  </si>
  <si>
    <t>STATUS</t>
  </si>
  <si>
    <t>Nota:</t>
  </si>
  <si>
    <t>BIL</t>
  </si>
  <si>
    <t>BULAN</t>
  </si>
  <si>
    <t>KPI</t>
  </si>
  <si>
    <t>PEMERIKSAAN TAPAK/PREMIS</t>
  </si>
  <si>
    <t>OPERASI PENGUATKUASAAN BERSEPADU (OPB)</t>
  </si>
  <si>
    <t>LAPORAN TATATERTIB</t>
  </si>
  <si>
    <t>PROGRAM INDEK PRESTASI UTAMA</t>
  </si>
  <si>
    <t>WPKL</t>
  </si>
  <si>
    <t>1.1 Sasaran Tahunan</t>
  </si>
  <si>
    <t>4.1 Sasaran Tahunan</t>
  </si>
  <si>
    <t>3.1 Sasaran Tahunan</t>
  </si>
  <si>
    <t>2.1 Sasaran Tapak -Tahunan</t>
  </si>
  <si>
    <t>2.2 Sasaran Bahan- Tahunan</t>
  </si>
  <si>
    <t>%</t>
  </si>
  <si>
    <t>NEGERI</t>
  </si>
  <si>
    <t>KEDAH</t>
  </si>
  <si>
    <t>PERLIS</t>
  </si>
  <si>
    <t>PENANG</t>
  </si>
  <si>
    <t>PERAK</t>
  </si>
  <si>
    <t>SELANGOR</t>
  </si>
  <si>
    <t>N.SEMBILAN</t>
  </si>
  <si>
    <t>JOHOR</t>
  </si>
  <si>
    <t>PAHANG</t>
  </si>
  <si>
    <t>KELANTAN</t>
  </si>
  <si>
    <t>TERENGGANU</t>
  </si>
  <si>
    <t>SARAWAK</t>
  </si>
  <si>
    <t>HQ</t>
  </si>
  <si>
    <t>JUMLAH</t>
  </si>
  <si>
    <t>STATUS PENYIAPAN</t>
  </si>
  <si>
    <t>PENCAPAIAN SEMASA (BIL)</t>
  </si>
  <si>
    <t>PENCAPAIAN SEMASA (%)</t>
  </si>
  <si>
    <t>PENCAPAIAN TAHUNAN (%)</t>
  </si>
  <si>
    <t>MELAKA</t>
  </si>
  <si>
    <t>NEGERI SEMBILAN</t>
  </si>
  <si>
    <t>SABAH</t>
  </si>
  <si>
    <t xml:space="preserve"> Prestasi mencapai sasaran 111% ke atas</t>
  </si>
  <si>
    <t xml:space="preserve"> Prestasi mencapai sasaran 100% ke atas</t>
  </si>
  <si>
    <t xml:space="preserve"> Prestasi mencapai sasaran diantara 75% - 99% ke atas</t>
  </si>
  <si>
    <t xml:space="preserve"> Prestasi di bawah sasaran 75% </t>
  </si>
  <si>
    <t>Tarikh dikemaskini:</t>
  </si>
  <si>
    <t>STATUS TINDAKAN TATATERTIB</t>
  </si>
  <si>
    <t>BIL. LAPORAN TATATERTIB (SEMASA)</t>
  </si>
  <si>
    <t>JUM. LAPORAN T'KUMPUL</t>
  </si>
  <si>
    <t xml:space="preserve">TIDAK DIBAWA KE PROSIDING </t>
  </si>
  <si>
    <t>TINDAKAN TATATERTIB YG DIKENAKAN (BIL. KONTRAKTOR)</t>
  </si>
  <si>
    <t>JUM. KONTRAKTOR DIBAWA KE PROSIDING TATATERTIB</t>
  </si>
  <si>
    <t>BAKI LAPORAN YANG HENDAK DIBAWA KE PROSIDING</t>
  </si>
  <si>
    <t>CATATAN</t>
  </si>
  <si>
    <t>GANTUNG</t>
  </si>
  <si>
    <t>TARIK BALIK</t>
  </si>
  <si>
    <t>BATAL</t>
  </si>
  <si>
    <t>SENARAI HITAM</t>
  </si>
  <si>
    <t>AMARAN BIASA / SELESAI</t>
  </si>
  <si>
    <t>AMARAN BERSYARAT</t>
  </si>
  <si>
    <t>TINDAKAN PUU</t>
  </si>
  <si>
    <t>SIASAT SEMULA</t>
  </si>
  <si>
    <t>Kutipan Levi</t>
  </si>
  <si>
    <t>Jumlah Levi Yg Perlu Dikutip (Juta)</t>
  </si>
  <si>
    <t>Jum Levi Yg Dikutip (Juta)</t>
  </si>
  <si>
    <t xml:space="preserve"> Prestasi mencapai sasaran melebihi 111% ke atas</t>
  </si>
  <si>
    <t>FEBRUARI 2016</t>
  </si>
  <si>
    <t>MAC 2016</t>
  </si>
  <si>
    <t>APRIL 2016</t>
  </si>
  <si>
    <t>JUN 2016</t>
  </si>
  <si>
    <t>JULAI 2016</t>
  </si>
  <si>
    <t>OKTOBER</t>
  </si>
  <si>
    <t>DISEMBER</t>
  </si>
  <si>
    <t>Jumlah Dari Kewangan</t>
  </si>
  <si>
    <t>Dilapor negeri</t>
  </si>
  <si>
    <t xml:space="preserve">Dari kewangan Jan 2016 sehingga Okt 2016 </t>
  </si>
  <si>
    <t>Dari kewangan Okt 2015 sehingga Jun 2016</t>
  </si>
  <si>
    <t>BAHAGIAN PENGUATKUASAAN</t>
  </si>
  <si>
    <t>Tarikh</t>
  </si>
  <si>
    <t>STATUS PENCAPAIAN</t>
  </si>
  <si>
    <t>STATUS OPB</t>
  </si>
  <si>
    <t>STATUS PENGELUARAN NOTIS PENGUATKUASAAN</t>
  </si>
  <si>
    <t>NOTIS</t>
  </si>
  <si>
    <t>NOTIS N1/2015</t>
  </si>
  <si>
    <t>NOTIS BUTIR-BUTIR MENGENAI INDUSTRI PEMBINAAN [SEKSYEN27]</t>
  </si>
  <si>
    <t>NOTIS N2/2015</t>
  </si>
  <si>
    <t>NOTIS N2A/2015</t>
  </si>
  <si>
    <t>NOTIS PENGEMUKAAN MAKLUMAT MENGENAI INDUSTRI PEMBINAAN (INSIDEN DI TAPAK BINA) [SEKSYEN 27] (LAMPIRAN BORANG CICPAC)</t>
  </si>
  <si>
    <t>NOTIS N3A/2015</t>
  </si>
  <si>
    <t>NOTIS PEMBERHENTIAN KERJA PEMBINAAN (LARANGAN MEMULAKAN DAN MENERUSKAN KERJA-KERJA PEMBINAAN) - TIADA PERAKUAN PENDAFTARAN KONTRAKTOR [SEKSYEN 30(1)]</t>
  </si>
  <si>
    <t>NOTIS N3B/2015</t>
  </si>
  <si>
    <t>NOTIS MEMBERHENTIKAN KERJA PEMBINAAN (PELANGGARAN KEWAJIPAN OLEH KONTRAKTOR) [SEKSYEN 34C(2)]</t>
  </si>
  <si>
    <t>NOTIS N3C/2015</t>
  </si>
  <si>
    <t>NOTIS N3D/2015</t>
  </si>
  <si>
    <t>NOTIS N4/2015</t>
  </si>
  <si>
    <t>NOTIS ARAHAN KEWAJIPAN KONTRAKTOR [SUBSEKSYEN 34B &amp; 34C]</t>
  </si>
  <si>
    <t>NOTIS N5/2015</t>
  </si>
  <si>
    <t>NOTIS LARANGAN BERURUSAN DENGAN BAHAN BINAAN YANG TIDAK DIPERAKUKAN [SUBSEKSYEN 33D(1)]</t>
  </si>
  <si>
    <t>NOTIS N6/2015</t>
  </si>
  <si>
    <t>NOTIS TINDAKAN PENGGELEDAHAN LAK &amp; PENYITAAN [SUBSEKSYEN 35C &amp; SEKSYEN 35D]</t>
  </si>
  <si>
    <t>NOTIS N6A/2015</t>
  </si>
  <si>
    <t>NOTIS PEMAKLUMAN PENJUALAN &amp; PELUPUSAN BARANG SITA [SEKSYEN 35P]</t>
  </si>
  <si>
    <t>NOTIS N6B/2015</t>
  </si>
  <si>
    <t>NOTIS PENGENDALIKAN PENYIASATAN [SUBSEKSYEN 35 (C) (2) (D) &amp; SUBSEKSYEN 35C (5)]</t>
  </si>
  <si>
    <t>NOTIS N7/2015</t>
  </si>
  <si>
    <t>NOTIS LUCUTHAK BARANG DISITA [SEKSYEN 35Q]</t>
  </si>
  <si>
    <t>NOTIS N8/2015</t>
  </si>
  <si>
    <t>NOTIS PEMAKLUMAN HALANGAN [SEKSYEN 35U]</t>
  </si>
  <si>
    <t>NOTIS N9/2015</t>
  </si>
  <si>
    <t>NOTIS ARAHAN HADIR [SEKSYEN 35M]</t>
  </si>
  <si>
    <t>NOTIS N10/2015</t>
  </si>
  <si>
    <t>NOTIS KESALAHAN PENDAFTARAN, AKREDITASI &amp; LATIHAN PERSONEL BINAAN (SEKSYEN 33 &amp; SEKSYEN 33A) [SEKSYEN33(1)]</t>
  </si>
  <si>
    <t>NOTIS N11/2015</t>
  </si>
  <si>
    <t>NOTIS KESALAHAN SUBSEKSYEN 34 [PENGENAAN LEVI] (TIDAK ISYTIHAR PROJEK DAN MENZAHIRKAN SEPENUHNYA LIABILITI DAN KEGAGALAN MENJELASKAN BAYARAN LEVI DALAM TEMPOH YANG DITETAPKAN) [SUBSEKSYEN 34(1) DAN 34(3)]</t>
  </si>
  <si>
    <t>NOTIS N12/2015</t>
  </si>
  <si>
    <t>NOTIS KESALAHAN DIBAWAH SUBSEKSYEN 33D(1) [BAHAN BINAAN] [SUBSEKSYEN 34(1) DAN 34(3)]</t>
  </si>
  <si>
    <t>NOTIS N13/2015</t>
  </si>
  <si>
    <t>NOTIS TARIK BALIK ARAHAN BERHENTI KERJA PEMBINAAN</t>
  </si>
  <si>
    <t>NOTIS N14/2015</t>
  </si>
  <si>
    <t>NOTIS KESALAHAN PERAKUAN PENDAFTARAN KONTRAKTOR [SEKSYEN 25(1)]</t>
  </si>
  <si>
    <t>NOTIS N15/2015</t>
  </si>
  <si>
    <t>NOTIS KESALAHAN SEKSYEN 28</t>
  </si>
  <si>
    <t>NOTIS LEBIH GRED</t>
  </si>
  <si>
    <t>NOTIS PEMBERITAHUAN - PERATURAN 8</t>
  </si>
  <si>
    <t>NOTIS MENGEMUKAKAN MAKLUMAT MENGENAI INDUSTRI PEMBINAAN (KONTRAKTOR) [SEKSYEN 27] (LAMPIRAN : NOTIS N2.1/2015 - UNTUK DIISI OLEH OKN)</t>
  </si>
  <si>
    <t>NOTIS PEMBERHENTIAN KERJA (LARANGAN MEMULAKAN DAN MENERUSKAN KERJA-KERJA PEMBINAAN) [SUBSEKSYEN 30 (1A)]</t>
  </si>
  <si>
    <t>NOTIS UNTUK BERHENTI MENGGUNAKAN BAHAN BINAAN YANG TIDAK DIPERAKUKAN [SUBSEKSYEN 33E (1)]</t>
  </si>
  <si>
    <t>LAPORAN PROGRAM PENGUATKUASAAN PEJABAT NEGERI</t>
  </si>
  <si>
    <t>Bulan</t>
  </si>
  <si>
    <t>hingga</t>
  </si>
  <si>
    <t>Tarikh Kemaskini</t>
  </si>
  <si>
    <t>LAPORAN PRESTASI UTAMA SEMASA</t>
  </si>
  <si>
    <t>PEJABAT NEGERI CIDB</t>
  </si>
  <si>
    <t>STATUS KESELURUHAN</t>
  </si>
  <si>
    <t>Perlis</t>
  </si>
  <si>
    <t>Kedah</t>
  </si>
  <si>
    <t>P.Pinang</t>
  </si>
  <si>
    <t>Perak</t>
  </si>
  <si>
    <t>Selangor</t>
  </si>
  <si>
    <t>K.Lumpur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</si>
  <si>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</si>
  <si>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</si>
  <si>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</si>
  <si>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</si>
  <si>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</si>
  <si>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</si>
  <si>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</si>
  <si>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</si>
  <si>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BILANGAN</t>
  </si>
  <si>
    <t>PERATUS %</t>
  </si>
  <si>
    <t>PENYEDIAAN KERTAS SIASATAN</t>
  </si>
  <si>
    <t>1.2 Sasaran Bulanan (%)</t>
  </si>
  <si>
    <t>1.3 Hasil Kompaun (RM)</t>
  </si>
  <si>
    <t>4.2 Sasaran Bulanan (%)</t>
  </si>
  <si>
    <t>STATUS SEMASA BULANAN (%)</t>
  </si>
  <si>
    <t>STATUS SEMASA TAHUNAN (%)</t>
  </si>
  <si>
    <t xml:space="preserve">LAPORAN PERBELANJAAN SEMASA </t>
  </si>
  <si>
    <t>BAJET PERBELANJAAN</t>
  </si>
  <si>
    <t>STATUS SEMASA</t>
  </si>
  <si>
    <t>RM</t>
  </si>
  <si>
    <t>PERATUS</t>
  </si>
  <si>
    <t>PERUNTUKAN CA</t>
  </si>
  <si>
    <t>Penyediaan Kertas Siasatan</t>
  </si>
  <si>
    <t>Laporan Tatatertib</t>
  </si>
  <si>
    <t>Program Bersama TPR Negeri (PI)</t>
  </si>
  <si>
    <t xml:space="preserve">JUMLAH PERBELANJAAN CA </t>
  </si>
  <si>
    <t>BAKI CA</t>
  </si>
  <si>
    <t>PERUNTUKAN CB</t>
  </si>
  <si>
    <t>Operasi Penguatkuasaan Bersepadu (OPB)</t>
  </si>
  <si>
    <t>BAKI CB</t>
  </si>
  <si>
    <t xml:space="preserve"> </t>
  </si>
  <si>
    <t>SASARAN 2018</t>
  </si>
  <si>
    <t>PROSIDING TATATERTIB (2018)</t>
  </si>
  <si>
    <t>BIL. 2/2018</t>
  </si>
  <si>
    <t>BIL. 3/2018</t>
  </si>
  <si>
    <t>BIL. 4/2018</t>
  </si>
  <si>
    <t>IBU PEJABAT</t>
  </si>
  <si>
    <t xml:space="preserve"> b</t>
  </si>
  <si>
    <t>1 Kontraktor - 3 kes Kad Hijau (3 tapak)</t>
  </si>
  <si>
    <t>LAPORAN STATUS NOTIS SEHINGGA APRIL 2018</t>
  </si>
  <si>
    <t>Tarikh dikemaskini : 25-03-2018</t>
  </si>
  <si>
    <t>BIL. 6/2018</t>
  </si>
  <si>
    <t>LAPORAN PRESTASI SEHINGGA JUN 2018</t>
  </si>
  <si>
    <t>JUN</t>
  </si>
  <si>
    <t>BILANGAN LAPORAN TATATERTIB SEHINGGA 25 JUN 2018</t>
  </si>
  <si>
    <t>SASARAN SEHINGGA JUN 2018 (BIL)</t>
  </si>
  <si>
    <t>25.06.2018</t>
  </si>
  <si>
    <t>(SEHINGGA 25 JUN 2018)</t>
  </si>
  <si>
    <t>BIL. 1/2018, BIL. 7/2018</t>
  </si>
  <si>
    <t>1 k'tor - 2 kes levi (afc plud)</t>
  </si>
  <si>
    <t>BIL. 7/2018</t>
  </si>
  <si>
    <t>BIL. 5/2018, BIL. 7/2018</t>
  </si>
  <si>
    <t>KERTAS SIASATAN SEHINGGA 25 JUN 2018</t>
  </si>
  <si>
    <t>PEMERIKSAAN TAPAK SEHINGGA 25 JUN 2018</t>
  </si>
  <si>
    <t>PEMERIKSAAN BAHAN SEHINGGA 25 JUN 2018</t>
  </si>
  <si>
    <t>BILANGAN LAPORAN OPERASI BERSEPADU SEHINGGA 25 JUN 2018</t>
  </si>
  <si>
    <t>JUMLAH KOMPAUN SEHINGGA 25 JUN 2018</t>
  </si>
  <si>
    <t>Hasil Kompaun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</si>
</sst>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0.0"/>
    <numFmt numFmtId="166" formatCode="[$-409]d\-mmm\-yy;@"/>
    <numFmt numFmtId="167" formatCode="#,##0.00000000_);\(#,##0.00000000\)"/>
    <numFmt numFmtId="168" formatCode="0.0000000"/>
    <numFmt numFmtId="169" formatCode="0.00000000"/>
    <numFmt numFmtId="170" formatCode="&quot;RM&quot;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8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5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3" fontId="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 wrapText="1"/>
    </xf>
    <xf numFmtId="9" fontId="6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" fontId="12" fillId="0" borderId="31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3" fontId="15" fillId="0" borderId="26" xfId="0" applyNumberFormat="1" applyFont="1" applyBorder="1" applyAlignment="1">
      <alignment horizontal="center" vertical="center"/>
    </xf>
    <xf numFmtId="1" fontId="15" fillId="0" borderId="2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10" borderId="12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14" borderId="12" xfId="0" applyFont="1" applyFill="1" applyBorder="1"/>
    <xf numFmtId="0" fontId="12" fillId="0" borderId="0" xfId="0" applyFont="1" applyFill="1" applyAlignment="1">
      <alignment horizontal="center" vertical="center"/>
    </xf>
    <xf numFmtId="0" fontId="12" fillId="15" borderId="12" xfId="0" applyFont="1" applyFill="1" applyBorder="1"/>
    <xf numFmtId="0" fontId="12" fillId="16" borderId="12" xfId="0" applyFont="1" applyFill="1" applyBorder="1"/>
    <xf numFmtId="0" fontId="12" fillId="0" borderId="12" xfId="0" applyFont="1" applyBorder="1" applyAlignment="1">
      <alignment vertical="center"/>
    </xf>
    <xf numFmtId="0" fontId="11" fillId="12" borderId="1" xfId="0" applyFont="1" applyFill="1" applyBorder="1" applyAlignment="1">
      <alignment horizontal="centerContinuous"/>
    </xf>
    <xf numFmtId="0" fontId="11" fillId="12" borderId="2" xfId="0" applyFont="1" applyFill="1" applyBorder="1" applyAlignment="1">
      <alignment horizontal="centerContinuous"/>
    </xf>
    <xf numFmtId="0" fontId="11" fillId="12" borderId="3" xfId="0" applyFont="1" applyFill="1" applyBorder="1" applyAlignment="1">
      <alignment horizontal="centerContinuous"/>
    </xf>
    <xf numFmtId="0" fontId="14" fillId="0" borderId="32" xfId="0" applyFont="1" applyBorder="1" applyAlignment="1">
      <alignment horizontal="centerContinuous" vertical="center" wrapText="1"/>
    </xf>
    <xf numFmtId="0" fontId="14" fillId="0" borderId="33" xfId="0" applyFont="1" applyBorder="1" applyAlignment="1">
      <alignment horizontal="centerContinuous" vertical="center" wrapText="1"/>
    </xf>
    <xf numFmtId="0" fontId="7" fillId="0" borderId="0" xfId="0" applyFont="1"/>
    <xf numFmtId="0" fontId="14" fillId="3" borderId="22" xfId="0" applyFont="1" applyFill="1" applyBorder="1" applyAlignment="1">
      <alignment horizontal="centerContinuous" vertical="center" wrapText="1"/>
    </xf>
    <xf numFmtId="0" fontId="14" fillId="3" borderId="34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 wrapText="1"/>
    </xf>
    <xf numFmtId="0" fontId="14" fillId="3" borderId="23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/>
    </xf>
    <xf numFmtId="0" fontId="14" fillId="3" borderId="11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 wrapText="1"/>
    </xf>
    <xf numFmtId="0" fontId="14" fillId="3" borderId="36" xfId="0" applyFont="1" applyFill="1" applyBorder="1" applyAlignment="1">
      <alignment horizontal="centerContinuous" vertical="center" wrapText="1"/>
    </xf>
    <xf numFmtId="0" fontId="12" fillId="8" borderId="0" xfId="0" applyFont="1" applyFill="1"/>
    <xf numFmtId="0" fontId="14" fillId="3" borderId="17" xfId="0" applyFont="1" applyFill="1" applyBorder="1" applyAlignment="1">
      <alignment horizontal="centerContinuous" vertical="center" wrapText="1"/>
    </xf>
    <xf numFmtId="0" fontId="14" fillId="3" borderId="19" xfId="0" applyFont="1" applyFill="1" applyBorder="1" applyAlignment="1">
      <alignment horizontal="centerContinuous" vertical="center" wrapText="1"/>
    </xf>
    <xf numFmtId="0" fontId="14" fillId="3" borderId="37" xfId="0" applyFont="1" applyFill="1" applyBorder="1" applyAlignment="1">
      <alignment horizontal="centerContinuous" vertical="center" wrapText="1"/>
    </xf>
    <xf numFmtId="0" fontId="12" fillId="8" borderId="0" xfId="0" applyFont="1" applyFill="1" applyAlignment="1">
      <alignment vertical="center" wrapText="1"/>
    </xf>
    <xf numFmtId="0" fontId="7" fillId="8" borderId="0" xfId="0" applyFont="1" applyFill="1" applyAlignment="1">
      <alignment vertical="center"/>
    </xf>
    <xf numFmtId="9" fontId="7" fillId="8" borderId="27" xfId="0" applyNumberFormat="1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vertical="center"/>
    </xf>
    <xf numFmtId="1" fontId="16" fillId="8" borderId="16" xfId="0" applyNumberFormat="1" applyFont="1" applyFill="1" applyBorder="1" applyAlignment="1">
      <alignment horizontal="center" vertical="center"/>
    </xf>
    <xf numFmtId="9" fontId="7" fillId="8" borderId="15" xfId="0" applyNumberFormat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2" fillId="8" borderId="0" xfId="0" applyFont="1" applyFill="1" applyAlignment="1">
      <alignment horizontal="center"/>
    </xf>
    <xf numFmtId="0" fontId="7" fillId="8" borderId="0" xfId="0" applyFont="1" applyFill="1"/>
    <xf numFmtId="0" fontId="12" fillId="8" borderId="0" xfId="0" applyFont="1" applyFill="1" applyAlignment="1">
      <alignment horizontal="center" vertical="center"/>
    </xf>
    <xf numFmtId="0" fontId="18" fillId="17" borderId="1" xfId="0" applyFont="1" applyFill="1" applyBorder="1" applyAlignment="1">
      <alignment horizontal="centerContinuous" vertical="center" wrapText="1"/>
    </xf>
    <xf numFmtId="0" fontId="18" fillId="17" borderId="2" xfId="0" applyFont="1" applyFill="1" applyBorder="1" applyAlignment="1">
      <alignment horizontal="centerContinuous" vertical="center" wrapText="1"/>
    </xf>
    <xf numFmtId="0" fontId="18" fillId="17" borderId="3" xfId="0" applyFont="1" applyFill="1" applyBorder="1" applyAlignment="1">
      <alignment horizontal="centerContinuous" vertical="center" wrapText="1"/>
    </xf>
    <xf numFmtId="0" fontId="19" fillId="17" borderId="32" xfId="0" applyFont="1" applyFill="1" applyBorder="1" applyAlignment="1">
      <alignment horizontal="centerContinuous" vertical="center" wrapText="1"/>
    </xf>
    <xf numFmtId="0" fontId="19" fillId="17" borderId="33" xfId="0" applyFont="1" applyFill="1" applyBorder="1" applyAlignment="1">
      <alignment horizontal="centerContinuous" vertical="center" wrapText="1"/>
    </xf>
    <xf numFmtId="0" fontId="19" fillId="17" borderId="39" xfId="0" applyFont="1" applyFill="1" applyBorder="1" applyAlignment="1">
      <alignment horizontal="centerContinuous" vertical="center" wrapText="1"/>
    </xf>
    <xf numFmtId="0" fontId="19" fillId="17" borderId="38" xfId="0" applyFont="1" applyFill="1" applyBorder="1" applyAlignment="1">
      <alignment horizontal="centerContinuous" vertical="center" wrapText="1"/>
    </xf>
    <xf numFmtId="0" fontId="19" fillId="17" borderId="40" xfId="0" applyFont="1" applyFill="1" applyBorder="1" applyAlignment="1">
      <alignment horizontal="centerContinuous" vertical="center" wrapText="1"/>
    </xf>
    <xf numFmtId="168" fontId="19" fillId="0" borderId="41" xfId="0" applyNumberFormat="1" applyFont="1" applyBorder="1" applyAlignment="1">
      <alignment horizontal="right" vertical="center"/>
    </xf>
    <xf numFmtId="168" fontId="19" fillId="0" borderId="7" xfId="0" applyNumberFormat="1" applyFont="1" applyBorder="1" applyAlignment="1">
      <alignment horizontal="right" vertical="center"/>
    </xf>
    <xf numFmtId="168" fontId="19" fillId="0" borderId="9" xfId="0" applyNumberFormat="1" applyFont="1" applyBorder="1" applyAlignment="1">
      <alignment horizontal="right" vertical="center"/>
    </xf>
    <xf numFmtId="169" fontId="19" fillId="0" borderId="7" xfId="0" applyNumberFormat="1" applyFont="1" applyBorder="1" applyAlignment="1">
      <alignment horizontal="centerContinuous" vertical="center"/>
    </xf>
    <xf numFmtId="168" fontId="19" fillId="0" borderId="9" xfId="0" applyNumberFormat="1" applyFont="1" applyBorder="1" applyAlignment="1">
      <alignment horizontal="centerContinuous" vertical="center"/>
    </xf>
    <xf numFmtId="0" fontId="12" fillId="0" borderId="0" xfId="0" applyFont="1" applyBorder="1" applyAlignment="1">
      <alignment horizontal="centerContinuous" vertical="center"/>
    </xf>
    <xf numFmtId="0" fontId="12" fillId="0" borderId="42" xfId="0" applyFont="1" applyBorder="1" applyAlignment="1">
      <alignment horizontal="centerContinuous" vertical="center"/>
    </xf>
    <xf numFmtId="0" fontId="1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12" xfId="0" applyFont="1" applyFill="1" applyBorder="1"/>
    <xf numFmtId="0" fontId="1" fillId="0" borderId="0" xfId="0" applyFont="1" applyAlignment="1">
      <alignment horizontal="left"/>
    </xf>
    <xf numFmtId="0" fontId="1" fillId="7" borderId="12" xfId="0" applyFont="1" applyFill="1" applyBorder="1"/>
    <xf numFmtId="0" fontId="1" fillId="11" borderId="12" xfId="0" applyFont="1" applyFill="1" applyBorder="1"/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4" fontId="12" fillId="0" borderId="0" xfId="2" applyFont="1" applyAlignment="1"/>
    <xf numFmtId="164" fontId="14" fillId="0" borderId="3" xfId="2" applyFont="1" applyBorder="1" applyAlignment="1">
      <alignment horizontal="center" vertical="center" wrapText="1"/>
    </xf>
    <xf numFmtId="17" fontId="14" fillId="0" borderId="3" xfId="2" quotePrefix="1" applyNumberFormat="1" applyFont="1" applyBorder="1" applyAlignment="1">
      <alignment horizontal="center" vertical="center" wrapText="1"/>
    </xf>
    <xf numFmtId="17" fontId="14" fillId="0" borderId="3" xfId="2" applyNumberFormat="1" applyFont="1" applyBorder="1" applyAlignment="1">
      <alignment horizontal="center" vertical="center" wrapText="1"/>
    </xf>
    <xf numFmtId="17" fontId="14" fillId="0" borderId="2" xfId="2" applyNumberFormat="1" applyFont="1" applyBorder="1" applyAlignment="1">
      <alignment horizontal="center" vertical="center" wrapText="1"/>
    </xf>
    <xf numFmtId="17" fontId="14" fillId="0" borderId="26" xfId="2" applyNumberFormat="1" applyFont="1" applyBorder="1" applyAlignment="1">
      <alignment horizontal="center" vertical="center" wrapText="1"/>
    </xf>
    <xf numFmtId="164" fontId="12" fillId="0" borderId="27" xfId="2" applyFont="1" applyBorder="1" applyAlignment="1">
      <alignment vertical="center"/>
    </xf>
    <xf numFmtId="164" fontId="12" fillId="0" borderId="40" xfId="2" applyFont="1" applyBorder="1" applyAlignment="1">
      <alignment vertical="center"/>
    </xf>
    <xf numFmtId="164" fontId="12" fillId="0" borderId="38" xfId="2" applyFont="1" applyBorder="1" applyAlignment="1">
      <alignment vertical="center"/>
    </xf>
    <xf numFmtId="164" fontId="12" fillId="0" borderId="4" xfId="2" applyFont="1" applyBorder="1" applyAlignment="1">
      <alignment vertical="center"/>
    </xf>
    <xf numFmtId="164" fontId="12" fillId="0" borderId="0" xfId="2" applyFont="1" applyBorder="1" applyAlignment="1">
      <alignment vertical="center"/>
    </xf>
    <xf numFmtId="164" fontId="15" fillId="0" borderId="26" xfId="2" applyFont="1" applyBorder="1" applyAlignment="1">
      <alignment vertical="center"/>
    </xf>
    <xf numFmtId="164" fontId="15" fillId="0" borderId="2" xfId="2" applyFont="1" applyBorder="1" applyAlignment="1">
      <alignment vertical="center"/>
    </xf>
    <xf numFmtId="164" fontId="12" fillId="0" borderId="0" xfId="2" applyFont="1" applyAlignment="1">
      <alignment vertical="center"/>
    </xf>
    <xf numFmtId="164" fontId="1" fillId="0" borderId="0" xfId="2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1" fontId="1" fillId="8" borderId="31" xfId="0" applyNumberFormat="1" applyFont="1" applyFill="1" applyBorder="1" applyAlignment="1">
      <alignment horizontal="center" vertical="center"/>
    </xf>
    <xf numFmtId="9" fontId="7" fillId="0" borderId="29" xfId="0" applyNumberFormat="1" applyFont="1" applyFill="1" applyBorder="1" applyAlignment="1">
      <alignment horizontal="center" vertical="center"/>
    </xf>
    <xf numFmtId="9" fontId="8" fillId="0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Continuous" vertical="center" wrapText="1"/>
    </xf>
    <xf numFmtId="1" fontId="7" fillId="8" borderId="48" xfId="0" applyNumberFormat="1" applyFont="1" applyFill="1" applyBorder="1" applyAlignment="1">
      <alignment horizontal="center" vertical="center"/>
    </xf>
    <xf numFmtId="15" fontId="12" fillId="0" borderId="49" xfId="0" applyNumberFormat="1" applyFont="1" applyBorder="1" applyAlignment="1">
      <alignment horizontal="centerContinuous" vertical="center"/>
    </xf>
    <xf numFmtId="164" fontId="12" fillId="0" borderId="28" xfId="2" applyFont="1" applyFill="1" applyBorder="1" applyAlignment="1">
      <alignment horizontal="center" vertical="center"/>
    </xf>
    <xf numFmtId="164" fontId="12" fillId="8" borderId="46" xfId="2" applyFont="1" applyFill="1" applyBorder="1" applyAlignment="1">
      <alignment horizontal="center" vertical="center"/>
    </xf>
    <xf numFmtId="164" fontId="12" fillId="0" borderId="46" xfId="2" applyFont="1" applyFill="1" applyBorder="1" applyAlignment="1">
      <alignment horizontal="center" vertical="center"/>
    </xf>
    <xf numFmtId="164" fontId="7" fillId="0" borderId="46" xfId="2" applyFont="1" applyFill="1" applyBorder="1" applyAlignment="1">
      <alignment horizontal="center" vertical="center"/>
    </xf>
    <xf numFmtId="164" fontId="15" fillId="0" borderId="26" xfId="2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4" fontId="1" fillId="0" borderId="58" xfId="0" applyNumberFormat="1" applyFont="1" applyFill="1" applyBorder="1" applyAlignment="1">
      <alignment horizontal="center" vertical="center" wrapText="1"/>
    </xf>
    <xf numFmtId="4" fontId="7" fillId="0" borderId="58" xfId="0" applyNumberFormat="1" applyFont="1" applyFill="1" applyBorder="1" applyAlignment="1">
      <alignment horizontal="center" vertical="center"/>
    </xf>
    <xf numFmtId="4" fontId="8" fillId="0" borderId="58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9" fontId="7" fillId="11" borderId="61" xfId="0" applyNumberFormat="1" applyFont="1" applyFill="1" applyBorder="1" applyAlignment="1">
      <alignment horizontal="center" vertical="center"/>
    </xf>
    <xf numFmtId="1" fontId="12" fillId="8" borderId="61" xfId="0" applyNumberFormat="1" applyFont="1" applyFill="1" applyBorder="1" applyAlignment="1">
      <alignment horizontal="center" vertical="center"/>
    </xf>
    <xf numFmtId="9" fontId="7" fillId="10" borderId="61" xfId="0" applyNumberFormat="1" applyFont="1" applyFill="1" applyBorder="1" applyAlignment="1">
      <alignment horizontal="center" vertical="center"/>
    </xf>
    <xf numFmtId="0" fontId="1" fillId="0" borderId="62" xfId="0" applyFont="1" applyBorder="1" applyAlignment="1">
      <alignment vertical="center"/>
    </xf>
    <xf numFmtId="0" fontId="12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12" fillId="10" borderId="54" xfId="0" applyFont="1" applyFill="1" applyBorder="1"/>
    <xf numFmtId="0" fontId="12" fillId="14" borderId="54" xfId="0" applyFont="1" applyFill="1" applyBorder="1"/>
    <xf numFmtId="0" fontId="12" fillId="15" borderId="54" xfId="0" applyFont="1" applyFill="1" applyBorder="1"/>
    <xf numFmtId="0" fontId="12" fillId="16" borderId="54" xfId="0" applyFont="1" applyFill="1" applyBorder="1"/>
    <xf numFmtId="0" fontId="12" fillId="0" borderId="54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10" fillId="0" borderId="67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0" fontId="8" fillId="3" borderId="57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7" fillId="8" borderId="60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vertical="center"/>
    </xf>
    <xf numFmtId="0" fontId="7" fillId="8" borderId="38" xfId="0" applyFont="1" applyFill="1" applyBorder="1" applyAlignment="1">
      <alignment horizontal="center" vertical="center"/>
    </xf>
    <xf numFmtId="1" fontId="7" fillId="8" borderId="66" xfId="0" applyNumberFormat="1" applyFont="1" applyFill="1" applyBorder="1" applyAlignment="1">
      <alignment horizontal="center" vertical="center"/>
    </xf>
    <xf numFmtId="1" fontId="7" fillId="8" borderId="60" xfId="0" applyNumberFormat="1" applyFont="1" applyFill="1" applyBorder="1" applyAlignment="1">
      <alignment horizontal="center" vertical="center"/>
    </xf>
    <xf numFmtId="1" fontId="7" fillId="8" borderId="55" xfId="0" applyNumberFormat="1" applyFont="1" applyFill="1" applyBorder="1" applyAlignment="1">
      <alignment horizontal="center" vertical="center"/>
    </xf>
    <xf numFmtId="1" fontId="7" fillId="8" borderId="62" xfId="0" applyNumberFormat="1" applyFont="1" applyFill="1" applyBorder="1" applyAlignment="1">
      <alignment horizontal="center" vertical="center" wrapText="1"/>
    </xf>
    <xf numFmtId="3" fontId="7" fillId="8" borderId="65" xfId="0" applyNumberFormat="1" applyFont="1" applyFill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/>
    </xf>
    <xf numFmtId="3" fontId="7" fillId="8" borderId="38" xfId="0" applyNumberFormat="1" applyFont="1" applyFill="1" applyBorder="1" applyAlignment="1">
      <alignment horizontal="center" vertical="center"/>
    </xf>
    <xf numFmtId="3" fontId="7" fillId="8" borderId="27" xfId="0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vertical="center"/>
    </xf>
    <xf numFmtId="9" fontId="7" fillId="11" borderId="29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9" fontId="7" fillId="10" borderId="29" xfId="0" applyNumberFormat="1" applyFont="1" applyFill="1" applyBorder="1" applyAlignment="1">
      <alignment horizontal="center" vertical="center"/>
    </xf>
    <xf numFmtId="9" fontId="7" fillId="7" borderId="61" xfId="0" applyNumberFormat="1" applyFont="1" applyFill="1" applyBorder="1" applyAlignment="1">
      <alignment horizontal="center" vertical="center"/>
    </xf>
    <xf numFmtId="9" fontId="1" fillId="8" borderId="61" xfId="0" applyNumberFormat="1" applyFont="1" applyFill="1" applyBorder="1" applyAlignment="1">
      <alignment horizontal="center" vertical="center"/>
    </xf>
    <xf numFmtId="1" fontId="12" fillId="0" borderId="61" xfId="0" applyNumberFormat="1" applyFont="1" applyFill="1" applyBorder="1" applyAlignment="1">
      <alignment horizontal="center" vertical="center"/>
    </xf>
    <xf numFmtId="1" fontId="7" fillId="0" borderId="61" xfId="0" applyNumberFormat="1" applyFont="1" applyFill="1" applyBorder="1" applyAlignment="1">
      <alignment horizontal="center" vertical="center"/>
    </xf>
    <xf numFmtId="9" fontId="2" fillId="8" borderId="61" xfId="0" applyNumberFormat="1" applyFont="1" applyFill="1" applyBorder="1" applyAlignment="1">
      <alignment horizontal="center" vertical="center"/>
    </xf>
    <xf numFmtId="15" fontId="12" fillId="0" borderId="63" xfId="0" applyNumberFormat="1" applyFont="1" applyBorder="1" applyAlignment="1">
      <alignment horizontal="centerContinuous" vertical="center"/>
    </xf>
    <xf numFmtId="15" fontId="12" fillId="0" borderId="64" xfId="0" applyNumberFormat="1" applyFont="1" applyBorder="1" applyAlignment="1">
      <alignment horizontal="centerContinuous" vertical="center"/>
    </xf>
    <xf numFmtId="9" fontId="7" fillId="14" borderId="61" xfId="0" applyNumberFormat="1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0" fillId="8" borderId="65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0" fillId="8" borderId="63" xfId="0" applyFill="1" applyBorder="1" applyAlignment="1">
      <alignment horizontal="center" vertical="center" wrapText="1"/>
    </xf>
    <xf numFmtId="0" fontId="0" fillId="8" borderId="64" xfId="0" applyFill="1" applyBorder="1" applyAlignment="1">
      <alignment horizontal="center" vertical="center" wrapText="1"/>
    </xf>
    <xf numFmtId="0" fontId="0" fillId="8" borderId="54" xfId="0" applyFill="1" applyBorder="1" applyAlignment="1">
      <alignment horizontal="center" vertical="center" wrapText="1"/>
    </xf>
    <xf numFmtId="0" fontId="0" fillId="8" borderId="54" xfId="0" applyFont="1" applyFill="1" applyBorder="1" applyAlignment="1">
      <alignment horizontal="center" vertical="center" wrapText="1"/>
    </xf>
    <xf numFmtId="0" fontId="27" fillId="0" borderId="0" xfId="0" applyFont="1"/>
    <xf numFmtId="0" fontId="0" fillId="8" borderId="69" xfId="0" applyFill="1" applyBorder="1" applyAlignment="1">
      <alignment horizontal="center" vertical="center" wrapText="1"/>
    </xf>
    <xf numFmtId="0" fontId="0" fillId="8" borderId="70" xfId="0" applyFill="1" applyBorder="1" applyAlignment="1">
      <alignment horizontal="center" vertical="center" wrapText="1"/>
    </xf>
    <xf numFmtId="0" fontId="0" fillId="8" borderId="70" xfId="0" applyFont="1" applyFill="1" applyBorder="1" applyAlignment="1">
      <alignment horizontal="center" vertical="center" wrapText="1"/>
    </xf>
    <xf numFmtId="0" fontId="0" fillId="8" borderId="71" xfId="0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left" vertical="center" wrapText="1"/>
    </xf>
    <xf numFmtId="0" fontId="6" fillId="0" borderId="79" xfId="0" applyFont="1" applyBorder="1" applyAlignment="1">
      <alignment horizontal="left" vertical="center" wrapText="1"/>
    </xf>
    <xf numFmtId="0" fontId="2" fillId="0" borderId="63" xfId="0" applyFont="1" applyFill="1" applyBorder="1" applyAlignment="1">
      <alignment vertical="center" wrapText="1"/>
    </xf>
    <xf numFmtId="0" fontId="1" fillId="0" borderId="54" xfId="0" applyFont="1" applyFill="1" applyBorder="1" applyAlignment="1">
      <alignment horizontal="center" vertical="center" wrapText="1"/>
    </xf>
    <xf numFmtId="9" fontId="7" fillId="0" borderId="54" xfId="0" applyNumberFormat="1" applyFont="1" applyFill="1" applyBorder="1" applyAlignment="1">
      <alignment horizontal="center" vertical="center"/>
    </xf>
    <xf numFmtId="9" fontId="8" fillId="0" borderId="19" xfId="0" applyNumberFormat="1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vertical="center" wrapText="1"/>
    </xf>
    <xf numFmtId="3" fontId="1" fillId="19" borderId="21" xfId="0" applyNumberFormat="1" applyFont="1" applyFill="1" applyBorder="1" applyAlignment="1">
      <alignment horizontal="center" vertical="center" wrapText="1"/>
    </xf>
    <xf numFmtId="3" fontId="7" fillId="19" borderId="74" xfId="0" applyNumberFormat="1" applyFont="1" applyFill="1" applyBorder="1" applyAlignment="1">
      <alignment horizontal="center" vertical="center"/>
    </xf>
    <xf numFmtId="3" fontId="7" fillId="19" borderId="21" xfId="0" applyNumberFormat="1" applyFont="1" applyFill="1" applyBorder="1" applyAlignment="1">
      <alignment horizontal="center" vertical="center"/>
    </xf>
    <xf numFmtId="3" fontId="8" fillId="19" borderId="21" xfId="0" applyNumberFormat="1" applyFont="1" applyFill="1" applyBorder="1" applyAlignment="1">
      <alignment horizontal="center" vertical="center"/>
    </xf>
    <xf numFmtId="9" fontId="8" fillId="19" borderId="34" xfId="0" applyNumberFormat="1" applyFont="1" applyFill="1" applyBorder="1" applyAlignment="1">
      <alignment horizontal="center" vertical="center"/>
    </xf>
    <xf numFmtId="0" fontId="6" fillId="19" borderId="58" xfId="0" applyFont="1" applyFill="1" applyBorder="1" applyAlignment="1">
      <alignment vertical="center" wrapText="1"/>
    </xf>
    <xf numFmtId="0" fontId="5" fillId="19" borderId="58" xfId="0" applyFont="1" applyFill="1" applyBorder="1" applyAlignment="1">
      <alignment horizontal="center" vertical="center" wrapText="1"/>
    </xf>
    <xf numFmtId="3" fontId="7" fillId="19" borderId="58" xfId="0" applyNumberFormat="1" applyFont="1" applyFill="1" applyBorder="1" applyAlignment="1">
      <alignment horizontal="center" vertical="center"/>
    </xf>
    <xf numFmtId="3" fontId="8" fillId="19" borderId="58" xfId="0" applyNumberFormat="1" applyFont="1" applyFill="1" applyBorder="1" applyAlignment="1">
      <alignment horizontal="center" vertical="center"/>
    </xf>
    <xf numFmtId="9" fontId="8" fillId="19" borderId="59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left" vertical="center"/>
    </xf>
    <xf numFmtId="9" fontId="2" fillId="0" borderId="23" xfId="0" applyNumberFormat="1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left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/>
    </xf>
    <xf numFmtId="0" fontId="2" fillId="19" borderId="20" xfId="0" applyFont="1" applyFill="1" applyBorder="1" applyAlignment="1">
      <alignment horizontal="left" vertical="center" wrapText="1"/>
    </xf>
    <xf numFmtId="0" fontId="1" fillId="19" borderId="20" xfId="0" applyFont="1" applyFill="1" applyBorder="1" applyAlignment="1">
      <alignment horizontal="center" vertical="center" wrapText="1"/>
    </xf>
    <xf numFmtId="9" fontId="7" fillId="19" borderId="7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0" borderId="54" xfId="0" applyFont="1" applyFill="1" applyBorder="1" applyAlignment="1">
      <alignment vertical="center" wrapText="1"/>
    </xf>
    <xf numFmtId="4" fontId="1" fillId="0" borderId="54" xfId="0" applyNumberFormat="1" applyFont="1" applyFill="1" applyBorder="1" applyAlignment="1">
      <alignment horizontal="right" vertical="center" wrapText="1"/>
    </xf>
    <xf numFmtId="2" fontId="7" fillId="0" borderId="54" xfId="0" applyNumberFormat="1" applyFont="1" applyFill="1" applyBorder="1" applyAlignment="1">
      <alignment horizontal="center" vertical="center"/>
    </xf>
    <xf numFmtId="4" fontId="8" fillId="0" borderId="54" xfId="0" applyNumberFormat="1" applyFont="1" applyFill="1" applyBorder="1" applyAlignment="1">
      <alignment horizontal="center" vertical="center"/>
    </xf>
    <xf numFmtId="9" fontId="8" fillId="0" borderId="54" xfId="0" applyNumberFormat="1" applyFont="1" applyFill="1" applyBorder="1" applyAlignment="1">
      <alignment horizontal="center" vertical="center"/>
    </xf>
    <xf numFmtId="4" fontId="8" fillId="3" borderId="54" xfId="0" applyNumberFormat="1" applyFont="1" applyFill="1" applyBorder="1" applyAlignment="1">
      <alignment horizontal="center" vertical="center"/>
    </xf>
    <xf numFmtId="9" fontId="8" fillId="3" borderId="54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4" fontId="2" fillId="2" borderId="54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4" fontId="8" fillId="0" borderId="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9" fontId="8" fillId="7" borderId="61" xfId="0" applyNumberFormat="1" applyFont="1" applyFill="1" applyBorder="1" applyAlignment="1">
      <alignment horizontal="center" vertical="center"/>
    </xf>
    <xf numFmtId="1" fontId="12" fillId="8" borderId="28" xfId="0" applyNumberFormat="1" applyFont="1" applyFill="1" applyBorder="1" applyAlignment="1">
      <alignment horizontal="center" vertical="center"/>
    </xf>
    <xf numFmtId="1" fontId="12" fillId="0" borderId="27" xfId="0" applyNumberFormat="1" applyFont="1" applyFill="1" applyBorder="1" applyAlignment="1">
      <alignment horizontal="center" vertical="center"/>
    </xf>
    <xf numFmtId="9" fontId="8" fillId="10" borderId="6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61" xfId="0" applyNumberFormat="1" applyFont="1" applyBorder="1" applyAlignment="1">
      <alignment horizontal="center" vertical="center"/>
    </xf>
    <xf numFmtId="9" fontId="7" fillId="11" borderId="28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45" xfId="0" applyFont="1" applyFill="1" applyBorder="1" applyAlignment="1">
      <alignment vertical="center"/>
    </xf>
    <xf numFmtId="0" fontId="7" fillId="20" borderId="31" xfId="0" applyFont="1" applyFill="1" applyBorder="1" applyAlignment="1">
      <alignment horizontal="center" vertical="center"/>
    </xf>
    <xf numFmtId="1" fontId="7" fillId="20" borderId="31" xfId="0" applyNumberFormat="1" applyFont="1" applyFill="1" applyBorder="1" applyAlignment="1">
      <alignment horizontal="center" vertical="center"/>
    </xf>
    <xf numFmtId="9" fontId="8" fillId="20" borderId="61" xfId="0" applyNumberFormat="1" applyFont="1" applyFill="1" applyBorder="1" applyAlignment="1">
      <alignment horizontal="center" vertical="center"/>
    </xf>
    <xf numFmtId="9" fontId="7" fillId="20" borderId="61" xfId="0" applyNumberFormat="1" applyFont="1" applyFill="1" applyBorder="1" applyAlignment="1">
      <alignment horizontal="center" vertical="center"/>
    </xf>
    <xf numFmtId="1" fontId="12" fillId="8" borderId="72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8" borderId="66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71" xfId="0" applyFont="1" applyBorder="1" applyAlignment="1">
      <alignment vertical="center"/>
    </xf>
    <xf numFmtId="0" fontId="0" fillId="0" borderId="72" xfId="0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9" fontId="2" fillId="3" borderId="14" xfId="0" applyNumberFormat="1" applyFont="1" applyFill="1" applyBorder="1" applyAlignment="1">
      <alignment horizontal="center" vertical="center"/>
    </xf>
    <xf numFmtId="9" fontId="2" fillId="9" borderId="14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vertical="center" wrapText="1"/>
    </xf>
    <xf numFmtId="4" fontId="1" fillId="0" borderId="55" xfId="0" applyNumberFormat="1" applyFont="1" applyFill="1" applyBorder="1" applyAlignment="1">
      <alignment horizontal="right" vertical="center" wrapText="1"/>
    </xf>
    <xf numFmtId="2" fontId="7" fillId="0" borderId="55" xfId="0" applyNumberFormat="1" applyFont="1" applyFill="1" applyBorder="1" applyAlignment="1">
      <alignment horizontal="center" vertical="center"/>
    </xf>
    <xf numFmtId="4" fontId="8" fillId="0" borderId="55" xfId="0" applyNumberFormat="1" applyFont="1" applyFill="1" applyBorder="1" applyAlignment="1">
      <alignment horizontal="center" vertical="center"/>
    </xf>
    <xf numFmtId="9" fontId="8" fillId="0" borderId="55" xfId="0" applyNumberFormat="1" applyFont="1" applyFill="1" applyBorder="1" applyAlignment="1">
      <alignment horizontal="center" vertical="center"/>
    </xf>
    <xf numFmtId="4" fontId="1" fillId="0" borderId="58" xfId="0" applyNumberFormat="1" applyFont="1" applyFill="1" applyBorder="1" applyAlignment="1">
      <alignment horizontal="right" vertical="center" wrapText="1"/>
    </xf>
    <xf numFmtId="2" fontId="7" fillId="0" borderId="58" xfId="0" applyNumberFormat="1" applyFont="1" applyFill="1" applyBorder="1" applyAlignment="1">
      <alignment horizontal="center" vertical="center"/>
    </xf>
    <xf numFmtId="9" fontId="8" fillId="0" borderId="58" xfId="0" applyNumberFormat="1" applyFont="1" applyFill="1" applyBorder="1" applyAlignment="1">
      <alignment horizontal="center" vertical="center"/>
    </xf>
    <xf numFmtId="4" fontId="2" fillId="3" borderId="18" xfId="0" applyNumberFormat="1" applyFont="1" applyFill="1" applyBorder="1" applyAlignment="1">
      <alignment horizontal="center" vertical="center" wrapText="1"/>
    </xf>
    <xf numFmtId="4" fontId="8" fillId="3" borderId="18" xfId="0" applyNumberFormat="1" applyFont="1" applyFill="1" applyBorder="1" applyAlignment="1">
      <alignment horizontal="center" vertical="center"/>
    </xf>
    <xf numFmtId="9" fontId="8" fillId="3" borderId="18" xfId="0" applyNumberFormat="1" applyFont="1" applyFill="1" applyBorder="1" applyAlignment="1">
      <alignment horizontal="center" vertical="center"/>
    </xf>
    <xf numFmtId="4" fontId="8" fillId="9" borderId="55" xfId="0" applyNumberFormat="1" applyFont="1" applyFill="1" applyBorder="1" applyAlignment="1">
      <alignment horizontal="center" vertical="center"/>
    </xf>
    <xf numFmtId="9" fontId="8" fillId="9" borderId="55" xfId="0" applyNumberFormat="1" applyFont="1" applyFill="1" applyBorder="1" applyAlignment="1">
      <alignment horizontal="center" vertical="center"/>
    </xf>
    <xf numFmtId="4" fontId="8" fillId="9" borderId="54" xfId="0" applyNumberFormat="1" applyFont="1" applyFill="1" applyBorder="1" applyAlignment="1">
      <alignment horizontal="center" vertical="center"/>
    </xf>
    <xf numFmtId="9" fontId="8" fillId="9" borderId="5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7" fillId="8" borderId="27" xfId="0" applyFont="1" applyFill="1" applyBorder="1" applyAlignment="1">
      <alignment vertical="center" wrapText="1"/>
    </xf>
    <xf numFmtId="9" fontId="8" fillId="11" borderId="61" xfId="0" applyNumberFormat="1" applyFont="1" applyFill="1" applyBorder="1" applyAlignment="1">
      <alignment horizontal="center" vertical="center"/>
    </xf>
    <xf numFmtId="9" fontId="8" fillId="11" borderId="28" xfId="0" applyNumberFormat="1" applyFont="1" applyFill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4" xfId="0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center" vertical="center"/>
    </xf>
    <xf numFmtId="0" fontId="0" fillId="0" borderId="65" xfId="0" applyFill="1" applyBorder="1"/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9" fontId="7" fillId="0" borderId="55" xfId="0" applyNumberFormat="1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9" fontId="7" fillId="19" borderId="20" xfId="0" applyNumberFormat="1" applyFont="1" applyFill="1" applyBorder="1" applyAlignment="1">
      <alignment horizontal="center" vertical="center"/>
    </xf>
    <xf numFmtId="3" fontId="7" fillId="0" borderId="54" xfId="0" applyNumberFormat="1" applyFont="1" applyFill="1" applyBorder="1" applyAlignment="1">
      <alignment horizontal="center" vertical="center"/>
    </xf>
    <xf numFmtId="170" fontId="2" fillId="2" borderId="78" xfId="0" applyNumberFormat="1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65" fontId="2" fillId="0" borderId="49" xfId="0" applyNumberFormat="1" applyFont="1" applyFill="1" applyBorder="1" applyAlignment="1">
      <alignment horizontal="center" vertical="center"/>
    </xf>
    <xf numFmtId="165" fontId="2" fillId="0" borderId="54" xfId="0" applyNumberFormat="1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right" vertical="center" wrapText="1"/>
    </xf>
    <xf numFmtId="0" fontId="2" fillId="0" borderId="49" xfId="0" applyFont="1" applyFill="1" applyBorder="1" applyAlignment="1">
      <alignment horizontal="right" vertical="center" wrapText="1"/>
    </xf>
    <xf numFmtId="0" fontId="2" fillId="0" borderId="64" xfId="0" applyFont="1" applyFill="1" applyBorder="1" applyAlignment="1">
      <alignment horizontal="right" vertical="center" wrapText="1"/>
    </xf>
    <xf numFmtId="170" fontId="2" fillId="2" borderId="21" xfId="0" applyNumberFormat="1" applyFont="1" applyFill="1" applyBorder="1" applyAlignment="1">
      <alignment horizontal="center" vertical="center"/>
    </xf>
    <xf numFmtId="0" fontId="0" fillId="0" borderId="18" xfId="0" applyBorder="1"/>
    <xf numFmtId="0" fontId="2" fillId="2" borderId="3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165" fontId="2" fillId="0" borderId="42" xfId="0" applyNumberFormat="1" applyFont="1" applyFill="1" applyBorder="1" applyAlignment="1">
      <alignment horizontal="center" vertical="center"/>
    </xf>
    <xf numFmtId="165" fontId="2" fillId="0" borderId="65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right" vertical="center" wrapText="1"/>
    </xf>
    <xf numFmtId="0" fontId="0" fillId="0" borderId="38" xfId="0" applyFill="1" applyBorder="1"/>
    <xf numFmtId="0" fontId="0" fillId="0" borderId="65" xfId="0" applyFill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5" fontId="6" fillId="9" borderId="1" xfId="0" applyNumberFormat="1" applyFont="1" applyFill="1" applyBorder="1" applyAlignment="1">
      <alignment horizontal="center" vertical="center" wrapText="1"/>
    </xf>
    <xf numFmtId="165" fontId="6" fillId="9" borderId="2" xfId="0" applyNumberFormat="1" applyFont="1" applyFill="1" applyBorder="1" applyAlignment="1">
      <alignment horizontal="center" vertical="center" wrapText="1"/>
    </xf>
    <xf numFmtId="165" fontId="6" fillId="9" borderId="3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2" fillId="19" borderId="22" xfId="0" applyNumberFormat="1" applyFont="1" applyFill="1" applyBorder="1" applyAlignment="1">
      <alignment horizontal="center" vertical="center"/>
    </xf>
    <xf numFmtId="165" fontId="2" fillId="19" borderId="30" xfId="0" applyNumberFormat="1" applyFont="1" applyFill="1" applyBorder="1" applyAlignment="1">
      <alignment horizontal="center" vertical="center"/>
    </xf>
    <xf numFmtId="165" fontId="2" fillId="19" borderId="21" xfId="0" applyNumberFormat="1" applyFont="1" applyFill="1" applyBorder="1" applyAlignment="1">
      <alignment horizontal="left" vertical="center"/>
    </xf>
    <xf numFmtId="165" fontId="2" fillId="19" borderId="20" xfId="0" applyNumberFormat="1" applyFont="1" applyFill="1" applyBorder="1" applyAlignment="1">
      <alignment horizontal="left" vertical="center"/>
    </xf>
    <xf numFmtId="3" fontId="2" fillId="19" borderId="21" xfId="0" applyNumberFormat="1" applyFont="1" applyFill="1" applyBorder="1" applyAlignment="1">
      <alignment horizontal="center" vertical="center"/>
    </xf>
    <xf numFmtId="3" fontId="2" fillId="19" borderId="18" xfId="0" applyNumberFormat="1" applyFont="1" applyFill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19" borderId="34" xfId="0" applyNumberFormat="1" applyFont="1" applyFill="1" applyBorder="1" applyAlignment="1">
      <alignment horizontal="center" vertical="center"/>
    </xf>
    <xf numFmtId="9" fontId="2" fillId="19" borderId="1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9" fontId="2" fillId="9" borderId="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2" fillId="19" borderId="17" xfId="0" applyNumberFormat="1" applyFont="1" applyFill="1" applyBorder="1" applyAlignment="1">
      <alignment horizontal="center" vertical="center"/>
    </xf>
    <xf numFmtId="0" fontId="2" fillId="19" borderId="21" xfId="0" applyFont="1" applyFill="1" applyBorder="1" applyAlignment="1">
      <alignment horizontal="left" vertical="center"/>
    </xf>
    <xf numFmtId="0" fontId="2" fillId="19" borderId="18" xfId="0" applyFont="1" applyFill="1" applyBorder="1" applyAlignment="1">
      <alignment horizontal="left" vertical="center"/>
    </xf>
    <xf numFmtId="0" fontId="6" fillId="0" borderId="7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left"/>
    </xf>
    <xf numFmtId="3" fontId="8" fillId="0" borderId="21" xfId="0" applyNumberFormat="1" applyFont="1" applyFill="1" applyBorder="1" applyAlignment="1">
      <alignment horizontal="center" vertical="center"/>
    </xf>
    <xf numFmtId="3" fontId="8" fillId="0" borderId="55" xfId="0" applyNumberFormat="1" applyFont="1" applyFill="1" applyBorder="1" applyAlignment="1">
      <alignment horizontal="center" vertical="center"/>
    </xf>
    <xf numFmtId="9" fontId="8" fillId="0" borderId="34" xfId="0" applyNumberFormat="1" applyFont="1" applyFill="1" applyBorder="1" applyAlignment="1">
      <alignment horizontal="center" vertical="center"/>
    </xf>
    <xf numFmtId="9" fontId="8" fillId="0" borderId="56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167" fontId="20" fillId="0" borderId="50" xfId="2" applyNumberFormat="1" applyFont="1" applyBorder="1" applyAlignment="1">
      <alignment horizontal="center" vertical="center"/>
    </xf>
    <xf numFmtId="167" fontId="20" fillId="0" borderId="51" xfId="2" applyNumberFormat="1" applyFont="1" applyBorder="1" applyAlignment="1">
      <alignment horizontal="center" vertical="center"/>
    </xf>
    <xf numFmtId="167" fontId="20" fillId="0" borderId="52" xfId="2" applyNumberFormat="1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/>
    </xf>
    <xf numFmtId="0" fontId="21" fillId="18" borderId="2" xfId="0" applyFont="1" applyFill="1" applyBorder="1" applyAlignment="1">
      <alignment horizontal="center"/>
    </xf>
    <xf numFmtId="0" fontId="21" fillId="18" borderId="3" xfId="0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18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164" fontId="1" fillId="0" borderId="24" xfId="2" applyFont="1" applyBorder="1" applyAlignment="1">
      <alignment horizontal="center" vertical="center"/>
    </xf>
    <xf numFmtId="164" fontId="1" fillId="0" borderId="25" xfId="2" applyFont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 wrapText="1"/>
    </xf>
    <xf numFmtId="0" fontId="25" fillId="18" borderId="2" xfId="0" applyFont="1" applyFill="1" applyBorder="1" applyAlignment="1">
      <alignment horizontal="center" vertical="center" wrapText="1"/>
    </xf>
    <xf numFmtId="0" fontId="25" fillId="18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4">
    <cellStyle name="Comma" xfId="2" builtinId="3"/>
    <cellStyle name="Comma 14" xfId="3"/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7"/>
  <sheetViews>
    <sheetView workbookViewId="0">
      <selection activeCell="H17" sqref="H17"/>
    </sheetView>
  </sheetViews>
  <sheetFormatPr defaultRowHeight="15" x14ac:dyDescent="0.25"/>
  <cols>
    <col min="1" max="1" width="5.140625" customWidth="1"/>
    <col min="5" max="5" width="12" bestFit="1" customWidth="1"/>
  </cols>
  <sheetData>
    <row r="13" spans="1:10" ht="28.5" x14ac:dyDescent="0.45">
      <c r="A13" s="356" t="s">
        <v>180</v>
      </c>
      <c r="B13" s="356"/>
      <c r="C13" s="356"/>
      <c r="D13" s="356"/>
      <c r="E13" s="356"/>
      <c r="F13" s="356"/>
      <c r="G13" s="356"/>
      <c r="H13" s="356"/>
      <c r="I13" s="356"/>
      <c r="J13" s="356"/>
    </row>
    <row r="14" spans="1:10" ht="21" x14ac:dyDescent="0.35">
      <c r="A14" s="357" t="s">
        <v>75</v>
      </c>
      <c r="B14" s="357"/>
      <c r="C14" s="357"/>
      <c r="D14" s="357"/>
      <c r="E14" s="357"/>
      <c r="F14" s="357"/>
      <c r="G14" s="357"/>
      <c r="H14" s="357"/>
      <c r="I14" s="357"/>
      <c r="J14" s="357"/>
    </row>
    <row r="16" spans="1:10" x14ac:dyDescent="0.25">
      <c r="D16" s="358" t="s">
        <v>76</v>
      </c>
      <c r="E16" s="358"/>
      <c r="F16" s="358"/>
    </row>
    <row r="17" spans="4:6" x14ac:dyDescent="0.25">
      <c r="D17" s="359">
        <v>43276</v>
      </c>
      <c r="E17" s="359"/>
      <c r="F17" s="359"/>
    </row>
  </sheetData>
  <mergeCells count="4">
    <mergeCell ref="A13:J13"/>
    <mergeCell ref="A14:J14"/>
    <mergeCell ref="D16:F16"/>
    <mergeCell ref="D17:F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zoomScale="60" zoomScaleNormal="70" workbookViewId="0">
      <selection activeCell="S8" sqref="S8"/>
    </sheetView>
  </sheetViews>
  <sheetFormatPr defaultColWidth="8" defaultRowHeight="12.75" customHeight="1" x14ac:dyDescent="0.25"/>
  <cols>
    <col min="1" max="1" width="16" style="165" customWidth="1"/>
    <col min="2" max="2" width="46.28515625" style="165" customWidth="1"/>
    <col min="3" max="6" width="13.7109375" style="165" customWidth="1"/>
    <col min="7" max="7" width="18" style="165" customWidth="1"/>
    <col min="8" max="9" width="13.7109375" style="165" customWidth="1"/>
    <col min="10" max="10" width="15.140625" style="165" customWidth="1"/>
    <col min="11" max="12" width="13.7109375" style="165" customWidth="1"/>
    <col min="13" max="13" width="16.5703125" style="165" customWidth="1"/>
    <col min="14" max="14" width="20.85546875" style="165" customWidth="1"/>
    <col min="15" max="15" width="13.7109375" style="165" customWidth="1"/>
    <col min="16" max="16" width="15.85546875" style="165" customWidth="1"/>
    <col min="17" max="18" width="13.7109375" style="165" customWidth="1"/>
    <col min="19" max="16384" width="8" style="165"/>
  </cols>
  <sheetData>
    <row r="1" spans="1:19" ht="34.5" customHeight="1" thickBot="1" x14ac:dyDescent="0.3">
      <c r="A1" s="472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4"/>
    </row>
    <row r="2" spans="1:19" ht="32.25" customHeight="1" thickBot="1" x14ac:dyDescent="0.3">
      <c r="A2" s="475" t="s">
        <v>177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7"/>
    </row>
    <row r="3" spans="1:19" ht="12.75" customHeight="1" thickBot="1" x14ac:dyDescent="0.3"/>
    <row r="4" spans="1:19" ht="39.75" customHeight="1" thickBot="1" x14ac:dyDescent="0.3">
      <c r="A4" s="478" t="s">
        <v>80</v>
      </c>
      <c r="B4" s="479"/>
      <c r="C4" s="287" t="s">
        <v>19</v>
      </c>
      <c r="D4" s="202" t="s">
        <v>20</v>
      </c>
      <c r="E4" s="202" t="s">
        <v>21</v>
      </c>
      <c r="F4" s="202" t="s">
        <v>22</v>
      </c>
      <c r="G4" s="201" t="s">
        <v>23</v>
      </c>
      <c r="H4" s="202" t="s">
        <v>11</v>
      </c>
      <c r="I4" s="288" t="s">
        <v>36</v>
      </c>
      <c r="J4" s="201" t="s">
        <v>37</v>
      </c>
      <c r="K4" s="201" t="s">
        <v>25</v>
      </c>
      <c r="L4" s="201" t="s">
        <v>26</v>
      </c>
      <c r="M4" s="201" t="s">
        <v>27</v>
      </c>
      <c r="N4" s="202" t="s">
        <v>28</v>
      </c>
      <c r="O4" s="201" t="s">
        <v>38</v>
      </c>
      <c r="P4" s="202" t="s">
        <v>29</v>
      </c>
      <c r="Q4" s="286" t="s">
        <v>30</v>
      </c>
      <c r="R4" s="289" t="s">
        <v>31</v>
      </c>
    </row>
    <row r="5" spans="1:19" ht="60" customHeight="1" x14ac:dyDescent="0.25">
      <c r="A5" s="166" t="s">
        <v>81</v>
      </c>
      <c r="B5" s="290" t="s">
        <v>82</v>
      </c>
      <c r="C5" s="291">
        <v>2</v>
      </c>
      <c r="D5" s="292">
        <v>6</v>
      </c>
      <c r="E5" s="205">
        <v>39</v>
      </c>
      <c r="F5" s="204">
        <v>80</v>
      </c>
      <c r="G5" s="293">
        <v>0</v>
      </c>
      <c r="H5" s="204">
        <v>58</v>
      </c>
      <c r="I5" s="293">
        <v>0</v>
      </c>
      <c r="J5" s="203">
        <v>3</v>
      </c>
      <c r="K5" s="204">
        <v>0</v>
      </c>
      <c r="L5" s="294">
        <v>64</v>
      </c>
      <c r="M5" s="293">
        <v>41</v>
      </c>
      <c r="N5" s="295">
        <v>43</v>
      </c>
      <c r="O5" s="296">
        <v>81</v>
      </c>
      <c r="P5" s="292">
        <v>10</v>
      </c>
      <c r="Q5" s="290">
        <v>0</v>
      </c>
      <c r="R5" s="297">
        <f>SUM(C5:Q5)</f>
        <v>427</v>
      </c>
    </row>
    <row r="6" spans="1:19" ht="12.75" customHeight="1" x14ac:dyDescent="0.25">
      <c r="A6" s="167"/>
      <c r="B6" s="298"/>
      <c r="C6" s="299"/>
      <c r="D6" s="300"/>
      <c r="E6" s="208"/>
      <c r="F6" s="208"/>
      <c r="G6" s="301"/>
      <c r="H6" s="208"/>
      <c r="I6" s="301"/>
      <c r="J6" s="207"/>
      <c r="K6" s="208"/>
      <c r="L6" s="206"/>
      <c r="M6" s="301"/>
      <c r="N6" s="302"/>
      <c r="O6" s="303"/>
      <c r="P6" s="300"/>
      <c r="Q6" s="298"/>
      <c r="R6" s="304"/>
    </row>
    <row r="7" spans="1:19" ht="60" customHeight="1" x14ac:dyDescent="0.25">
      <c r="A7" s="167" t="s">
        <v>83</v>
      </c>
      <c r="B7" s="298" t="s">
        <v>122</v>
      </c>
      <c r="C7" s="299">
        <v>70</v>
      </c>
      <c r="D7" s="300">
        <v>11</v>
      </c>
      <c r="E7" s="209">
        <v>0</v>
      </c>
      <c r="F7" s="208">
        <v>4</v>
      </c>
      <c r="G7" s="301">
        <v>175</v>
      </c>
      <c r="H7" s="208">
        <v>0</v>
      </c>
      <c r="I7" s="301">
        <v>80</v>
      </c>
      <c r="J7" s="207">
        <v>59</v>
      </c>
      <c r="K7" s="208">
        <v>135</v>
      </c>
      <c r="L7" s="206">
        <v>0</v>
      </c>
      <c r="M7" s="301">
        <v>4</v>
      </c>
      <c r="N7" s="302">
        <v>0</v>
      </c>
      <c r="O7" s="303">
        <v>25</v>
      </c>
      <c r="P7" s="300">
        <v>48</v>
      </c>
      <c r="Q7" s="298">
        <v>0</v>
      </c>
      <c r="R7" s="304">
        <f>SUM(C7:Q7)</f>
        <v>611</v>
      </c>
    </row>
    <row r="8" spans="1:19" ht="12.75" customHeight="1" x14ac:dyDescent="0.25">
      <c r="A8" s="167"/>
      <c r="B8" s="298"/>
      <c r="C8" s="299"/>
      <c r="D8" s="300"/>
      <c r="E8" s="208"/>
      <c r="F8" s="208"/>
      <c r="G8" s="301"/>
      <c r="H8" s="208"/>
      <c r="I8" s="301"/>
      <c r="J8" s="207"/>
      <c r="K8" s="208"/>
      <c r="L8" s="206"/>
      <c r="M8" s="301"/>
      <c r="N8" s="302"/>
      <c r="O8" s="303"/>
      <c r="P8" s="300"/>
      <c r="Q8" s="298"/>
      <c r="R8" s="304"/>
      <c r="S8" s="165" t="s">
        <v>168</v>
      </c>
    </row>
    <row r="9" spans="1:19" ht="60" customHeight="1" x14ac:dyDescent="0.25">
      <c r="A9" s="167" t="s">
        <v>84</v>
      </c>
      <c r="B9" s="298" t="s">
        <v>85</v>
      </c>
      <c r="C9" s="299">
        <v>0</v>
      </c>
      <c r="D9" s="300">
        <v>0</v>
      </c>
      <c r="E9" s="209">
        <v>0</v>
      </c>
      <c r="F9" s="208">
        <v>0</v>
      </c>
      <c r="G9" s="301">
        <v>3</v>
      </c>
      <c r="H9" s="208">
        <v>6</v>
      </c>
      <c r="I9" s="301">
        <v>0</v>
      </c>
      <c r="J9" s="207">
        <v>0</v>
      </c>
      <c r="K9" s="208">
        <v>0</v>
      </c>
      <c r="L9" s="206">
        <v>0</v>
      </c>
      <c r="M9" s="301">
        <v>0</v>
      </c>
      <c r="N9" s="302">
        <v>0</v>
      </c>
      <c r="O9" s="303">
        <v>0</v>
      </c>
      <c r="P9" s="300">
        <v>0</v>
      </c>
      <c r="Q9" s="298">
        <v>0</v>
      </c>
      <c r="R9" s="304">
        <f>SUM(C9:Q9)</f>
        <v>9</v>
      </c>
    </row>
    <row r="10" spans="1:19" ht="12.75" customHeight="1" x14ac:dyDescent="0.25">
      <c r="A10" s="167"/>
      <c r="B10" s="298"/>
      <c r="C10" s="299"/>
      <c r="D10" s="300"/>
      <c r="E10" s="208"/>
      <c r="F10" s="208"/>
      <c r="G10" s="301"/>
      <c r="H10" s="208"/>
      <c r="I10" s="301"/>
      <c r="J10" s="207"/>
      <c r="K10" s="208"/>
      <c r="L10" s="206"/>
      <c r="M10" s="301"/>
      <c r="N10" s="302"/>
      <c r="O10" s="303"/>
      <c r="P10" s="300"/>
      <c r="Q10" s="298"/>
      <c r="R10" s="304"/>
    </row>
    <row r="11" spans="1:19" ht="60" customHeight="1" x14ac:dyDescent="0.25">
      <c r="A11" s="167" t="s">
        <v>86</v>
      </c>
      <c r="B11" s="298" t="s">
        <v>87</v>
      </c>
      <c r="C11" s="299">
        <v>5</v>
      </c>
      <c r="D11" s="300">
        <v>0</v>
      </c>
      <c r="E11" s="209">
        <v>0</v>
      </c>
      <c r="F11" s="208">
        <v>0</v>
      </c>
      <c r="G11" s="301">
        <v>6</v>
      </c>
      <c r="H11" s="208">
        <v>0</v>
      </c>
      <c r="I11" s="301">
        <v>10</v>
      </c>
      <c r="J11" s="207">
        <v>0</v>
      </c>
      <c r="K11" s="208">
        <v>4</v>
      </c>
      <c r="L11" s="206">
        <v>0</v>
      </c>
      <c r="M11" s="301">
        <v>0</v>
      </c>
      <c r="N11" s="302">
        <v>1</v>
      </c>
      <c r="O11" s="303">
        <v>2</v>
      </c>
      <c r="P11" s="300">
        <v>1</v>
      </c>
      <c r="Q11" s="298">
        <v>0</v>
      </c>
      <c r="R11" s="304">
        <f>SUM(C11:Q11)</f>
        <v>29</v>
      </c>
    </row>
    <row r="12" spans="1:19" ht="12.75" customHeight="1" x14ac:dyDescent="0.25">
      <c r="A12" s="167"/>
      <c r="B12" s="298"/>
      <c r="C12" s="299"/>
      <c r="D12" s="300"/>
      <c r="E12" s="208"/>
      <c r="F12" s="208"/>
      <c r="G12" s="301"/>
      <c r="H12" s="208"/>
      <c r="I12" s="301"/>
      <c r="J12" s="207"/>
      <c r="K12" s="208"/>
      <c r="L12" s="206"/>
      <c r="M12" s="301"/>
      <c r="N12" s="302"/>
      <c r="O12" s="303"/>
      <c r="P12" s="300"/>
      <c r="Q12" s="298"/>
      <c r="R12" s="304"/>
    </row>
    <row r="13" spans="1:19" ht="60" customHeight="1" x14ac:dyDescent="0.25">
      <c r="A13" s="167" t="s">
        <v>88</v>
      </c>
      <c r="B13" s="298" t="s">
        <v>89</v>
      </c>
      <c r="C13" s="299">
        <v>0</v>
      </c>
      <c r="D13" s="300">
        <v>0</v>
      </c>
      <c r="E13" s="209">
        <v>0</v>
      </c>
      <c r="F13" s="208">
        <v>0</v>
      </c>
      <c r="G13" s="301">
        <v>1</v>
      </c>
      <c r="H13" s="208">
        <v>0</v>
      </c>
      <c r="I13" s="301">
        <v>0</v>
      </c>
      <c r="J13" s="207">
        <v>0</v>
      </c>
      <c r="K13" s="208">
        <v>1</v>
      </c>
      <c r="L13" s="206">
        <v>0</v>
      </c>
      <c r="M13" s="301">
        <v>0</v>
      </c>
      <c r="N13" s="302">
        <v>0</v>
      </c>
      <c r="O13" s="303">
        <v>0</v>
      </c>
      <c r="P13" s="300">
        <v>0</v>
      </c>
      <c r="Q13" s="298">
        <v>0</v>
      </c>
      <c r="R13" s="304">
        <f>SUM(C13:Q13)</f>
        <v>2</v>
      </c>
    </row>
    <row r="14" spans="1:19" ht="12.75" customHeight="1" x14ac:dyDescent="0.25">
      <c r="A14" s="167"/>
      <c r="B14" s="298"/>
      <c r="C14" s="299"/>
      <c r="D14" s="300"/>
      <c r="E14" s="208"/>
      <c r="F14" s="208"/>
      <c r="G14" s="301"/>
      <c r="H14" s="208"/>
      <c r="I14" s="301"/>
      <c r="J14" s="207"/>
      <c r="K14" s="208"/>
      <c r="L14" s="206"/>
      <c r="M14" s="301"/>
      <c r="N14" s="302"/>
      <c r="O14" s="303"/>
      <c r="P14" s="300"/>
      <c r="Q14" s="298"/>
      <c r="R14" s="304"/>
    </row>
    <row r="15" spans="1:19" ht="60" customHeight="1" x14ac:dyDescent="0.25">
      <c r="A15" s="167" t="s">
        <v>90</v>
      </c>
      <c r="B15" s="298" t="s">
        <v>123</v>
      </c>
      <c r="C15" s="299">
        <v>0</v>
      </c>
      <c r="D15" s="300">
        <v>0</v>
      </c>
      <c r="E15" s="209">
        <v>0</v>
      </c>
      <c r="F15" s="208">
        <v>0</v>
      </c>
      <c r="G15" s="301">
        <v>2</v>
      </c>
      <c r="H15" s="208">
        <v>0</v>
      </c>
      <c r="I15" s="301">
        <v>0</v>
      </c>
      <c r="J15" s="207">
        <v>0</v>
      </c>
      <c r="K15" s="208">
        <v>0</v>
      </c>
      <c r="L15" s="206">
        <v>0</v>
      </c>
      <c r="M15" s="301">
        <v>0</v>
      </c>
      <c r="N15" s="302">
        <v>0</v>
      </c>
      <c r="O15" s="303">
        <v>2</v>
      </c>
      <c r="P15" s="300">
        <v>0</v>
      </c>
      <c r="Q15" s="298">
        <v>0</v>
      </c>
      <c r="R15" s="304">
        <f>SUM(C15:Q15)</f>
        <v>4</v>
      </c>
    </row>
    <row r="16" spans="1:19" ht="12.75" customHeight="1" x14ac:dyDescent="0.25">
      <c r="A16" s="167"/>
      <c r="B16" s="298"/>
      <c r="C16" s="299"/>
      <c r="D16" s="300"/>
      <c r="E16" s="208"/>
      <c r="F16" s="208"/>
      <c r="G16" s="301"/>
      <c r="H16" s="208"/>
      <c r="I16" s="301"/>
      <c r="J16" s="207"/>
      <c r="K16" s="208"/>
      <c r="L16" s="206"/>
      <c r="M16" s="301"/>
      <c r="N16" s="302"/>
      <c r="O16" s="303"/>
      <c r="P16" s="300"/>
      <c r="Q16" s="298"/>
      <c r="R16" s="304"/>
    </row>
    <row r="17" spans="1:18" ht="60" customHeight="1" x14ac:dyDescent="0.25">
      <c r="A17" s="167" t="s">
        <v>91</v>
      </c>
      <c r="B17" s="298" t="s">
        <v>124</v>
      </c>
      <c r="C17" s="299">
        <v>0</v>
      </c>
      <c r="D17" s="300">
        <v>0</v>
      </c>
      <c r="E17" s="209">
        <v>2</v>
      </c>
      <c r="F17" s="208">
        <v>0</v>
      </c>
      <c r="G17" s="301">
        <v>0</v>
      </c>
      <c r="H17" s="208">
        <v>0</v>
      </c>
      <c r="I17" s="301">
        <v>0</v>
      </c>
      <c r="J17" s="207">
        <v>0</v>
      </c>
      <c r="K17" s="208">
        <v>0</v>
      </c>
      <c r="L17" s="206">
        <v>0</v>
      </c>
      <c r="M17" s="301">
        <v>0</v>
      </c>
      <c r="N17" s="302">
        <v>0</v>
      </c>
      <c r="O17" s="303">
        <v>0</v>
      </c>
      <c r="P17" s="300">
        <v>0</v>
      </c>
      <c r="Q17" s="298">
        <v>0</v>
      </c>
      <c r="R17" s="304">
        <f>SUM(C17:Q17)</f>
        <v>2</v>
      </c>
    </row>
    <row r="18" spans="1:18" ht="12.75" customHeight="1" x14ac:dyDescent="0.2">
      <c r="A18" s="167"/>
      <c r="B18" s="210"/>
      <c r="C18" s="299"/>
      <c r="D18" s="300"/>
      <c r="E18" s="208"/>
      <c r="F18" s="208"/>
      <c r="G18" s="301"/>
      <c r="H18" s="208"/>
      <c r="I18" s="301"/>
      <c r="J18" s="207"/>
      <c r="K18" s="208"/>
      <c r="L18" s="206"/>
      <c r="M18" s="301"/>
      <c r="N18" s="302"/>
      <c r="O18" s="303"/>
      <c r="P18" s="300"/>
      <c r="Q18" s="298"/>
      <c r="R18" s="304"/>
    </row>
    <row r="19" spans="1:18" ht="60" customHeight="1" x14ac:dyDescent="0.25">
      <c r="A19" s="167" t="s">
        <v>92</v>
      </c>
      <c r="B19" s="298" t="s">
        <v>93</v>
      </c>
      <c r="C19" s="299">
        <v>0</v>
      </c>
      <c r="D19" s="300">
        <v>0</v>
      </c>
      <c r="E19" s="209">
        <v>0</v>
      </c>
      <c r="F19" s="208">
        <v>0</v>
      </c>
      <c r="G19" s="301">
        <v>0</v>
      </c>
      <c r="H19" s="208">
        <v>0</v>
      </c>
      <c r="I19" s="301">
        <v>0</v>
      </c>
      <c r="J19" s="207">
        <v>0</v>
      </c>
      <c r="K19" s="208">
        <v>0</v>
      </c>
      <c r="L19" s="206">
        <v>0</v>
      </c>
      <c r="M19" s="301">
        <v>0</v>
      </c>
      <c r="N19" s="302">
        <v>0</v>
      </c>
      <c r="O19" s="303">
        <v>0</v>
      </c>
      <c r="P19" s="300">
        <v>0</v>
      </c>
      <c r="Q19" s="298">
        <v>0</v>
      </c>
      <c r="R19" s="304">
        <f>SUM(C19:Q19)</f>
        <v>0</v>
      </c>
    </row>
    <row r="20" spans="1:18" ht="12.75" customHeight="1" x14ac:dyDescent="0.25">
      <c r="A20" s="167"/>
      <c r="B20" s="298"/>
      <c r="C20" s="299"/>
      <c r="D20" s="300"/>
      <c r="E20" s="208"/>
      <c r="F20" s="208"/>
      <c r="G20" s="301"/>
      <c r="H20" s="208"/>
      <c r="I20" s="301"/>
      <c r="J20" s="207"/>
      <c r="K20" s="208"/>
      <c r="L20" s="206"/>
      <c r="M20" s="301"/>
      <c r="N20" s="302"/>
      <c r="O20" s="303"/>
      <c r="P20" s="300"/>
      <c r="Q20" s="298"/>
      <c r="R20" s="304"/>
    </row>
    <row r="21" spans="1:18" ht="60" customHeight="1" x14ac:dyDescent="0.25">
      <c r="A21" s="167" t="s">
        <v>94</v>
      </c>
      <c r="B21" s="298" t="s">
        <v>95</v>
      </c>
      <c r="C21" s="299">
        <v>0</v>
      </c>
      <c r="D21" s="300">
        <v>0</v>
      </c>
      <c r="E21" s="209">
        <v>0</v>
      </c>
      <c r="F21" s="208">
        <v>0</v>
      </c>
      <c r="G21" s="301">
        <v>0</v>
      </c>
      <c r="H21" s="208">
        <v>0</v>
      </c>
      <c r="I21" s="301">
        <v>0</v>
      </c>
      <c r="J21" s="207">
        <v>0</v>
      </c>
      <c r="K21" s="208">
        <v>0</v>
      </c>
      <c r="L21" s="206">
        <v>1</v>
      </c>
      <c r="M21" s="301">
        <v>0</v>
      </c>
      <c r="N21" s="302">
        <v>0</v>
      </c>
      <c r="O21" s="303">
        <v>0</v>
      </c>
      <c r="P21" s="300">
        <v>0</v>
      </c>
      <c r="Q21" s="298">
        <v>0</v>
      </c>
      <c r="R21" s="304">
        <f>SUM(C21:Q21)</f>
        <v>1</v>
      </c>
    </row>
    <row r="22" spans="1:18" ht="12.75" customHeight="1" x14ac:dyDescent="0.25">
      <c r="A22" s="167"/>
      <c r="B22" s="298"/>
      <c r="C22" s="299"/>
      <c r="D22" s="300"/>
      <c r="E22" s="208"/>
      <c r="F22" s="208"/>
      <c r="G22" s="301"/>
      <c r="H22" s="208"/>
      <c r="I22" s="301"/>
      <c r="J22" s="207"/>
      <c r="K22" s="208"/>
      <c r="L22" s="206"/>
      <c r="M22" s="301"/>
      <c r="N22" s="302"/>
      <c r="O22" s="303"/>
      <c r="P22" s="300"/>
      <c r="Q22" s="298"/>
      <c r="R22" s="304"/>
    </row>
    <row r="23" spans="1:18" ht="60" customHeight="1" x14ac:dyDescent="0.25">
      <c r="A23" s="167" t="s">
        <v>96</v>
      </c>
      <c r="B23" s="298" t="s">
        <v>97</v>
      </c>
      <c r="C23" s="299">
        <v>0</v>
      </c>
      <c r="D23" s="300">
        <v>0</v>
      </c>
      <c r="E23" s="209">
        <v>0</v>
      </c>
      <c r="F23" s="208">
        <v>0</v>
      </c>
      <c r="G23" s="301">
        <v>0</v>
      </c>
      <c r="H23" s="208">
        <v>0</v>
      </c>
      <c r="I23" s="301">
        <v>0</v>
      </c>
      <c r="J23" s="207">
        <v>0</v>
      </c>
      <c r="K23" s="208">
        <v>0</v>
      </c>
      <c r="L23" s="206">
        <v>0</v>
      </c>
      <c r="M23" s="301">
        <v>0</v>
      </c>
      <c r="N23" s="302">
        <f>SUM(B23:M23)</f>
        <v>0</v>
      </c>
      <c r="O23" s="303">
        <v>0</v>
      </c>
      <c r="P23" s="300">
        <v>0</v>
      </c>
      <c r="Q23" s="298">
        <v>0</v>
      </c>
      <c r="R23" s="304">
        <f>SUM(C23:Q23)</f>
        <v>0</v>
      </c>
    </row>
    <row r="24" spans="1:18" ht="12.75" customHeight="1" x14ac:dyDescent="0.25">
      <c r="A24" s="167"/>
      <c r="B24" s="298"/>
      <c r="C24" s="299"/>
      <c r="D24" s="300"/>
      <c r="E24" s="208"/>
      <c r="F24" s="208"/>
      <c r="G24" s="301"/>
      <c r="H24" s="208"/>
      <c r="I24" s="301"/>
      <c r="J24" s="207"/>
      <c r="K24" s="208"/>
      <c r="L24" s="206"/>
      <c r="M24" s="301"/>
      <c r="N24" s="302"/>
      <c r="O24" s="303"/>
      <c r="P24" s="300"/>
      <c r="Q24" s="298"/>
      <c r="R24" s="304"/>
    </row>
    <row r="25" spans="1:18" ht="60" customHeight="1" x14ac:dyDescent="0.25">
      <c r="A25" s="167" t="s">
        <v>98</v>
      </c>
      <c r="B25" s="298" t="s">
        <v>99</v>
      </c>
      <c r="C25" s="299">
        <v>0</v>
      </c>
      <c r="D25" s="300">
        <v>0</v>
      </c>
      <c r="E25" s="209">
        <v>0</v>
      </c>
      <c r="F25" s="208">
        <v>0</v>
      </c>
      <c r="G25" s="301">
        <v>0</v>
      </c>
      <c r="H25" s="208">
        <v>0</v>
      </c>
      <c r="I25" s="301">
        <v>0</v>
      </c>
      <c r="J25" s="207">
        <v>0</v>
      </c>
      <c r="K25" s="208">
        <v>0</v>
      </c>
      <c r="L25" s="206">
        <v>0</v>
      </c>
      <c r="M25" s="301">
        <v>0</v>
      </c>
      <c r="N25" s="302">
        <f>SUM(B25:M25)</f>
        <v>0</v>
      </c>
      <c r="O25" s="303">
        <v>0</v>
      </c>
      <c r="P25" s="300">
        <v>0</v>
      </c>
      <c r="Q25" s="298">
        <v>0</v>
      </c>
      <c r="R25" s="304">
        <f>SUM(C25:Q25)</f>
        <v>0</v>
      </c>
    </row>
    <row r="26" spans="1:18" ht="12.75" customHeight="1" x14ac:dyDescent="0.25">
      <c r="A26" s="167"/>
      <c r="B26" s="298"/>
      <c r="C26" s="299"/>
      <c r="D26" s="300"/>
      <c r="E26" s="208"/>
      <c r="F26" s="208"/>
      <c r="G26" s="301"/>
      <c r="H26" s="208"/>
      <c r="I26" s="301"/>
      <c r="J26" s="207"/>
      <c r="K26" s="208"/>
      <c r="L26" s="206"/>
      <c r="M26" s="301"/>
      <c r="N26" s="302"/>
      <c r="O26" s="303"/>
      <c r="P26" s="300"/>
      <c r="Q26" s="298"/>
      <c r="R26" s="304"/>
    </row>
    <row r="27" spans="1:18" ht="60" customHeight="1" x14ac:dyDescent="0.25">
      <c r="A27" s="167" t="s">
        <v>100</v>
      </c>
      <c r="B27" s="298" t="s">
        <v>101</v>
      </c>
      <c r="C27" s="299">
        <v>0</v>
      </c>
      <c r="D27" s="300">
        <v>0</v>
      </c>
      <c r="E27" s="209">
        <v>0</v>
      </c>
      <c r="F27" s="208">
        <v>0</v>
      </c>
      <c r="G27" s="301">
        <v>0</v>
      </c>
      <c r="H27" s="208">
        <v>0</v>
      </c>
      <c r="I27" s="301">
        <v>0</v>
      </c>
      <c r="J27" s="207">
        <v>0</v>
      </c>
      <c r="K27" s="208">
        <v>0</v>
      </c>
      <c r="L27" s="206">
        <v>0</v>
      </c>
      <c r="M27" s="301">
        <v>0</v>
      </c>
      <c r="N27" s="302">
        <f>SUM(B27:M27)</f>
        <v>0</v>
      </c>
      <c r="O27" s="303">
        <v>0</v>
      </c>
      <c r="P27" s="300">
        <v>0</v>
      </c>
      <c r="Q27" s="298">
        <v>0</v>
      </c>
      <c r="R27" s="304">
        <f>SUM(C27:Q27)</f>
        <v>0</v>
      </c>
    </row>
    <row r="28" spans="1:18" ht="12.75" customHeight="1" x14ac:dyDescent="0.25">
      <c r="A28" s="167"/>
      <c r="B28" s="298"/>
      <c r="C28" s="299"/>
      <c r="D28" s="300"/>
      <c r="E28" s="208"/>
      <c r="F28" s="208"/>
      <c r="G28" s="301"/>
      <c r="H28" s="208"/>
      <c r="I28" s="301"/>
      <c r="J28" s="207"/>
      <c r="K28" s="208"/>
      <c r="L28" s="206"/>
      <c r="M28" s="301"/>
      <c r="N28" s="302"/>
      <c r="O28" s="303"/>
      <c r="P28" s="300"/>
      <c r="Q28" s="298"/>
      <c r="R28" s="304"/>
    </row>
    <row r="29" spans="1:18" ht="60" customHeight="1" x14ac:dyDescent="0.25">
      <c r="A29" s="167" t="s">
        <v>102</v>
      </c>
      <c r="B29" s="298" t="s">
        <v>103</v>
      </c>
      <c r="C29" s="299">
        <v>0</v>
      </c>
      <c r="D29" s="300">
        <v>0</v>
      </c>
      <c r="E29" s="209">
        <v>0</v>
      </c>
      <c r="F29" s="208">
        <v>0</v>
      </c>
      <c r="G29" s="301">
        <v>0</v>
      </c>
      <c r="H29" s="208">
        <v>0</v>
      </c>
      <c r="I29" s="301">
        <v>0</v>
      </c>
      <c r="J29" s="207">
        <v>0</v>
      </c>
      <c r="K29" s="208">
        <v>0</v>
      </c>
      <c r="L29" s="206">
        <v>0</v>
      </c>
      <c r="M29" s="301">
        <v>0</v>
      </c>
      <c r="N29" s="302">
        <f>SUM(B29:M29)</f>
        <v>0</v>
      </c>
      <c r="O29" s="303">
        <v>0</v>
      </c>
      <c r="P29" s="300">
        <v>0</v>
      </c>
      <c r="Q29" s="298">
        <v>0</v>
      </c>
      <c r="R29" s="304">
        <f>SUM(C29:Q29)</f>
        <v>0</v>
      </c>
    </row>
    <row r="30" spans="1:18" ht="12.75" customHeight="1" x14ac:dyDescent="0.25">
      <c r="A30" s="167"/>
      <c r="B30" s="298"/>
      <c r="C30" s="299"/>
      <c r="D30" s="300"/>
      <c r="E30" s="208"/>
      <c r="F30" s="208"/>
      <c r="G30" s="301"/>
      <c r="H30" s="208"/>
      <c r="I30" s="301"/>
      <c r="J30" s="207"/>
      <c r="K30" s="208"/>
      <c r="L30" s="206"/>
      <c r="M30" s="301"/>
      <c r="N30" s="302"/>
      <c r="O30" s="303"/>
      <c r="P30" s="300"/>
      <c r="Q30" s="298"/>
      <c r="R30" s="304"/>
    </row>
    <row r="31" spans="1:18" ht="60" customHeight="1" x14ac:dyDescent="0.25">
      <c r="A31" s="167" t="s">
        <v>104</v>
      </c>
      <c r="B31" s="298" t="s">
        <v>105</v>
      </c>
      <c r="C31" s="299">
        <v>0</v>
      </c>
      <c r="D31" s="300">
        <v>0</v>
      </c>
      <c r="E31" s="209">
        <v>0</v>
      </c>
      <c r="F31" s="208">
        <v>0</v>
      </c>
      <c r="G31" s="301">
        <v>0</v>
      </c>
      <c r="H31" s="208">
        <v>0</v>
      </c>
      <c r="I31" s="301">
        <v>0</v>
      </c>
      <c r="J31" s="207">
        <v>0</v>
      </c>
      <c r="K31" s="208">
        <v>0</v>
      </c>
      <c r="L31" s="206">
        <v>0</v>
      </c>
      <c r="M31" s="301">
        <v>0</v>
      </c>
      <c r="N31" s="302">
        <f>SUM(B31:M31)</f>
        <v>0</v>
      </c>
      <c r="O31" s="303">
        <v>0</v>
      </c>
      <c r="P31" s="300">
        <v>0</v>
      </c>
      <c r="Q31" s="298">
        <v>0</v>
      </c>
      <c r="R31" s="304">
        <f>SUM(C31:Q31)</f>
        <v>0</v>
      </c>
    </row>
    <row r="32" spans="1:18" ht="12.75" customHeight="1" x14ac:dyDescent="0.25">
      <c r="A32" s="167"/>
      <c r="B32" s="298"/>
      <c r="C32" s="299"/>
      <c r="D32" s="300"/>
      <c r="E32" s="208"/>
      <c r="F32" s="208"/>
      <c r="G32" s="301"/>
      <c r="H32" s="208"/>
      <c r="I32" s="301"/>
      <c r="J32" s="207"/>
      <c r="K32" s="208"/>
      <c r="L32" s="206"/>
      <c r="M32" s="301"/>
      <c r="N32" s="302"/>
      <c r="O32" s="303"/>
      <c r="P32" s="300"/>
      <c r="Q32" s="298"/>
      <c r="R32" s="304"/>
    </row>
    <row r="33" spans="1:18" ht="60" customHeight="1" x14ac:dyDescent="0.25">
      <c r="A33" s="167" t="s">
        <v>106</v>
      </c>
      <c r="B33" s="298" t="s">
        <v>107</v>
      </c>
      <c r="C33" s="299">
        <v>1</v>
      </c>
      <c r="D33" s="300">
        <v>0</v>
      </c>
      <c r="E33" s="209">
        <v>0</v>
      </c>
      <c r="F33" s="208">
        <v>0</v>
      </c>
      <c r="G33" s="301">
        <v>1</v>
      </c>
      <c r="H33" s="208">
        <v>24</v>
      </c>
      <c r="I33" s="301">
        <v>0</v>
      </c>
      <c r="J33" s="207">
        <v>1</v>
      </c>
      <c r="K33" s="208">
        <v>3</v>
      </c>
      <c r="L33" s="206">
        <v>0</v>
      </c>
      <c r="M33" s="301">
        <v>1</v>
      </c>
      <c r="N33" s="302">
        <v>1</v>
      </c>
      <c r="O33" s="303">
        <v>11</v>
      </c>
      <c r="P33" s="300">
        <v>4</v>
      </c>
      <c r="Q33" s="298">
        <v>0</v>
      </c>
      <c r="R33" s="304">
        <f>SUM(C33:Q33)</f>
        <v>47</v>
      </c>
    </row>
    <row r="34" spans="1:18" ht="12.75" customHeight="1" x14ac:dyDescent="0.25">
      <c r="A34" s="167"/>
      <c r="B34" s="298"/>
      <c r="C34" s="299"/>
      <c r="D34" s="300"/>
      <c r="E34" s="208"/>
      <c r="F34" s="208"/>
      <c r="G34" s="301"/>
      <c r="H34" s="208"/>
      <c r="I34" s="301"/>
      <c r="J34" s="207"/>
      <c r="K34" s="208"/>
      <c r="L34" s="206"/>
      <c r="M34" s="301"/>
      <c r="N34" s="302"/>
      <c r="O34" s="303"/>
      <c r="P34" s="300"/>
      <c r="Q34" s="298"/>
      <c r="R34" s="304"/>
    </row>
    <row r="35" spans="1:18" ht="60" customHeight="1" x14ac:dyDescent="0.25">
      <c r="A35" s="167" t="s">
        <v>108</v>
      </c>
      <c r="B35" s="298" t="s">
        <v>109</v>
      </c>
      <c r="C35" s="299">
        <v>0</v>
      </c>
      <c r="D35" s="300">
        <v>6</v>
      </c>
      <c r="E35" s="209">
        <v>30</v>
      </c>
      <c r="F35" s="208">
        <v>0</v>
      </c>
      <c r="G35" s="301">
        <v>9</v>
      </c>
      <c r="H35" s="208">
        <v>27</v>
      </c>
      <c r="I35" s="301">
        <v>73</v>
      </c>
      <c r="J35" s="207">
        <v>0</v>
      </c>
      <c r="K35" s="208">
        <v>13</v>
      </c>
      <c r="L35" s="206">
        <v>180</v>
      </c>
      <c r="M35" s="301">
        <v>16</v>
      </c>
      <c r="N35" s="302">
        <v>88</v>
      </c>
      <c r="O35" s="303">
        <v>27</v>
      </c>
      <c r="P35" s="300">
        <v>17</v>
      </c>
      <c r="Q35" s="298">
        <v>0</v>
      </c>
      <c r="R35" s="304">
        <f>SUM(C35:Q35)</f>
        <v>486</v>
      </c>
    </row>
    <row r="36" spans="1:18" ht="12.75" customHeight="1" x14ac:dyDescent="0.25">
      <c r="A36" s="167"/>
      <c r="B36" s="298"/>
      <c r="C36" s="299"/>
      <c r="D36" s="300"/>
      <c r="E36" s="208"/>
      <c r="F36" s="208"/>
      <c r="G36" s="301"/>
      <c r="H36" s="208"/>
      <c r="I36" s="301"/>
      <c r="J36" s="207"/>
      <c r="K36" s="208"/>
      <c r="L36" s="206"/>
      <c r="M36" s="301"/>
      <c r="N36" s="302"/>
      <c r="O36" s="303"/>
      <c r="P36" s="300"/>
      <c r="Q36" s="298"/>
      <c r="R36" s="304"/>
    </row>
    <row r="37" spans="1:18" ht="93.75" customHeight="1" x14ac:dyDescent="0.25">
      <c r="A37" s="167" t="s">
        <v>110</v>
      </c>
      <c r="B37" s="298" t="s">
        <v>111</v>
      </c>
      <c r="C37" s="299">
        <v>0</v>
      </c>
      <c r="D37" s="300">
        <v>0</v>
      </c>
      <c r="E37" s="209">
        <v>8</v>
      </c>
      <c r="F37" s="208">
        <v>0</v>
      </c>
      <c r="G37" s="301">
        <v>0</v>
      </c>
      <c r="H37" s="208">
        <v>0</v>
      </c>
      <c r="I37" s="301">
        <v>0</v>
      </c>
      <c r="J37" s="207">
        <v>0</v>
      </c>
      <c r="K37" s="208">
        <v>2</v>
      </c>
      <c r="L37" s="206">
        <v>10</v>
      </c>
      <c r="M37" s="301">
        <v>8</v>
      </c>
      <c r="N37" s="302">
        <v>0</v>
      </c>
      <c r="O37" s="303">
        <v>4</v>
      </c>
      <c r="P37" s="300">
        <v>0</v>
      </c>
      <c r="Q37" s="298">
        <v>0</v>
      </c>
      <c r="R37" s="304">
        <f>SUM(C37:Q37)</f>
        <v>32</v>
      </c>
    </row>
    <row r="38" spans="1:18" ht="12.75" customHeight="1" x14ac:dyDescent="0.25">
      <c r="A38" s="167"/>
      <c r="B38" s="298"/>
      <c r="C38" s="299"/>
      <c r="D38" s="300"/>
      <c r="E38" s="208"/>
      <c r="F38" s="208"/>
      <c r="G38" s="301"/>
      <c r="H38" s="208"/>
      <c r="I38" s="301"/>
      <c r="J38" s="207"/>
      <c r="K38" s="208"/>
      <c r="L38" s="206"/>
      <c r="M38" s="301"/>
      <c r="N38" s="302"/>
      <c r="O38" s="303"/>
      <c r="P38" s="300"/>
      <c r="Q38" s="298"/>
      <c r="R38" s="304"/>
    </row>
    <row r="39" spans="1:18" ht="60" customHeight="1" x14ac:dyDescent="0.25">
      <c r="A39" s="167" t="s">
        <v>112</v>
      </c>
      <c r="B39" s="298" t="s">
        <v>113</v>
      </c>
      <c r="C39" s="299">
        <v>0</v>
      </c>
      <c r="D39" s="300">
        <v>0</v>
      </c>
      <c r="E39" s="209">
        <v>0</v>
      </c>
      <c r="F39" s="208">
        <v>0</v>
      </c>
      <c r="G39" s="301">
        <v>0</v>
      </c>
      <c r="H39" s="208">
        <v>0</v>
      </c>
      <c r="I39" s="301">
        <v>0</v>
      </c>
      <c r="J39" s="207">
        <v>0</v>
      </c>
      <c r="K39" s="208">
        <v>0</v>
      </c>
      <c r="L39" s="206">
        <v>0</v>
      </c>
      <c r="M39" s="301">
        <v>0</v>
      </c>
      <c r="N39" s="302">
        <f>SUM(B39:M39)</f>
        <v>0</v>
      </c>
      <c r="O39" s="303">
        <v>0</v>
      </c>
      <c r="P39" s="300">
        <v>0</v>
      </c>
      <c r="Q39" s="298">
        <v>0</v>
      </c>
      <c r="R39" s="304">
        <f>SUM(C39:Q39)</f>
        <v>0</v>
      </c>
    </row>
    <row r="40" spans="1:18" ht="12.75" customHeight="1" x14ac:dyDescent="0.25">
      <c r="A40" s="167"/>
      <c r="B40" s="298"/>
      <c r="C40" s="299"/>
      <c r="D40" s="300"/>
      <c r="E40" s="208"/>
      <c r="F40" s="208"/>
      <c r="G40" s="301"/>
      <c r="H40" s="208"/>
      <c r="I40" s="301"/>
      <c r="J40" s="207"/>
      <c r="K40" s="208"/>
      <c r="L40" s="206"/>
      <c r="M40" s="301"/>
      <c r="N40" s="302"/>
      <c r="O40" s="303"/>
      <c r="P40" s="300"/>
      <c r="Q40" s="298"/>
      <c r="R40" s="304"/>
    </row>
    <row r="41" spans="1:18" ht="60" customHeight="1" x14ac:dyDescent="0.25">
      <c r="A41" s="167" t="s">
        <v>114</v>
      </c>
      <c r="B41" s="298" t="s">
        <v>115</v>
      </c>
      <c r="C41" s="299">
        <v>0</v>
      </c>
      <c r="D41" s="300">
        <v>0</v>
      </c>
      <c r="E41" s="209">
        <v>0</v>
      </c>
      <c r="F41" s="208">
        <v>0</v>
      </c>
      <c r="G41" s="301">
        <v>4</v>
      </c>
      <c r="H41" s="208">
        <v>0</v>
      </c>
      <c r="I41" s="301">
        <v>8</v>
      </c>
      <c r="J41" s="207">
        <v>0</v>
      </c>
      <c r="K41" s="208">
        <v>1</v>
      </c>
      <c r="L41" s="206">
        <v>1</v>
      </c>
      <c r="M41" s="301">
        <v>0</v>
      </c>
      <c r="N41" s="302">
        <v>0</v>
      </c>
      <c r="O41" s="303">
        <v>0</v>
      </c>
      <c r="P41" s="300">
        <v>1</v>
      </c>
      <c r="Q41" s="298">
        <v>0</v>
      </c>
      <c r="R41" s="304">
        <f>SUM(C41:Q41)</f>
        <v>15</v>
      </c>
    </row>
    <row r="42" spans="1:18" ht="12.75" customHeight="1" x14ac:dyDescent="0.25">
      <c r="A42" s="167"/>
      <c r="B42" s="298"/>
      <c r="C42" s="299"/>
      <c r="D42" s="300"/>
      <c r="E42" s="208"/>
      <c r="F42" s="208"/>
      <c r="G42" s="301"/>
      <c r="H42" s="208"/>
      <c r="I42" s="301"/>
      <c r="J42" s="207"/>
      <c r="K42" s="208"/>
      <c r="L42" s="206"/>
      <c r="M42" s="301"/>
      <c r="N42" s="302"/>
      <c r="O42" s="303"/>
      <c r="P42" s="300"/>
      <c r="Q42" s="298"/>
      <c r="R42" s="304"/>
    </row>
    <row r="43" spans="1:18" ht="60" customHeight="1" x14ac:dyDescent="0.25">
      <c r="A43" s="168" t="s">
        <v>116</v>
      </c>
      <c r="B43" s="305" t="s">
        <v>117</v>
      </c>
      <c r="C43" s="306">
        <v>0</v>
      </c>
      <c r="D43" s="307">
        <v>0</v>
      </c>
      <c r="E43" s="213">
        <v>1</v>
      </c>
      <c r="F43" s="212">
        <v>0</v>
      </c>
      <c r="G43" s="308">
        <v>8</v>
      </c>
      <c r="H43" s="212">
        <v>4</v>
      </c>
      <c r="I43" s="301">
        <v>0</v>
      </c>
      <c r="J43" s="211">
        <v>0</v>
      </c>
      <c r="K43" s="212">
        <v>0</v>
      </c>
      <c r="L43" s="214">
        <v>0</v>
      </c>
      <c r="M43" s="301">
        <v>0</v>
      </c>
      <c r="N43" s="302">
        <v>0</v>
      </c>
      <c r="O43" s="303">
        <v>3</v>
      </c>
      <c r="P43" s="307">
        <v>2</v>
      </c>
      <c r="Q43" s="305">
        <v>0</v>
      </c>
      <c r="R43" s="309">
        <f>SUM(C43:Q43)</f>
        <v>18</v>
      </c>
    </row>
    <row r="44" spans="1:18" s="171" customFormat="1" ht="15" customHeight="1" x14ac:dyDescent="0.25">
      <c r="A44" s="170"/>
      <c r="B44" s="310"/>
      <c r="C44" s="212"/>
      <c r="D44" s="307"/>
      <c r="E44" s="212"/>
      <c r="F44" s="212"/>
      <c r="G44" s="308"/>
      <c r="H44" s="212"/>
      <c r="I44" s="301"/>
      <c r="J44" s="211"/>
      <c r="K44" s="212"/>
      <c r="L44" s="212"/>
      <c r="M44" s="212"/>
      <c r="N44" s="212"/>
      <c r="O44" s="308"/>
      <c r="P44" s="306"/>
      <c r="Q44" s="305"/>
      <c r="R44" s="309"/>
    </row>
    <row r="45" spans="1:18" s="171" customFormat="1" ht="60" customHeight="1" x14ac:dyDescent="0.25">
      <c r="A45" s="167" t="s">
        <v>118</v>
      </c>
      <c r="B45" s="298" t="s">
        <v>119</v>
      </c>
      <c r="C45" s="208">
        <v>0</v>
      </c>
      <c r="D45" s="300">
        <v>0</v>
      </c>
      <c r="E45" s="209">
        <v>0</v>
      </c>
      <c r="F45" s="208">
        <v>2</v>
      </c>
      <c r="G45" s="301">
        <v>0</v>
      </c>
      <c r="H45" s="208">
        <v>0</v>
      </c>
      <c r="I45" s="205">
        <v>0</v>
      </c>
      <c r="J45" s="207">
        <v>0</v>
      </c>
      <c r="K45" s="208">
        <v>0</v>
      </c>
      <c r="L45" s="208">
        <v>0</v>
      </c>
      <c r="M45" s="208">
        <v>0</v>
      </c>
      <c r="N45" s="208">
        <v>0</v>
      </c>
      <c r="O45" s="301">
        <v>0</v>
      </c>
      <c r="P45" s="299">
        <v>0</v>
      </c>
      <c r="Q45" s="298">
        <v>0</v>
      </c>
      <c r="R45" s="304">
        <f>SUM(C45:Q45)</f>
        <v>2</v>
      </c>
    </row>
    <row r="46" spans="1:18" ht="12.75" customHeight="1" x14ac:dyDescent="0.25">
      <c r="A46" s="167"/>
      <c r="B46" s="298"/>
      <c r="C46" s="208"/>
      <c r="D46" s="300"/>
      <c r="E46" s="208"/>
      <c r="F46" s="208"/>
      <c r="G46" s="301"/>
      <c r="H46" s="208"/>
      <c r="I46" s="209"/>
      <c r="J46" s="207"/>
      <c r="K46" s="208"/>
      <c r="L46" s="208"/>
      <c r="M46" s="208"/>
      <c r="N46" s="208"/>
      <c r="O46" s="301"/>
      <c r="P46" s="299"/>
      <c r="Q46" s="298"/>
      <c r="R46" s="304"/>
    </row>
    <row r="47" spans="1:18" ht="60" customHeight="1" x14ac:dyDescent="0.25">
      <c r="A47" s="167" t="s">
        <v>120</v>
      </c>
      <c r="B47" s="298" t="s">
        <v>121</v>
      </c>
      <c r="C47" s="208">
        <v>0</v>
      </c>
      <c r="D47" s="300">
        <v>0</v>
      </c>
      <c r="E47" s="209">
        <v>0</v>
      </c>
      <c r="F47" s="208">
        <v>0</v>
      </c>
      <c r="G47" s="301">
        <v>0</v>
      </c>
      <c r="H47" s="208">
        <v>0</v>
      </c>
      <c r="I47" s="209">
        <v>0</v>
      </c>
      <c r="J47" s="207">
        <v>0</v>
      </c>
      <c r="K47" s="208">
        <v>0</v>
      </c>
      <c r="L47" s="208">
        <v>0</v>
      </c>
      <c r="M47" s="208">
        <v>0</v>
      </c>
      <c r="N47" s="208">
        <v>0</v>
      </c>
      <c r="O47" s="301">
        <v>0</v>
      </c>
      <c r="P47" s="299">
        <v>0</v>
      </c>
      <c r="Q47" s="298">
        <v>0</v>
      </c>
      <c r="R47" s="304">
        <f>SUM(C47:Q47)</f>
        <v>0</v>
      </c>
    </row>
    <row r="48" spans="1:18" ht="12.75" customHeight="1" thickBot="1" x14ac:dyDescent="0.3">
      <c r="A48" s="168"/>
      <c r="B48" s="169"/>
      <c r="C48" s="211"/>
      <c r="D48" s="308"/>
      <c r="E48" s="212"/>
      <c r="F48" s="212"/>
      <c r="G48" s="308"/>
      <c r="H48" s="212"/>
      <c r="I48" s="212"/>
      <c r="J48" s="212"/>
      <c r="K48" s="212"/>
      <c r="L48" s="212"/>
      <c r="M48" s="212"/>
      <c r="N48" s="212"/>
      <c r="O48" s="308"/>
      <c r="P48" s="306"/>
      <c r="Q48" s="305"/>
      <c r="R48" s="311"/>
    </row>
    <row r="49" spans="1:18" ht="60" customHeight="1" thickBot="1" x14ac:dyDescent="0.3">
      <c r="A49" s="480" t="s">
        <v>31</v>
      </c>
      <c r="B49" s="481"/>
      <c r="C49" s="200">
        <f>SUM(C5:C47)</f>
        <v>78</v>
      </c>
      <c r="D49" s="312">
        <f>SUM(D5:D47)</f>
        <v>23</v>
      </c>
      <c r="E49" s="201">
        <f>SUM(E5:E47)</f>
        <v>80</v>
      </c>
      <c r="F49" s="201">
        <f>SUM(F5:F48)</f>
        <v>86</v>
      </c>
      <c r="G49" s="312">
        <f>SUM(G5:G48)</f>
        <v>209</v>
      </c>
      <c r="H49" s="201">
        <f>SUM(H5:H48)</f>
        <v>119</v>
      </c>
      <c r="I49" s="201">
        <f>SUM(I5:I48)</f>
        <v>171</v>
      </c>
      <c r="J49" s="201">
        <f>SUM(J5:J47)</f>
        <v>63</v>
      </c>
      <c r="K49" s="201">
        <f>SUM(K5:K47)</f>
        <v>159</v>
      </c>
      <c r="L49" s="201">
        <f>SUM(L5:L47)</f>
        <v>256</v>
      </c>
      <c r="M49" s="201">
        <f>SUM(M5:M47)</f>
        <v>70</v>
      </c>
      <c r="N49" s="201">
        <f>SUM(N5:N48)</f>
        <v>133</v>
      </c>
      <c r="O49" s="312">
        <f>SUM(O5:O48)</f>
        <v>155</v>
      </c>
      <c r="P49" s="312">
        <f>SUM(P5:P47)</f>
        <v>83</v>
      </c>
      <c r="Q49" s="313">
        <f>SUM(Q5:Q47)</f>
        <v>0</v>
      </c>
      <c r="R49" s="314">
        <f>SUM(C49:Q49)</f>
        <v>1685</v>
      </c>
    </row>
    <row r="52" spans="1:18" ht="30" customHeight="1" x14ac:dyDescent="0.25">
      <c r="B52" s="172" t="s">
        <v>178</v>
      </c>
    </row>
  </sheetData>
  <mergeCells count="4">
    <mergeCell ref="A1:R1"/>
    <mergeCell ref="A2:R2"/>
    <mergeCell ref="A4:B4"/>
    <mergeCell ref="A49:B49"/>
  </mergeCells>
  <pageMargins left="0.7" right="0.7" top="0.75" bottom="0.75" header="0.3" footer="0.3"/>
  <pageSetup scale="39" fitToHeight="3" orientation="landscape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3"/>
  <sheetViews>
    <sheetView view="pageBreakPreview" topLeftCell="B10" zoomScale="40" zoomScaleNormal="60" zoomScaleSheetLayoutView="40" workbookViewId="0">
      <selection activeCell="S25" sqref="S25"/>
    </sheetView>
  </sheetViews>
  <sheetFormatPr defaultColWidth="9.140625" defaultRowHeight="15.75" x14ac:dyDescent="0.25"/>
  <cols>
    <col min="1" max="1" width="9.85546875" style="24" bestFit="1" customWidth="1"/>
    <col min="2" max="2" width="71.85546875" style="24" bestFit="1" customWidth="1"/>
    <col min="3" max="3" width="50.7109375" style="26" customWidth="1"/>
    <col min="4" max="4" width="24.42578125" style="27" bestFit="1" customWidth="1"/>
    <col min="5" max="19" width="15.7109375" style="26" customWidth="1"/>
    <col min="20" max="20" width="25.7109375" style="338" customWidth="1"/>
    <col min="21" max="21" width="25.7109375" style="5" customWidth="1"/>
    <col min="22" max="16384" width="9.140625" style="5"/>
  </cols>
  <sheetData>
    <row r="1" spans="1:23" ht="52.5" customHeight="1" thickBot="1" x14ac:dyDescent="0.3">
      <c r="A1" s="384" t="s">
        <v>125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6"/>
    </row>
    <row r="2" spans="1:23" ht="16.5" thickBot="1" x14ac:dyDescent="0.3">
      <c r="A2" s="6"/>
      <c r="B2" s="218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9"/>
    </row>
    <row r="3" spans="1:23" ht="41.25" customHeight="1" thickBot="1" x14ac:dyDescent="0.3">
      <c r="A3" s="3"/>
      <c r="B3" s="335" t="s">
        <v>126</v>
      </c>
      <c r="C3" s="219" t="s">
        <v>0</v>
      </c>
      <c r="D3" s="335" t="s">
        <v>127</v>
      </c>
      <c r="E3" s="406" t="s">
        <v>181</v>
      </c>
      <c r="F3" s="407"/>
      <c r="G3" s="407"/>
      <c r="H3" s="408"/>
      <c r="I3" s="409" t="s">
        <v>1</v>
      </c>
      <c r="J3" s="410"/>
      <c r="K3" s="406">
        <v>2018</v>
      </c>
      <c r="L3" s="407"/>
      <c r="M3" s="408"/>
      <c r="N3" s="381" t="s">
        <v>128</v>
      </c>
      <c r="O3" s="382"/>
      <c r="P3" s="382"/>
      <c r="Q3" s="382"/>
      <c r="R3" s="383"/>
      <c r="S3" s="344"/>
      <c r="T3" s="404">
        <v>43276</v>
      </c>
      <c r="U3" s="405"/>
    </row>
    <row r="4" spans="1:23" ht="16.5" thickBot="1" x14ac:dyDescent="0.3">
      <c r="A4" s="3"/>
      <c r="B4" s="335"/>
      <c r="C4" s="334"/>
      <c r="D4" s="335"/>
      <c r="E4" s="334"/>
      <c r="F4" s="334"/>
      <c r="G4" s="334"/>
      <c r="H4" s="334"/>
      <c r="I4" s="335"/>
      <c r="J4" s="335"/>
      <c r="K4" s="334"/>
      <c r="L4" s="334"/>
      <c r="M4" s="334"/>
      <c r="N4" s="332"/>
      <c r="O4" s="332"/>
      <c r="P4" s="332"/>
      <c r="Q4" s="332"/>
      <c r="R4" s="332"/>
      <c r="S4" s="344"/>
      <c r="T4" s="220"/>
      <c r="U4" s="333"/>
    </row>
    <row r="5" spans="1:23" ht="52.5" customHeight="1" thickBot="1" x14ac:dyDescent="0.3">
      <c r="A5" s="384" t="s">
        <v>129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6"/>
    </row>
    <row r="6" spans="1:23" s="1" customFormat="1" ht="30" customHeight="1" x14ac:dyDescent="0.25">
      <c r="A6" s="387" t="s">
        <v>4</v>
      </c>
      <c r="B6" s="389" t="s">
        <v>10</v>
      </c>
      <c r="C6" s="390"/>
      <c r="D6" s="393" t="s">
        <v>6</v>
      </c>
      <c r="E6" s="395" t="s">
        <v>130</v>
      </c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67"/>
      <c r="Q6" s="367"/>
      <c r="R6" s="367"/>
      <c r="S6" s="348"/>
      <c r="T6" s="397" t="s">
        <v>131</v>
      </c>
      <c r="U6" s="398"/>
    </row>
    <row r="7" spans="1:23" s="2" customFormat="1" ht="30" customHeight="1" thickBot="1" x14ac:dyDescent="0.3">
      <c r="A7" s="388"/>
      <c r="B7" s="391"/>
      <c r="C7" s="392"/>
      <c r="D7" s="394"/>
      <c r="E7" s="221" t="s">
        <v>132</v>
      </c>
      <c r="F7" s="215" t="s">
        <v>133</v>
      </c>
      <c r="G7" s="215" t="s">
        <v>134</v>
      </c>
      <c r="H7" s="215" t="s">
        <v>135</v>
      </c>
      <c r="I7" s="215" t="s">
        <v>136</v>
      </c>
      <c r="J7" s="215" t="s">
        <v>137</v>
      </c>
      <c r="K7" s="215" t="s">
        <v>138</v>
      </c>
      <c r="L7" s="215" t="s">
        <v>139</v>
      </c>
      <c r="M7" s="215" t="s">
        <v>140</v>
      </c>
      <c r="N7" s="215" t="s">
        <v>141</v>
      </c>
      <c r="O7" s="215" t="s">
        <v>142</v>
      </c>
      <c r="P7" s="222" t="s">
        <v>143</v>
      </c>
      <c r="Q7" s="222" t="s">
        <v>144</v>
      </c>
      <c r="R7" s="222" t="s">
        <v>145</v>
      </c>
      <c r="S7" s="349" t="s">
        <v>30</v>
      </c>
      <c r="T7" s="223" t="s">
        <v>146</v>
      </c>
      <c r="U7" s="224" t="s">
        <v>147</v>
      </c>
    </row>
    <row r="8" spans="1:23" s="1" customFormat="1" ht="39.950000000000003" hidden="1" customHeight="1" x14ac:dyDescent="0.25">
      <c r="A8" s="225"/>
      <c r="B8" s="226"/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2"/>
      <c r="T8" s="432"/>
      <c r="U8" s="433"/>
    </row>
    <row r="9" spans="1:23" s="1" customFormat="1" ht="45" customHeight="1" x14ac:dyDescent="0.25">
      <c r="A9" s="434">
        <v>1</v>
      </c>
      <c r="B9" s="437" t="s">
        <v>148</v>
      </c>
      <c r="C9" s="30" t="s">
        <v>12</v>
      </c>
      <c r="D9" s="28">
        <v>200</v>
      </c>
      <c r="E9" s="31">
        <v>8</v>
      </c>
      <c r="F9" s="31">
        <v>4</v>
      </c>
      <c r="G9" s="31">
        <v>93</v>
      </c>
      <c r="H9" s="31">
        <v>10</v>
      </c>
      <c r="I9" s="31">
        <v>31</v>
      </c>
      <c r="J9" s="31">
        <v>26</v>
      </c>
      <c r="K9" s="31">
        <v>31</v>
      </c>
      <c r="L9" s="31">
        <v>27</v>
      </c>
      <c r="M9" s="31">
        <v>11</v>
      </c>
      <c r="N9" s="31">
        <v>245</v>
      </c>
      <c r="O9" s="31">
        <v>67</v>
      </c>
      <c r="P9" s="31">
        <v>15</v>
      </c>
      <c r="Q9" s="31">
        <v>36</v>
      </c>
      <c r="R9" s="31">
        <v>12</v>
      </c>
      <c r="S9" s="353">
        <v>39</v>
      </c>
      <c r="T9" s="440">
        <f>SUM(E9:S9)</f>
        <v>655</v>
      </c>
      <c r="U9" s="442">
        <f>T9/D9</f>
        <v>3.2749999999999999</v>
      </c>
      <c r="V9" s="10"/>
      <c r="W9" s="11"/>
    </row>
    <row r="10" spans="1:23" s="1" customFormat="1" ht="45" customHeight="1" x14ac:dyDescent="0.25">
      <c r="A10" s="435"/>
      <c r="B10" s="438"/>
      <c r="C10" s="227" t="s">
        <v>149</v>
      </c>
      <c r="D10" s="228">
        <v>120</v>
      </c>
      <c r="E10" s="229">
        <v>3.33</v>
      </c>
      <c r="F10" s="229">
        <v>0.56000000000000005</v>
      </c>
      <c r="G10" s="229">
        <v>9.69</v>
      </c>
      <c r="H10" s="229">
        <v>1.04</v>
      </c>
      <c r="I10" s="229">
        <v>2.58</v>
      </c>
      <c r="J10" s="229">
        <v>2.17</v>
      </c>
      <c r="K10" s="229">
        <v>4.3099999999999996</v>
      </c>
      <c r="L10" s="229">
        <v>3.75</v>
      </c>
      <c r="M10" s="229">
        <v>0.92</v>
      </c>
      <c r="N10" s="229">
        <v>25.52</v>
      </c>
      <c r="O10" s="229">
        <v>9.31</v>
      </c>
      <c r="P10" s="229">
        <v>3.13</v>
      </c>
      <c r="Q10" s="229">
        <v>3.75</v>
      </c>
      <c r="R10" s="229">
        <v>1.25</v>
      </c>
      <c r="S10" s="350">
        <v>1.3</v>
      </c>
      <c r="T10" s="441"/>
      <c r="U10" s="443"/>
      <c r="V10" s="10"/>
      <c r="W10" s="11"/>
    </row>
    <row r="11" spans="1:23" s="1" customFormat="1" ht="45" customHeight="1" thickBot="1" x14ac:dyDescent="0.3">
      <c r="A11" s="436"/>
      <c r="B11" s="439"/>
      <c r="C11" s="148" t="s">
        <v>150</v>
      </c>
      <c r="D11" s="149">
        <v>2500000</v>
      </c>
      <c r="E11" s="150">
        <v>1600</v>
      </c>
      <c r="F11" s="150">
        <v>40250</v>
      </c>
      <c r="G11" s="150">
        <v>117750</v>
      </c>
      <c r="H11" s="150">
        <v>69370</v>
      </c>
      <c r="I11" s="150">
        <v>176650</v>
      </c>
      <c r="J11" s="150">
        <v>105100</v>
      </c>
      <c r="K11" s="150">
        <v>6500</v>
      </c>
      <c r="L11" s="150">
        <v>2800</v>
      </c>
      <c r="M11" s="150">
        <v>35000</v>
      </c>
      <c r="N11" s="150">
        <v>106800</v>
      </c>
      <c r="O11" s="150">
        <v>23900</v>
      </c>
      <c r="P11" s="150">
        <v>67000</v>
      </c>
      <c r="Q11" s="150">
        <v>135800</v>
      </c>
      <c r="R11" s="150">
        <v>52000</v>
      </c>
      <c r="S11" s="150"/>
      <c r="T11" s="151">
        <f>SUM(E11:R11)</f>
        <v>940520</v>
      </c>
      <c r="U11" s="230">
        <f>T11/D11</f>
        <v>0.37620799999999999</v>
      </c>
      <c r="V11" s="10"/>
      <c r="W11" s="11"/>
    </row>
    <row r="12" spans="1:23" s="1" customFormat="1" ht="45" customHeight="1" x14ac:dyDescent="0.25">
      <c r="A12" s="411">
        <v>2</v>
      </c>
      <c r="B12" s="429" t="s">
        <v>7</v>
      </c>
      <c r="C12" s="231" t="s">
        <v>15</v>
      </c>
      <c r="D12" s="232">
        <v>3200</v>
      </c>
      <c r="E12" s="233">
        <v>54</v>
      </c>
      <c r="F12" s="234">
        <v>125</v>
      </c>
      <c r="G12" s="234">
        <v>102</v>
      </c>
      <c r="H12" s="234">
        <v>136</v>
      </c>
      <c r="I12" s="234">
        <v>219</v>
      </c>
      <c r="J12" s="234">
        <v>145</v>
      </c>
      <c r="K12" s="234">
        <v>89</v>
      </c>
      <c r="L12" s="234">
        <v>107</v>
      </c>
      <c r="M12" s="234">
        <v>192</v>
      </c>
      <c r="N12" s="234">
        <v>101</v>
      </c>
      <c r="O12" s="234">
        <v>86</v>
      </c>
      <c r="P12" s="234">
        <v>43</v>
      </c>
      <c r="Q12" s="234">
        <v>130</v>
      </c>
      <c r="R12" s="234">
        <v>171</v>
      </c>
      <c r="S12" s="234"/>
      <c r="T12" s="235">
        <f>SUM(E12:R12)</f>
        <v>1700</v>
      </c>
      <c r="U12" s="236">
        <f>T12/D12</f>
        <v>0.53125</v>
      </c>
      <c r="V12" s="12"/>
      <c r="W12" s="427"/>
    </row>
    <row r="13" spans="1:23" s="1" customFormat="1" ht="45" customHeight="1" thickBot="1" x14ac:dyDescent="0.3">
      <c r="A13" s="428"/>
      <c r="B13" s="430"/>
      <c r="C13" s="237" t="s">
        <v>16</v>
      </c>
      <c r="D13" s="238">
        <v>500</v>
      </c>
      <c r="E13" s="239">
        <v>29</v>
      </c>
      <c r="F13" s="239">
        <v>40</v>
      </c>
      <c r="G13" s="239">
        <v>52</v>
      </c>
      <c r="H13" s="239">
        <v>18</v>
      </c>
      <c r="I13" s="239">
        <v>53</v>
      </c>
      <c r="J13" s="239">
        <v>26</v>
      </c>
      <c r="K13" s="239">
        <v>19</v>
      </c>
      <c r="L13" s="239">
        <v>0</v>
      </c>
      <c r="M13" s="239">
        <v>71</v>
      </c>
      <c r="N13" s="239">
        <v>18</v>
      </c>
      <c r="O13" s="239">
        <v>17</v>
      </c>
      <c r="P13" s="239">
        <v>21</v>
      </c>
      <c r="Q13" s="239">
        <v>43</v>
      </c>
      <c r="R13" s="239">
        <v>60</v>
      </c>
      <c r="S13" s="239"/>
      <c r="T13" s="240">
        <f>SUM(E13:R13)</f>
        <v>467</v>
      </c>
      <c r="U13" s="241">
        <f>T13/D13</f>
        <v>0.93400000000000005</v>
      </c>
      <c r="V13" s="12"/>
      <c r="W13" s="427"/>
    </row>
    <row r="14" spans="1:23" s="1" customFormat="1" ht="45" customHeight="1" thickBot="1" x14ac:dyDescent="0.3">
      <c r="A14" s="337">
        <v>3</v>
      </c>
      <c r="B14" s="242" t="s">
        <v>8</v>
      </c>
      <c r="C14" s="216" t="s">
        <v>14</v>
      </c>
      <c r="D14" s="28">
        <v>30</v>
      </c>
      <c r="E14" s="32">
        <v>0</v>
      </c>
      <c r="F14" s="32">
        <v>0</v>
      </c>
      <c r="G14" s="32">
        <v>1</v>
      </c>
      <c r="H14" s="32">
        <v>0</v>
      </c>
      <c r="I14" s="32">
        <v>3</v>
      </c>
      <c r="J14" s="32">
        <v>1</v>
      </c>
      <c r="K14" s="32">
        <v>1</v>
      </c>
      <c r="L14" s="32">
        <v>0</v>
      </c>
      <c r="M14" s="32">
        <v>2</v>
      </c>
      <c r="N14" s="32">
        <v>0</v>
      </c>
      <c r="O14" s="32">
        <v>0</v>
      </c>
      <c r="P14" s="32">
        <v>0</v>
      </c>
      <c r="Q14" s="32">
        <v>0</v>
      </c>
      <c r="R14" s="32">
        <v>1</v>
      </c>
      <c r="S14" s="32"/>
      <c r="T14" s="29">
        <f>SUM(E14:R14)</f>
        <v>9</v>
      </c>
      <c r="U14" s="243">
        <f>T14/D14</f>
        <v>0.3</v>
      </c>
      <c r="V14" s="12"/>
      <c r="W14" s="336"/>
    </row>
    <row r="15" spans="1:23" s="1" customFormat="1" ht="45" customHeight="1" x14ac:dyDescent="0.25">
      <c r="A15" s="411">
        <v>4</v>
      </c>
      <c r="B15" s="413" t="s">
        <v>9</v>
      </c>
      <c r="C15" s="244" t="s">
        <v>13</v>
      </c>
      <c r="D15" s="245">
        <v>200</v>
      </c>
      <c r="E15" s="246">
        <v>0</v>
      </c>
      <c r="F15" s="246">
        <v>6</v>
      </c>
      <c r="G15" s="246">
        <v>9</v>
      </c>
      <c r="H15" s="246">
        <v>12</v>
      </c>
      <c r="I15" s="246">
        <v>19</v>
      </c>
      <c r="J15" s="246">
        <v>10</v>
      </c>
      <c r="K15" s="246">
        <v>11</v>
      </c>
      <c r="L15" s="246">
        <v>0</v>
      </c>
      <c r="M15" s="246">
        <v>15</v>
      </c>
      <c r="N15" s="246">
        <v>1</v>
      </c>
      <c r="O15" s="246">
        <v>1</v>
      </c>
      <c r="P15" s="246">
        <v>0</v>
      </c>
      <c r="Q15" s="246">
        <v>7</v>
      </c>
      <c r="R15" s="246">
        <v>8</v>
      </c>
      <c r="S15" s="351"/>
      <c r="T15" s="415">
        <f>SUM(E15:R15)</f>
        <v>99</v>
      </c>
      <c r="U15" s="419">
        <f>T15/D15</f>
        <v>0.495</v>
      </c>
      <c r="V15" s="12"/>
      <c r="W15" s="336"/>
    </row>
    <row r="16" spans="1:23" s="1" customFormat="1" ht="45" customHeight="1" thickBot="1" x14ac:dyDescent="0.3">
      <c r="A16" s="412"/>
      <c r="B16" s="414"/>
      <c r="C16" s="247" t="s">
        <v>151</v>
      </c>
      <c r="D16" s="248">
        <v>120</v>
      </c>
      <c r="E16" s="249">
        <v>0</v>
      </c>
      <c r="F16" s="249">
        <v>0.3</v>
      </c>
      <c r="G16" s="249">
        <v>0.83</v>
      </c>
      <c r="H16" s="249">
        <v>1.1499999999999999</v>
      </c>
      <c r="I16" s="249">
        <v>1.67</v>
      </c>
      <c r="J16" s="249">
        <v>0.61</v>
      </c>
      <c r="K16" s="249">
        <v>1.36</v>
      </c>
      <c r="L16" s="249">
        <v>0</v>
      </c>
      <c r="M16" s="249">
        <v>1.06</v>
      </c>
      <c r="N16" s="249">
        <v>0.21</v>
      </c>
      <c r="O16" s="249">
        <v>0.3</v>
      </c>
      <c r="P16" s="249">
        <v>0</v>
      </c>
      <c r="Q16" s="249">
        <v>0.83</v>
      </c>
      <c r="R16" s="249">
        <v>0.83</v>
      </c>
      <c r="S16" s="352"/>
      <c r="T16" s="416"/>
      <c r="U16" s="420"/>
      <c r="V16" s="12"/>
      <c r="W16" s="336"/>
    </row>
    <row r="17" spans="1:23" s="1" customFormat="1" ht="45" customHeight="1" thickBot="1" x14ac:dyDescent="0.3">
      <c r="A17" s="421" t="s">
        <v>152</v>
      </c>
      <c r="B17" s="422"/>
      <c r="C17" s="422"/>
      <c r="D17" s="250"/>
      <c r="E17" s="315">
        <v>1.5783</v>
      </c>
      <c r="F17" s="315">
        <v>0.76880000000000004</v>
      </c>
      <c r="G17" s="315">
        <v>2.5415999999999999</v>
      </c>
      <c r="H17" s="315">
        <v>0.73350000000000004</v>
      </c>
      <c r="I17" s="315">
        <v>1.6669</v>
      </c>
      <c r="J17" s="315">
        <v>0.94179999999999997</v>
      </c>
      <c r="K17" s="315">
        <v>1.5394000000000001</v>
      </c>
      <c r="L17" s="315">
        <v>0.78500000000000003</v>
      </c>
      <c r="M17" s="315">
        <v>1.1147</v>
      </c>
      <c r="N17" s="315">
        <v>4.6711</v>
      </c>
      <c r="O17" s="315">
        <v>1.9275</v>
      </c>
      <c r="P17" s="315">
        <v>1.0981000000000001</v>
      </c>
      <c r="Q17" s="315">
        <v>1.3922000000000001</v>
      </c>
      <c r="R17" s="315">
        <v>1.1143000000000001</v>
      </c>
      <c r="S17" s="342"/>
      <c r="T17" s="417">
        <f>(E17+F17+G17+H17+I17+J17+K17+L17+M17+N17+O17+P17+Q17+R17)/14</f>
        <v>1.5623714285714283</v>
      </c>
      <c r="U17" s="418"/>
      <c r="V17" s="12"/>
      <c r="W17" s="336"/>
    </row>
    <row r="18" spans="1:23" s="1" customFormat="1" ht="45" customHeight="1" thickBot="1" x14ac:dyDescent="0.3">
      <c r="A18" s="423" t="s">
        <v>153</v>
      </c>
      <c r="B18" s="424"/>
      <c r="C18" s="424"/>
      <c r="D18" s="251"/>
      <c r="E18" s="316">
        <v>0.94699999999999995</v>
      </c>
      <c r="F18" s="316">
        <v>0.46129999999999999</v>
      </c>
      <c r="G18" s="316">
        <v>1.5248999999999999</v>
      </c>
      <c r="H18" s="316">
        <v>0.44009999999999999</v>
      </c>
      <c r="I18" s="316">
        <v>1.0002</v>
      </c>
      <c r="J18" s="316">
        <v>0.56510000000000005</v>
      </c>
      <c r="K18" s="316">
        <v>0.92359999999999998</v>
      </c>
      <c r="L18" s="316">
        <v>0.47099999999999997</v>
      </c>
      <c r="M18" s="316">
        <v>0.66879999999999995</v>
      </c>
      <c r="N18" s="316">
        <v>2.8027000000000002</v>
      </c>
      <c r="O18" s="316">
        <v>1.1565000000000001</v>
      </c>
      <c r="P18" s="316">
        <v>0.65890000000000004</v>
      </c>
      <c r="Q18" s="316">
        <v>0.83530000000000004</v>
      </c>
      <c r="R18" s="316">
        <v>0.66859999999999997</v>
      </c>
      <c r="S18" s="343"/>
      <c r="T18" s="425">
        <f>(E18+F18+G18+H18+I18+J18+K18+L18+M18+N18+O18+P18+Q18+R18)/14</f>
        <v>0.9374285714285715</v>
      </c>
      <c r="U18" s="426"/>
      <c r="V18" s="12"/>
      <c r="W18" s="336"/>
    </row>
    <row r="19" spans="1:23" s="1" customFormat="1" ht="45" customHeight="1" thickBo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12"/>
      <c r="W19" s="336"/>
    </row>
    <row r="20" spans="1:23" s="1" customFormat="1" ht="45" customHeight="1" thickBot="1" x14ac:dyDescent="0.3">
      <c r="A20" s="399" t="s">
        <v>154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1"/>
      <c r="V20" s="12"/>
      <c r="W20" s="336"/>
    </row>
    <row r="21" spans="1:23" s="1" customFormat="1" ht="45" customHeight="1" x14ac:dyDescent="0.25">
      <c r="A21" s="402" t="s">
        <v>4</v>
      </c>
      <c r="B21" s="389" t="s">
        <v>155</v>
      </c>
      <c r="C21" s="390"/>
      <c r="D21" s="365">
        <f>D23+D24+D25</f>
        <v>121000</v>
      </c>
      <c r="E21" s="367" t="s">
        <v>5</v>
      </c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46"/>
      <c r="T21" s="369" t="s">
        <v>156</v>
      </c>
      <c r="U21" s="370"/>
      <c r="V21" s="12"/>
      <c r="W21" s="336"/>
    </row>
    <row r="22" spans="1:23" s="1" customFormat="1" ht="45" customHeight="1" thickBot="1" x14ac:dyDescent="0.3">
      <c r="A22" s="403"/>
      <c r="B22" s="391"/>
      <c r="C22" s="392"/>
      <c r="D22" s="366"/>
      <c r="E22" s="221" t="s">
        <v>132</v>
      </c>
      <c r="F22" s="215" t="s">
        <v>133</v>
      </c>
      <c r="G22" s="215" t="s">
        <v>134</v>
      </c>
      <c r="H22" s="215" t="s">
        <v>135</v>
      </c>
      <c r="I22" s="215" t="s">
        <v>136</v>
      </c>
      <c r="J22" s="215" t="s">
        <v>137</v>
      </c>
      <c r="K22" s="215" t="s">
        <v>138</v>
      </c>
      <c r="L22" s="215" t="s">
        <v>139</v>
      </c>
      <c r="M22" s="215" t="s">
        <v>140</v>
      </c>
      <c r="N22" s="215" t="s">
        <v>141</v>
      </c>
      <c r="O22" s="215" t="s">
        <v>142</v>
      </c>
      <c r="P22" s="222" t="s">
        <v>143</v>
      </c>
      <c r="Q22" s="222" t="s">
        <v>144</v>
      </c>
      <c r="R22" s="222" t="s">
        <v>145</v>
      </c>
      <c r="S22" s="355" t="s">
        <v>30</v>
      </c>
      <c r="T22" s="354" t="s">
        <v>157</v>
      </c>
      <c r="U22" s="224" t="s">
        <v>158</v>
      </c>
      <c r="V22" s="12"/>
      <c r="W22" s="336"/>
    </row>
    <row r="23" spans="1:23" s="1" customFormat="1" ht="45" customHeight="1" x14ac:dyDescent="0.25">
      <c r="A23" s="371">
        <v>1</v>
      </c>
      <c r="B23" s="373" t="s">
        <v>159</v>
      </c>
      <c r="C23" s="317" t="s">
        <v>160</v>
      </c>
      <c r="D23" s="318">
        <v>70000</v>
      </c>
      <c r="E23" s="319">
        <v>0</v>
      </c>
      <c r="F23" s="319">
        <v>535</v>
      </c>
      <c r="G23" s="319">
        <v>68.900000000000006</v>
      </c>
      <c r="H23" s="319">
        <v>0</v>
      </c>
      <c r="I23" s="319">
        <v>1510.9</v>
      </c>
      <c r="J23" s="319">
        <v>1894</v>
      </c>
      <c r="K23" s="319">
        <v>0</v>
      </c>
      <c r="L23" s="319">
        <v>1073.6500000000001</v>
      </c>
      <c r="M23" s="319">
        <v>0</v>
      </c>
      <c r="N23" s="319">
        <v>0</v>
      </c>
      <c r="O23" s="319">
        <v>0</v>
      </c>
      <c r="P23" s="319">
        <v>0</v>
      </c>
      <c r="Q23" s="319">
        <v>1105.95</v>
      </c>
      <c r="R23" s="319">
        <v>999</v>
      </c>
      <c r="S23" s="319"/>
      <c r="T23" s="320">
        <f>SUM(E23:R23)</f>
        <v>7187.4000000000005</v>
      </c>
      <c r="U23" s="321">
        <f>T23/D23</f>
        <v>0.10267714285714287</v>
      </c>
      <c r="V23" s="12"/>
      <c r="W23" s="336"/>
    </row>
    <row r="24" spans="1:23" s="1" customFormat="1" ht="45" customHeight="1" x14ac:dyDescent="0.25">
      <c r="A24" s="371"/>
      <c r="B24" s="373"/>
      <c r="C24" s="252" t="s">
        <v>161</v>
      </c>
      <c r="D24" s="253">
        <v>23000</v>
      </c>
      <c r="E24" s="254">
        <v>0</v>
      </c>
      <c r="F24" s="254">
        <v>518</v>
      </c>
      <c r="G24" s="254">
        <v>879.05</v>
      </c>
      <c r="H24" s="254">
        <v>0</v>
      </c>
      <c r="I24" s="254">
        <v>0</v>
      </c>
      <c r="J24" s="254">
        <v>0</v>
      </c>
      <c r="K24" s="254">
        <v>0</v>
      </c>
      <c r="L24" s="254">
        <v>0</v>
      </c>
      <c r="M24" s="254">
        <v>0</v>
      </c>
      <c r="N24" s="254">
        <v>1397.3</v>
      </c>
      <c r="O24" s="254">
        <v>702.2</v>
      </c>
      <c r="P24" s="254">
        <v>0</v>
      </c>
      <c r="Q24" s="254">
        <v>0</v>
      </c>
      <c r="R24" s="254">
        <v>0</v>
      </c>
      <c r="S24" s="254"/>
      <c r="T24" s="255">
        <f>SUM(E24:R24)</f>
        <v>3496.55</v>
      </c>
      <c r="U24" s="256">
        <f>T24/D24</f>
        <v>0.15202391304347826</v>
      </c>
      <c r="V24" s="12"/>
      <c r="W24" s="336"/>
    </row>
    <row r="25" spans="1:23" s="1" customFormat="1" ht="45" customHeight="1" thickBot="1" x14ac:dyDescent="0.3">
      <c r="A25" s="371"/>
      <c r="B25" s="374"/>
      <c r="C25" s="148" t="s">
        <v>162</v>
      </c>
      <c r="D25" s="322">
        <v>28000</v>
      </c>
      <c r="E25" s="323">
        <v>2000</v>
      </c>
      <c r="F25" s="323">
        <v>0</v>
      </c>
      <c r="G25" s="323">
        <v>0</v>
      </c>
      <c r="H25" s="323">
        <v>0</v>
      </c>
      <c r="I25" s="323">
        <v>0</v>
      </c>
      <c r="J25" s="323">
        <v>0</v>
      </c>
      <c r="K25" s="323">
        <v>0</v>
      </c>
      <c r="L25" s="323">
        <v>1980</v>
      </c>
      <c r="M25" s="323">
        <v>0</v>
      </c>
      <c r="N25" s="323">
        <v>0</v>
      </c>
      <c r="O25" s="323">
        <v>0</v>
      </c>
      <c r="P25" s="323">
        <v>0</v>
      </c>
      <c r="Q25" s="323">
        <v>0</v>
      </c>
      <c r="R25" s="323">
        <v>1786.6</v>
      </c>
      <c r="S25" s="323"/>
      <c r="T25" s="151">
        <f>SUM(E25:R25)</f>
        <v>5766.6</v>
      </c>
      <c r="U25" s="324">
        <f>T25/D25</f>
        <v>0.20595000000000002</v>
      </c>
      <c r="V25" s="12"/>
      <c r="W25" s="336"/>
    </row>
    <row r="26" spans="1:23" s="1" customFormat="1" ht="45" customHeight="1" thickBot="1" x14ac:dyDescent="0.3">
      <c r="A26" s="371"/>
      <c r="B26" s="378" t="s">
        <v>163</v>
      </c>
      <c r="C26" s="379"/>
      <c r="D26" s="380"/>
      <c r="E26" s="325">
        <f>SUM(E23:E25)</f>
        <v>2000</v>
      </c>
      <c r="F26" s="325">
        <f t="shared" ref="F26:R26" si="0">SUM(F23:F25)</f>
        <v>1053</v>
      </c>
      <c r="G26" s="325">
        <f t="shared" si="0"/>
        <v>947.94999999999993</v>
      </c>
      <c r="H26" s="325">
        <f t="shared" si="0"/>
        <v>0</v>
      </c>
      <c r="I26" s="325">
        <f t="shared" si="0"/>
        <v>1510.9</v>
      </c>
      <c r="J26" s="325">
        <f t="shared" si="0"/>
        <v>1894</v>
      </c>
      <c r="K26" s="325">
        <f t="shared" si="0"/>
        <v>0</v>
      </c>
      <c r="L26" s="325">
        <f t="shared" si="0"/>
        <v>3053.65</v>
      </c>
      <c r="M26" s="325">
        <f t="shared" si="0"/>
        <v>0</v>
      </c>
      <c r="N26" s="325">
        <f t="shared" si="0"/>
        <v>1397.3</v>
      </c>
      <c r="O26" s="325">
        <f t="shared" si="0"/>
        <v>702.2</v>
      </c>
      <c r="P26" s="325">
        <f t="shared" si="0"/>
        <v>0</v>
      </c>
      <c r="Q26" s="325">
        <f t="shared" si="0"/>
        <v>1105.95</v>
      </c>
      <c r="R26" s="325">
        <f t="shared" si="0"/>
        <v>2785.6</v>
      </c>
      <c r="S26" s="325"/>
      <c r="T26" s="326">
        <f>SUM(T23:T25)</f>
        <v>16450.550000000003</v>
      </c>
      <c r="U26" s="327">
        <f>T26/D21</f>
        <v>0.13595495867768598</v>
      </c>
      <c r="V26" s="12"/>
      <c r="W26" s="336"/>
    </row>
    <row r="27" spans="1:23" s="1" customFormat="1" ht="45" customHeight="1" x14ac:dyDescent="0.25">
      <c r="A27" s="372"/>
      <c r="B27" s="375" t="s">
        <v>164</v>
      </c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7"/>
      <c r="S27" s="347"/>
      <c r="T27" s="328">
        <f>D21-T26</f>
        <v>104549.45</v>
      </c>
      <c r="U27" s="329">
        <f>T27/D21</f>
        <v>0.86404504132231408</v>
      </c>
      <c r="V27" s="12"/>
      <c r="W27" s="336"/>
    </row>
    <row r="28" spans="1:23" s="1" customFormat="1" x14ac:dyDescent="0.25">
      <c r="A28" s="360"/>
      <c r="B28" s="360"/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12"/>
      <c r="W28" s="336"/>
    </row>
    <row r="29" spans="1:23" s="1" customFormat="1" ht="45" customHeight="1" x14ac:dyDescent="0.25">
      <c r="A29" s="361">
        <v>2</v>
      </c>
      <c r="B29" s="259" t="s">
        <v>165</v>
      </c>
      <c r="C29" s="252" t="s">
        <v>166</v>
      </c>
      <c r="D29" s="260">
        <v>400000</v>
      </c>
      <c r="E29" s="257">
        <v>0</v>
      </c>
      <c r="F29" s="257">
        <v>0</v>
      </c>
      <c r="G29" s="257">
        <v>11993.04</v>
      </c>
      <c r="H29" s="257">
        <v>0</v>
      </c>
      <c r="I29" s="257">
        <v>11575.17</v>
      </c>
      <c r="J29" s="257">
        <v>10643</v>
      </c>
      <c r="K29" s="257">
        <v>0</v>
      </c>
      <c r="L29" s="257">
        <v>0</v>
      </c>
      <c r="M29" s="257">
        <v>9308.52</v>
      </c>
      <c r="N29" s="257">
        <v>0</v>
      </c>
      <c r="O29" s="257">
        <v>2130.12</v>
      </c>
      <c r="P29" s="257">
        <v>0</v>
      </c>
      <c r="Q29" s="257">
        <v>0</v>
      </c>
      <c r="R29" s="257">
        <v>7030.6</v>
      </c>
      <c r="S29" s="257"/>
      <c r="T29" s="257">
        <f>SUM(E29:R29)</f>
        <v>52680.45</v>
      </c>
      <c r="U29" s="258">
        <f>T29/D29</f>
        <v>0.131701125</v>
      </c>
      <c r="V29" s="12"/>
      <c r="W29" s="336"/>
    </row>
    <row r="30" spans="1:23" s="1" customFormat="1" ht="45" customHeight="1" x14ac:dyDescent="0.25">
      <c r="A30" s="361"/>
      <c r="B30" s="362" t="s">
        <v>167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4"/>
      <c r="S30" s="345"/>
      <c r="T30" s="330">
        <f>D29-T29</f>
        <v>347319.55</v>
      </c>
      <c r="U30" s="331">
        <f>T30/D29</f>
        <v>0.86829887500000003</v>
      </c>
      <c r="V30" s="12"/>
      <c r="W30" s="336"/>
    </row>
    <row r="31" spans="1:23" s="1" customFormat="1" ht="45" customHeight="1" x14ac:dyDescent="0.25">
      <c r="A31" s="33"/>
      <c r="B31" s="261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3"/>
      <c r="U31" s="264"/>
      <c r="V31" s="12"/>
      <c r="W31" s="336"/>
    </row>
    <row r="32" spans="1:23" s="1" customFormat="1" ht="45" customHeight="1" x14ac:dyDescent="0.25">
      <c r="A32" s="33"/>
      <c r="B32" s="265"/>
      <c r="C32" s="266"/>
      <c r="D32" s="267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3"/>
      <c r="U32" s="264"/>
      <c r="V32" s="12"/>
      <c r="W32" s="336"/>
    </row>
    <row r="33" spans="1:23" s="1" customFormat="1" ht="30" customHeight="1" x14ac:dyDescent="0.25">
      <c r="A33" s="24"/>
      <c r="B33" s="24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338"/>
      <c r="U33" s="5"/>
    </row>
    <row r="34" spans="1:23" s="15" customFormat="1" ht="50.1" customHeight="1" x14ac:dyDescent="0.25">
      <c r="A34" s="24"/>
      <c r="B34" s="24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338"/>
      <c r="U34" s="5"/>
      <c r="V34" s="13"/>
      <c r="W34" s="14"/>
    </row>
    <row r="35" spans="1:23" s="15" customFormat="1" ht="50.1" customHeight="1" x14ac:dyDescent="0.25">
      <c r="A35" s="24"/>
      <c r="B35" s="24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338"/>
      <c r="U35" s="5"/>
      <c r="V35" s="13"/>
      <c r="W35" s="14"/>
    </row>
    <row r="36" spans="1:23" s="15" customFormat="1" ht="50.1" customHeight="1" x14ac:dyDescent="0.25">
      <c r="A36" s="24"/>
      <c r="B36" s="24"/>
      <c r="C36" s="26"/>
      <c r="D36" s="2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338"/>
      <c r="U36" s="5"/>
      <c r="V36" s="13"/>
      <c r="W36" s="14"/>
    </row>
    <row r="37" spans="1:23" s="15" customFormat="1" ht="49.5" customHeight="1" x14ac:dyDescent="0.25">
      <c r="A37" s="24"/>
      <c r="B37" s="24"/>
      <c r="C37" s="26"/>
      <c r="D37" s="2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38"/>
      <c r="U37" s="5"/>
      <c r="V37" s="13"/>
      <c r="W37" s="14"/>
    </row>
    <row r="38" spans="1:23" s="15" customFormat="1" ht="50.1" customHeight="1" x14ac:dyDescent="0.25">
      <c r="A38" s="24"/>
      <c r="B38" s="24"/>
      <c r="C38" s="26"/>
      <c r="D38" s="2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338"/>
      <c r="U38" s="5"/>
      <c r="V38" s="13"/>
      <c r="W38" s="14"/>
    </row>
    <row r="39" spans="1:23" s="15" customFormat="1" ht="50.1" customHeight="1" x14ac:dyDescent="0.25">
      <c r="A39" s="24"/>
      <c r="B39" s="24"/>
      <c r="C39" s="26"/>
      <c r="D39" s="2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338"/>
      <c r="U39" s="5"/>
      <c r="V39" s="13"/>
      <c r="W39" s="14"/>
    </row>
    <row r="40" spans="1:23" s="15" customFormat="1" ht="50.1" customHeight="1" x14ac:dyDescent="0.25">
      <c r="A40" s="24"/>
      <c r="B40" s="24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338"/>
      <c r="U40" s="5"/>
      <c r="V40" s="13"/>
      <c r="W40" s="14"/>
    </row>
    <row r="41" spans="1:23" s="15" customFormat="1" ht="50.1" customHeight="1" x14ac:dyDescent="0.25">
      <c r="A41" s="24"/>
      <c r="B41" s="24"/>
      <c r="C41" s="26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338"/>
      <c r="U41" s="5"/>
      <c r="V41" s="13"/>
      <c r="W41" s="14"/>
    </row>
    <row r="42" spans="1:23" s="15" customFormat="1" ht="50.1" customHeight="1" x14ac:dyDescent="0.25">
      <c r="A42" s="24"/>
      <c r="B42" s="24"/>
      <c r="C42" s="26"/>
      <c r="D42" s="2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338"/>
      <c r="U42" s="5"/>
      <c r="V42" s="13"/>
      <c r="W42" s="14"/>
    </row>
    <row r="43" spans="1:23" s="15" customFormat="1" ht="50.1" customHeight="1" x14ac:dyDescent="0.25">
      <c r="A43" s="24"/>
      <c r="B43" s="24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338"/>
      <c r="U43" s="5"/>
      <c r="V43" s="13"/>
      <c r="W43" s="14"/>
    </row>
    <row r="44" spans="1:23" s="15" customFormat="1" ht="50.1" customHeight="1" x14ac:dyDescent="0.25">
      <c r="A44" s="24"/>
      <c r="B44" s="24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338"/>
      <c r="U44" s="5"/>
      <c r="V44" s="13"/>
      <c r="W44" s="14"/>
    </row>
    <row r="45" spans="1:23" s="15" customFormat="1" ht="50.1" customHeight="1" x14ac:dyDescent="0.25">
      <c r="A45" s="24"/>
      <c r="B45" s="24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338"/>
      <c r="U45" s="5"/>
      <c r="V45" s="13"/>
      <c r="W45" s="14"/>
    </row>
    <row r="46" spans="1:23" s="15" customFormat="1" ht="50.1" customHeight="1" x14ac:dyDescent="0.25">
      <c r="A46" s="24"/>
      <c r="B46" s="24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338"/>
      <c r="U46" s="5"/>
      <c r="V46" s="13"/>
      <c r="W46" s="14"/>
    </row>
    <row r="47" spans="1:23" s="15" customFormat="1" ht="50.1" customHeight="1" x14ac:dyDescent="0.25">
      <c r="A47" s="24"/>
      <c r="B47" s="24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338"/>
      <c r="U47" s="5"/>
      <c r="V47" s="13"/>
      <c r="W47" s="14"/>
    </row>
    <row r="48" spans="1:23" s="15" customFormat="1" ht="50.1" customHeight="1" x14ac:dyDescent="0.25">
      <c r="A48" s="24"/>
      <c r="B48" s="24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338"/>
      <c r="U48" s="5"/>
      <c r="V48" s="13"/>
      <c r="W48" s="14"/>
    </row>
    <row r="49" spans="1:23" s="15" customFormat="1" ht="50.1" customHeight="1" x14ac:dyDescent="0.25">
      <c r="A49" s="24"/>
      <c r="B49" s="24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338"/>
      <c r="U49" s="5"/>
      <c r="V49" s="13"/>
      <c r="W49" s="14"/>
    </row>
    <row r="50" spans="1:23" s="15" customFormat="1" ht="50.1" customHeight="1" x14ac:dyDescent="0.25">
      <c r="A50" s="24"/>
      <c r="B50" s="24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338"/>
      <c r="U50" s="5"/>
      <c r="V50" s="13"/>
      <c r="W50" s="14"/>
    </row>
    <row r="51" spans="1:23" s="15" customFormat="1" ht="50.1" customHeight="1" x14ac:dyDescent="0.25">
      <c r="A51" s="24"/>
      <c r="B51" s="24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338"/>
      <c r="U51" s="5"/>
      <c r="V51" s="13"/>
      <c r="W51" s="14"/>
    </row>
    <row r="52" spans="1:23" s="15" customFormat="1" ht="50.1" customHeight="1" x14ac:dyDescent="0.25">
      <c r="A52" s="24"/>
      <c r="B52" s="24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338"/>
      <c r="U52" s="5"/>
      <c r="V52" s="13"/>
      <c r="W52" s="14"/>
    </row>
    <row r="53" spans="1:23" s="15" customFormat="1" ht="50.1" customHeight="1" x14ac:dyDescent="0.25">
      <c r="A53" s="24"/>
      <c r="B53" s="24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338"/>
      <c r="U53" s="5"/>
      <c r="V53" s="13"/>
      <c r="W53" s="14"/>
    </row>
    <row r="54" spans="1:23" s="15" customFormat="1" ht="50.1" customHeight="1" x14ac:dyDescent="0.25">
      <c r="A54" s="24"/>
      <c r="B54" s="24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338"/>
      <c r="U54" s="5"/>
      <c r="V54" s="13"/>
      <c r="W54" s="14"/>
    </row>
    <row r="55" spans="1:23" s="15" customFormat="1" ht="50.1" customHeight="1" x14ac:dyDescent="0.25">
      <c r="A55" s="24"/>
      <c r="B55" s="24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338"/>
      <c r="U55" s="5"/>
      <c r="V55" s="13"/>
      <c r="W55" s="14"/>
    </row>
    <row r="56" spans="1:23" s="15" customFormat="1" ht="50.1" customHeight="1" x14ac:dyDescent="0.25">
      <c r="A56" s="24"/>
      <c r="B56" s="24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338"/>
      <c r="U56" s="5"/>
      <c r="V56" s="13"/>
      <c r="W56" s="14"/>
    </row>
    <row r="57" spans="1:23" s="1" customFormat="1" ht="50.1" customHeight="1" x14ac:dyDescent="0.25">
      <c r="A57" s="24"/>
      <c r="B57" s="24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338"/>
      <c r="U57" s="5"/>
      <c r="V57" s="12"/>
      <c r="W57" s="336"/>
    </row>
    <row r="58" spans="1:23" s="1" customFormat="1" ht="9" customHeight="1" x14ac:dyDescent="0.25">
      <c r="A58" s="24"/>
      <c r="B58" s="24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338"/>
      <c r="U58" s="5"/>
      <c r="V58" s="12"/>
      <c r="W58" s="336"/>
    </row>
    <row r="59" spans="1:23" s="1" customFormat="1" ht="50.1" customHeight="1" x14ac:dyDescent="0.25">
      <c r="A59" s="24"/>
      <c r="B59" s="24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338"/>
      <c r="U59" s="5"/>
      <c r="V59" s="12"/>
      <c r="W59" s="336"/>
    </row>
    <row r="60" spans="1:23" s="1" customFormat="1" ht="50.1" customHeight="1" x14ac:dyDescent="0.25">
      <c r="A60" s="24"/>
      <c r="B60" s="24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338"/>
      <c r="U60" s="5"/>
      <c r="V60" s="12"/>
      <c r="W60" s="336"/>
    </row>
    <row r="61" spans="1:23" s="1" customFormat="1" ht="50.1" customHeight="1" x14ac:dyDescent="0.25">
      <c r="A61" s="24"/>
      <c r="B61" s="24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338"/>
      <c r="U61" s="5"/>
      <c r="V61" s="16"/>
      <c r="W61" s="16"/>
    </row>
    <row r="62" spans="1:23" s="1" customFormat="1" ht="50.1" customHeight="1" x14ac:dyDescent="0.25">
      <c r="A62" s="24"/>
      <c r="B62" s="24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338"/>
      <c r="U62" s="5"/>
      <c r="V62" s="17"/>
      <c r="W62" s="18"/>
    </row>
    <row r="63" spans="1:23" s="1" customFormat="1" ht="50.1" customHeight="1" x14ac:dyDescent="0.25">
      <c r="A63" s="24"/>
      <c r="B63" s="24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338"/>
      <c r="U63" s="5"/>
      <c r="V63" s="17"/>
      <c r="W63" s="18"/>
    </row>
    <row r="64" spans="1:23" s="1" customFormat="1" ht="7.5" customHeight="1" x14ac:dyDescent="0.25">
      <c r="A64" s="24"/>
      <c r="B64" s="24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338"/>
      <c r="U64" s="5"/>
      <c r="V64" s="17"/>
      <c r="W64" s="18"/>
    </row>
    <row r="65" spans="1:25" s="1" customFormat="1" ht="50.1" customHeight="1" x14ac:dyDescent="0.25">
      <c r="A65" s="24"/>
      <c r="B65" s="24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338"/>
      <c r="U65" s="5"/>
      <c r="V65" s="17"/>
      <c r="W65" s="18"/>
    </row>
    <row r="66" spans="1:25" s="1" customFormat="1" ht="50.1" customHeight="1" x14ac:dyDescent="0.25">
      <c r="A66" s="24"/>
      <c r="B66" s="24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338"/>
      <c r="U66" s="5"/>
      <c r="V66" s="17"/>
      <c r="W66" s="18"/>
    </row>
    <row r="67" spans="1:25" s="1" customFormat="1" ht="50.1" customHeight="1" x14ac:dyDescent="0.25">
      <c r="A67" s="24"/>
      <c r="B67" s="24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338"/>
      <c r="U67" s="5"/>
      <c r="V67" s="16"/>
      <c r="W67" s="16"/>
      <c r="X67" s="19"/>
      <c r="Y67" s="19"/>
    </row>
    <row r="68" spans="1:25" s="1" customFormat="1" ht="45" customHeight="1" x14ac:dyDescent="0.25">
      <c r="A68" s="24"/>
      <c r="B68" s="24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338"/>
      <c r="U68" s="5"/>
      <c r="V68" s="4"/>
      <c r="W68" s="20"/>
      <c r="X68" s="21"/>
      <c r="Y68" s="22"/>
    </row>
    <row r="69" spans="1:25" s="1" customFormat="1" ht="45" customHeight="1" x14ac:dyDescent="0.25">
      <c r="A69" s="24"/>
      <c r="B69" s="24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338"/>
      <c r="U69" s="5"/>
      <c r="V69" s="4"/>
      <c r="W69" s="20"/>
      <c r="X69" s="21"/>
      <c r="Y69" s="22"/>
    </row>
    <row r="70" spans="1:25" s="1" customFormat="1" ht="7.5" customHeight="1" x14ac:dyDescent="0.25">
      <c r="A70" s="24"/>
      <c r="B70" s="24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338"/>
      <c r="U70" s="5"/>
      <c r="V70" s="4"/>
      <c r="W70" s="20"/>
      <c r="X70" s="21"/>
      <c r="Y70" s="22"/>
    </row>
    <row r="71" spans="1:25" s="1" customFormat="1" ht="45" customHeight="1" x14ac:dyDescent="0.25">
      <c r="A71" s="24"/>
      <c r="B71" s="24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338"/>
      <c r="U71" s="5"/>
      <c r="V71" s="4"/>
      <c r="W71" s="20"/>
      <c r="X71" s="21"/>
      <c r="Y71" s="22"/>
    </row>
    <row r="72" spans="1:25" s="1" customFormat="1" ht="45" customHeight="1" x14ac:dyDescent="0.25">
      <c r="A72" s="24"/>
      <c r="B72" s="24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338"/>
      <c r="U72" s="5"/>
      <c r="V72" s="4"/>
      <c r="W72" s="20"/>
      <c r="X72" s="21"/>
      <c r="Y72" s="22"/>
    </row>
    <row r="73" spans="1:25" s="1" customFormat="1" ht="50.1" customHeight="1" x14ac:dyDescent="0.25">
      <c r="A73" s="24"/>
      <c r="B73" s="24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338"/>
      <c r="U73" s="5"/>
      <c r="V73" s="23"/>
      <c r="W73" s="23"/>
      <c r="X73" s="23"/>
    </row>
    <row r="74" spans="1:25" s="2" customFormat="1" ht="45" customHeight="1" x14ac:dyDescent="0.25">
      <c r="A74" s="24"/>
      <c r="B74" s="24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338"/>
      <c r="U74" s="5"/>
    </row>
    <row r="75" spans="1:25" s="2" customFormat="1" ht="7.5" customHeight="1" x14ac:dyDescent="0.25">
      <c r="A75" s="24"/>
      <c r="B75" s="24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338"/>
      <c r="U75" s="5"/>
    </row>
    <row r="76" spans="1:25" s="2" customFormat="1" ht="45" customHeight="1" x14ac:dyDescent="0.25">
      <c r="A76" s="24"/>
      <c r="B76" s="24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338"/>
      <c r="U76" s="5"/>
    </row>
    <row r="77" spans="1:25" s="2" customFormat="1" ht="45" customHeight="1" x14ac:dyDescent="0.25">
      <c r="A77" s="24"/>
      <c r="B77" s="24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338"/>
      <c r="U77" s="5"/>
    </row>
    <row r="78" spans="1:25" s="2" customFormat="1" ht="45" customHeight="1" x14ac:dyDescent="0.25">
      <c r="A78" s="24"/>
      <c r="B78" s="24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338"/>
      <c r="U78" s="5"/>
    </row>
    <row r="79" spans="1:25" s="2" customFormat="1" ht="7.5" customHeight="1" x14ac:dyDescent="0.25">
      <c r="A79" s="24"/>
      <c r="B79" s="24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338"/>
      <c r="U79" s="5"/>
    </row>
    <row r="80" spans="1:25" s="2" customFormat="1" ht="45" customHeight="1" x14ac:dyDescent="0.25">
      <c r="A80" s="24"/>
      <c r="B80" s="24"/>
      <c r="C80" s="26"/>
      <c r="D80" s="2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338"/>
      <c r="U80" s="5"/>
    </row>
    <row r="81" spans="1:21" s="2" customFormat="1" ht="49.5" customHeight="1" x14ac:dyDescent="0.25">
      <c r="A81" s="24"/>
      <c r="B81" s="24"/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338"/>
      <c r="U81" s="5"/>
    </row>
    <row r="82" spans="1:21" s="25" customFormat="1" ht="49.5" customHeight="1" x14ac:dyDescent="0.25">
      <c r="A82" s="24"/>
      <c r="B82" s="24"/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338"/>
      <c r="U82" s="5"/>
    </row>
    <row r="83" spans="1:21" s="25" customFormat="1" ht="35.1" customHeight="1" x14ac:dyDescent="0.25">
      <c r="A83" s="24"/>
      <c r="B83" s="24"/>
      <c r="C83" s="26"/>
      <c r="D83" s="2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338"/>
      <c r="U83" s="5"/>
    </row>
  </sheetData>
  <mergeCells count="41">
    <mergeCell ref="W12:W13"/>
    <mergeCell ref="A12:A13"/>
    <mergeCell ref="B12:B13"/>
    <mergeCell ref="C8:U8"/>
    <mergeCell ref="A9:A11"/>
    <mergeCell ref="B9:B11"/>
    <mergeCell ref="T9:T10"/>
    <mergeCell ref="U9:U10"/>
    <mergeCell ref="A20:U20"/>
    <mergeCell ref="A21:A22"/>
    <mergeCell ref="B21:C22"/>
    <mergeCell ref="A1:U1"/>
    <mergeCell ref="T3:U3"/>
    <mergeCell ref="E3:H3"/>
    <mergeCell ref="I3:J3"/>
    <mergeCell ref="K3:M3"/>
    <mergeCell ref="A15:A16"/>
    <mergeCell ref="B15:B16"/>
    <mergeCell ref="T15:T16"/>
    <mergeCell ref="T17:U17"/>
    <mergeCell ref="U15:U16"/>
    <mergeCell ref="A17:C17"/>
    <mergeCell ref="A18:C18"/>
    <mergeCell ref="T18:U18"/>
    <mergeCell ref="N3:R3"/>
    <mergeCell ref="A5:U5"/>
    <mergeCell ref="A6:A7"/>
    <mergeCell ref="B6:C7"/>
    <mergeCell ref="D6:D7"/>
    <mergeCell ref="E6:R6"/>
    <mergeCell ref="T6:U6"/>
    <mergeCell ref="A28:U28"/>
    <mergeCell ref="A29:A30"/>
    <mergeCell ref="B30:R30"/>
    <mergeCell ref="D21:D22"/>
    <mergeCell ref="E21:R21"/>
    <mergeCell ref="T21:U21"/>
    <mergeCell ref="A23:A27"/>
    <mergeCell ref="B23:B25"/>
    <mergeCell ref="B27:R27"/>
    <mergeCell ref="B26:D26"/>
  </mergeCells>
  <printOptions horizontalCentered="1" verticalCentered="1"/>
  <pageMargins left="0" right="0" top="0" bottom="0" header="0.31496062992125984" footer="0.31496062992125984"/>
  <pageSetup paperSize="8" scale="46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view="pageBreakPreview" zoomScale="60" zoomScaleNormal="55" workbookViewId="0">
      <selection activeCell="F18" sqref="F18"/>
    </sheetView>
  </sheetViews>
  <sheetFormatPr defaultRowHeight="15" x14ac:dyDescent="0.2"/>
  <cols>
    <col min="1" max="1" width="9.140625" style="37"/>
    <col min="2" max="2" width="25.7109375" style="36" customWidth="1"/>
    <col min="3" max="4" width="25.7109375" style="37" customWidth="1"/>
    <col min="5" max="5" width="24.42578125" style="37" customWidth="1"/>
    <col min="6" max="6" width="23.85546875" style="273" customWidth="1"/>
    <col min="7" max="7" width="22.5703125" style="38" customWidth="1"/>
    <col min="8" max="16384" width="9.140625" style="36"/>
  </cols>
  <sheetData>
    <row r="1" spans="1:19" ht="30" x14ac:dyDescent="0.4">
      <c r="A1" s="444" t="s">
        <v>32</v>
      </c>
      <c r="B1" s="445"/>
      <c r="C1" s="445"/>
      <c r="D1" s="445"/>
      <c r="E1" s="445"/>
      <c r="F1" s="445"/>
      <c r="G1" s="445"/>
    </row>
    <row r="2" spans="1:19" ht="26.25" x14ac:dyDescent="0.4">
      <c r="A2" s="446" t="s">
        <v>182</v>
      </c>
      <c r="B2" s="446"/>
      <c r="C2" s="446"/>
      <c r="D2" s="446"/>
      <c r="E2" s="446"/>
      <c r="F2" s="446"/>
      <c r="G2" s="446"/>
    </row>
    <row r="3" spans="1:19" ht="15.75" thickBot="1" x14ac:dyDescent="0.25">
      <c r="A3" s="37" t="s">
        <v>168</v>
      </c>
    </row>
    <row r="4" spans="1:19" s="43" customFormat="1" ht="59.25" customHeight="1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</row>
    <row r="5" spans="1:19" s="45" customFormat="1" ht="39.950000000000003" customHeight="1" x14ac:dyDescent="0.2">
      <c r="A5" s="152">
        <v>1</v>
      </c>
      <c r="B5" s="153" t="s">
        <v>20</v>
      </c>
      <c r="C5" s="44">
        <v>4</v>
      </c>
      <c r="D5" s="44">
        <f>C5/10*6</f>
        <v>2.4000000000000004</v>
      </c>
      <c r="E5" s="285">
        <f>NEGERI!E15</f>
        <v>0</v>
      </c>
      <c r="F5" s="154">
        <f>E5/D5</f>
        <v>0</v>
      </c>
      <c r="G5" s="193">
        <f>E5/C5</f>
        <v>0</v>
      </c>
      <c r="P5" s="160"/>
      <c r="Q5" s="55" t="s">
        <v>39</v>
      </c>
      <c r="R5" s="37"/>
    </row>
    <row r="6" spans="1:19" s="45" customFormat="1" ht="39.950000000000003" customHeight="1" x14ac:dyDescent="0.2">
      <c r="A6" s="152">
        <v>2</v>
      </c>
      <c r="B6" s="153" t="s">
        <v>19</v>
      </c>
      <c r="C6" s="44">
        <v>11</v>
      </c>
      <c r="D6" s="44">
        <f t="shared" ref="D6:D18" si="0">C6/10*6</f>
        <v>6.6000000000000005</v>
      </c>
      <c r="E6" s="194">
        <f>NEGERI!F15</f>
        <v>6</v>
      </c>
      <c r="F6" s="192">
        <f>E6/D6</f>
        <v>0.90909090909090906</v>
      </c>
      <c r="G6" s="193">
        <f>E6/C6</f>
        <v>0.54545454545454541</v>
      </c>
      <c r="P6" s="161"/>
      <c r="Q6" s="55" t="s">
        <v>40</v>
      </c>
      <c r="R6" s="37"/>
    </row>
    <row r="7" spans="1:19" s="45" customFormat="1" ht="39.950000000000003" customHeight="1" x14ac:dyDescent="0.2">
      <c r="A7" s="152">
        <v>3</v>
      </c>
      <c r="B7" s="157" t="s">
        <v>21</v>
      </c>
      <c r="C7" s="158">
        <v>16</v>
      </c>
      <c r="D7" s="44">
        <f t="shared" si="0"/>
        <v>9.6000000000000014</v>
      </c>
      <c r="E7" s="155">
        <f>NEGERI!G15</f>
        <v>9</v>
      </c>
      <c r="F7" s="192">
        <f t="shared" ref="F7:F18" si="1">E7/D7</f>
        <v>0.93749999999999989</v>
      </c>
      <c r="G7" s="193">
        <f t="shared" ref="G7:G20" si="2">E7/C7</f>
        <v>0.5625</v>
      </c>
      <c r="P7" s="162"/>
      <c r="Q7" s="55" t="s">
        <v>41</v>
      </c>
      <c r="R7" s="37"/>
      <c r="S7" s="37"/>
    </row>
    <row r="8" spans="1:19" s="45" customFormat="1" ht="39.950000000000003" customHeight="1" x14ac:dyDescent="0.2">
      <c r="A8" s="152">
        <v>4</v>
      </c>
      <c r="B8" s="157" t="s">
        <v>22</v>
      </c>
      <c r="C8" s="158">
        <v>16</v>
      </c>
      <c r="D8" s="44">
        <f t="shared" si="0"/>
        <v>9.6000000000000014</v>
      </c>
      <c r="E8" s="155">
        <f>NEGERI!H15</f>
        <v>12</v>
      </c>
      <c r="F8" s="156">
        <f t="shared" si="1"/>
        <v>1.2499999999999998</v>
      </c>
      <c r="G8" s="193">
        <f t="shared" si="2"/>
        <v>0.75</v>
      </c>
      <c r="P8" s="163"/>
      <c r="Q8" s="55" t="s">
        <v>42</v>
      </c>
      <c r="R8" s="37"/>
    </row>
    <row r="9" spans="1:19" s="45" customFormat="1" ht="39.950000000000003" customHeight="1" x14ac:dyDescent="0.25">
      <c r="A9" s="152">
        <v>5</v>
      </c>
      <c r="B9" s="157" t="s">
        <v>23</v>
      </c>
      <c r="C9" s="158">
        <v>22</v>
      </c>
      <c r="D9" s="44">
        <f t="shared" si="0"/>
        <v>13.200000000000001</v>
      </c>
      <c r="E9" s="155">
        <f>NEGERI!I15</f>
        <v>19</v>
      </c>
      <c r="F9" s="156">
        <f t="shared" si="1"/>
        <v>1.4393939393939392</v>
      </c>
      <c r="G9" s="193">
        <f t="shared" si="2"/>
        <v>0.86363636363636365</v>
      </c>
    </row>
    <row r="10" spans="1:19" s="45" customFormat="1" ht="39.950000000000003" customHeight="1" x14ac:dyDescent="0.25">
      <c r="A10" s="152">
        <v>6</v>
      </c>
      <c r="B10" s="157" t="s">
        <v>11</v>
      </c>
      <c r="C10" s="158">
        <v>22</v>
      </c>
      <c r="D10" s="44">
        <f t="shared" si="0"/>
        <v>13.200000000000001</v>
      </c>
      <c r="E10" s="155">
        <f>NEGERI!J15</f>
        <v>10</v>
      </c>
      <c r="F10" s="192">
        <f t="shared" si="1"/>
        <v>0.75757575757575757</v>
      </c>
      <c r="G10" s="193">
        <f t="shared" si="2"/>
        <v>0.45454545454545453</v>
      </c>
    </row>
    <row r="11" spans="1:19" s="45" customFormat="1" ht="39.950000000000003" customHeight="1" x14ac:dyDescent="0.25">
      <c r="A11" s="152">
        <v>7</v>
      </c>
      <c r="B11" s="157" t="s">
        <v>37</v>
      </c>
      <c r="C11" s="158">
        <v>11</v>
      </c>
      <c r="D11" s="44">
        <f t="shared" si="0"/>
        <v>6.6000000000000005</v>
      </c>
      <c r="E11" s="194">
        <f>NEGERI!K15</f>
        <v>11</v>
      </c>
      <c r="F11" s="156">
        <f t="shared" ref="F11" si="3">E11/D11</f>
        <v>1.6666666666666665</v>
      </c>
      <c r="G11" s="193">
        <f t="shared" ref="G11" si="4">E11/C11</f>
        <v>1</v>
      </c>
    </row>
    <row r="12" spans="1:19" s="45" customFormat="1" ht="39.950000000000003" customHeight="1" x14ac:dyDescent="0.25">
      <c r="A12" s="152">
        <v>8</v>
      </c>
      <c r="B12" s="157" t="s">
        <v>36</v>
      </c>
      <c r="C12" s="158">
        <v>11</v>
      </c>
      <c r="D12" s="44">
        <f t="shared" si="0"/>
        <v>6.6000000000000005</v>
      </c>
      <c r="E12" s="194">
        <f>NEGERI!L15</f>
        <v>0</v>
      </c>
      <c r="F12" s="154">
        <f t="shared" si="1"/>
        <v>0</v>
      </c>
      <c r="G12" s="193">
        <f t="shared" si="2"/>
        <v>0</v>
      </c>
    </row>
    <row r="13" spans="1:19" s="45" customFormat="1" ht="39.950000000000003" customHeight="1" x14ac:dyDescent="0.25">
      <c r="A13" s="152">
        <v>9</v>
      </c>
      <c r="B13" s="159" t="s">
        <v>25</v>
      </c>
      <c r="C13" s="158">
        <v>22</v>
      </c>
      <c r="D13" s="44">
        <f t="shared" si="0"/>
        <v>13.200000000000001</v>
      </c>
      <c r="E13" s="195">
        <f>NEGERI!M15</f>
        <v>15</v>
      </c>
      <c r="F13" s="156">
        <f t="shared" si="1"/>
        <v>1.1363636363636362</v>
      </c>
      <c r="G13" s="193">
        <f t="shared" si="2"/>
        <v>0.68181818181818177</v>
      </c>
    </row>
    <row r="14" spans="1:19" s="45" customFormat="1" ht="39.950000000000003" customHeight="1" x14ac:dyDescent="0.25">
      <c r="A14" s="152">
        <v>10</v>
      </c>
      <c r="B14" s="159" t="s">
        <v>26</v>
      </c>
      <c r="C14" s="158">
        <v>16</v>
      </c>
      <c r="D14" s="44">
        <f t="shared" si="0"/>
        <v>9.6000000000000014</v>
      </c>
      <c r="E14" s="155">
        <f>NEGERI!N15</f>
        <v>1</v>
      </c>
      <c r="F14" s="154">
        <f>E14/D14</f>
        <v>0.10416666666666666</v>
      </c>
      <c r="G14" s="193">
        <f>E14/C14</f>
        <v>6.25E-2</v>
      </c>
    </row>
    <row r="15" spans="1:19" s="45" customFormat="1" ht="39.950000000000003" customHeight="1" x14ac:dyDescent="0.25">
      <c r="A15" s="152">
        <v>11</v>
      </c>
      <c r="B15" s="157" t="s">
        <v>28</v>
      </c>
      <c r="C15" s="158">
        <v>11</v>
      </c>
      <c r="D15" s="44">
        <f t="shared" si="0"/>
        <v>6.6000000000000005</v>
      </c>
      <c r="E15" s="155">
        <f>NEGERI!O15</f>
        <v>1</v>
      </c>
      <c r="F15" s="154">
        <f t="shared" ref="F15" si="5">E15/D15</f>
        <v>0.15151515151515149</v>
      </c>
      <c r="G15" s="193">
        <f t="shared" ref="G15" si="6">E15/C15</f>
        <v>9.0909090909090912E-2</v>
      </c>
    </row>
    <row r="16" spans="1:19" s="45" customFormat="1" ht="39.950000000000003" customHeight="1" x14ac:dyDescent="0.25">
      <c r="A16" s="152">
        <v>12</v>
      </c>
      <c r="B16" s="157" t="s">
        <v>27</v>
      </c>
      <c r="C16" s="158">
        <v>6</v>
      </c>
      <c r="D16" s="44">
        <f t="shared" si="0"/>
        <v>3.5999999999999996</v>
      </c>
      <c r="E16" s="155">
        <f>NEGERI!P15</f>
        <v>0</v>
      </c>
      <c r="F16" s="154">
        <f t="shared" si="1"/>
        <v>0</v>
      </c>
      <c r="G16" s="193">
        <f t="shared" si="2"/>
        <v>0</v>
      </c>
    </row>
    <row r="17" spans="1:7" s="45" customFormat="1" ht="39.950000000000003" customHeight="1" x14ac:dyDescent="0.25">
      <c r="A17" s="152">
        <v>13</v>
      </c>
      <c r="B17" s="157" t="s">
        <v>29</v>
      </c>
      <c r="C17" s="158">
        <v>16</v>
      </c>
      <c r="D17" s="44">
        <f t="shared" si="0"/>
        <v>9.6000000000000014</v>
      </c>
      <c r="E17" s="194">
        <f>NEGERI!Q15</f>
        <v>7</v>
      </c>
      <c r="F17" s="154">
        <f t="shared" si="1"/>
        <v>0.72916666666666652</v>
      </c>
      <c r="G17" s="193">
        <f t="shared" si="2"/>
        <v>0.4375</v>
      </c>
    </row>
    <row r="18" spans="1:7" s="45" customFormat="1" ht="39.950000000000003" customHeight="1" x14ac:dyDescent="0.25">
      <c r="A18" s="152">
        <v>14</v>
      </c>
      <c r="B18" s="157" t="s">
        <v>38</v>
      </c>
      <c r="C18" s="158">
        <v>16</v>
      </c>
      <c r="D18" s="44">
        <f t="shared" si="0"/>
        <v>9.6000000000000014</v>
      </c>
      <c r="E18" s="194">
        <f>NEGERI!R15</f>
        <v>8</v>
      </c>
      <c r="F18" s="269">
        <f t="shared" si="1"/>
        <v>0.83333333333333326</v>
      </c>
      <c r="G18" s="193">
        <f t="shared" si="2"/>
        <v>0.5</v>
      </c>
    </row>
    <row r="19" spans="1:7" s="45" customFormat="1" ht="39.950000000000003" customHeight="1" thickBot="1" x14ac:dyDescent="0.3">
      <c r="A19" s="46"/>
      <c r="B19" s="133"/>
      <c r="C19" s="47"/>
      <c r="D19" s="47"/>
      <c r="E19" s="48" t="s">
        <v>175</v>
      </c>
      <c r="F19" s="138"/>
      <c r="G19" s="134"/>
    </row>
    <row r="20" spans="1:7" s="53" customFormat="1" ht="44.25" customHeight="1" thickBot="1" x14ac:dyDescent="0.3">
      <c r="A20" s="49"/>
      <c r="B20" s="50" t="s">
        <v>31</v>
      </c>
      <c r="C20" s="51">
        <f>SUM(C5:C18)</f>
        <v>200</v>
      </c>
      <c r="D20" s="51">
        <f>SUM(D6:D18)</f>
        <v>117.6</v>
      </c>
      <c r="E20" s="52">
        <f>SUM(E6:E18)</f>
        <v>99</v>
      </c>
      <c r="F20" s="269">
        <f>E20/D20</f>
        <v>0.84183673469387754</v>
      </c>
      <c r="G20" s="196">
        <f t="shared" si="2"/>
        <v>0.495</v>
      </c>
    </row>
    <row r="21" spans="1:7" ht="30" customHeight="1" x14ac:dyDescent="0.2"/>
    <row r="22" spans="1:7" ht="30" customHeight="1" x14ac:dyDescent="0.2">
      <c r="B22" s="160"/>
      <c r="C22" s="55" t="s">
        <v>39</v>
      </c>
      <c r="E22" s="56"/>
    </row>
    <row r="23" spans="1:7" ht="6.75" customHeight="1" x14ac:dyDescent="0.2">
      <c r="C23" s="38"/>
    </row>
    <row r="24" spans="1:7" ht="20.100000000000001" customHeight="1" x14ac:dyDescent="0.2">
      <c r="B24" s="161"/>
      <c r="C24" s="55" t="s">
        <v>40</v>
      </c>
    </row>
    <row r="25" spans="1:7" ht="5.0999999999999996" customHeight="1" x14ac:dyDescent="0.2">
      <c r="C25" s="38"/>
      <c r="G25" s="58"/>
    </row>
    <row r="26" spans="1:7" ht="20.100000000000001" customHeight="1" x14ac:dyDescent="0.2">
      <c r="B26" s="162"/>
      <c r="C26" s="55" t="s">
        <v>41</v>
      </c>
    </row>
    <row r="27" spans="1:7" ht="5.0999999999999996" customHeight="1" x14ac:dyDescent="0.2">
      <c r="C27" s="38"/>
    </row>
    <row r="28" spans="1:7" ht="20.100000000000001" customHeight="1" x14ac:dyDescent="0.2">
      <c r="B28" s="163"/>
      <c r="C28" s="55" t="s">
        <v>42</v>
      </c>
    </row>
    <row r="29" spans="1:7" x14ac:dyDescent="0.2">
      <c r="C29" s="38"/>
    </row>
    <row r="30" spans="1:7" x14ac:dyDescent="0.2">
      <c r="B30" s="36" t="s">
        <v>3</v>
      </c>
    </row>
    <row r="33" spans="1:7" s="45" customFormat="1" ht="27" customHeight="1" x14ac:dyDescent="0.25">
      <c r="A33" s="38"/>
      <c r="B33" s="164" t="s">
        <v>43</v>
      </c>
      <c r="C33" s="447" t="s">
        <v>184</v>
      </c>
      <c r="D33" s="448"/>
      <c r="E33" s="38"/>
      <c r="F33" s="275"/>
      <c r="G33" s="38"/>
    </row>
  </sheetData>
  <mergeCells count="3">
    <mergeCell ref="A1:G1"/>
    <mergeCell ref="A2:G2"/>
    <mergeCell ref="C33:D33"/>
  </mergeCells>
  <pageMargins left="0.7" right="0.7" top="0.75" bottom="0.75" header="0.3" footer="0.3"/>
  <pageSetup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="55" zoomScaleNormal="55" workbookViewId="0">
      <selection activeCell="U11" sqref="U11"/>
    </sheetView>
  </sheetViews>
  <sheetFormatPr defaultRowHeight="15" x14ac:dyDescent="0.2"/>
  <cols>
    <col min="1" max="1" width="5.5703125" style="37" customWidth="1"/>
    <col min="2" max="2" width="16.85546875" style="36" customWidth="1"/>
    <col min="3" max="3" width="8.7109375" style="67" customWidth="1"/>
    <col min="4" max="4" width="8.7109375" style="36" customWidth="1"/>
    <col min="5" max="5" width="13.5703125" style="36" customWidth="1"/>
    <col min="6" max="6" width="14.28515625" style="36" customWidth="1"/>
    <col min="7" max="7" width="15.5703125" style="36" customWidth="1"/>
    <col min="8" max="8" width="13.28515625" style="37" customWidth="1"/>
    <col min="9" max="9" width="13.7109375" style="37" customWidth="1"/>
    <col min="10" max="10" width="10.85546875" style="38" customWidth="1"/>
    <col min="11" max="11" width="11.7109375" style="36" customWidth="1"/>
    <col min="12" max="12" width="12.7109375" style="36" customWidth="1"/>
    <col min="13" max="13" width="16" style="36" customWidth="1"/>
    <col min="14" max="14" width="13.28515625" style="36" customWidth="1"/>
    <col min="15" max="15" width="12.28515625" style="37" customWidth="1"/>
    <col min="16" max="16" width="17" style="37" customWidth="1"/>
    <col min="17" max="17" width="14.42578125" style="37" customWidth="1"/>
    <col min="18" max="18" width="14" style="37" hidden="1" customWidth="1"/>
    <col min="19" max="19" width="45.85546875" style="36" customWidth="1"/>
    <col min="20" max="16384" width="9.140625" style="36"/>
  </cols>
  <sheetData>
    <row r="1" spans="1:19" ht="30.75" customHeight="1" thickBot="1" x14ac:dyDescent="0.45">
      <c r="A1" s="62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19" ht="26.25" customHeight="1" x14ac:dyDescent="0.2">
      <c r="A2" s="65" t="s">
        <v>185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19" ht="15.75" customHeight="1" thickBot="1" x14ac:dyDescent="0.25"/>
    <row r="4" spans="1:19" s="77" customFormat="1" ht="46.5" customHeight="1" x14ac:dyDescent="0.2">
      <c r="A4" s="68" t="s">
        <v>4</v>
      </c>
      <c r="B4" s="69" t="s">
        <v>18</v>
      </c>
      <c r="C4" s="70" t="s">
        <v>45</v>
      </c>
      <c r="D4" s="71"/>
      <c r="E4" s="451" t="s">
        <v>46</v>
      </c>
      <c r="F4" s="456" t="s">
        <v>47</v>
      </c>
      <c r="G4" s="458" t="s">
        <v>170</v>
      </c>
      <c r="H4" s="72" t="s">
        <v>48</v>
      </c>
      <c r="I4" s="73"/>
      <c r="J4" s="73"/>
      <c r="K4" s="73"/>
      <c r="L4" s="73"/>
      <c r="M4" s="73"/>
      <c r="N4" s="73"/>
      <c r="O4" s="74"/>
      <c r="P4" s="449" t="s">
        <v>49</v>
      </c>
      <c r="Q4" s="451" t="s">
        <v>50</v>
      </c>
      <c r="R4" s="75" t="s">
        <v>17</v>
      </c>
      <c r="S4" s="76" t="s">
        <v>51</v>
      </c>
    </row>
    <row r="5" spans="1:19" s="81" customFormat="1" ht="68.25" customHeight="1" thickBot="1" x14ac:dyDescent="0.3">
      <c r="A5" s="78"/>
      <c r="B5" s="79"/>
      <c r="C5" s="173">
        <v>2017</v>
      </c>
      <c r="D5" s="174">
        <v>2018</v>
      </c>
      <c r="E5" s="452"/>
      <c r="F5" s="457"/>
      <c r="G5" s="459"/>
      <c r="H5" s="175" t="s">
        <v>52</v>
      </c>
      <c r="I5" s="176" t="s">
        <v>53</v>
      </c>
      <c r="J5" s="176" t="s">
        <v>54</v>
      </c>
      <c r="K5" s="176" t="s">
        <v>55</v>
      </c>
      <c r="L5" s="176" t="s">
        <v>56</v>
      </c>
      <c r="M5" s="176" t="s">
        <v>57</v>
      </c>
      <c r="N5" s="176" t="s">
        <v>58</v>
      </c>
      <c r="O5" s="139" t="s">
        <v>59</v>
      </c>
      <c r="P5" s="450"/>
      <c r="Q5" s="452"/>
      <c r="R5" s="140"/>
      <c r="S5" s="80"/>
    </row>
    <row r="6" spans="1:19" s="82" customFormat="1" ht="35.25" customHeight="1" x14ac:dyDescent="0.25">
      <c r="A6" s="177">
        <v>1</v>
      </c>
      <c r="B6" s="178" t="s">
        <v>19</v>
      </c>
      <c r="C6" s="179">
        <v>7</v>
      </c>
      <c r="D6" s="180">
        <v>6</v>
      </c>
      <c r="E6" s="181">
        <f t="shared" ref="E6:E19" si="0">C6+D6</f>
        <v>13</v>
      </c>
      <c r="F6" s="182">
        <v>2</v>
      </c>
      <c r="G6" s="183" t="s">
        <v>179</v>
      </c>
      <c r="H6" s="184"/>
      <c r="I6" s="182"/>
      <c r="J6" s="182"/>
      <c r="K6" s="182"/>
      <c r="L6" s="182"/>
      <c r="M6" s="185">
        <v>9</v>
      </c>
      <c r="N6" s="185"/>
      <c r="O6" s="186"/>
      <c r="P6" s="187">
        <v>9</v>
      </c>
      <c r="Q6" s="141">
        <f>+E6-F6-9</f>
        <v>2</v>
      </c>
      <c r="R6" s="83"/>
      <c r="S6" s="188" t="s">
        <v>176</v>
      </c>
    </row>
    <row r="7" spans="1:19" s="82" customFormat="1" ht="35.25" customHeight="1" x14ac:dyDescent="0.25">
      <c r="A7" s="177">
        <v>2</v>
      </c>
      <c r="B7" s="178" t="s">
        <v>21</v>
      </c>
      <c r="C7" s="179">
        <v>4</v>
      </c>
      <c r="D7" s="180">
        <v>9</v>
      </c>
      <c r="E7" s="181">
        <f t="shared" si="0"/>
        <v>13</v>
      </c>
      <c r="F7" s="182">
        <v>1</v>
      </c>
      <c r="G7" s="183" t="s">
        <v>171</v>
      </c>
      <c r="H7" s="184">
        <v>1</v>
      </c>
      <c r="I7" s="182"/>
      <c r="J7" s="182"/>
      <c r="K7" s="182"/>
      <c r="L7" s="182"/>
      <c r="M7" s="185">
        <v>2</v>
      </c>
      <c r="N7" s="185"/>
      <c r="O7" s="186"/>
      <c r="P7" s="187">
        <v>3</v>
      </c>
      <c r="Q7" s="141">
        <f t="shared" ref="Q7:Q19" si="1">+E7-F7-P7</f>
        <v>9</v>
      </c>
      <c r="R7" s="83"/>
      <c r="S7" s="188"/>
    </row>
    <row r="8" spans="1:19" s="82" customFormat="1" ht="35.25" customHeight="1" x14ac:dyDescent="0.25">
      <c r="A8" s="177">
        <v>3</v>
      </c>
      <c r="B8" s="178" t="s">
        <v>22</v>
      </c>
      <c r="C8" s="179">
        <v>7</v>
      </c>
      <c r="D8" s="180">
        <v>12</v>
      </c>
      <c r="E8" s="181">
        <f t="shared" si="0"/>
        <v>19</v>
      </c>
      <c r="F8" s="182">
        <v>6</v>
      </c>
      <c r="G8" s="183"/>
      <c r="H8" s="184"/>
      <c r="I8" s="182"/>
      <c r="J8" s="182"/>
      <c r="K8" s="182"/>
      <c r="L8" s="182"/>
      <c r="M8" s="185"/>
      <c r="N8" s="185"/>
      <c r="O8" s="186"/>
      <c r="P8" s="187">
        <v>0</v>
      </c>
      <c r="Q8" s="141">
        <f t="shared" si="1"/>
        <v>13</v>
      </c>
      <c r="R8" s="83"/>
      <c r="S8" s="188"/>
    </row>
    <row r="9" spans="1:19" s="82" customFormat="1" ht="35.25" customHeight="1" x14ac:dyDescent="0.25">
      <c r="A9" s="177">
        <v>4</v>
      </c>
      <c r="B9" s="178" t="s">
        <v>23</v>
      </c>
      <c r="C9" s="179">
        <v>18</v>
      </c>
      <c r="D9" s="180">
        <v>19</v>
      </c>
      <c r="E9" s="181">
        <f t="shared" si="0"/>
        <v>37</v>
      </c>
      <c r="F9" s="182">
        <v>11</v>
      </c>
      <c r="G9" s="183" t="s">
        <v>186</v>
      </c>
      <c r="H9" s="184">
        <v>6</v>
      </c>
      <c r="I9" s="182">
        <v>1</v>
      </c>
      <c r="J9" s="182"/>
      <c r="K9" s="182"/>
      <c r="L9" s="182"/>
      <c r="M9" s="185">
        <v>8</v>
      </c>
      <c r="N9" s="185"/>
      <c r="O9" s="186"/>
      <c r="P9" s="187">
        <v>15</v>
      </c>
      <c r="Q9" s="141">
        <f>+E9-F9-16</f>
        <v>10</v>
      </c>
      <c r="R9" s="83"/>
      <c r="S9" s="339" t="s">
        <v>187</v>
      </c>
    </row>
    <row r="10" spans="1:19" s="82" customFormat="1" ht="35.25" customHeight="1" x14ac:dyDescent="0.25">
      <c r="A10" s="177">
        <v>5</v>
      </c>
      <c r="B10" s="178" t="s">
        <v>11</v>
      </c>
      <c r="C10" s="179">
        <v>9</v>
      </c>
      <c r="D10" s="180">
        <v>10</v>
      </c>
      <c r="E10" s="181">
        <f t="shared" si="0"/>
        <v>19</v>
      </c>
      <c r="F10" s="182">
        <v>10</v>
      </c>
      <c r="G10" s="183" t="s">
        <v>188</v>
      </c>
      <c r="H10" s="184">
        <v>1</v>
      </c>
      <c r="I10" s="182"/>
      <c r="J10" s="182"/>
      <c r="K10" s="182"/>
      <c r="L10" s="182"/>
      <c r="M10" s="185">
        <v>2</v>
      </c>
      <c r="N10" s="185"/>
      <c r="O10" s="186"/>
      <c r="P10" s="187">
        <v>3</v>
      </c>
      <c r="Q10" s="141">
        <f t="shared" si="1"/>
        <v>6</v>
      </c>
      <c r="R10" s="83"/>
      <c r="S10" s="188"/>
    </row>
    <row r="11" spans="1:19" s="82" customFormat="1" ht="35.25" customHeight="1" x14ac:dyDescent="0.25">
      <c r="A11" s="177">
        <v>6</v>
      </c>
      <c r="B11" s="178" t="s">
        <v>36</v>
      </c>
      <c r="C11" s="179">
        <v>1</v>
      </c>
      <c r="D11" s="180">
        <v>0</v>
      </c>
      <c r="E11" s="181">
        <f t="shared" si="0"/>
        <v>1</v>
      </c>
      <c r="F11" s="182"/>
      <c r="G11" s="183"/>
      <c r="H11" s="184"/>
      <c r="I11" s="182"/>
      <c r="J11" s="182"/>
      <c r="K11" s="182"/>
      <c r="L11" s="182"/>
      <c r="M11" s="185"/>
      <c r="N11" s="185"/>
      <c r="O11" s="186"/>
      <c r="P11" s="187">
        <v>0</v>
      </c>
      <c r="Q11" s="141">
        <f t="shared" si="1"/>
        <v>1</v>
      </c>
      <c r="R11" s="83"/>
      <c r="S11" s="188"/>
    </row>
    <row r="12" spans="1:19" s="82" customFormat="1" ht="35.25" customHeight="1" x14ac:dyDescent="0.25">
      <c r="A12" s="177">
        <v>7</v>
      </c>
      <c r="B12" s="178" t="s">
        <v>25</v>
      </c>
      <c r="C12" s="179">
        <v>3</v>
      </c>
      <c r="D12" s="180">
        <v>15</v>
      </c>
      <c r="E12" s="181">
        <f t="shared" si="0"/>
        <v>18</v>
      </c>
      <c r="F12" s="182">
        <v>2</v>
      </c>
      <c r="G12" s="183"/>
      <c r="H12" s="184"/>
      <c r="I12" s="182"/>
      <c r="J12" s="182"/>
      <c r="K12" s="182"/>
      <c r="L12" s="182"/>
      <c r="M12" s="185"/>
      <c r="N12" s="185"/>
      <c r="O12" s="186"/>
      <c r="P12" s="187">
        <v>0</v>
      </c>
      <c r="Q12" s="141">
        <f t="shared" si="1"/>
        <v>16</v>
      </c>
      <c r="R12" s="83"/>
      <c r="S12" s="188"/>
    </row>
    <row r="13" spans="1:19" s="82" customFormat="1" ht="35.25" customHeight="1" x14ac:dyDescent="0.25">
      <c r="A13" s="177">
        <v>8</v>
      </c>
      <c r="B13" s="178" t="s">
        <v>26</v>
      </c>
      <c r="C13" s="179">
        <v>17</v>
      </c>
      <c r="D13" s="180">
        <v>1</v>
      </c>
      <c r="E13" s="181">
        <f t="shared" si="0"/>
        <v>18</v>
      </c>
      <c r="F13" s="182">
        <v>3</v>
      </c>
      <c r="G13" s="183" t="s">
        <v>189</v>
      </c>
      <c r="H13" s="184"/>
      <c r="I13" s="182">
        <v>1</v>
      </c>
      <c r="J13" s="182"/>
      <c r="K13" s="182"/>
      <c r="L13" s="182">
        <v>2</v>
      </c>
      <c r="M13" s="185">
        <v>10</v>
      </c>
      <c r="N13" s="185"/>
      <c r="O13" s="186">
        <v>1</v>
      </c>
      <c r="P13" s="187">
        <v>14</v>
      </c>
      <c r="Q13" s="141">
        <f>+E13-F13-14</f>
        <v>1</v>
      </c>
      <c r="R13" s="83"/>
      <c r="S13" s="188"/>
    </row>
    <row r="14" spans="1:19" s="82" customFormat="1" ht="35.25" customHeight="1" x14ac:dyDescent="0.25">
      <c r="A14" s="177">
        <v>9</v>
      </c>
      <c r="B14" s="178" t="s">
        <v>27</v>
      </c>
      <c r="C14" s="179">
        <v>0</v>
      </c>
      <c r="D14" s="180">
        <v>0</v>
      </c>
      <c r="E14" s="181">
        <f t="shared" si="0"/>
        <v>0</v>
      </c>
      <c r="F14" s="182"/>
      <c r="G14" s="183"/>
      <c r="H14" s="184"/>
      <c r="I14" s="182"/>
      <c r="J14" s="182"/>
      <c r="K14" s="182"/>
      <c r="L14" s="182"/>
      <c r="M14" s="185"/>
      <c r="N14" s="185"/>
      <c r="O14" s="186"/>
      <c r="P14" s="187"/>
      <c r="Q14" s="141">
        <f t="shared" si="1"/>
        <v>0</v>
      </c>
      <c r="R14" s="83"/>
      <c r="S14" s="188"/>
    </row>
    <row r="15" spans="1:19" s="82" customFormat="1" ht="35.25" customHeight="1" x14ac:dyDescent="0.25">
      <c r="A15" s="177">
        <v>10</v>
      </c>
      <c r="B15" s="178" t="s">
        <v>28</v>
      </c>
      <c r="C15" s="179">
        <v>7</v>
      </c>
      <c r="D15" s="180">
        <v>1</v>
      </c>
      <c r="E15" s="181">
        <f t="shared" si="0"/>
        <v>8</v>
      </c>
      <c r="F15" s="182"/>
      <c r="G15" s="183" t="s">
        <v>172</v>
      </c>
      <c r="H15" s="184">
        <v>5</v>
      </c>
      <c r="I15" s="182"/>
      <c r="J15" s="182"/>
      <c r="K15" s="182"/>
      <c r="L15" s="182">
        <v>1</v>
      </c>
      <c r="M15" s="185">
        <v>1</v>
      </c>
      <c r="N15" s="185"/>
      <c r="O15" s="186"/>
      <c r="P15" s="187">
        <v>7</v>
      </c>
      <c r="Q15" s="141">
        <f t="shared" si="1"/>
        <v>1</v>
      </c>
      <c r="R15" s="83"/>
      <c r="S15" s="188"/>
    </row>
    <row r="16" spans="1:19" s="82" customFormat="1" ht="35.25" customHeight="1" x14ac:dyDescent="0.25">
      <c r="A16" s="177">
        <v>11</v>
      </c>
      <c r="B16" s="178" t="s">
        <v>29</v>
      </c>
      <c r="C16" s="179">
        <v>7</v>
      </c>
      <c r="D16" s="180">
        <v>7</v>
      </c>
      <c r="E16" s="181">
        <f t="shared" si="0"/>
        <v>14</v>
      </c>
      <c r="F16" s="182">
        <v>2</v>
      </c>
      <c r="G16" s="183"/>
      <c r="H16" s="184"/>
      <c r="I16" s="182"/>
      <c r="J16" s="182"/>
      <c r="K16" s="182"/>
      <c r="L16" s="182"/>
      <c r="M16" s="185"/>
      <c r="N16" s="185"/>
      <c r="O16" s="186"/>
      <c r="P16" s="187"/>
      <c r="Q16" s="141">
        <f t="shared" si="1"/>
        <v>12</v>
      </c>
      <c r="R16" s="83"/>
      <c r="S16" s="188"/>
    </row>
    <row r="17" spans="1:19" s="82" customFormat="1" ht="35.25" customHeight="1" x14ac:dyDescent="0.25">
      <c r="A17" s="177">
        <v>12</v>
      </c>
      <c r="B17" s="178" t="s">
        <v>38</v>
      </c>
      <c r="C17" s="179">
        <v>20</v>
      </c>
      <c r="D17" s="180">
        <v>8</v>
      </c>
      <c r="E17" s="181">
        <f t="shared" si="0"/>
        <v>28</v>
      </c>
      <c r="F17" s="182">
        <v>9</v>
      </c>
      <c r="G17" s="183" t="s">
        <v>173</v>
      </c>
      <c r="H17" s="184">
        <v>1</v>
      </c>
      <c r="I17" s="182"/>
      <c r="J17" s="182"/>
      <c r="K17" s="182"/>
      <c r="L17" s="182">
        <v>1</v>
      </c>
      <c r="M17" s="185">
        <v>8</v>
      </c>
      <c r="N17" s="185"/>
      <c r="O17" s="186"/>
      <c r="P17" s="187">
        <v>10</v>
      </c>
      <c r="Q17" s="141">
        <f t="shared" si="1"/>
        <v>9</v>
      </c>
      <c r="R17" s="83"/>
      <c r="S17" s="188"/>
    </row>
    <row r="18" spans="1:19" s="82" customFormat="1" ht="35.25" customHeight="1" x14ac:dyDescent="0.25">
      <c r="A18" s="177">
        <v>13</v>
      </c>
      <c r="B18" s="178" t="s">
        <v>24</v>
      </c>
      <c r="C18" s="179">
        <v>3</v>
      </c>
      <c r="D18" s="180">
        <v>11</v>
      </c>
      <c r="E18" s="181">
        <f t="shared" si="0"/>
        <v>14</v>
      </c>
      <c r="F18" s="182"/>
      <c r="G18" s="183"/>
      <c r="H18" s="184"/>
      <c r="I18" s="182"/>
      <c r="J18" s="182"/>
      <c r="K18" s="182"/>
      <c r="L18" s="182"/>
      <c r="M18" s="185"/>
      <c r="N18" s="185"/>
      <c r="O18" s="186"/>
      <c r="P18" s="187"/>
      <c r="Q18" s="141">
        <f t="shared" si="1"/>
        <v>14</v>
      </c>
      <c r="R18" s="83"/>
      <c r="S18" s="188"/>
    </row>
    <row r="19" spans="1:19" s="82" customFormat="1" ht="35.25" customHeight="1" x14ac:dyDescent="0.25">
      <c r="A19" s="177">
        <v>14</v>
      </c>
      <c r="B19" s="178" t="s">
        <v>20</v>
      </c>
      <c r="C19" s="179">
        <v>4</v>
      </c>
      <c r="D19" s="180">
        <v>0</v>
      </c>
      <c r="E19" s="181">
        <f t="shared" si="0"/>
        <v>4</v>
      </c>
      <c r="F19" s="182"/>
      <c r="G19" s="183" t="s">
        <v>179</v>
      </c>
      <c r="H19" s="184"/>
      <c r="I19" s="182"/>
      <c r="J19" s="182"/>
      <c r="K19" s="182"/>
      <c r="L19" s="182"/>
      <c r="M19" s="185">
        <v>1</v>
      </c>
      <c r="N19" s="185"/>
      <c r="O19" s="186"/>
      <c r="P19" s="187">
        <v>1</v>
      </c>
      <c r="Q19" s="141">
        <f t="shared" si="1"/>
        <v>3</v>
      </c>
      <c r="R19" s="83"/>
      <c r="S19" s="188"/>
    </row>
    <row r="20" spans="1:19" s="82" customFormat="1" ht="35.25" customHeight="1" x14ac:dyDescent="0.25">
      <c r="A20" s="177"/>
      <c r="B20" s="178"/>
      <c r="C20" s="179"/>
      <c r="D20" s="180"/>
      <c r="E20" s="181"/>
      <c r="F20" s="182"/>
      <c r="G20" s="183"/>
      <c r="H20" s="184"/>
      <c r="I20" s="182"/>
      <c r="J20" s="182"/>
      <c r="K20" s="182"/>
      <c r="L20" s="182"/>
      <c r="M20" s="185"/>
      <c r="N20" s="185"/>
      <c r="O20" s="186"/>
      <c r="P20" s="187"/>
      <c r="Q20" s="141"/>
      <c r="R20" s="83"/>
      <c r="S20" s="188"/>
    </row>
    <row r="21" spans="1:19" s="82" customFormat="1" ht="35.25" customHeight="1" thickBot="1" x14ac:dyDescent="0.3">
      <c r="A21" s="177"/>
      <c r="B21" s="178"/>
      <c r="C21" s="179"/>
      <c r="D21" s="180"/>
      <c r="E21" s="181"/>
      <c r="F21" s="182"/>
      <c r="G21" s="183"/>
      <c r="H21" s="184"/>
      <c r="I21" s="182"/>
      <c r="J21" s="182"/>
      <c r="K21" s="182"/>
      <c r="L21" s="182"/>
      <c r="M21" s="185"/>
      <c r="N21" s="185"/>
      <c r="O21" s="186"/>
      <c r="P21" s="187"/>
      <c r="Q21" s="141"/>
      <c r="R21" s="83"/>
      <c r="S21" s="188"/>
    </row>
    <row r="22" spans="1:19" s="89" customFormat="1" ht="39" customHeight="1" thickBot="1" x14ac:dyDescent="0.3">
      <c r="A22" s="84"/>
      <c r="B22" s="85" t="s">
        <v>31</v>
      </c>
      <c r="C22" s="86">
        <f>SUM(C6:C21)</f>
        <v>107</v>
      </c>
      <c r="D22" s="86">
        <f>SUM(D6:D19)</f>
        <v>99</v>
      </c>
      <c r="E22" s="86">
        <f>SUM(E6:E21)</f>
        <v>206</v>
      </c>
      <c r="F22" s="86">
        <f>SUM(F6:F21)</f>
        <v>46</v>
      </c>
      <c r="G22" s="86">
        <v>7</v>
      </c>
      <c r="H22" s="86">
        <f t="shared" ref="H22:O22" si="2">SUM(H6:H21)</f>
        <v>14</v>
      </c>
      <c r="I22" s="86">
        <f t="shared" si="2"/>
        <v>2</v>
      </c>
      <c r="J22" s="86">
        <f t="shared" si="2"/>
        <v>0</v>
      </c>
      <c r="K22" s="86">
        <f t="shared" si="2"/>
        <v>0</v>
      </c>
      <c r="L22" s="86">
        <f>SUM(L6:L21)</f>
        <v>4</v>
      </c>
      <c r="M22" s="86">
        <f t="shared" si="2"/>
        <v>41</v>
      </c>
      <c r="N22" s="86">
        <f t="shared" si="2"/>
        <v>0</v>
      </c>
      <c r="O22" s="86">
        <f t="shared" si="2"/>
        <v>1</v>
      </c>
      <c r="P22" s="86">
        <f>SUM(P6:P19)</f>
        <v>62</v>
      </c>
      <c r="Q22" s="86">
        <f>SUM(Q6:Q21)</f>
        <v>97</v>
      </c>
      <c r="R22" s="87">
        <f>(H22+I22+J22+K22+L22+M22+N22+O22)/E22</f>
        <v>0.30097087378640774</v>
      </c>
      <c r="S22" s="88"/>
    </row>
    <row r="23" spans="1:19" s="77" customFormat="1" x14ac:dyDescent="0.2">
      <c r="A23" s="90"/>
      <c r="C23" s="91"/>
      <c r="H23" s="90"/>
      <c r="I23" s="90"/>
      <c r="J23" s="92"/>
      <c r="O23" s="90"/>
      <c r="P23" s="90"/>
      <c r="Q23" s="90"/>
      <c r="R23" s="90"/>
    </row>
    <row r="24" spans="1:19" ht="15.75" thickBot="1" x14ac:dyDescent="0.25"/>
    <row r="25" spans="1:19" ht="30" customHeight="1" thickBot="1" x14ac:dyDescent="0.25">
      <c r="A25" s="93" t="s">
        <v>60</v>
      </c>
      <c r="B25" s="94"/>
      <c r="C25" s="94"/>
      <c r="D25" s="94"/>
      <c r="E25" s="94"/>
      <c r="F25" s="95"/>
      <c r="G25" s="95"/>
    </row>
    <row r="26" spans="1:19" ht="30" customHeight="1" x14ac:dyDescent="0.2">
      <c r="A26" s="96" t="s">
        <v>61</v>
      </c>
      <c r="B26" s="97"/>
      <c r="C26" s="97"/>
      <c r="D26" s="98"/>
      <c r="E26" s="99" t="s">
        <v>62</v>
      </c>
      <c r="F26" s="100"/>
      <c r="G26" s="98"/>
    </row>
    <row r="27" spans="1:19" ht="15.75" customHeight="1" x14ac:dyDescent="0.2">
      <c r="A27" s="453"/>
      <c r="B27" s="454"/>
      <c r="C27" s="454"/>
      <c r="D27" s="455"/>
      <c r="E27" s="453"/>
      <c r="F27" s="454"/>
      <c r="G27" s="455"/>
    </row>
    <row r="28" spans="1:19" ht="16.5" customHeight="1" thickBot="1" x14ac:dyDescent="0.25">
      <c r="A28" s="101"/>
      <c r="B28" s="102"/>
      <c r="C28" s="102"/>
      <c r="D28" s="103"/>
      <c r="E28" s="104"/>
      <c r="F28" s="104"/>
      <c r="G28" s="105"/>
    </row>
    <row r="30" spans="1:19" ht="28.5" customHeight="1" x14ac:dyDescent="0.2">
      <c r="A30" s="106" t="s">
        <v>43</v>
      </c>
      <c r="B30" s="106"/>
      <c r="C30" s="106"/>
      <c r="D30" s="107"/>
      <c r="E30" s="197">
        <v>43276</v>
      </c>
      <c r="F30" s="142"/>
      <c r="G30" s="198"/>
    </row>
    <row r="33" ht="15" customHeight="1" x14ac:dyDescent="0.2"/>
    <row r="34" ht="15" customHeight="1" x14ac:dyDescent="0.2"/>
  </sheetData>
  <mergeCells count="7">
    <mergeCell ref="P4:P5"/>
    <mergeCell ref="Q4:Q5"/>
    <mergeCell ref="A27:D27"/>
    <mergeCell ref="E27:G27"/>
    <mergeCell ref="E4:E5"/>
    <mergeCell ref="F4:F5"/>
    <mergeCell ref="G4:G5"/>
  </mergeCells>
  <pageMargins left="0.7" right="0.7" top="0.75" bottom="0.75" header="0.3" footer="0.3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A10" zoomScale="60" zoomScaleNormal="55" workbookViewId="0">
      <selection activeCell="E21" sqref="E21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273" customWidth="1"/>
    <col min="7" max="7" width="25.7109375" style="24" customWidth="1"/>
    <col min="8" max="16384" width="9.140625" style="26"/>
  </cols>
  <sheetData>
    <row r="1" spans="1:17" ht="30.75" thickBot="1" x14ac:dyDescent="0.45">
      <c r="A1" s="460" t="s">
        <v>32</v>
      </c>
      <c r="B1" s="461"/>
      <c r="C1" s="461"/>
      <c r="D1" s="461"/>
      <c r="E1" s="461"/>
      <c r="F1" s="461"/>
      <c r="G1" s="462"/>
    </row>
    <row r="2" spans="1:17" ht="26.25" x14ac:dyDescent="0.4">
      <c r="A2" s="463" t="s">
        <v>190</v>
      </c>
      <c r="B2" s="463"/>
      <c r="C2" s="463"/>
      <c r="D2" s="463"/>
      <c r="E2" s="463"/>
      <c r="F2" s="463"/>
      <c r="G2" s="463"/>
    </row>
    <row r="3" spans="1:17" ht="15.75" thickBot="1" x14ac:dyDescent="0.25"/>
    <row r="4" spans="1:17" s="108" customFormat="1" ht="72" customHeight="1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4</v>
      </c>
      <c r="D5" s="44">
        <f>C5/10*6</f>
        <v>2.4000000000000004</v>
      </c>
      <c r="E5" s="270">
        <f>NEGERI!E9</f>
        <v>8</v>
      </c>
      <c r="F5" s="156">
        <f>E5/D5</f>
        <v>3.333333333333333</v>
      </c>
      <c r="G5" s="193">
        <f>E5/C5</f>
        <v>2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12</v>
      </c>
      <c r="D6" s="44">
        <f t="shared" ref="D6:D19" si="0">C6/10*6</f>
        <v>7.1999999999999993</v>
      </c>
      <c r="E6" s="271">
        <f>NEGERI!F9</f>
        <v>4</v>
      </c>
      <c r="F6" s="154">
        <f>E6/D6</f>
        <v>0.55555555555555558</v>
      </c>
      <c r="G6" s="193">
        <f>E6/C6</f>
        <v>0.33333333333333331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16</v>
      </c>
      <c r="D7" s="44">
        <f t="shared" si="0"/>
        <v>9.6000000000000014</v>
      </c>
      <c r="E7" s="155">
        <f>NEGERI!G9</f>
        <v>93</v>
      </c>
      <c r="F7" s="156">
        <f t="shared" ref="F7:F19" si="1">E7/D7</f>
        <v>9.6874999999999982</v>
      </c>
      <c r="G7" s="193">
        <f t="shared" ref="G7:G20" si="2">E7/C7</f>
        <v>5.8125</v>
      </c>
      <c r="P7" s="217"/>
    </row>
    <row r="8" spans="1:17" s="1" customFormat="1" ht="39.950000000000003" customHeight="1" x14ac:dyDescent="0.2">
      <c r="A8" s="152">
        <v>4</v>
      </c>
      <c r="B8" s="157" t="s">
        <v>22</v>
      </c>
      <c r="C8" s="158">
        <v>16</v>
      </c>
      <c r="D8" s="44">
        <f t="shared" si="0"/>
        <v>9.6000000000000014</v>
      </c>
      <c r="E8" s="155">
        <f>NEGERI!H9</f>
        <v>10</v>
      </c>
      <c r="F8" s="199">
        <f t="shared" si="1"/>
        <v>1.0416666666666665</v>
      </c>
      <c r="G8" s="193">
        <f t="shared" si="2"/>
        <v>0.625</v>
      </c>
      <c r="N8" s="110"/>
      <c r="O8" s="111" t="s">
        <v>63</v>
      </c>
      <c r="P8" s="27"/>
      <c r="Q8" s="27"/>
    </row>
    <row r="9" spans="1:17" s="1" customFormat="1" ht="39.950000000000003" customHeight="1" x14ac:dyDescent="0.2">
      <c r="A9" s="152">
        <v>5</v>
      </c>
      <c r="B9" s="157" t="s">
        <v>23</v>
      </c>
      <c r="C9" s="158">
        <v>20</v>
      </c>
      <c r="D9" s="44">
        <f t="shared" si="0"/>
        <v>12</v>
      </c>
      <c r="E9" s="155">
        <f>NEGERI!I9</f>
        <v>31</v>
      </c>
      <c r="F9" s="156">
        <f t="shared" si="1"/>
        <v>2.5833333333333335</v>
      </c>
      <c r="G9" s="193">
        <f t="shared" si="2"/>
        <v>1.55</v>
      </c>
      <c r="N9" s="112"/>
      <c r="O9" s="113" t="s">
        <v>40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20</v>
      </c>
      <c r="D10" s="44">
        <f t="shared" si="0"/>
        <v>12</v>
      </c>
      <c r="E10" s="155">
        <f>NEGERI!J9</f>
        <v>26</v>
      </c>
      <c r="F10" s="156">
        <f t="shared" si="1"/>
        <v>2.1666666666666665</v>
      </c>
      <c r="G10" s="193">
        <f t="shared" si="2"/>
        <v>1.3</v>
      </c>
      <c r="N10" s="114"/>
      <c r="O10" s="113" t="s">
        <v>41</v>
      </c>
      <c r="P10" s="27"/>
      <c r="Q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12</v>
      </c>
      <c r="D11" s="44">
        <f t="shared" si="0"/>
        <v>7.1999999999999993</v>
      </c>
      <c r="E11" s="194">
        <f>NEGERI!K9</f>
        <v>31</v>
      </c>
      <c r="F11" s="156">
        <f t="shared" si="1"/>
        <v>4.3055555555555562</v>
      </c>
      <c r="G11" s="193">
        <f t="shared" si="2"/>
        <v>2.5833333333333335</v>
      </c>
      <c r="N11" s="115"/>
      <c r="O11" s="113" t="s">
        <v>42</v>
      </c>
      <c r="P11" s="27"/>
    </row>
    <row r="12" spans="1:17" s="1" customFormat="1" ht="39.950000000000003" customHeight="1" x14ac:dyDescent="0.25">
      <c r="A12" s="152">
        <v>8</v>
      </c>
      <c r="B12" s="157" t="s">
        <v>36</v>
      </c>
      <c r="C12" s="158">
        <v>12</v>
      </c>
      <c r="D12" s="44">
        <f t="shared" si="0"/>
        <v>7.1999999999999993</v>
      </c>
      <c r="E12" s="194">
        <f>NEGERI!L9</f>
        <v>27</v>
      </c>
      <c r="F12" s="156">
        <f t="shared" si="1"/>
        <v>3.7500000000000004</v>
      </c>
      <c r="G12" s="193">
        <f t="shared" si="2"/>
        <v>2.25</v>
      </c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20</v>
      </c>
      <c r="D13" s="44">
        <f t="shared" si="0"/>
        <v>12</v>
      </c>
      <c r="E13" s="195">
        <f>NEGERI!M9</f>
        <v>11</v>
      </c>
      <c r="F13" s="192">
        <f t="shared" si="1"/>
        <v>0.91666666666666663</v>
      </c>
      <c r="G13" s="193">
        <f t="shared" si="2"/>
        <v>0.55000000000000004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16</v>
      </c>
      <c r="D14" s="44">
        <f t="shared" si="0"/>
        <v>9.6000000000000014</v>
      </c>
      <c r="E14" s="155">
        <f>NEGERI!N9</f>
        <v>245</v>
      </c>
      <c r="F14" s="156">
        <f>E14/D14</f>
        <v>25.520833333333329</v>
      </c>
      <c r="G14" s="193">
        <f>E14/C14</f>
        <v>15.3125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12</v>
      </c>
      <c r="D15" s="44">
        <f t="shared" si="0"/>
        <v>7.1999999999999993</v>
      </c>
      <c r="E15" s="155">
        <f>NEGERI!O9</f>
        <v>67</v>
      </c>
      <c r="F15" s="156">
        <f t="shared" ref="F15" si="3">E15/D15</f>
        <v>9.3055555555555571</v>
      </c>
      <c r="G15" s="193">
        <f t="shared" ref="G15" si="4">E15/C15</f>
        <v>5.583333333333333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8</v>
      </c>
      <c r="D16" s="44">
        <f t="shared" si="0"/>
        <v>4.8000000000000007</v>
      </c>
      <c r="E16" s="155">
        <f>NEGERI!P9</f>
        <v>15</v>
      </c>
      <c r="F16" s="156">
        <f t="shared" si="1"/>
        <v>3.1249999999999996</v>
      </c>
      <c r="G16" s="193">
        <f t="shared" si="2"/>
        <v>1.875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16</v>
      </c>
      <c r="D17" s="44">
        <f t="shared" si="0"/>
        <v>9.6000000000000014</v>
      </c>
      <c r="E17" s="194">
        <f>NEGERI!Q9</f>
        <v>36</v>
      </c>
      <c r="F17" s="156">
        <f t="shared" si="1"/>
        <v>3.7499999999999996</v>
      </c>
      <c r="G17" s="193">
        <f t="shared" si="2"/>
        <v>2.25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16</v>
      </c>
      <c r="D18" s="44">
        <f t="shared" si="0"/>
        <v>9.6000000000000014</v>
      </c>
      <c r="E18" s="194">
        <f>NEGERI!R9</f>
        <v>12</v>
      </c>
      <c r="F18" s="272">
        <f t="shared" si="1"/>
        <v>1.2499999999999998</v>
      </c>
      <c r="G18" s="193">
        <f t="shared" si="2"/>
        <v>0.75</v>
      </c>
    </row>
    <row r="19" spans="1:7" s="1" customFormat="1" ht="39.950000000000003" customHeight="1" thickBot="1" x14ac:dyDescent="0.3">
      <c r="A19" s="279">
        <v>15</v>
      </c>
      <c r="B19" s="280" t="s">
        <v>174</v>
      </c>
      <c r="C19" s="281">
        <v>50</v>
      </c>
      <c r="D19" s="44">
        <f t="shared" si="0"/>
        <v>30</v>
      </c>
      <c r="E19" s="282">
        <v>39</v>
      </c>
      <c r="F19" s="283">
        <f t="shared" si="1"/>
        <v>1.3</v>
      </c>
      <c r="G19" s="284">
        <f t="shared" si="2"/>
        <v>0.78</v>
      </c>
    </row>
    <row r="20" spans="1:7" s="109" customFormat="1" ht="44.25" customHeight="1" thickBot="1" x14ac:dyDescent="0.3">
      <c r="A20" s="49"/>
      <c r="B20" s="50" t="s">
        <v>31</v>
      </c>
      <c r="C20" s="51">
        <f>SUM(C5:C18)</f>
        <v>200</v>
      </c>
      <c r="D20" s="51">
        <f>SUM(D6:D18)</f>
        <v>117.6</v>
      </c>
      <c r="E20" s="52">
        <f>SUM(E5:E19)</f>
        <v>655</v>
      </c>
      <c r="F20" s="272">
        <f>E20/D20</f>
        <v>5.5697278911564627</v>
      </c>
      <c r="G20" s="196">
        <f t="shared" si="2"/>
        <v>3.2749999999999999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TT!C33</f>
        <v>25.06.2018</v>
      </c>
      <c r="D33" s="24"/>
      <c r="E33" s="24"/>
      <c r="F33" s="275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A7" zoomScale="60" zoomScaleNormal="55" workbookViewId="0">
      <selection activeCell="F10" sqref="F10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273" customWidth="1"/>
    <col min="7" max="7" width="25.7109375" style="24" customWidth="1"/>
    <col min="8" max="16384" width="9.140625" style="26"/>
  </cols>
  <sheetData>
    <row r="1" spans="1:17" ht="30.75" thickBot="1" x14ac:dyDescent="0.45">
      <c r="A1" s="460" t="s">
        <v>77</v>
      </c>
      <c r="B1" s="461"/>
      <c r="C1" s="461"/>
      <c r="D1" s="461"/>
      <c r="E1" s="461"/>
      <c r="F1" s="461"/>
      <c r="G1" s="462"/>
    </row>
    <row r="2" spans="1:17" ht="26.25" x14ac:dyDescent="0.4">
      <c r="A2" s="463" t="s">
        <v>191</v>
      </c>
      <c r="B2" s="463"/>
      <c r="C2" s="463"/>
      <c r="D2" s="463"/>
      <c r="E2" s="463"/>
      <c r="F2" s="463"/>
      <c r="G2" s="463"/>
    </row>
    <row r="3" spans="1:17" ht="15.75" thickBot="1" x14ac:dyDescent="0.25"/>
    <row r="4" spans="1:17" s="108" customFormat="1" ht="75" customHeight="1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72</v>
      </c>
      <c r="D5" s="44">
        <f>C5/10*6</f>
        <v>43.2</v>
      </c>
      <c r="E5" s="270">
        <f>NEGERI!E12</f>
        <v>54</v>
      </c>
      <c r="F5" s="156">
        <f>E5/D5</f>
        <v>1.25</v>
      </c>
      <c r="G5" s="193">
        <f>E5/C5</f>
        <v>0.75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192</v>
      </c>
      <c r="D6" s="44">
        <f t="shared" ref="D6:D18" si="0">C6/10*6</f>
        <v>115.19999999999999</v>
      </c>
      <c r="E6" s="271">
        <f>NEGERI!F12</f>
        <v>125</v>
      </c>
      <c r="F6" s="199">
        <f>E6/D6</f>
        <v>1.0850694444444446</v>
      </c>
      <c r="G6" s="193">
        <f>E6/C6</f>
        <v>0.65104166666666663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256</v>
      </c>
      <c r="D7" s="44">
        <f t="shared" si="0"/>
        <v>153.60000000000002</v>
      </c>
      <c r="E7" s="155">
        <f>NEGERI!G12</f>
        <v>102</v>
      </c>
      <c r="F7" s="154">
        <f t="shared" ref="F7:F18" si="1">E7/D7</f>
        <v>0.66406249999999989</v>
      </c>
      <c r="G7" s="193">
        <f t="shared" ref="G7:G20" si="2">E7/C7</f>
        <v>0.3984375</v>
      </c>
    </row>
    <row r="8" spans="1:17" s="1" customFormat="1" ht="39.950000000000003" customHeight="1" x14ac:dyDescent="0.25">
      <c r="A8" s="152">
        <v>4</v>
      </c>
      <c r="B8" s="157" t="s">
        <v>22</v>
      </c>
      <c r="C8" s="158">
        <v>256</v>
      </c>
      <c r="D8" s="44">
        <f t="shared" si="0"/>
        <v>153.60000000000002</v>
      </c>
      <c r="E8" s="155">
        <f>NEGERI!H12</f>
        <v>136</v>
      </c>
      <c r="F8" s="192">
        <f t="shared" si="1"/>
        <v>0.88541666666666652</v>
      </c>
      <c r="G8" s="193">
        <f t="shared" si="2"/>
        <v>0.53125</v>
      </c>
    </row>
    <row r="9" spans="1:17" s="1" customFormat="1" ht="39.950000000000003" customHeight="1" x14ac:dyDescent="0.2">
      <c r="A9" s="152">
        <v>5</v>
      </c>
      <c r="B9" s="157" t="s">
        <v>23</v>
      </c>
      <c r="C9" s="158">
        <v>320</v>
      </c>
      <c r="D9" s="44">
        <f t="shared" si="0"/>
        <v>192</v>
      </c>
      <c r="E9" s="155">
        <f>NEGERI!I12</f>
        <v>219</v>
      </c>
      <c r="F9" s="156">
        <f t="shared" si="1"/>
        <v>1.140625</v>
      </c>
      <c r="G9" s="193">
        <f t="shared" si="2"/>
        <v>0.68437499999999996</v>
      </c>
      <c r="N9" s="110"/>
      <c r="O9" s="111" t="s">
        <v>63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320</v>
      </c>
      <c r="D10" s="44">
        <f t="shared" si="0"/>
        <v>192</v>
      </c>
      <c r="E10" s="155">
        <f>NEGERI!J12</f>
        <v>145</v>
      </c>
      <c r="F10" s="192">
        <f t="shared" si="1"/>
        <v>0.75520833333333337</v>
      </c>
      <c r="G10" s="193">
        <f t="shared" si="2"/>
        <v>0.453125</v>
      </c>
      <c r="N10" s="112"/>
      <c r="O10" s="113" t="s">
        <v>40</v>
      </c>
      <c r="P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192</v>
      </c>
      <c r="D11" s="44">
        <f t="shared" si="0"/>
        <v>115.19999999999999</v>
      </c>
      <c r="E11" s="194">
        <f>NEGERI!K12</f>
        <v>89</v>
      </c>
      <c r="F11" s="192">
        <f t="shared" si="1"/>
        <v>0.77256944444444453</v>
      </c>
      <c r="G11" s="193">
        <f t="shared" si="2"/>
        <v>0.46354166666666669</v>
      </c>
      <c r="N11" s="114"/>
      <c r="O11" s="113" t="s">
        <v>41</v>
      </c>
      <c r="P11" s="27"/>
      <c r="Q11" s="27"/>
    </row>
    <row r="12" spans="1:17" s="1" customFormat="1" ht="39.950000000000003" customHeight="1" x14ac:dyDescent="0.2">
      <c r="A12" s="152">
        <v>8</v>
      </c>
      <c r="B12" s="157" t="s">
        <v>36</v>
      </c>
      <c r="C12" s="158">
        <v>192</v>
      </c>
      <c r="D12" s="44">
        <f t="shared" si="0"/>
        <v>115.19999999999999</v>
      </c>
      <c r="E12" s="194">
        <f>NEGERI!L12</f>
        <v>107</v>
      </c>
      <c r="F12" s="192">
        <f t="shared" si="1"/>
        <v>0.92881944444444453</v>
      </c>
      <c r="G12" s="193">
        <f t="shared" si="2"/>
        <v>0.55729166666666663</v>
      </c>
      <c r="N12" s="115"/>
      <c r="O12" s="113" t="s">
        <v>42</v>
      </c>
      <c r="P12" s="27"/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320</v>
      </c>
      <c r="D13" s="44">
        <f t="shared" si="0"/>
        <v>192</v>
      </c>
      <c r="E13" s="195">
        <f>NEGERI!M12</f>
        <v>192</v>
      </c>
      <c r="F13" s="199">
        <f t="shared" si="1"/>
        <v>1</v>
      </c>
      <c r="G13" s="193">
        <f t="shared" si="2"/>
        <v>0.6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256</v>
      </c>
      <c r="D14" s="44">
        <f t="shared" si="0"/>
        <v>153.60000000000002</v>
      </c>
      <c r="E14" s="155">
        <f>NEGERI!N12</f>
        <v>101</v>
      </c>
      <c r="F14" s="154">
        <f>E14/D14</f>
        <v>0.65755208333333326</v>
      </c>
      <c r="G14" s="193">
        <f>E14/C14</f>
        <v>0.39453125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192</v>
      </c>
      <c r="D15" s="44">
        <f t="shared" si="0"/>
        <v>115.19999999999999</v>
      </c>
      <c r="E15" s="155">
        <f>NEGERI!O12</f>
        <v>86</v>
      </c>
      <c r="F15" s="192">
        <f t="shared" ref="F15" si="3">E15/D15</f>
        <v>0.7465277777777779</v>
      </c>
      <c r="G15" s="193">
        <f t="shared" ref="G15" si="4">E15/C15</f>
        <v>0.44791666666666669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120</v>
      </c>
      <c r="D16" s="44">
        <f t="shared" si="0"/>
        <v>72</v>
      </c>
      <c r="E16" s="155">
        <f>NEGERI!P12</f>
        <v>43</v>
      </c>
      <c r="F16" s="154">
        <f t="shared" si="1"/>
        <v>0.59722222222222221</v>
      </c>
      <c r="G16" s="193">
        <f t="shared" si="2"/>
        <v>0.35833333333333334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256</v>
      </c>
      <c r="D17" s="44">
        <f t="shared" si="0"/>
        <v>153.60000000000002</v>
      </c>
      <c r="E17" s="194">
        <f>NEGERI!Q12</f>
        <v>130</v>
      </c>
      <c r="F17" s="192">
        <f t="shared" si="1"/>
        <v>0.84635416666666652</v>
      </c>
      <c r="G17" s="193">
        <f t="shared" si="2"/>
        <v>0.5078125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256</v>
      </c>
      <c r="D18" s="44">
        <f t="shared" si="0"/>
        <v>153.60000000000002</v>
      </c>
      <c r="E18" s="194">
        <f>NEGERI!R12</f>
        <v>171</v>
      </c>
      <c r="F18" s="156">
        <f t="shared" si="1"/>
        <v>1.1132812499999998</v>
      </c>
      <c r="G18" s="193">
        <f t="shared" si="2"/>
        <v>0.66796875</v>
      </c>
    </row>
    <row r="19" spans="1:7" s="1" customFormat="1" ht="39.950000000000003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109" customFormat="1" ht="44.25" customHeight="1" thickBot="1" x14ac:dyDescent="0.3">
      <c r="A20" s="49"/>
      <c r="B20" s="50" t="s">
        <v>31</v>
      </c>
      <c r="C20" s="51">
        <f>SUM(C5:C18)</f>
        <v>3200</v>
      </c>
      <c r="D20" s="51">
        <f>SUM(D6:D18)</f>
        <v>1876.8000000000002</v>
      </c>
      <c r="E20" s="52">
        <f>SUM(E5:E18)</f>
        <v>1700</v>
      </c>
      <c r="F20" s="269">
        <f>E20/D20</f>
        <v>0.90579710144927528</v>
      </c>
      <c r="G20" s="196">
        <f t="shared" si="2"/>
        <v>0.53125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'KERTAS SIASATAN'!C33</f>
        <v>25.06.2018</v>
      </c>
      <c r="D33" s="24"/>
      <c r="E33" s="24"/>
      <c r="F33" s="275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A3" zoomScale="60" zoomScaleNormal="55" workbookViewId="0">
      <selection activeCell="D16" sqref="D16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6" width="25.7109375" style="27" customWidth="1"/>
    <col min="7" max="7" width="25.7109375" style="24" customWidth="1"/>
    <col min="8" max="16384" width="9.140625" style="26"/>
  </cols>
  <sheetData>
    <row r="1" spans="1:17" ht="30.75" thickBot="1" x14ac:dyDescent="0.45">
      <c r="A1" s="460" t="s">
        <v>77</v>
      </c>
      <c r="B1" s="461"/>
      <c r="C1" s="461"/>
      <c r="D1" s="461"/>
      <c r="E1" s="461"/>
      <c r="F1" s="461"/>
      <c r="G1" s="462"/>
    </row>
    <row r="2" spans="1:17" ht="26.25" x14ac:dyDescent="0.4">
      <c r="A2" s="463" t="s">
        <v>192</v>
      </c>
      <c r="B2" s="463"/>
      <c r="C2" s="463"/>
      <c r="D2" s="463"/>
      <c r="E2" s="463"/>
      <c r="F2" s="463"/>
      <c r="G2" s="463"/>
    </row>
    <row r="3" spans="1:17" ht="15.75" thickBot="1" x14ac:dyDescent="0.25"/>
    <row r="4" spans="1:17" s="108" customFormat="1" ht="73.5" customHeight="1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10</v>
      </c>
      <c r="D5" s="44">
        <f>C5/10*6</f>
        <v>6</v>
      </c>
      <c r="E5" s="270">
        <f>NEGERI!E13</f>
        <v>29</v>
      </c>
      <c r="F5" s="156">
        <f>E5/D5</f>
        <v>4.833333333333333</v>
      </c>
      <c r="G5" s="193">
        <f>E5/C5</f>
        <v>2.9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30</v>
      </c>
      <c r="D6" s="44">
        <f t="shared" ref="D6:D18" si="0">C6/10*6</f>
        <v>18</v>
      </c>
      <c r="E6" s="271">
        <f>NEGERI!F13</f>
        <v>40</v>
      </c>
      <c r="F6" s="156">
        <f>E6/D6</f>
        <v>2.2222222222222223</v>
      </c>
      <c r="G6" s="193">
        <f>E6/C6</f>
        <v>1.3333333333333333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40</v>
      </c>
      <c r="D7" s="44">
        <f t="shared" si="0"/>
        <v>24</v>
      </c>
      <c r="E7" s="155">
        <f>NEGERI!G13</f>
        <v>52</v>
      </c>
      <c r="F7" s="156">
        <f t="shared" ref="F7:F18" si="1">E7/D7</f>
        <v>2.1666666666666665</v>
      </c>
      <c r="G7" s="193">
        <f t="shared" ref="G7:G20" si="2">E7/C7</f>
        <v>1.3</v>
      </c>
    </row>
    <row r="8" spans="1:17" s="1" customFormat="1" ht="39.950000000000003" customHeight="1" x14ac:dyDescent="0.2">
      <c r="A8" s="152">
        <v>4</v>
      </c>
      <c r="B8" s="157" t="s">
        <v>22</v>
      </c>
      <c r="C8" s="158">
        <v>40</v>
      </c>
      <c r="D8" s="44">
        <f t="shared" si="0"/>
        <v>24</v>
      </c>
      <c r="E8" s="155">
        <f>NEGERI!H13</f>
        <v>18</v>
      </c>
      <c r="F8" s="192">
        <f t="shared" si="1"/>
        <v>0.75</v>
      </c>
      <c r="G8" s="193">
        <f t="shared" si="2"/>
        <v>0.45</v>
      </c>
      <c r="N8" s="110"/>
      <c r="O8" s="111" t="s">
        <v>63</v>
      </c>
      <c r="P8" s="27"/>
      <c r="Q8" s="27"/>
    </row>
    <row r="9" spans="1:17" s="1" customFormat="1" ht="39.950000000000003" customHeight="1" x14ac:dyDescent="0.2">
      <c r="A9" s="152">
        <v>5</v>
      </c>
      <c r="B9" s="157" t="s">
        <v>23</v>
      </c>
      <c r="C9" s="158">
        <v>50</v>
      </c>
      <c r="D9" s="44">
        <f t="shared" si="0"/>
        <v>30</v>
      </c>
      <c r="E9" s="155">
        <f>NEGERI!I13</f>
        <v>53</v>
      </c>
      <c r="F9" s="156">
        <f t="shared" si="1"/>
        <v>1.7666666666666666</v>
      </c>
      <c r="G9" s="193">
        <f t="shared" si="2"/>
        <v>1.06</v>
      </c>
      <c r="N9" s="112"/>
      <c r="O9" s="113" t="s">
        <v>40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50</v>
      </c>
      <c r="D10" s="44">
        <f t="shared" si="0"/>
        <v>30</v>
      </c>
      <c r="E10" s="155">
        <f>NEGERI!J13</f>
        <v>26</v>
      </c>
      <c r="F10" s="192">
        <f t="shared" si="1"/>
        <v>0.8666666666666667</v>
      </c>
      <c r="G10" s="193">
        <f t="shared" si="2"/>
        <v>0.52</v>
      </c>
      <c r="N10" s="114"/>
      <c r="O10" s="113" t="s">
        <v>41</v>
      </c>
      <c r="P10" s="27"/>
      <c r="Q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30</v>
      </c>
      <c r="D11" s="44">
        <f t="shared" si="0"/>
        <v>18</v>
      </c>
      <c r="E11" s="194">
        <f>NEGERI!K13</f>
        <v>19</v>
      </c>
      <c r="F11" s="199">
        <f t="shared" si="1"/>
        <v>1.0555555555555556</v>
      </c>
      <c r="G11" s="193">
        <f t="shared" si="2"/>
        <v>0.6333333333333333</v>
      </c>
      <c r="N11" s="115"/>
      <c r="O11" s="113" t="s">
        <v>42</v>
      </c>
      <c r="P11" s="27"/>
    </row>
    <row r="12" spans="1:17" s="1" customFormat="1" ht="39.950000000000003" customHeight="1" x14ac:dyDescent="0.25">
      <c r="A12" s="152">
        <v>8</v>
      </c>
      <c r="B12" s="157" t="s">
        <v>36</v>
      </c>
      <c r="C12" s="158">
        <v>30</v>
      </c>
      <c r="D12" s="44">
        <f t="shared" si="0"/>
        <v>18</v>
      </c>
      <c r="E12" s="194">
        <f>NEGERI!L13</f>
        <v>0</v>
      </c>
      <c r="F12" s="154">
        <f t="shared" si="1"/>
        <v>0</v>
      </c>
      <c r="G12" s="193">
        <f t="shared" si="2"/>
        <v>0</v>
      </c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50</v>
      </c>
      <c r="D13" s="44">
        <f t="shared" si="0"/>
        <v>30</v>
      </c>
      <c r="E13" s="195">
        <f>NEGERI!M13</f>
        <v>71</v>
      </c>
      <c r="F13" s="156">
        <f t="shared" si="1"/>
        <v>2.3666666666666667</v>
      </c>
      <c r="G13" s="193">
        <f t="shared" si="2"/>
        <v>1.42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40</v>
      </c>
      <c r="D14" s="44">
        <f t="shared" si="0"/>
        <v>24</v>
      </c>
      <c r="E14" s="155">
        <f>NEGERI!N13</f>
        <v>18</v>
      </c>
      <c r="F14" s="192">
        <f>E14/D14</f>
        <v>0.75</v>
      </c>
      <c r="G14" s="193">
        <f>E14/C14</f>
        <v>0.45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30</v>
      </c>
      <c r="D15" s="44">
        <f t="shared" si="0"/>
        <v>18</v>
      </c>
      <c r="E15" s="155">
        <f>NEGERI!O13</f>
        <v>17</v>
      </c>
      <c r="F15" s="192">
        <f t="shared" ref="F15" si="3">E15/D15</f>
        <v>0.94444444444444442</v>
      </c>
      <c r="G15" s="193">
        <f t="shared" ref="G15" si="4">E15/C15</f>
        <v>0.56666666666666665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20</v>
      </c>
      <c r="D16" s="44">
        <f t="shared" si="0"/>
        <v>12</v>
      </c>
      <c r="E16" s="155">
        <f>NEGERI!P13</f>
        <v>21</v>
      </c>
      <c r="F16" s="156">
        <f t="shared" si="1"/>
        <v>1.75</v>
      </c>
      <c r="G16" s="193">
        <f t="shared" si="2"/>
        <v>1.05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40</v>
      </c>
      <c r="D17" s="44">
        <f t="shared" si="0"/>
        <v>24</v>
      </c>
      <c r="E17" s="194">
        <f>NEGERI!Q13</f>
        <v>43</v>
      </c>
      <c r="F17" s="156">
        <f t="shared" si="1"/>
        <v>1.7916666666666667</v>
      </c>
      <c r="G17" s="193">
        <f t="shared" si="2"/>
        <v>1.075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40</v>
      </c>
      <c r="D18" s="44">
        <f t="shared" si="0"/>
        <v>24</v>
      </c>
      <c r="E18" s="194">
        <f>NEGERI!R13</f>
        <v>60</v>
      </c>
      <c r="F18" s="156">
        <f t="shared" si="1"/>
        <v>2.5</v>
      </c>
      <c r="G18" s="193">
        <f t="shared" si="2"/>
        <v>1.5</v>
      </c>
    </row>
    <row r="19" spans="1:7" s="1" customFormat="1" ht="39.950000000000003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109" customFormat="1" ht="44.25" customHeight="1" thickBot="1" x14ac:dyDescent="0.3">
      <c r="A20" s="49"/>
      <c r="B20" s="50" t="s">
        <v>31</v>
      </c>
      <c r="C20" s="51">
        <f>SUM(C5:C18)</f>
        <v>500</v>
      </c>
      <c r="D20" s="51">
        <f>SUM(D6:D18)</f>
        <v>294</v>
      </c>
      <c r="E20" s="52">
        <f>SUM(E5:E18)</f>
        <v>467</v>
      </c>
      <c r="F20" s="272">
        <f>E20/D20</f>
        <v>1.58843537414966</v>
      </c>
      <c r="G20" s="196">
        <f t="shared" si="2"/>
        <v>0.93400000000000005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TAPAK!C33</f>
        <v>25.06.2018</v>
      </c>
      <c r="D33" s="24"/>
      <c r="E33" s="24"/>
      <c r="F33" s="24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tabSelected="1" view="pageBreakPreview" topLeftCell="A11" zoomScale="60" zoomScaleNormal="55" workbookViewId="0">
      <selection activeCell="F20" sqref="F20"/>
    </sheetView>
  </sheetViews>
  <sheetFormatPr defaultColWidth="9.140625" defaultRowHeight="15" x14ac:dyDescent="0.2"/>
  <cols>
    <col min="1" max="1" width="9.140625" style="37"/>
    <col min="2" max="2" width="25.7109375" style="36" customWidth="1"/>
    <col min="3" max="4" width="25.7109375" style="37" customWidth="1"/>
    <col min="5" max="5" width="21" style="37" customWidth="1"/>
    <col min="6" max="6" width="22.42578125" style="37" customWidth="1"/>
    <col min="7" max="7" width="20.85546875" style="38" customWidth="1"/>
    <col min="8" max="8" width="7.28515625" style="36" customWidth="1"/>
    <col min="9" max="16384" width="9.140625" style="36"/>
  </cols>
  <sheetData>
    <row r="1" spans="1:16" ht="30.75" thickBot="1" x14ac:dyDescent="0.45">
      <c r="A1" s="464" t="s">
        <v>78</v>
      </c>
      <c r="B1" s="465"/>
      <c r="C1" s="465"/>
      <c r="D1" s="465"/>
      <c r="E1" s="465"/>
      <c r="F1" s="465"/>
      <c r="G1" s="466"/>
    </row>
    <row r="2" spans="1:16" ht="27" thickBot="1" x14ac:dyDescent="0.45">
      <c r="A2" s="467" t="s">
        <v>193</v>
      </c>
      <c r="B2" s="468"/>
      <c r="C2" s="468"/>
      <c r="D2" s="468"/>
      <c r="E2" s="468"/>
      <c r="F2" s="468"/>
      <c r="G2" s="469"/>
    </row>
    <row r="3" spans="1:16" ht="15.75" thickBot="1" x14ac:dyDescent="0.25"/>
    <row r="4" spans="1:16" s="43" customFormat="1" ht="78.75" customHeight="1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</row>
    <row r="5" spans="1:16" s="45" customFormat="1" ht="57.75" customHeight="1" x14ac:dyDescent="0.25">
      <c r="A5" s="152">
        <v>1</v>
      </c>
      <c r="B5" s="153" t="s">
        <v>20</v>
      </c>
      <c r="C5" s="44">
        <v>1</v>
      </c>
      <c r="D5" s="44">
        <f>C5/10*6</f>
        <v>0.60000000000000009</v>
      </c>
      <c r="E5" s="270">
        <f>NEGERI!E14</f>
        <v>0</v>
      </c>
      <c r="F5" s="154">
        <f>E5/D5</f>
        <v>0</v>
      </c>
      <c r="G5" s="193">
        <f>E5/C5</f>
        <v>0</v>
      </c>
    </row>
    <row r="6" spans="1:16" s="45" customFormat="1" ht="57.75" customHeight="1" x14ac:dyDescent="0.25">
      <c r="A6" s="152">
        <v>2</v>
      </c>
      <c r="B6" s="153" t="s">
        <v>19</v>
      </c>
      <c r="C6" s="44">
        <v>2</v>
      </c>
      <c r="D6" s="44">
        <f t="shared" ref="D6:D18" si="0">C6/10*6</f>
        <v>1.2000000000000002</v>
      </c>
      <c r="E6" s="271">
        <f>NEGERI!F14</f>
        <v>0</v>
      </c>
      <c r="F6" s="154">
        <f>E6/D6</f>
        <v>0</v>
      </c>
      <c r="G6" s="193">
        <f>E6/C6</f>
        <v>0</v>
      </c>
    </row>
    <row r="7" spans="1:16" s="45" customFormat="1" ht="57.75" customHeight="1" x14ac:dyDescent="0.25">
      <c r="A7" s="152">
        <v>3</v>
      </c>
      <c r="B7" s="157" t="s">
        <v>21</v>
      </c>
      <c r="C7" s="158">
        <v>2</v>
      </c>
      <c r="D7" s="44">
        <f t="shared" si="0"/>
        <v>1.2000000000000002</v>
      </c>
      <c r="E7" s="155">
        <f>NEGERI!G14</f>
        <v>1</v>
      </c>
      <c r="F7" s="192">
        <f t="shared" ref="F7:F18" si="1">E7/D7</f>
        <v>0.83333333333333326</v>
      </c>
      <c r="G7" s="193">
        <f t="shared" ref="G7:G20" si="2">E7/C7</f>
        <v>0.5</v>
      </c>
    </row>
    <row r="8" spans="1:16" s="45" customFormat="1" ht="57.75" customHeight="1" x14ac:dyDescent="0.25">
      <c r="A8" s="152">
        <v>4</v>
      </c>
      <c r="B8" s="157" t="s">
        <v>22</v>
      </c>
      <c r="C8" s="158">
        <v>2</v>
      </c>
      <c r="D8" s="44">
        <f t="shared" si="0"/>
        <v>1.2000000000000002</v>
      </c>
      <c r="E8" s="155">
        <f>NEGERI!H14</f>
        <v>0</v>
      </c>
      <c r="F8" s="154">
        <f t="shared" si="1"/>
        <v>0</v>
      </c>
      <c r="G8" s="193">
        <f t="shared" si="2"/>
        <v>0</v>
      </c>
    </row>
    <row r="9" spans="1:16" s="45" customFormat="1" ht="57.75" customHeight="1" x14ac:dyDescent="0.2">
      <c r="A9" s="152">
        <v>5</v>
      </c>
      <c r="B9" s="157" t="s">
        <v>23</v>
      </c>
      <c r="C9" s="158">
        <v>3</v>
      </c>
      <c r="D9" s="44">
        <f t="shared" si="0"/>
        <v>1.7999999999999998</v>
      </c>
      <c r="E9" s="155">
        <f>NEGERI!I14</f>
        <v>3</v>
      </c>
      <c r="F9" s="156">
        <f t="shared" si="1"/>
        <v>1.6666666666666667</v>
      </c>
      <c r="G9" s="193">
        <f t="shared" si="2"/>
        <v>1</v>
      </c>
      <c r="M9" s="160"/>
      <c r="N9" s="55" t="s">
        <v>39</v>
      </c>
      <c r="O9" s="37"/>
    </row>
    <row r="10" spans="1:16" s="45" customFormat="1" ht="57.75" customHeight="1" x14ac:dyDescent="0.2">
      <c r="A10" s="152">
        <v>6</v>
      </c>
      <c r="B10" s="157" t="s">
        <v>11</v>
      </c>
      <c r="C10" s="158">
        <v>3</v>
      </c>
      <c r="D10" s="44">
        <f t="shared" si="0"/>
        <v>1.7999999999999998</v>
      </c>
      <c r="E10" s="155">
        <f>NEGERI!J14</f>
        <v>1</v>
      </c>
      <c r="F10" s="154">
        <f t="shared" si="1"/>
        <v>0.55555555555555558</v>
      </c>
      <c r="G10" s="193">
        <f t="shared" si="2"/>
        <v>0.33333333333333331</v>
      </c>
      <c r="M10" s="161"/>
      <c r="N10" s="55" t="s">
        <v>40</v>
      </c>
      <c r="O10" s="37"/>
    </row>
    <row r="11" spans="1:16" s="45" customFormat="1" ht="57.75" customHeight="1" x14ac:dyDescent="0.2">
      <c r="A11" s="152">
        <v>7</v>
      </c>
      <c r="B11" s="157" t="s">
        <v>37</v>
      </c>
      <c r="C11" s="158">
        <v>1</v>
      </c>
      <c r="D11" s="44">
        <f t="shared" si="0"/>
        <v>0.60000000000000009</v>
      </c>
      <c r="E11" s="194">
        <f>NEGERI!K14</f>
        <v>1</v>
      </c>
      <c r="F11" s="156">
        <f t="shared" si="1"/>
        <v>1.6666666666666665</v>
      </c>
      <c r="G11" s="193">
        <f t="shared" si="2"/>
        <v>1</v>
      </c>
      <c r="M11" s="162"/>
      <c r="N11" s="55" t="s">
        <v>41</v>
      </c>
      <c r="O11" s="37"/>
      <c r="P11" s="37"/>
    </row>
    <row r="12" spans="1:16" s="45" customFormat="1" ht="57.75" customHeight="1" x14ac:dyDescent="0.2">
      <c r="A12" s="152">
        <v>8</v>
      </c>
      <c r="B12" s="157" t="s">
        <v>36</v>
      </c>
      <c r="C12" s="158">
        <v>2</v>
      </c>
      <c r="D12" s="44">
        <f t="shared" si="0"/>
        <v>1.2000000000000002</v>
      </c>
      <c r="E12" s="194">
        <f>NEGERI!L14</f>
        <v>0</v>
      </c>
      <c r="F12" s="154">
        <f t="shared" si="1"/>
        <v>0</v>
      </c>
      <c r="G12" s="193">
        <f t="shared" si="2"/>
        <v>0</v>
      </c>
      <c r="M12" s="163"/>
      <c r="N12" s="55" t="s">
        <v>42</v>
      </c>
      <c r="O12" s="37"/>
    </row>
    <row r="13" spans="1:16" s="45" customFormat="1" ht="57.75" customHeight="1" x14ac:dyDescent="0.25">
      <c r="A13" s="152">
        <v>9</v>
      </c>
      <c r="B13" s="159" t="s">
        <v>25</v>
      </c>
      <c r="C13" s="158">
        <v>3</v>
      </c>
      <c r="D13" s="44">
        <f t="shared" si="0"/>
        <v>1.7999999999999998</v>
      </c>
      <c r="E13" s="195">
        <f>NEGERI!M14</f>
        <v>2</v>
      </c>
      <c r="F13" s="156">
        <f t="shared" si="1"/>
        <v>1.1111111111111112</v>
      </c>
      <c r="G13" s="193">
        <f t="shared" si="2"/>
        <v>0.66666666666666663</v>
      </c>
    </row>
    <row r="14" spans="1:16" s="45" customFormat="1" ht="57.75" customHeight="1" x14ac:dyDescent="0.25">
      <c r="A14" s="152">
        <v>10</v>
      </c>
      <c r="B14" s="159" t="s">
        <v>26</v>
      </c>
      <c r="C14" s="158">
        <v>2</v>
      </c>
      <c r="D14" s="44">
        <f t="shared" si="0"/>
        <v>1.2000000000000002</v>
      </c>
      <c r="E14" s="155">
        <f>NEGERI!N14</f>
        <v>0</v>
      </c>
      <c r="F14" s="154">
        <f>E14/D14</f>
        <v>0</v>
      </c>
      <c r="G14" s="193">
        <f>E14/C14</f>
        <v>0</v>
      </c>
    </row>
    <row r="15" spans="1:16" s="45" customFormat="1" ht="57.75" customHeight="1" x14ac:dyDescent="0.25">
      <c r="A15" s="152">
        <v>11</v>
      </c>
      <c r="B15" s="157" t="s">
        <v>28</v>
      </c>
      <c r="C15" s="158">
        <v>2</v>
      </c>
      <c r="D15" s="44">
        <f t="shared" si="0"/>
        <v>1.2000000000000002</v>
      </c>
      <c r="E15" s="155">
        <f>NEGERI!O14</f>
        <v>0</v>
      </c>
      <c r="F15" s="154">
        <f t="shared" ref="F15" si="3">E15/D15</f>
        <v>0</v>
      </c>
      <c r="G15" s="193">
        <f t="shared" ref="G15" si="4">E15/C15</f>
        <v>0</v>
      </c>
    </row>
    <row r="16" spans="1:16" s="45" customFormat="1" ht="57.75" customHeight="1" x14ac:dyDescent="0.25">
      <c r="A16" s="152">
        <v>12</v>
      </c>
      <c r="B16" s="157" t="s">
        <v>27</v>
      </c>
      <c r="C16" s="158">
        <v>1</v>
      </c>
      <c r="D16" s="44">
        <f t="shared" si="0"/>
        <v>0.60000000000000009</v>
      </c>
      <c r="E16" s="155">
        <f>NEGERI!P14</f>
        <v>0</v>
      </c>
      <c r="F16" s="154">
        <f t="shared" si="1"/>
        <v>0</v>
      </c>
      <c r="G16" s="193">
        <f t="shared" si="2"/>
        <v>0</v>
      </c>
    </row>
    <row r="17" spans="1:7" s="45" customFormat="1" ht="57.75" customHeight="1" x14ac:dyDescent="0.25">
      <c r="A17" s="152">
        <v>13</v>
      </c>
      <c r="B17" s="157" t="s">
        <v>29</v>
      </c>
      <c r="C17" s="158">
        <v>3</v>
      </c>
      <c r="D17" s="44">
        <f t="shared" si="0"/>
        <v>1.7999999999999998</v>
      </c>
      <c r="E17" s="194">
        <f>NEGERI!Q14</f>
        <v>0</v>
      </c>
      <c r="F17" s="154">
        <f t="shared" si="1"/>
        <v>0</v>
      </c>
      <c r="G17" s="193">
        <f t="shared" si="2"/>
        <v>0</v>
      </c>
    </row>
    <row r="18" spans="1:7" s="45" customFormat="1" ht="57.75" customHeight="1" x14ac:dyDescent="0.25">
      <c r="A18" s="152">
        <v>14</v>
      </c>
      <c r="B18" s="157" t="s">
        <v>38</v>
      </c>
      <c r="C18" s="158">
        <v>3</v>
      </c>
      <c r="D18" s="44">
        <f t="shared" si="0"/>
        <v>1.7999999999999998</v>
      </c>
      <c r="E18" s="194">
        <f>NEGERI!R14</f>
        <v>1</v>
      </c>
      <c r="F18" s="154">
        <f t="shared" si="1"/>
        <v>0.55555555555555558</v>
      </c>
      <c r="G18" s="193">
        <f t="shared" si="2"/>
        <v>0.33333333333333331</v>
      </c>
    </row>
    <row r="19" spans="1:7" s="45" customFormat="1" ht="57.75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53" customFormat="1" ht="57.75" customHeight="1" thickBot="1" x14ac:dyDescent="0.3">
      <c r="A20" s="49"/>
      <c r="B20" s="50" t="s">
        <v>31</v>
      </c>
      <c r="C20" s="51">
        <f>SUM(C5:C18)</f>
        <v>30</v>
      </c>
      <c r="D20" s="51">
        <f>SUM(D6:D18)</f>
        <v>17.399999999999999</v>
      </c>
      <c r="E20" s="52">
        <f>SUM(E5:E18)</f>
        <v>9</v>
      </c>
      <c r="F20" s="340" t="s">
        <v>168</v>
      </c>
      <c r="G20" s="196">
        <f t="shared" si="2"/>
        <v>0.3</v>
      </c>
    </row>
    <row r="22" spans="1:7" x14ac:dyDescent="0.2">
      <c r="B22" s="160"/>
      <c r="C22" s="55" t="s">
        <v>39</v>
      </c>
      <c r="E22" s="56"/>
    </row>
    <row r="23" spans="1:7" x14ac:dyDescent="0.2">
      <c r="C23" s="38"/>
    </row>
    <row r="24" spans="1:7" x14ac:dyDescent="0.2">
      <c r="B24" s="161"/>
      <c r="C24" s="55" t="s">
        <v>40</v>
      </c>
    </row>
    <row r="25" spans="1:7" x14ac:dyDescent="0.2">
      <c r="C25" s="38"/>
      <c r="G25" s="58"/>
    </row>
    <row r="26" spans="1:7" x14ac:dyDescent="0.2">
      <c r="B26" s="162"/>
      <c r="C26" s="55" t="s">
        <v>41</v>
      </c>
    </row>
    <row r="27" spans="1:7" x14ac:dyDescent="0.2">
      <c r="C27" s="38"/>
    </row>
    <row r="28" spans="1:7" x14ac:dyDescent="0.2">
      <c r="B28" s="163"/>
      <c r="C28" s="55" t="s">
        <v>42</v>
      </c>
    </row>
    <row r="29" spans="1:7" x14ac:dyDescent="0.2">
      <c r="C29" s="38"/>
    </row>
    <row r="30" spans="1:7" x14ac:dyDescent="0.2">
      <c r="B30" s="36" t="s">
        <v>3</v>
      </c>
    </row>
    <row r="33" spans="1:7" s="45" customFormat="1" x14ac:dyDescent="0.25">
      <c r="A33" s="38"/>
      <c r="B33" s="164" t="s">
        <v>43</v>
      </c>
      <c r="C33" s="447" t="str">
        <f>BAHAN!C33</f>
        <v>25.06.2018</v>
      </c>
      <c r="D33" s="448"/>
      <c r="E33" s="38"/>
      <c r="F33" s="38"/>
      <c r="G33" s="38"/>
    </row>
  </sheetData>
  <mergeCells count="3">
    <mergeCell ref="A1:G1"/>
    <mergeCell ref="A2:G2"/>
    <mergeCell ref="C33:D33"/>
  </mergeCells>
  <pageMargins left="0.7" right="0.7" top="0.7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opLeftCell="B4" zoomScale="85" zoomScaleNormal="85" workbookViewId="0">
      <selection activeCell="S19" sqref="S19"/>
    </sheetView>
  </sheetViews>
  <sheetFormatPr defaultColWidth="9.140625" defaultRowHeight="15" x14ac:dyDescent="0.2"/>
  <cols>
    <col min="1" max="1" width="9.140625" style="37"/>
    <col min="2" max="2" width="25.7109375" style="36" customWidth="1"/>
    <col min="3" max="3" width="19.28515625" style="118" customWidth="1"/>
    <col min="4" max="4" width="19" style="118" customWidth="1"/>
    <col min="5" max="14" width="17.28515625" style="118" hidden="1" customWidth="1"/>
    <col min="15" max="16" width="17.42578125" style="118" hidden="1" customWidth="1"/>
    <col min="17" max="17" width="21.140625" style="118" hidden="1" customWidth="1"/>
    <col min="18" max="18" width="21" style="37" customWidth="1"/>
    <col min="19" max="19" width="24.85546875" style="37" customWidth="1"/>
    <col min="20" max="20" width="20.28515625" style="37" customWidth="1"/>
    <col min="21" max="21" width="18.7109375" style="38" customWidth="1"/>
    <col min="22" max="22" width="7.28515625" style="36" customWidth="1"/>
    <col min="23" max="16384" width="9.140625" style="36"/>
  </cols>
  <sheetData>
    <row r="1" spans="1:21" ht="30" x14ac:dyDescent="0.4">
      <c r="A1" s="444" t="s">
        <v>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</row>
    <row r="2" spans="1:21" ht="26.25" x14ac:dyDescent="0.4">
      <c r="A2" s="446" t="s">
        <v>194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</row>
    <row r="3" spans="1:21" ht="15.75" thickBot="1" x14ac:dyDescent="0.25"/>
    <row r="4" spans="1:21" s="43" customFormat="1" ht="48" thickBot="1" x14ac:dyDescent="0.3">
      <c r="A4" s="39" t="s">
        <v>4</v>
      </c>
      <c r="B4" s="40" t="s">
        <v>18</v>
      </c>
      <c r="C4" s="41" t="s">
        <v>169</v>
      </c>
      <c r="D4" s="42" t="s">
        <v>183</v>
      </c>
      <c r="E4" s="41" t="s">
        <v>33</v>
      </c>
      <c r="F4" s="274" t="s">
        <v>34</v>
      </c>
      <c r="G4" s="41" t="s">
        <v>35</v>
      </c>
      <c r="H4" s="121">
        <v>42461</v>
      </c>
      <c r="I4" s="119" t="s">
        <v>64</v>
      </c>
      <c r="J4" s="119" t="s">
        <v>65</v>
      </c>
      <c r="K4" s="120" t="s">
        <v>66</v>
      </c>
      <c r="L4" s="121">
        <v>42522</v>
      </c>
      <c r="M4" s="120" t="s">
        <v>67</v>
      </c>
      <c r="N4" s="121" t="s">
        <v>68</v>
      </c>
      <c r="O4" s="121" t="s">
        <v>69</v>
      </c>
      <c r="P4" s="122" t="s">
        <v>70</v>
      </c>
      <c r="Q4" s="123" t="s">
        <v>71</v>
      </c>
      <c r="R4" s="41" t="s">
        <v>33</v>
      </c>
      <c r="S4" s="41" t="s">
        <v>195</v>
      </c>
      <c r="T4" s="41" t="s">
        <v>34</v>
      </c>
      <c r="U4" s="41" t="s">
        <v>35</v>
      </c>
    </row>
    <row r="5" spans="1:21" s="45" customFormat="1" x14ac:dyDescent="0.25">
      <c r="A5" s="152">
        <v>1</v>
      </c>
      <c r="B5" s="153" t="s">
        <v>20</v>
      </c>
      <c r="C5" s="276">
        <v>50000</v>
      </c>
      <c r="D5" s="44">
        <f>C5/10*6</f>
        <v>30000</v>
      </c>
      <c r="E5" s="270">
        <f>NEGERI!E13</f>
        <v>29</v>
      </c>
      <c r="F5" s="156">
        <f>E5/D5</f>
        <v>9.6666666666666667E-4</v>
      </c>
      <c r="G5" s="193">
        <f>E5/C5</f>
        <v>5.8E-4</v>
      </c>
      <c r="H5" s="125">
        <v>32000</v>
      </c>
      <c r="I5" s="125"/>
      <c r="J5" s="125"/>
      <c r="K5" s="125"/>
      <c r="L5" s="125"/>
      <c r="M5" s="125"/>
      <c r="N5" s="125"/>
      <c r="O5" s="125"/>
      <c r="P5" s="126"/>
      <c r="Q5" s="124"/>
      <c r="R5" s="143">
        <f>NEGERI!E11</f>
        <v>1600</v>
      </c>
      <c r="S5" s="143">
        <v>1600</v>
      </c>
      <c r="T5" s="278">
        <f t="shared" ref="T5:T18" si="0">R5/D5</f>
        <v>5.3333333333333337E-2</v>
      </c>
      <c r="U5" s="137">
        <f t="shared" ref="U5:U18" si="1">R5/C5</f>
        <v>3.2000000000000001E-2</v>
      </c>
    </row>
    <row r="6" spans="1:21" s="45" customFormat="1" x14ac:dyDescent="0.25">
      <c r="A6" s="152">
        <v>2</v>
      </c>
      <c r="B6" s="153" t="s">
        <v>19</v>
      </c>
      <c r="C6" s="276">
        <v>150000</v>
      </c>
      <c r="D6" s="44">
        <f t="shared" ref="D6:D18" si="2">C6/10*6</f>
        <v>90000</v>
      </c>
      <c r="E6" s="271">
        <f>NEGERI!F13</f>
        <v>40</v>
      </c>
      <c r="F6" s="156">
        <f>E6/D6</f>
        <v>4.4444444444444447E-4</v>
      </c>
      <c r="G6" s="193">
        <f>E6/C6</f>
        <v>2.6666666666666668E-4</v>
      </c>
      <c r="H6" s="125"/>
      <c r="I6" s="125"/>
      <c r="J6" s="125"/>
      <c r="K6" s="125"/>
      <c r="L6" s="125"/>
      <c r="M6" s="125">
        <v>50000</v>
      </c>
      <c r="N6" s="125"/>
      <c r="O6" s="125">
        <v>250</v>
      </c>
      <c r="P6" s="126"/>
      <c r="Q6" s="124"/>
      <c r="R6" s="144">
        <f>NEGERI!F11</f>
        <v>40250</v>
      </c>
      <c r="S6" s="144">
        <v>24250</v>
      </c>
      <c r="T6" s="189">
        <f t="shared" si="0"/>
        <v>0.44722222222222224</v>
      </c>
      <c r="U6" s="135">
        <f t="shared" si="1"/>
        <v>0.26833333333333331</v>
      </c>
    </row>
    <row r="7" spans="1:21" s="45" customFormat="1" x14ac:dyDescent="0.25">
      <c r="A7" s="152">
        <v>3</v>
      </c>
      <c r="B7" s="157" t="s">
        <v>21</v>
      </c>
      <c r="C7" s="277">
        <v>200000</v>
      </c>
      <c r="D7" s="44">
        <f t="shared" si="2"/>
        <v>120000</v>
      </c>
      <c r="E7" s="155">
        <f>NEGERI!G13</f>
        <v>52</v>
      </c>
      <c r="F7" s="156">
        <f t="shared" ref="F7:F18" si="3">E7/D7</f>
        <v>4.3333333333333331E-4</v>
      </c>
      <c r="G7" s="193">
        <f t="shared" ref="G7:G20" si="4">E7/C7</f>
        <v>2.5999999999999998E-4</v>
      </c>
      <c r="H7" s="125">
        <v>35000</v>
      </c>
      <c r="I7" s="125"/>
      <c r="J7" s="125"/>
      <c r="K7" s="125"/>
      <c r="L7" s="125">
        <v>25000</v>
      </c>
      <c r="M7" s="125"/>
      <c r="N7" s="125"/>
      <c r="O7" s="125">
        <v>35000</v>
      </c>
      <c r="P7" s="126"/>
      <c r="Q7" s="124"/>
      <c r="R7" s="144">
        <f>NEGERI!G11</f>
        <v>117750</v>
      </c>
      <c r="S7" s="144">
        <v>90250</v>
      </c>
      <c r="T7" s="190">
        <f t="shared" si="0"/>
        <v>0.98124999999999996</v>
      </c>
      <c r="U7" s="135">
        <f t="shared" si="1"/>
        <v>0.58875</v>
      </c>
    </row>
    <row r="8" spans="1:21" s="45" customFormat="1" x14ac:dyDescent="0.25">
      <c r="A8" s="152">
        <v>4</v>
      </c>
      <c r="B8" s="157" t="s">
        <v>22</v>
      </c>
      <c r="C8" s="277">
        <v>200000</v>
      </c>
      <c r="D8" s="44">
        <f t="shared" si="2"/>
        <v>120000</v>
      </c>
      <c r="E8" s="155">
        <f>NEGERI!H13</f>
        <v>18</v>
      </c>
      <c r="F8" s="154">
        <f t="shared" si="3"/>
        <v>1.4999999999999999E-4</v>
      </c>
      <c r="G8" s="193">
        <f t="shared" si="4"/>
        <v>9.0000000000000006E-5</v>
      </c>
      <c r="H8" s="125"/>
      <c r="I8" s="125"/>
      <c r="J8" s="125"/>
      <c r="K8" s="125"/>
      <c r="L8" s="125"/>
      <c r="M8" s="125"/>
      <c r="N8" s="125"/>
      <c r="O8" s="125"/>
      <c r="P8" s="126"/>
      <c r="Q8" s="124"/>
      <c r="R8" s="144">
        <f>NEGERI!H11</f>
        <v>69370</v>
      </c>
      <c r="S8" s="144">
        <v>69370</v>
      </c>
      <c r="T8" s="189">
        <f t="shared" si="0"/>
        <v>0.57808333333333328</v>
      </c>
      <c r="U8" s="135">
        <f t="shared" si="1"/>
        <v>0.34684999999999999</v>
      </c>
    </row>
    <row r="9" spans="1:21" s="45" customFormat="1" x14ac:dyDescent="0.25">
      <c r="A9" s="152">
        <v>5</v>
      </c>
      <c r="B9" s="157" t="s">
        <v>23</v>
      </c>
      <c r="C9" s="277">
        <v>250000</v>
      </c>
      <c r="D9" s="44">
        <f t="shared" si="2"/>
        <v>150000</v>
      </c>
      <c r="E9" s="155">
        <f>NEGERI!I13</f>
        <v>53</v>
      </c>
      <c r="F9" s="156">
        <f t="shared" si="3"/>
        <v>3.5333333333333332E-4</v>
      </c>
      <c r="G9" s="193">
        <f t="shared" si="4"/>
        <v>2.12E-4</v>
      </c>
      <c r="H9" s="125">
        <v>65000</v>
      </c>
      <c r="I9" s="125">
        <v>45000</v>
      </c>
      <c r="J9" s="125"/>
      <c r="K9" s="125"/>
      <c r="L9" s="125">
        <v>102000</v>
      </c>
      <c r="M9" s="125">
        <v>95000</v>
      </c>
      <c r="N9" s="125"/>
      <c r="O9" s="125">
        <v>65000</v>
      </c>
      <c r="P9" s="126"/>
      <c r="Q9" s="124"/>
      <c r="R9" s="144">
        <f>NEGERI!I11</f>
        <v>176650</v>
      </c>
      <c r="S9" s="144">
        <v>77750</v>
      </c>
      <c r="T9" s="191">
        <f t="shared" si="0"/>
        <v>1.1776666666666666</v>
      </c>
      <c r="U9" s="135">
        <f t="shared" si="1"/>
        <v>0.70660000000000001</v>
      </c>
    </row>
    <row r="10" spans="1:21" s="45" customFormat="1" x14ac:dyDescent="0.25">
      <c r="A10" s="152">
        <v>6</v>
      </c>
      <c r="B10" s="157" t="s">
        <v>11</v>
      </c>
      <c r="C10" s="277">
        <v>250000</v>
      </c>
      <c r="D10" s="44">
        <f t="shared" si="2"/>
        <v>150000</v>
      </c>
      <c r="E10" s="155">
        <f>NEGERI!J13</f>
        <v>26</v>
      </c>
      <c r="F10" s="156">
        <f t="shared" si="3"/>
        <v>1.7333333333333334E-4</v>
      </c>
      <c r="G10" s="193">
        <f t="shared" si="4"/>
        <v>1.0399999999999999E-4</v>
      </c>
      <c r="H10" s="125"/>
      <c r="I10" s="125"/>
      <c r="J10" s="125">
        <v>20000</v>
      </c>
      <c r="K10" s="125">
        <v>10000</v>
      </c>
      <c r="L10" s="125">
        <v>68000</v>
      </c>
      <c r="M10" s="125">
        <v>30000</v>
      </c>
      <c r="N10" s="125">
        <v>52000</v>
      </c>
      <c r="O10" s="125">
        <v>52000</v>
      </c>
      <c r="P10" s="126"/>
      <c r="Q10" s="124"/>
      <c r="R10" s="144">
        <f>NEGERI!J11</f>
        <v>105100</v>
      </c>
      <c r="S10" s="144">
        <v>137650</v>
      </c>
      <c r="T10" s="189">
        <f t="shared" si="0"/>
        <v>0.70066666666666666</v>
      </c>
      <c r="U10" s="135">
        <f t="shared" si="1"/>
        <v>0.4204</v>
      </c>
    </row>
    <row r="11" spans="1:21" s="45" customFormat="1" x14ac:dyDescent="0.25">
      <c r="A11" s="152">
        <v>7</v>
      </c>
      <c r="B11" s="157" t="s">
        <v>37</v>
      </c>
      <c r="C11" s="277">
        <v>150000</v>
      </c>
      <c r="D11" s="44">
        <f t="shared" si="2"/>
        <v>90000</v>
      </c>
      <c r="E11" s="194">
        <f>NEGERI!K13</f>
        <v>19</v>
      </c>
      <c r="F11" s="156">
        <f t="shared" si="3"/>
        <v>2.1111111111111111E-4</v>
      </c>
      <c r="G11" s="193">
        <f t="shared" si="4"/>
        <v>1.2666666666666666E-4</v>
      </c>
      <c r="H11" s="125"/>
      <c r="I11" s="125"/>
      <c r="J11" s="125"/>
      <c r="K11" s="125"/>
      <c r="L11" s="125"/>
      <c r="M11" s="125">
        <v>73000</v>
      </c>
      <c r="N11" s="125"/>
      <c r="O11" s="125">
        <v>25000</v>
      </c>
      <c r="P11" s="126"/>
      <c r="Q11" s="124"/>
      <c r="R11" s="145">
        <f>NEGERI!K11</f>
        <v>6500</v>
      </c>
      <c r="S11" s="145">
        <v>4250</v>
      </c>
      <c r="T11" s="189">
        <f t="shared" si="0"/>
        <v>7.2222222222222215E-2</v>
      </c>
      <c r="U11" s="135">
        <f t="shared" si="1"/>
        <v>4.3333333333333335E-2</v>
      </c>
    </row>
    <row r="12" spans="1:21" s="45" customFormat="1" x14ac:dyDescent="0.25">
      <c r="A12" s="152">
        <v>8</v>
      </c>
      <c r="B12" s="157" t="s">
        <v>36</v>
      </c>
      <c r="C12" s="277">
        <v>150000</v>
      </c>
      <c r="D12" s="44">
        <f t="shared" si="2"/>
        <v>90000</v>
      </c>
      <c r="E12" s="194">
        <f>NEGERI!L13</f>
        <v>0</v>
      </c>
      <c r="F12" s="154">
        <f t="shared" si="3"/>
        <v>0</v>
      </c>
      <c r="G12" s="193">
        <f t="shared" si="4"/>
        <v>0</v>
      </c>
      <c r="H12" s="125">
        <v>20000</v>
      </c>
      <c r="I12" s="125"/>
      <c r="J12" s="125"/>
      <c r="K12" s="125">
        <v>40000</v>
      </c>
      <c r="L12" s="125"/>
      <c r="M12" s="125">
        <v>45000</v>
      </c>
      <c r="N12" s="125"/>
      <c r="O12" s="125"/>
      <c r="P12" s="126"/>
      <c r="Q12" s="124"/>
      <c r="R12" s="145">
        <f>NEGERI!L11</f>
        <v>2800</v>
      </c>
      <c r="S12" s="145">
        <v>29950</v>
      </c>
      <c r="T12" s="189">
        <f t="shared" si="0"/>
        <v>3.111111111111111E-2</v>
      </c>
      <c r="U12" s="135">
        <f t="shared" si="1"/>
        <v>1.8666666666666668E-2</v>
      </c>
    </row>
    <row r="13" spans="1:21" s="45" customFormat="1" x14ac:dyDescent="0.25">
      <c r="A13" s="152">
        <v>9</v>
      </c>
      <c r="B13" s="159" t="s">
        <v>25</v>
      </c>
      <c r="C13" s="277">
        <v>250000</v>
      </c>
      <c r="D13" s="44">
        <f t="shared" si="2"/>
        <v>150000</v>
      </c>
      <c r="E13" s="195">
        <f>NEGERI!M13</f>
        <v>71</v>
      </c>
      <c r="F13" s="156">
        <f t="shared" si="3"/>
        <v>4.7333333333333331E-4</v>
      </c>
      <c r="G13" s="193">
        <f t="shared" si="4"/>
        <v>2.8400000000000002E-4</v>
      </c>
      <c r="H13" s="125"/>
      <c r="I13" s="125"/>
      <c r="J13" s="125"/>
      <c r="K13" s="125"/>
      <c r="L13" s="125"/>
      <c r="M13" s="125">
        <v>100000</v>
      </c>
      <c r="N13" s="125"/>
      <c r="O13" s="125"/>
      <c r="P13" s="126"/>
      <c r="Q13" s="124"/>
      <c r="R13" s="146">
        <f>NEGERI!M11</f>
        <v>35000</v>
      </c>
      <c r="S13" s="146">
        <v>35000</v>
      </c>
      <c r="T13" s="189">
        <f t="shared" si="0"/>
        <v>0.23333333333333334</v>
      </c>
      <c r="U13" s="135">
        <f t="shared" si="1"/>
        <v>0.14000000000000001</v>
      </c>
    </row>
    <row r="14" spans="1:21" s="45" customFormat="1" x14ac:dyDescent="0.25">
      <c r="A14" s="152">
        <v>10</v>
      </c>
      <c r="B14" s="159" t="s">
        <v>26</v>
      </c>
      <c r="C14" s="277">
        <v>200000</v>
      </c>
      <c r="D14" s="44">
        <f t="shared" si="2"/>
        <v>120000</v>
      </c>
      <c r="E14" s="155">
        <f>NEGERI!N13</f>
        <v>18</v>
      </c>
      <c r="F14" s="192">
        <f>E14/D14</f>
        <v>1.4999999999999999E-4</v>
      </c>
      <c r="G14" s="193">
        <f>E14/C14</f>
        <v>9.0000000000000006E-5</v>
      </c>
      <c r="H14" s="125"/>
      <c r="I14" s="125">
        <v>60250</v>
      </c>
      <c r="J14" s="125">
        <v>73000</v>
      </c>
      <c r="K14" s="125"/>
      <c r="L14" s="125">
        <v>72500</v>
      </c>
      <c r="M14" s="125">
        <v>105000</v>
      </c>
      <c r="N14" s="125"/>
      <c r="O14" s="125">
        <v>95000</v>
      </c>
      <c r="P14" s="126"/>
      <c r="Q14" s="124"/>
      <c r="R14" s="145">
        <f>NEGERI!N11</f>
        <v>106800</v>
      </c>
      <c r="S14" s="145">
        <v>81000</v>
      </c>
      <c r="T14" s="190">
        <f t="shared" si="0"/>
        <v>0.89</v>
      </c>
      <c r="U14" s="135">
        <f t="shared" si="1"/>
        <v>0.53400000000000003</v>
      </c>
    </row>
    <row r="15" spans="1:21" s="45" customFormat="1" x14ac:dyDescent="0.25">
      <c r="A15" s="152">
        <v>11</v>
      </c>
      <c r="B15" s="157" t="s">
        <v>28</v>
      </c>
      <c r="C15" s="276">
        <v>150000</v>
      </c>
      <c r="D15" s="44">
        <f t="shared" si="2"/>
        <v>90000</v>
      </c>
      <c r="E15" s="155">
        <f>NEGERI!O13</f>
        <v>17</v>
      </c>
      <c r="F15" s="156">
        <f t="shared" ref="F15" si="5">E15/D15</f>
        <v>1.8888888888888888E-4</v>
      </c>
      <c r="G15" s="193">
        <f t="shared" ref="G15" si="6">E15/C15</f>
        <v>1.1333333333333333E-4</v>
      </c>
      <c r="H15" s="125"/>
      <c r="I15" s="125"/>
      <c r="J15" s="125"/>
      <c r="K15" s="125"/>
      <c r="L15" s="125"/>
      <c r="M15" s="125">
        <v>20000</v>
      </c>
      <c r="N15" s="125"/>
      <c r="O15" s="125">
        <v>20000</v>
      </c>
      <c r="P15" s="126"/>
      <c r="Q15" s="124"/>
      <c r="R15" s="144">
        <f>NEGERI!O11</f>
        <v>23900</v>
      </c>
      <c r="S15" s="144">
        <v>24800</v>
      </c>
      <c r="T15" s="189">
        <f t="shared" si="0"/>
        <v>0.26555555555555554</v>
      </c>
      <c r="U15" s="135">
        <f t="shared" si="1"/>
        <v>0.15933333333333333</v>
      </c>
    </row>
    <row r="16" spans="1:21" s="45" customFormat="1" x14ac:dyDescent="0.25">
      <c r="A16" s="152">
        <v>12</v>
      </c>
      <c r="B16" s="157" t="s">
        <v>27</v>
      </c>
      <c r="C16" s="277">
        <v>100000</v>
      </c>
      <c r="D16" s="44">
        <f t="shared" si="2"/>
        <v>60000</v>
      </c>
      <c r="E16" s="155">
        <f>NEGERI!P13</f>
        <v>21</v>
      </c>
      <c r="F16" s="156">
        <f t="shared" si="3"/>
        <v>3.5E-4</v>
      </c>
      <c r="G16" s="193">
        <f t="shared" si="4"/>
        <v>2.1000000000000001E-4</v>
      </c>
      <c r="H16" s="125">
        <v>40000</v>
      </c>
      <c r="I16" s="125"/>
      <c r="J16" s="125"/>
      <c r="K16" s="125"/>
      <c r="L16" s="125"/>
      <c r="M16" s="125">
        <v>35000</v>
      </c>
      <c r="N16" s="125"/>
      <c r="O16" s="125"/>
      <c r="P16" s="126"/>
      <c r="Q16" s="124"/>
      <c r="R16" s="144">
        <f>NEGERI!P11</f>
        <v>67000</v>
      </c>
      <c r="S16" s="144">
        <v>54000</v>
      </c>
      <c r="T16" s="191">
        <f t="shared" si="0"/>
        <v>1.1166666666666667</v>
      </c>
      <c r="U16" s="135">
        <f t="shared" si="1"/>
        <v>0.67</v>
      </c>
    </row>
    <row r="17" spans="1:21" s="45" customFormat="1" x14ac:dyDescent="0.25">
      <c r="A17" s="152">
        <v>13</v>
      </c>
      <c r="B17" s="157" t="s">
        <v>29</v>
      </c>
      <c r="C17" s="277">
        <v>200000</v>
      </c>
      <c r="D17" s="44">
        <f t="shared" si="2"/>
        <v>120000</v>
      </c>
      <c r="E17" s="194">
        <f>NEGERI!Q13</f>
        <v>43</v>
      </c>
      <c r="F17" s="156">
        <f t="shared" si="3"/>
        <v>3.5833333333333333E-4</v>
      </c>
      <c r="G17" s="193">
        <f t="shared" si="4"/>
        <v>2.1499999999999999E-4</v>
      </c>
      <c r="H17" s="125"/>
      <c r="I17" s="125"/>
      <c r="J17" s="125"/>
      <c r="K17" s="125">
        <v>20000</v>
      </c>
      <c r="L17" s="125"/>
      <c r="M17" s="125"/>
      <c r="N17" s="125">
        <v>20000</v>
      </c>
      <c r="O17" s="125">
        <v>150</v>
      </c>
      <c r="P17" s="126"/>
      <c r="Q17" s="124"/>
      <c r="R17" s="145">
        <f>NEGERI!Q11</f>
        <v>135800</v>
      </c>
      <c r="S17" s="145">
        <v>135950</v>
      </c>
      <c r="T17" s="191">
        <f t="shared" si="0"/>
        <v>1.1316666666666666</v>
      </c>
      <c r="U17" s="135">
        <f t="shared" si="1"/>
        <v>0.67900000000000005</v>
      </c>
    </row>
    <row r="18" spans="1:21" s="45" customFormat="1" x14ac:dyDescent="0.25">
      <c r="A18" s="152">
        <v>14</v>
      </c>
      <c r="B18" s="157" t="s">
        <v>38</v>
      </c>
      <c r="C18" s="277">
        <v>200000</v>
      </c>
      <c r="D18" s="44">
        <f t="shared" si="2"/>
        <v>120000</v>
      </c>
      <c r="E18" s="194">
        <f>NEGERI!R13</f>
        <v>60</v>
      </c>
      <c r="F18" s="156">
        <f t="shared" si="3"/>
        <v>5.0000000000000001E-4</v>
      </c>
      <c r="G18" s="193">
        <f t="shared" si="4"/>
        <v>2.9999999999999997E-4</v>
      </c>
      <c r="H18" s="125"/>
      <c r="I18" s="125"/>
      <c r="J18" s="125"/>
      <c r="K18" s="125">
        <v>40000</v>
      </c>
      <c r="L18" s="125">
        <v>60000</v>
      </c>
      <c r="M18" s="125">
        <v>20000</v>
      </c>
      <c r="N18" s="125">
        <v>25000</v>
      </c>
      <c r="O18" s="125">
        <f>16000+30000</f>
        <v>46000</v>
      </c>
      <c r="P18" s="126"/>
      <c r="Q18" s="124"/>
      <c r="R18" s="145">
        <f>NEGERI!R11</f>
        <v>52000</v>
      </c>
      <c r="S18" s="145">
        <v>37000</v>
      </c>
      <c r="T18" s="189">
        <f t="shared" si="0"/>
        <v>0.43333333333333335</v>
      </c>
      <c r="U18" s="135">
        <f t="shared" si="1"/>
        <v>0.26</v>
      </c>
    </row>
    <row r="19" spans="1:21" s="45" customFormat="1" ht="15.75" thickBot="1" x14ac:dyDescent="0.3">
      <c r="A19" s="46"/>
      <c r="B19" s="133" t="s">
        <v>30</v>
      </c>
      <c r="C19" s="47"/>
      <c r="D19" s="47"/>
      <c r="E19" s="48"/>
      <c r="F19" s="138"/>
      <c r="G19" s="134"/>
      <c r="H19" s="127"/>
      <c r="I19" s="127"/>
      <c r="J19" s="127"/>
      <c r="K19" s="127"/>
      <c r="L19" s="127"/>
      <c r="M19" s="127"/>
      <c r="N19" s="127"/>
      <c r="O19" s="127"/>
      <c r="P19" s="128"/>
      <c r="Q19" s="124">
        <f t="shared" ref="Q19" si="7">SUM(H19:O19)</f>
        <v>0</v>
      </c>
      <c r="R19" s="48"/>
      <c r="S19" s="145">
        <v>86750</v>
      </c>
      <c r="T19" s="138"/>
      <c r="U19" s="138"/>
    </row>
    <row r="20" spans="1:21" s="53" customFormat="1" ht="18.75" thickBot="1" x14ac:dyDescent="0.3">
      <c r="A20" s="49"/>
      <c r="B20" s="50" t="s">
        <v>31</v>
      </c>
      <c r="C20" s="51">
        <f>SUM(C5:C18)</f>
        <v>2500000</v>
      </c>
      <c r="D20" s="51">
        <f>SUM(D6:D18)</f>
        <v>1470000</v>
      </c>
      <c r="E20" s="52">
        <f>SUM(E5:E18)</f>
        <v>467</v>
      </c>
      <c r="F20" s="272">
        <f>E20/D20</f>
        <v>3.1768707482993195E-4</v>
      </c>
      <c r="G20" s="196">
        <f t="shared" si="4"/>
        <v>1.8679999999999999E-4</v>
      </c>
      <c r="H20" s="129">
        <f t="shared" ref="H20:O20" si="8">SUM(H5:H19)</f>
        <v>192000</v>
      </c>
      <c r="I20" s="129">
        <f t="shared" si="8"/>
        <v>105250</v>
      </c>
      <c r="J20" s="129">
        <f t="shared" si="8"/>
        <v>93000</v>
      </c>
      <c r="K20" s="129">
        <f t="shared" si="8"/>
        <v>110000</v>
      </c>
      <c r="L20" s="129">
        <f t="shared" si="8"/>
        <v>327500</v>
      </c>
      <c r="M20" s="129">
        <f t="shared" si="8"/>
        <v>573000</v>
      </c>
      <c r="N20" s="129">
        <f t="shared" si="8"/>
        <v>97000</v>
      </c>
      <c r="O20" s="129">
        <f t="shared" si="8"/>
        <v>338400</v>
      </c>
      <c r="P20" s="130"/>
      <c r="Q20" s="129">
        <f>SUM(Q5:Q19)</f>
        <v>0</v>
      </c>
      <c r="R20" s="147">
        <f>SUM(R5:R18)</f>
        <v>940520</v>
      </c>
      <c r="S20" s="147">
        <f>SUM(S5:S19)</f>
        <v>889570</v>
      </c>
      <c r="T20" s="341">
        <f>R20/D20</f>
        <v>0.63980952380952383</v>
      </c>
      <c r="U20" s="136">
        <f>R20/C20</f>
        <v>0.37620799999999999</v>
      </c>
    </row>
    <row r="22" spans="1:21" x14ac:dyDescent="0.2">
      <c r="B22" s="54"/>
      <c r="C22" s="131" t="s">
        <v>39</v>
      </c>
      <c r="G22" s="118" t="s">
        <v>72</v>
      </c>
      <c r="I22" s="36"/>
      <c r="J22" s="118">
        <f>R20</f>
        <v>940520</v>
      </c>
      <c r="M22" s="36"/>
      <c r="R22" s="56"/>
      <c r="S22" s="56"/>
    </row>
    <row r="23" spans="1:21" x14ac:dyDescent="0.2">
      <c r="C23" s="131"/>
      <c r="G23" s="118" t="s">
        <v>73</v>
      </c>
      <c r="J23" s="118">
        <f>SUM(H20:M20)</f>
        <v>1400750</v>
      </c>
      <c r="M23" s="36"/>
    </row>
    <row r="24" spans="1:21" x14ac:dyDescent="0.2">
      <c r="B24" s="57"/>
      <c r="C24" s="131" t="s">
        <v>40</v>
      </c>
      <c r="G24" s="118" t="s">
        <v>74</v>
      </c>
      <c r="J24" s="118">
        <f>SUM(E20:M20)</f>
        <v>1401217.0005044872</v>
      </c>
    </row>
    <row r="25" spans="1:21" x14ac:dyDescent="0.2">
      <c r="C25" s="131"/>
      <c r="U25" s="58"/>
    </row>
    <row r="26" spans="1:21" x14ac:dyDescent="0.2">
      <c r="B26" s="59"/>
      <c r="C26" s="131" t="s">
        <v>41</v>
      </c>
    </row>
    <row r="27" spans="1:21" x14ac:dyDescent="0.2">
      <c r="C27" s="131"/>
    </row>
    <row r="28" spans="1:21" x14ac:dyDescent="0.2">
      <c r="B28" s="60"/>
      <c r="C28" s="131" t="s">
        <v>42</v>
      </c>
    </row>
    <row r="29" spans="1:21" x14ac:dyDescent="0.2">
      <c r="C29" s="131"/>
    </row>
    <row r="30" spans="1:21" x14ac:dyDescent="0.2">
      <c r="B30" s="36" t="s">
        <v>3</v>
      </c>
    </row>
    <row r="33" spans="1:21" s="45" customFormat="1" x14ac:dyDescent="0.25">
      <c r="A33" s="38"/>
      <c r="B33" s="61" t="s">
        <v>43</v>
      </c>
      <c r="C33" s="470" t="str">
        <f>OPB!C33</f>
        <v>25.06.2018</v>
      </c>
      <c r="D33" s="471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38"/>
      <c r="S33" s="38"/>
      <c r="T33" s="38"/>
      <c r="U33" s="38"/>
    </row>
  </sheetData>
  <mergeCells count="3">
    <mergeCell ref="A1:U1"/>
    <mergeCell ref="A2:U2"/>
    <mergeCell ref="C33:D33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MUKA DEPAN</vt:lpstr>
      <vt:lpstr>NEGERI</vt:lpstr>
      <vt:lpstr>TT</vt:lpstr>
      <vt:lpstr>TIN TT</vt:lpstr>
      <vt:lpstr>KERTAS SIASATAN</vt:lpstr>
      <vt:lpstr>TAPAK</vt:lpstr>
      <vt:lpstr>BAHAN</vt:lpstr>
      <vt:lpstr>OPB</vt:lpstr>
      <vt:lpstr>KOMPAUN</vt:lpstr>
      <vt:lpstr>NOTIS</vt:lpstr>
      <vt:lpstr>BAHAN!Print_Area</vt:lpstr>
      <vt:lpstr>'KERTAS SIASATAN'!Print_Area</vt:lpstr>
      <vt:lpstr>NEGERI!Print_Area</vt:lpstr>
      <vt:lpstr>OPB!Print_Area</vt:lpstr>
      <vt:lpstr>TAPAK!Print_Area</vt:lpstr>
      <vt:lpstr>TT!Print_Area</vt:lpstr>
      <vt:lpstr>NOTIS!Print_Titles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hq</cp:lastModifiedBy>
  <cp:lastPrinted>2018-07-24T06:27:08Z</cp:lastPrinted>
  <dcterms:created xsi:type="dcterms:W3CDTF">2013-03-25T02:09:48Z</dcterms:created>
  <dcterms:modified xsi:type="dcterms:W3CDTF">2018-07-25T05:51:18Z</dcterms:modified>
</cp:coreProperties>
</file>