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 Kuliah\A. Semester 4\Prak SCPK\Projek padil\"/>
    </mc:Choice>
  </mc:AlternateContent>
  <xr:revisionPtr revIDLastSave="0" documentId="13_ncr:1_{B26CCCF4-E608-4F8A-86E4-F39D14A29AD5}" xr6:coauthVersionLast="47" xr6:coauthVersionMax="47" xr10:uidLastSave="{00000000-0000-0000-0000-000000000000}"/>
  <bookViews>
    <workbookView xWindow="-120" yWindow="-120" windowWidth="24240" windowHeight="13020" xr2:uid="{0DCD7B6F-37FD-43FE-B207-394BE22D0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" i="1" l="1"/>
  <c r="L73" i="1"/>
  <c r="L74" i="1"/>
  <c r="L71" i="1"/>
  <c r="L70" i="1"/>
  <c r="I71" i="1"/>
  <c r="I72" i="1"/>
  <c r="I73" i="1"/>
  <c r="I70" i="1"/>
  <c r="H71" i="1"/>
  <c r="H72" i="1"/>
  <c r="H73" i="1"/>
  <c r="H74" i="1"/>
  <c r="H70" i="1"/>
  <c r="G71" i="1"/>
  <c r="G72" i="1"/>
  <c r="G73" i="1"/>
  <c r="G74" i="1"/>
  <c r="G70" i="1"/>
  <c r="F71" i="1"/>
  <c r="F72" i="1"/>
  <c r="F73" i="1"/>
  <c r="F74" i="1"/>
  <c r="F70" i="1"/>
  <c r="E71" i="1"/>
  <c r="E72" i="1"/>
  <c r="E73" i="1"/>
  <c r="E74" i="1"/>
  <c r="E70" i="1"/>
  <c r="P25" i="1"/>
  <c r="P61" i="1"/>
  <c r="P62" i="1"/>
  <c r="P60" i="1"/>
  <c r="P59" i="1"/>
  <c r="P58" i="1"/>
  <c r="N58" i="1"/>
  <c r="N59" i="1"/>
  <c r="N60" i="1"/>
  <c r="N61" i="1"/>
  <c r="N62" i="1"/>
  <c r="M58" i="1"/>
  <c r="M59" i="1"/>
  <c r="M60" i="1"/>
  <c r="M61" i="1"/>
  <c r="M62" i="1"/>
  <c r="L58" i="1"/>
  <c r="L59" i="1"/>
  <c r="L60" i="1"/>
  <c r="L61" i="1"/>
  <c r="L62" i="1"/>
  <c r="K58" i="1"/>
  <c r="K59" i="1"/>
  <c r="K60" i="1"/>
  <c r="K61" i="1"/>
  <c r="K62" i="1"/>
  <c r="J58" i="1"/>
  <c r="J59" i="1"/>
  <c r="J60" i="1"/>
  <c r="J61" i="1"/>
  <c r="J62" i="1"/>
  <c r="F62" i="1"/>
  <c r="E62" i="1"/>
  <c r="D62" i="1"/>
  <c r="C62" i="1"/>
  <c r="C61" i="1"/>
  <c r="G61" i="1"/>
  <c r="E61" i="1"/>
  <c r="F61" i="1"/>
  <c r="D61" i="1"/>
  <c r="G60" i="1"/>
  <c r="F60" i="1"/>
  <c r="D60" i="1"/>
  <c r="C60" i="1"/>
  <c r="G59" i="1"/>
  <c r="F59" i="1"/>
  <c r="E59" i="1"/>
  <c r="C59" i="1"/>
  <c r="G58" i="1"/>
  <c r="F58" i="1"/>
  <c r="E58" i="1"/>
  <c r="D58" i="1"/>
  <c r="G62" i="1"/>
  <c r="C58" i="1"/>
  <c r="E60" i="1"/>
  <c r="D63" i="1"/>
  <c r="E63" i="1"/>
  <c r="N47" i="1"/>
  <c r="N48" i="1"/>
  <c r="N49" i="1"/>
  <c r="N50" i="1"/>
  <c r="N51" i="1"/>
  <c r="M47" i="1"/>
  <c r="M48" i="1"/>
  <c r="M49" i="1"/>
  <c r="M50" i="1"/>
  <c r="M51" i="1"/>
  <c r="L47" i="1"/>
  <c r="L48" i="1"/>
  <c r="L49" i="1"/>
  <c r="L50" i="1"/>
  <c r="L51" i="1"/>
  <c r="K47" i="1"/>
  <c r="K48" i="1"/>
  <c r="K49" i="1"/>
  <c r="K50" i="1"/>
  <c r="K51" i="1"/>
  <c r="J49" i="1"/>
  <c r="J47" i="1"/>
  <c r="J48" i="1"/>
  <c r="J50" i="1"/>
  <c r="J51" i="1"/>
  <c r="N36" i="1"/>
  <c r="N37" i="1"/>
  <c r="N38" i="1"/>
  <c r="N39" i="1"/>
  <c r="N40" i="1"/>
  <c r="M36" i="1"/>
  <c r="M37" i="1"/>
  <c r="M38" i="1"/>
  <c r="M39" i="1"/>
  <c r="M40" i="1"/>
  <c r="L36" i="1"/>
  <c r="L37" i="1"/>
  <c r="L38" i="1"/>
  <c r="L39" i="1"/>
  <c r="L40" i="1"/>
  <c r="K37" i="1"/>
  <c r="K36" i="1"/>
  <c r="K38" i="1"/>
  <c r="K39" i="1"/>
  <c r="K40" i="1"/>
  <c r="J36" i="1"/>
  <c r="J37" i="1"/>
  <c r="J38" i="1"/>
  <c r="J39" i="1"/>
  <c r="J40" i="1"/>
  <c r="N26" i="1"/>
  <c r="N25" i="1"/>
  <c r="N27" i="1"/>
  <c r="N28" i="1"/>
  <c r="N29" i="1"/>
  <c r="K28" i="1"/>
  <c r="J27" i="1"/>
  <c r="F27" i="1"/>
  <c r="L27" i="1"/>
  <c r="K27" i="1"/>
  <c r="K29" i="1"/>
  <c r="J26" i="1"/>
  <c r="M26" i="1"/>
  <c r="M27" i="1"/>
  <c r="M28" i="1"/>
  <c r="M29" i="1"/>
  <c r="M25" i="1"/>
  <c r="L25" i="1"/>
  <c r="L26" i="1"/>
  <c r="L28" i="1"/>
  <c r="L29" i="1"/>
  <c r="K26" i="1"/>
  <c r="K25" i="1"/>
  <c r="J25" i="1"/>
  <c r="J28" i="1"/>
  <c r="J29" i="1"/>
  <c r="I14" i="1"/>
  <c r="I16" i="1"/>
  <c r="I15" i="1"/>
  <c r="G51" i="1"/>
  <c r="F51" i="1"/>
  <c r="E51" i="1"/>
  <c r="D51" i="1"/>
  <c r="C51" i="1"/>
  <c r="C50" i="1"/>
  <c r="G50" i="1"/>
  <c r="F50" i="1"/>
  <c r="D47" i="1"/>
  <c r="C48" i="1"/>
  <c r="C49" i="1"/>
  <c r="E50" i="1"/>
  <c r="D50" i="1"/>
  <c r="G49" i="1"/>
  <c r="F49" i="1"/>
  <c r="E49" i="1"/>
  <c r="D49" i="1"/>
  <c r="G48" i="1"/>
  <c r="F48" i="1"/>
  <c r="E48" i="1"/>
  <c r="G47" i="1"/>
  <c r="F47" i="1"/>
  <c r="E47" i="1"/>
  <c r="E52" i="1" s="1"/>
  <c r="F40" i="1"/>
  <c r="E40" i="1"/>
  <c r="D40" i="1"/>
  <c r="C40" i="1"/>
  <c r="G39" i="1"/>
  <c r="E39" i="1"/>
  <c r="D39" i="1"/>
  <c r="C39" i="1"/>
  <c r="G38" i="1"/>
  <c r="F38" i="1"/>
  <c r="E38" i="1"/>
  <c r="D38" i="1"/>
  <c r="C38" i="1"/>
  <c r="G37" i="1"/>
  <c r="G36" i="1"/>
  <c r="F37" i="1"/>
  <c r="E37" i="1"/>
  <c r="C37" i="1"/>
  <c r="F36" i="1"/>
  <c r="E36" i="1"/>
  <c r="D36" i="1"/>
  <c r="G28" i="1"/>
  <c r="G27" i="1"/>
  <c r="F29" i="1"/>
  <c r="E29" i="1"/>
  <c r="E28" i="1"/>
  <c r="D29" i="1"/>
  <c r="D28" i="1"/>
  <c r="D27" i="1"/>
  <c r="C27" i="1"/>
  <c r="C28" i="1"/>
  <c r="C29" i="1"/>
  <c r="G26" i="1"/>
  <c r="F26" i="1"/>
  <c r="E26" i="1"/>
  <c r="C26" i="1"/>
  <c r="G25" i="1"/>
  <c r="F25" i="1"/>
  <c r="E25" i="1"/>
  <c r="D25" i="1"/>
  <c r="F17" i="1"/>
  <c r="L14" i="1" s="1"/>
  <c r="E16" i="1"/>
  <c r="E17" i="1" s="1"/>
  <c r="K14" i="1" s="1"/>
  <c r="D16" i="1"/>
  <c r="C16" i="1"/>
  <c r="D15" i="1"/>
  <c r="C15" i="1"/>
  <c r="C14" i="1"/>
  <c r="D13" i="1"/>
  <c r="G63" i="1" l="1"/>
  <c r="C63" i="1"/>
  <c r="F63" i="1"/>
  <c r="L15" i="1"/>
  <c r="G41" i="1"/>
  <c r="P26" i="1"/>
  <c r="P39" i="1"/>
  <c r="P28" i="1"/>
  <c r="C41" i="1"/>
  <c r="C30" i="1"/>
  <c r="F41" i="1"/>
  <c r="F52" i="1"/>
  <c r="P27" i="1"/>
  <c r="P37" i="1"/>
  <c r="P48" i="1"/>
  <c r="G52" i="1"/>
  <c r="E41" i="1"/>
  <c r="C52" i="1"/>
  <c r="D52" i="1"/>
  <c r="P47" i="1"/>
  <c r="P29" i="1"/>
  <c r="D41" i="1"/>
  <c r="P36" i="1"/>
  <c r="P38" i="1"/>
  <c r="K15" i="1"/>
  <c r="D30" i="1"/>
  <c r="K16" i="1"/>
  <c r="L13" i="1"/>
  <c r="F30" i="1"/>
  <c r="G30" i="1"/>
  <c r="E30" i="1"/>
  <c r="L16" i="1"/>
  <c r="K13" i="1"/>
  <c r="C17" i="1"/>
  <c r="D17" i="1"/>
  <c r="J16" i="1" s="1"/>
  <c r="P50" i="1" l="1"/>
  <c r="P40" i="1"/>
  <c r="P49" i="1"/>
  <c r="P51" i="1"/>
  <c r="J13" i="1"/>
  <c r="J14" i="1"/>
  <c r="N14" i="1"/>
  <c r="I13" i="1"/>
  <c r="J15" i="1"/>
  <c r="N16" i="1"/>
  <c r="N13" i="1" l="1"/>
  <c r="N15" i="1"/>
</calcChain>
</file>

<file path=xl/sharedStrings.xml><?xml version="1.0" encoding="utf-8"?>
<sst xmlns="http://schemas.openxmlformats.org/spreadsheetml/2006/main" count="152" uniqueCount="29">
  <si>
    <t>Apple iPhone 12 Pro Max</t>
  </si>
  <si>
    <t>Apple iPhone 12 Pro</t>
  </si>
  <si>
    <t>Apple iPhone 12</t>
  </si>
  <si>
    <t>Apple iPhone 11 Pro Max</t>
  </si>
  <si>
    <t>Apple iPhone 11</t>
  </si>
  <si>
    <t>battery</t>
  </si>
  <si>
    <t>display</t>
  </si>
  <si>
    <t>audio</t>
  </si>
  <si>
    <t>camera</t>
  </si>
  <si>
    <t>model</t>
  </si>
  <si>
    <t>→</t>
  </si>
  <si>
    <t>/</t>
  </si>
  <si>
    <t>←</t>
  </si>
  <si>
    <t>*</t>
  </si>
  <si>
    <t>Camera</t>
  </si>
  <si>
    <t>Audio</t>
  </si>
  <si>
    <t>Display</t>
  </si>
  <si>
    <t>Battery</t>
  </si>
  <si>
    <t>Column1</t>
  </si>
  <si>
    <t>Eigen Vector</t>
  </si>
  <si>
    <t>Perbandingan Camera</t>
  </si>
  <si>
    <t>Apple iPhone 112</t>
  </si>
  <si>
    <t>perbandingan audio</t>
  </si>
  <si>
    <t>perbandingan display</t>
  </si>
  <si>
    <t>EIGEN VECTOR</t>
  </si>
  <si>
    <t>Eigen Kriteria</t>
  </si>
  <si>
    <t>Hasil</t>
  </si>
  <si>
    <t>Value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</si>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</sst>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5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/>
    <xf numFmtId="2" fontId="2" fillId="3" borderId="0" xfId="2" applyNumberFormat="1" applyBorder="1"/>
    <xf numFmtId="2" fontId="2" fillId="3" borderId="0" xfId="2" applyNumberForma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8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2BB6B-B819-41C7-A69F-A9FC0AC3EEEE}" name="Table13" displayName="Table13" ref="B12:F17" totalsRowShown="0" headerRowDxfId="83" dataDxfId="82">
  <autoFilter ref="B12:F17" xr:uid="{E4F2BB6B-B819-41C7-A69F-A9FC0AC3EEEE}"/>
  <tableColumns count="5">
    <tableColumn id="1" xr3:uid="{75A5AF8D-D823-4056-BAF4-A7E8D573B990}" name="Column1" dataDxfId="73"/>
    <tableColumn id="2" xr3:uid="{9E82BFEB-0178-4188-84D9-BB3C0B182127}" name="camera" dataDxfId="72"/>
    <tableColumn id="3" xr3:uid="{0DAAEF9B-476D-461E-8B5E-2535FEC8A0D3}" name="audio" dataDxfId="71"/>
    <tableColumn id="4" xr3:uid="{1EDF97E9-C7A9-4226-BF80-864DC6D3BC30}" name="display" dataDxfId="70"/>
    <tableColumn id="5" xr3:uid="{FA5B3AA3-D9D9-45D5-B773-195CDA3C9940}" name="battery" dataDxfId="69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4020A5A-77E3-4328-A662-61B7E0CA597A}" name="Table1310192123" displayName="Table1310192123" ref="B57:G63" totalsRowShown="0" headerRowDxfId="15" dataDxfId="14">
  <autoFilter ref="B57:G63" xr:uid="{14020A5A-77E3-4328-A662-61B7E0CA597A}"/>
  <tableColumns count="6">
    <tableColumn id="1" xr3:uid="{D8F9C869-2CAC-49DF-AA23-C42EE0737982}" name="Column1" dataDxfId="13"/>
    <tableColumn id="2" xr3:uid="{40465BF0-3819-4811-80C2-7B3E19622EF0}" name="Apple iPhone 11" dataDxfId="12"/>
    <tableColumn id="3" xr3:uid="{4B8AC933-B840-4E1B-AFD5-D4E00D415D6A}" name="Apple iPhone 112" dataDxfId="11"/>
    <tableColumn id="4" xr3:uid="{36FC45D9-2B78-45E0-937F-7A185A8094BD}" name="Apple iPhone 12" dataDxfId="10"/>
    <tableColumn id="5" xr3:uid="{718CCCE4-D322-4550-A4A7-CEC68B8B10DF}" name="Apple iPhone 12 Pro" dataDxfId="9"/>
    <tableColumn id="6" xr3:uid="{AAA9DC6A-E27B-46AC-922C-832232026CFC}" name="Apple iPhone 12 Pro Max" dataDxfId="8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FA17B50-C2C2-4167-994C-7B01FA4244F8}" name="Table131018202224" displayName="Table131018202224" ref="I57:N62" totalsRowShown="0" headerRowDxfId="7" dataDxfId="6">
  <autoFilter ref="I57:N62" xr:uid="{FFA17B50-C2C2-4167-994C-7B01FA4244F8}"/>
  <tableColumns count="6">
    <tableColumn id="1" xr3:uid="{D880E4BE-85F3-4149-B81F-08237816E7E3}" name="Column1" dataDxfId="5"/>
    <tableColumn id="2" xr3:uid="{D56F42D4-3C94-4DEB-807D-F097F51A7198}" name="Apple iPhone 11" dataDxfId="4">
      <calculatedColumnFormula>C58/$C$63</calculatedColumnFormula>
    </tableColumn>
    <tableColumn id="3" xr3:uid="{3BCB5C15-D514-4DA2-A8BE-E48216D84444}" name="Apple iPhone 112" dataDxfId="3">
      <calculatedColumnFormula>D58/$D$63</calculatedColumnFormula>
    </tableColumn>
    <tableColumn id="4" xr3:uid="{0197B8F1-6F4B-4223-8C27-9E78C3A45609}" name="Apple iPhone 12" dataDxfId="2">
      <calculatedColumnFormula>E58/$E$63</calculatedColumnFormula>
    </tableColumn>
    <tableColumn id="5" xr3:uid="{8C1CBF77-BE2A-4222-90AC-C47F95656384}" name="Apple iPhone 12 Pro" dataDxfId="1">
      <calculatedColumnFormula>F58/$F$63</calculatedColumnFormula>
    </tableColumn>
    <tableColumn id="6" xr3:uid="{43A5C5CD-ECF7-4292-9919-8E3A42380006}" name="Apple iPhone 12 Pro Max" dataDxfId="0">
      <calculatedColumnFormula>G58/$G$63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406B4-B9D0-4C1C-AAA3-721A898C913F}" name="Table1" displayName="Table1" ref="B3:F8" totalsRowShown="0" headerRowDxfId="85" dataDxfId="84">
  <autoFilter ref="B3:F8" xr:uid="{C55406B4-B9D0-4C1C-AAA3-721A898C913F}"/>
  <tableColumns count="5">
    <tableColumn id="1" xr3:uid="{9D6B359D-5FF4-48A6-8B2E-3EBBE9636D97}" name="model" dataDxfId="81"/>
    <tableColumn id="2" xr3:uid="{3EB15983-0262-47B6-8928-D3D59BE53E51}" name="camera" dataDxfId="80"/>
    <tableColumn id="3" xr3:uid="{7552A9F7-F049-4D4F-AA01-4DB505F7304F}" name="audio" dataDxfId="79"/>
    <tableColumn id="4" xr3:uid="{D890B894-9EEE-4E03-872B-4786AD80996D}" name="display" dataDxfId="78"/>
    <tableColumn id="5" xr3:uid="{D7ABEE42-2EE9-4504-A437-C4A48A8C81D8}" name="battery" dataDxfId="7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182C11-113C-404C-9E97-F59275EAD70B}" name="Table4" displayName="Table4" ref="H12:L16" totalsRowShown="0" headerRowDxfId="74" dataDxfId="75" tableBorderDxfId="76">
  <autoFilter ref="H12:L16" xr:uid="{6F182C11-113C-404C-9E97-F59275EAD70B}"/>
  <tableColumns count="5">
    <tableColumn id="1" xr3:uid="{FBD4DDE8-BB35-454D-A566-FB6F29BC6483}" name="Column1" dataDxfId="68"/>
    <tableColumn id="2" xr3:uid="{A27976C7-F1CF-48A6-B523-8A529BFC66A5}" name="camera" dataDxfId="67"/>
    <tableColumn id="3" xr3:uid="{A06CA156-DCCB-4777-BBE6-6FBB6A77543E}" name="audio" dataDxfId="66"/>
    <tableColumn id="4" xr3:uid="{4508F318-8CD5-4193-A214-97DC4C8741F2}" name="display" dataDxfId="65"/>
    <tableColumn id="5" xr3:uid="{1A640262-9F89-437E-BD69-C1C9D6EC2ACF}" name="battery" dataDxfId="6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B706D9-6005-4ECE-B6AB-025476AF0B1D}" name="Table1310" displayName="Table1310" ref="B24:G30" totalsRowShown="0" headerRowDxfId="63" dataDxfId="62">
  <autoFilter ref="B24:G30" xr:uid="{5AB706D9-6005-4ECE-B6AB-025476AF0B1D}"/>
  <tableColumns count="6">
    <tableColumn id="1" xr3:uid="{49F29A6F-7CD5-40F6-BA34-19204582DC24}" name="Column1" dataDxfId="33"/>
    <tableColumn id="2" xr3:uid="{9E3465E1-7227-486E-8CB1-0586DB9D050D}" name="Apple iPhone 11" dataDxfId="32"/>
    <tableColumn id="3" xr3:uid="{11D7B36C-2B5F-48B3-9EFF-0A026DCCCC78}" name="Apple iPhone 112" dataDxfId="31"/>
    <tableColumn id="4" xr3:uid="{E05B56FB-D49D-4836-A16C-77D7BFBF209B}" name="Apple iPhone 12" dataDxfId="30"/>
    <tableColumn id="5" xr3:uid="{802C944D-B44E-46B8-B2EF-C702236C596D}" name="Apple iPhone 12 Pro" dataDxfId="29"/>
    <tableColumn id="6" xr3:uid="{D943DBA0-ED92-4738-A391-CE0DA259E752}" name="Apple iPhone 12 Pro Max" dataDxfId="2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E2F453A-3D24-4DCD-8E40-9BDF865122F3}" name="Table131018" displayName="Table131018" ref="I24:N29" totalsRowShown="0" headerRowDxfId="61" dataDxfId="60">
  <autoFilter ref="I24:N29" xr:uid="{FE2F453A-3D24-4DCD-8E40-9BDF865122F3}"/>
  <tableColumns count="6">
    <tableColumn id="1" xr3:uid="{DF8ADCBC-4EB6-4188-9A49-BC6B98BD0989}" name="Column1" dataDxfId="59"/>
    <tableColumn id="2" xr3:uid="{D488185C-E65B-492D-B685-F4781B071505}" name="Apple iPhone 11" dataDxfId="27">
      <calculatedColumnFormula>C25/$C$30</calculatedColumnFormula>
    </tableColumn>
    <tableColumn id="3" xr3:uid="{96FA98EE-0753-4C93-B339-5B4452E91567}" name="Apple iPhone 112" dataDxfId="36">
      <calculatedColumnFormula>D25/$D$30</calculatedColumnFormula>
    </tableColumn>
    <tableColumn id="4" xr3:uid="{7377CAE5-D20F-47DC-A246-CCB0718B2440}" name="Apple iPhone 12" dataDxfId="35">
      <calculatedColumnFormula>E25/$E$30</calculatedColumnFormula>
    </tableColumn>
    <tableColumn id="5" xr3:uid="{985EACC0-290A-466F-A2B4-097589903134}" name="Apple iPhone 12 Pro" dataDxfId="34">
      <calculatedColumnFormula>F25/$F$30</calculatedColumnFormula>
    </tableColumn>
    <tableColumn id="6" xr3:uid="{65C587BF-5C22-418C-9C60-941B47C90C45}" name="Apple iPhone 12 Pro Max" dataDxfId="26">
      <calculatedColumnFormula>Table1310[[#This Row],[Apple iPhone 12 Pro Max]]/$G$30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2D8D1A-092E-4D40-980D-2DA9DA7FEB76}" name="Table131019" displayName="Table131019" ref="B35:G41" totalsRowShown="0" headerRowDxfId="58" dataDxfId="57">
  <autoFilter ref="B35:G41" xr:uid="{FC2D8D1A-092E-4D40-980D-2DA9DA7FEB76}"/>
  <tableColumns count="6">
    <tableColumn id="1" xr3:uid="{5E7BD2F2-F0F7-475C-9801-59E0C5570018}" name="Column1" dataDxfId="56"/>
    <tableColumn id="2" xr3:uid="{6ADD5004-9C63-4B2D-B655-6A940A693D11}" name="Apple iPhone 11" dataDxfId="55"/>
    <tableColumn id="3" xr3:uid="{093B4646-CB99-4432-B59E-29C98F395B8D}" name="Apple iPhone 112" dataDxfId="54"/>
    <tableColumn id="4" xr3:uid="{F348D88D-00DF-48F4-BBA4-2A1690B05200}" name="Apple iPhone 12" dataDxfId="53"/>
    <tableColumn id="5" xr3:uid="{C17B8CE3-3985-4A09-954C-9717743E7F92}" name="Apple iPhone 12 Pro" dataDxfId="52"/>
    <tableColumn id="6" xr3:uid="{8BAA4E1C-432F-4578-9A58-B4B5DB2C1937}" name="Apple iPhone 12 Pro Max" dataDxfId="51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9031672-FBF3-4BBA-BB86-3E62F9BC222F}" name="Table13101820" displayName="Table13101820" ref="I35:N40" totalsRowShown="0" headerRowDxfId="50" dataDxfId="49">
  <autoFilter ref="I35:N40" xr:uid="{79031672-FBF3-4BBA-BB86-3E62F9BC222F}"/>
  <tableColumns count="6">
    <tableColumn id="1" xr3:uid="{519B006A-8AA9-4950-883B-449163430269}" name="Column1" dataDxfId="48"/>
    <tableColumn id="2" xr3:uid="{9B02FB8A-A874-49A1-BB73-1F246CF85CB3}" name="Apple iPhone 11" dataDxfId="25">
      <calculatedColumnFormula>C36/$C$41</calculatedColumnFormula>
    </tableColumn>
    <tableColumn id="3" xr3:uid="{76A0D89E-1D3F-447A-9E1B-16742377DD99}" name="Apple iPhone 112" dataDxfId="24">
      <calculatedColumnFormula>D36/$D$41</calculatedColumnFormula>
    </tableColumn>
    <tableColumn id="4" xr3:uid="{EC485D5D-BD47-4071-A5EC-E7B0779B1ACF}" name="Apple iPhone 12" dataDxfId="23">
      <calculatedColumnFormula>E36/$E$41</calculatedColumnFormula>
    </tableColumn>
    <tableColumn id="5" xr3:uid="{8218D57C-B603-44AC-8D30-70FA2BA0F87F}" name="Apple iPhone 12 Pro" dataDxfId="22">
      <calculatedColumnFormula>F36/$F$41</calculatedColumnFormula>
    </tableColumn>
    <tableColumn id="6" xr3:uid="{D2EDCD94-4811-497A-9758-4187BAF80B66}" name="Apple iPhone 12 Pro Max" dataDxfId="21">
      <calculatedColumnFormula>G36/$G$41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E414F3-5A3B-4180-8E77-169893498D0B}" name="Table13101921" displayName="Table13101921" ref="B46:G52" totalsRowShown="0" headerRowDxfId="47" dataDxfId="46">
  <autoFilter ref="B46:G52" xr:uid="{7FE414F3-5A3B-4180-8E77-169893498D0B}"/>
  <tableColumns count="6">
    <tableColumn id="1" xr3:uid="{A4388365-2BEF-4A42-BB2E-5A8BADC0A2CF}" name="Column1" dataDxfId="45"/>
    <tableColumn id="2" xr3:uid="{056DD058-758C-45D2-A007-AA9997A27558}" name="Apple iPhone 11" dataDxfId="44"/>
    <tableColumn id="3" xr3:uid="{E3E684BE-ED4F-4C3F-AC1C-D7F992AC2095}" name="Apple iPhone 112" dataDxfId="43"/>
    <tableColumn id="4" xr3:uid="{760F3D6A-1947-465F-80D7-28FC51DE27EF}" name="Apple iPhone 12" dataDxfId="42"/>
    <tableColumn id="5" xr3:uid="{07F68683-B9A6-478B-94DC-D32EBA36083B}" name="Apple iPhone 12 Pro" dataDxfId="41"/>
    <tableColumn id="6" xr3:uid="{816F64E3-5E11-4263-B1E4-5E71B836BCC8}" name="Apple iPhone 12 Pro Max" dataDxfId="4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54A319-6953-4925-A0F4-E72DFF6AD049}" name="Table1310182022" displayName="Table1310182022" ref="I46:N51" totalsRowShown="0" headerRowDxfId="39" dataDxfId="38">
  <autoFilter ref="I46:N51" xr:uid="{F754A319-6953-4925-A0F4-E72DFF6AD049}"/>
  <tableColumns count="6">
    <tableColumn id="1" xr3:uid="{458142B8-4280-4584-9587-A33338CBC40A}" name="Column1" dataDxfId="37"/>
    <tableColumn id="2" xr3:uid="{5A49A70B-0D98-4307-BAE7-3EEC790E93EB}" name="Apple iPhone 11" dataDxfId="20">
      <calculatedColumnFormula>C47/$C$52</calculatedColumnFormula>
    </tableColumn>
    <tableColumn id="3" xr3:uid="{18904A66-30B5-44E4-A02C-D57279E7461D}" name="Apple iPhone 112" dataDxfId="19">
      <calculatedColumnFormula>D47/$D$52</calculatedColumnFormula>
    </tableColumn>
    <tableColumn id="4" xr3:uid="{32556CD5-D84E-4792-947D-817795EE63B8}" name="Apple iPhone 12" dataDxfId="18">
      <calculatedColumnFormula>E47/$E$52</calculatedColumnFormula>
    </tableColumn>
    <tableColumn id="5" xr3:uid="{8F6EB5A7-7478-4046-9E05-CD1D07957EE6}" name="Apple iPhone 12 Pro" dataDxfId="17">
      <calculatedColumnFormula>F47/$F$52</calculatedColumnFormula>
    </tableColumn>
    <tableColumn id="6" xr3:uid="{190F3F16-5DE6-4E4A-8F66-DFA3C599750F}" name="Apple iPhone 12 Pro Max" dataDxfId="16">
      <calculatedColumnFormula>G47/$G$52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BE39-DEF2-4256-B853-5E6FD03E8DF5}">
  <dimension ref="B2:P75"/>
  <sheetViews>
    <sheetView tabSelected="1" topLeftCell="C54" zoomScale="115" zoomScaleNormal="115" workbookViewId="0">
      <selection activeCell="I64" sqref="I64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3" width="9.5703125" style="1" customWidth="1"/>
    <col min="4" max="4" width="23.42578125" style="1" bestFit="1" customWidth="1"/>
    <col min="5" max="5" width="9.42578125" style="1" customWidth="1"/>
    <col min="6" max="6" width="9.5703125" style="1" customWidth="1"/>
    <col min="7" max="7" width="9.140625" style="1"/>
    <col min="8" max="8" width="11" style="1" customWidth="1"/>
    <col min="9" max="9" width="23.42578125" style="1" bestFit="1" customWidth="1"/>
    <col min="10" max="10" width="16.28515625" style="1" customWidth="1"/>
    <col min="11" max="11" width="23.42578125" style="1" bestFit="1" customWidth="1"/>
    <col min="12" max="12" width="9.5703125" style="1" customWidth="1"/>
    <col min="13" max="13" width="9.140625" style="1"/>
    <col min="14" max="14" width="12.140625" style="1" bestFit="1" customWidth="1"/>
    <col min="15" max="15" width="9.140625" style="1"/>
    <col min="16" max="16" width="12.140625" style="1" bestFit="1" customWidth="1"/>
    <col min="17" max="19" width="9.140625" style="1"/>
    <col min="20" max="20" width="18.5703125" style="1" customWidth="1"/>
    <col min="21" max="24" width="9.140625" style="1"/>
    <col min="25" max="25" width="13.5703125" style="1" bestFit="1" customWidth="1"/>
    <col min="26" max="16384" width="9.140625" style="1"/>
  </cols>
  <sheetData>
    <row r="2" spans="2:14" ht="15.75" thickBot="1" x14ac:dyDescent="0.3"/>
    <row r="3" spans="2:14" ht="15.75" x14ac:dyDescent="0.25">
      <c r="B3" s="1" t="s">
        <v>9</v>
      </c>
      <c r="C3" s="1" t="s">
        <v>8</v>
      </c>
      <c r="D3" s="1" t="s">
        <v>7</v>
      </c>
      <c r="E3" s="1" t="s">
        <v>6</v>
      </c>
      <c r="F3" s="1" t="s">
        <v>5</v>
      </c>
      <c r="H3" s="2" t="s">
        <v>10</v>
      </c>
      <c r="I3" s="3"/>
      <c r="J3" s="3"/>
      <c r="K3" s="3"/>
      <c r="L3" s="4" t="s">
        <v>11</v>
      </c>
    </row>
    <row r="4" spans="2:14" ht="15.75" x14ac:dyDescent="0.25">
      <c r="B4" s="1" t="s">
        <v>4</v>
      </c>
      <c r="C4" s="1">
        <v>1190</v>
      </c>
      <c r="D4" s="1">
        <v>710</v>
      </c>
      <c r="E4" s="1">
        <v>800</v>
      </c>
      <c r="F4" s="1">
        <v>700</v>
      </c>
      <c r="H4" s="5" t="s">
        <v>12</v>
      </c>
      <c r="I4" s="6"/>
      <c r="J4" s="6"/>
      <c r="K4" s="6"/>
      <c r="L4" s="7" t="s">
        <v>13</v>
      </c>
    </row>
    <row r="5" spans="2:14" ht="15.75" x14ac:dyDescent="0.25">
      <c r="B5" s="1" t="s">
        <v>3</v>
      </c>
      <c r="C5" s="1">
        <v>1240</v>
      </c>
      <c r="D5" s="1">
        <v>710</v>
      </c>
      <c r="E5" s="1">
        <v>840</v>
      </c>
      <c r="F5" s="1">
        <v>650</v>
      </c>
      <c r="H5" s="8" t="s">
        <v>14</v>
      </c>
      <c r="I5" s="9" t="s">
        <v>15</v>
      </c>
      <c r="J5" s="9" t="s">
        <v>16</v>
      </c>
      <c r="K5" s="9" t="s">
        <v>17</v>
      </c>
      <c r="L5" s="7"/>
    </row>
    <row r="6" spans="2:14" ht="16.5" thickBot="1" x14ac:dyDescent="0.3">
      <c r="B6" s="1" t="s">
        <v>2</v>
      </c>
      <c r="C6" s="1">
        <v>1220</v>
      </c>
      <c r="D6" s="1">
        <v>730</v>
      </c>
      <c r="E6" s="1">
        <v>850</v>
      </c>
      <c r="F6" s="1">
        <v>700</v>
      </c>
      <c r="H6" s="10"/>
      <c r="I6" s="11"/>
      <c r="J6" s="11"/>
      <c r="K6" s="11"/>
      <c r="L6" s="12"/>
    </row>
    <row r="7" spans="2:14" x14ac:dyDescent="0.25">
      <c r="B7" s="1" t="s">
        <v>1</v>
      </c>
      <c r="C7" s="1">
        <v>1280</v>
      </c>
      <c r="D7" s="1">
        <v>700</v>
      </c>
      <c r="E7" s="1">
        <v>870</v>
      </c>
      <c r="F7" s="1">
        <v>800</v>
      </c>
    </row>
    <row r="8" spans="2:14" x14ac:dyDescent="0.25">
      <c r="B8" s="1" t="s">
        <v>0</v>
      </c>
      <c r="C8" s="1">
        <v>1300</v>
      </c>
      <c r="D8" s="1">
        <v>740</v>
      </c>
      <c r="E8" s="1">
        <v>880</v>
      </c>
      <c r="F8" s="1">
        <v>780</v>
      </c>
    </row>
    <row r="12" spans="2:14" x14ac:dyDescent="0.25">
      <c r="B12" s="1" t="s">
        <v>18</v>
      </c>
      <c r="C12" s="1" t="s">
        <v>8</v>
      </c>
      <c r="D12" s="1" t="s">
        <v>7</v>
      </c>
      <c r="E12" s="1" t="s">
        <v>6</v>
      </c>
      <c r="F12" s="1" t="s">
        <v>5</v>
      </c>
      <c r="H12" s="16" t="s">
        <v>18</v>
      </c>
      <c r="I12" s="16" t="s">
        <v>8</v>
      </c>
      <c r="J12" s="16" t="s">
        <v>7</v>
      </c>
      <c r="K12" s="16" t="s">
        <v>6</v>
      </c>
      <c r="L12" s="16" t="s">
        <v>5</v>
      </c>
      <c r="N12" s="18" t="s">
        <v>19</v>
      </c>
    </row>
    <row r="13" spans="2:14" x14ac:dyDescent="0.25">
      <c r="B13" s="1" t="s">
        <v>8</v>
      </c>
      <c r="C13" s="13">
        <v>1</v>
      </c>
      <c r="D13" s="13">
        <f>2/1</f>
        <v>2</v>
      </c>
      <c r="E13" s="13">
        <v>3</v>
      </c>
      <c r="F13" s="13">
        <v>4</v>
      </c>
      <c r="H13" s="14" t="s">
        <v>8</v>
      </c>
      <c r="I13" s="17">
        <f>C13/C17</f>
        <v>0.48000000000000009</v>
      </c>
      <c r="J13" s="17">
        <f>D13/D17</f>
        <v>0.52173913043478259</v>
      </c>
      <c r="K13" s="17">
        <f>E13/E17</f>
        <v>0.46153846153846156</v>
      </c>
      <c r="L13" s="17">
        <f>F13/F17</f>
        <v>0.4</v>
      </c>
      <c r="N13" s="19">
        <f>AVERAGE(Table4[[#This Row],[camera]:[battery]])</f>
        <v>0.46581939799331107</v>
      </c>
    </row>
    <row r="14" spans="2:14" x14ac:dyDescent="0.25">
      <c r="B14" s="1" t="s">
        <v>7</v>
      </c>
      <c r="C14" s="13">
        <f>1/2</f>
        <v>0.5</v>
      </c>
      <c r="D14" s="13">
        <v>1</v>
      </c>
      <c r="E14" s="13">
        <v>2</v>
      </c>
      <c r="F14" s="13">
        <v>3</v>
      </c>
      <c r="H14" s="14" t="s">
        <v>7</v>
      </c>
      <c r="I14" s="15">
        <f>C14/C17</f>
        <v>0.24000000000000005</v>
      </c>
      <c r="J14" s="15">
        <f>D14/D17</f>
        <v>0.2608695652173913</v>
      </c>
      <c r="K14" s="15">
        <f>E14/E17</f>
        <v>0.30769230769230771</v>
      </c>
      <c r="L14" s="15">
        <f>F14/F17</f>
        <v>0.3</v>
      </c>
      <c r="N14" s="19">
        <f>AVERAGE(Table4[[#This Row],[camera]:[battery]])</f>
        <v>0.27714046822742477</v>
      </c>
    </row>
    <row r="15" spans="2:14" x14ac:dyDescent="0.25">
      <c r="B15" s="1" t="s">
        <v>6</v>
      </c>
      <c r="C15" s="13">
        <f>1/3</f>
        <v>0.33333333333333331</v>
      </c>
      <c r="D15" s="13">
        <f>1/2</f>
        <v>0.5</v>
      </c>
      <c r="E15" s="13">
        <v>1</v>
      </c>
      <c r="F15" s="13">
        <v>2</v>
      </c>
      <c r="H15" s="14" t="s">
        <v>6</v>
      </c>
      <c r="I15" s="15">
        <f>C15/C17</f>
        <v>0.16</v>
      </c>
      <c r="J15" s="15">
        <f>D15/D17</f>
        <v>0.13043478260869565</v>
      </c>
      <c r="K15" s="15">
        <f>E15/E17</f>
        <v>0.15384615384615385</v>
      </c>
      <c r="L15" s="15">
        <f>F15/F17</f>
        <v>0.2</v>
      </c>
      <c r="N15" s="19">
        <f>AVERAGE(Table4[[#This Row],[camera]:[battery]])</f>
        <v>0.16107023411371238</v>
      </c>
    </row>
    <row r="16" spans="2:14" x14ac:dyDescent="0.25">
      <c r="B16" s="1" t="s">
        <v>5</v>
      </c>
      <c r="C16" s="13">
        <f>1/4</f>
        <v>0.25</v>
      </c>
      <c r="D16" s="13">
        <f>1/3</f>
        <v>0.33333333333333331</v>
      </c>
      <c r="E16" s="13">
        <f>1/2</f>
        <v>0.5</v>
      </c>
      <c r="F16" s="13">
        <v>1</v>
      </c>
      <c r="H16" s="14" t="s">
        <v>5</v>
      </c>
      <c r="I16" s="15">
        <f>C16/C17</f>
        <v>0.12000000000000002</v>
      </c>
      <c r="J16" s="15">
        <f>D16/D17</f>
        <v>8.6956521739130432E-2</v>
      </c>
      <c r="K16" s="15">
        <f>E16/E17</f>
        <v>7.6923076923076927E-2</v>
      </c>
      <c r="L16" s="15">
        <f>F16/F17</f>
        <v>0.1</v>
      </c>
      <c r="N16" s="19">
        <f>AVERAGE(Table4[[#This Row],[camera]:[battery]])</f>
        <v>9.5969899665551833E-2</v>
      </c>
    </row>
    <row r="17" spans="2:16" x14ac:dyDescent="0.25">
      <c r="C17" s="13">
        <f>SUM(C13:C16)</f>
        <v>2.083333333333333</v>
      </c>
      <c r="D17" s="13">
        <f>SUM(D13:D16)</f>
        <v>3.8333333333333335</v>
      </c>
      <c r="E17" s="13">
        <f>SUM(E13:E16)</f>
        <v>6.5</v>
      </c>
      <c r="F17" s="13">
        <f>SUM(F13:F16)</f>
        <v>10</v>
      </c>
    </row>
    <row r="21" spans="2:16" x14ac:dyDescent="0.25">
      <c r="B21" s="1" t="s">
        <v>20</v>
      </c>
    </row>
    <row r="24" spans="2:16" x14ac:dyDescent="0.25">
      <c r="B24" s="1" t="s">
        <v>18</v>
      </c>
      <c r="C24" s="1" t="s">
        <v>4</v>
      </c>
      <c r="D24" s="1" t="s">
        <v>21</v>
      </c>
      <c r="E24" s="1" t="s">
        <v>2</v>
      </c>
      <c r="F24" s="1" t="s">
        <v>1</v>
      </c>
      <c r="G24" s="1" t="s">
        <v>0</v>
      </c>
      <c r="I24" s="1" t="s">
        <v>18</v>
      </c>
      <c r="J24" s="1" t="s">
        <v>4</v>
      </c>
      <c r="K24" s="1" t="s">
        <v>21</v>
      </c>
      <c r="L24" s="1" t="s">
        <v>2</v>
      </c>
      <c r="M24" s="1" t="s">
        <v>1</v>
      </c>
      <c r="N24" s="1" t="s">
        <v>0</v>
      </c>
      <c r="P24" s="18" t="s">
        <v>19</v>
      </c>
    </row>
    <row r="25" spans="2:16" x14ac:dyDescent="0.25">
      <c r="B25" s="1" t="s">
        <v>4</v>
      </c>
      <c r="C25" s="13">
        <v>1</v>
      </c>
      <c r="D25" s="13">
        <f>C4/C5</f>
        <v>0.95967741935483875</v>
      </c>
      <c r="E25" s="13">
        <f>C4/C6</f>
        <v>0.97540983606557374</v>
      </c>
      <c r="F25" s="13">
        <f>C4/C7</f>
        <v>0.9296875</v>
      </c>
      <c r="G25" s="13">
        <f>C4/C8</f>
        <v>0.91538461538461535</v>
      </c>
      <c r="I25" s="1" t="s">
        <v>4</v>
      </c>
      <c r="J25" s="17">
        <f t="shared" ref="J25:K29" si="0">C25/$C$30</f>
        <v>0.1910112359550562</v>
      </c>
      <c r="K25" s="17">
        <f>D25/$D$30</f>
        <v>0.1910112359550562</v>
      </c>
      <c r="L25" s="17">
        <f>E25/$E$30</f>
        <v>0.19101123595505615</v>
      </c>
      <c r="M25" s="17">
        <f>F25/$F$30</f>
        <v>0.19101123595505617</v>
      </c>
      <c r="N25" s="13">
        <f>Table1310[[#This Row],[Apple iPhone 12 Pro Max]]/$G$30</f>
        <v>0.19101123595505617</v>
      </c>
      <c r="P25" s="19">
        <f>AVERAGE(Table131018[[#This Row],[Apple iPhone 11]:[Apple iPhone 12 Pro Max]])</f>
        <v>0.1910112359550562</v>
      </c>
    </row>
    <row r="26" spans="2:16" x14ac:dyDescent="0.25">
      <c r="B26" s="1" t="s">
        <v>3</v>
      </c>
      <c r="C26" s="13">
        <f>C5/C4</f>
        <v>1.0420168067226891</v>
      </c>
      <c r="D26" s="13">
        <v>1</v>
      </c>
      <c r="E26" s="13">
        <f>C5/C6</f>
        <v>1.0163934426229508</v>
      </c>
      <c r="F26" s="13">
        <f>C5/C7</f>
        <v>0.96875</v>
      </c>
      <c r="G26" s="13">
        <f>C5/C8</f>
        <v>0.9538461538461539</v>
      </c>
      <c r="I26" s="1" t="s">
        <v>3</v>
      </c>
      <c r="J26" s="17">
        <f>C26/$C$30</f>
        <v>0.19903691813804178</v>
      </c>
      <c r="K26" s="17">
        <f>D26/$D$30</f>
        <v>0.19903691813804175</v>
      </c>
      <c r="L26" s="17">
        <f t="shared" ref="L26:L29" si="1">E26/$E$30</f>
        <v>0.19903691813804172</v>
      </c>
      <c r="M26" s="17">
        <f t="shared" ref="M26:M29" si="2">F26/$F$30</f>
        <v>0.19903691813804172</v>
      </c>
      <c r="N26" s="13">
        <f>Table1310[[#This Row],[Apple iPhone 12 Pro Max]]/$G$30</f>
        <v>0.19903691813804175</v>
      </c>
      <c r="P26" s="19">
        <f>AVERAGE(Table131018[[#This Row],[Apple iPhone 11]:[Apple iPhone 12 Pro Max]])</f>
        <v>0.19903691813804172</v>
      </c>
    </row>
    <row r="27" spans="2:16" x14ac:dyDescent="0.25">
      <c r="B27" s="1" t="s">
        <v>2</v>
      </c>
      <c r="C27" s="13">
        <f>C6/C4</f>
        <v>1.0252100840336134</v>
      </c>
      <c r="D27" s="13">
        <f>C6/C5</f>
        <v>0.9838709677419355</v>
      </c>
      <c r="E27" s="13">
        <v>1</v>
      </c>
      <c r="F27" s="13">
        <f>C6/C7</f>
        <v>0.953125</v>
      </c>
      <c r="G27" s="13">
        <f>C6/C8</f>
        <v>0.93846153846153846</v>
      </c>
      <c r="I27" s="1" t="s">
        <v>2</v>
      </c>
      <c r="J27" s="17">
        <f>C27/$C$30</f>
        <v>0.19582664526484753</v>
      </c>
      <c r="K27" s="17">
        <f t="shared" ref="K27:K29" si="3">D27/$D$30</f>
        <v>0.19582664526484755</v>
      </c>
      <c r="L27" s="17">
        <f>E27/$E$30</f>
        <v>0.1958266452648475</v>
      </c>
      <c r="M27" s="17">
        <f t="shared" si="2"/>
        <v>0.1958266452648475</v>
      </c>
      <c r="N27" s="13">
        <f>Table1310[[#This Row],[Apple iPhone 12 Pro Max]]/$G$30</f>
        <v>0.19582664526484753</v>
      </c>
      <c r="P27" s="19">
        <f>AVERAGE(Table131018[[#This Row],[Apple iPhone 11]:[Apple iPhone 12 Pro Max]])</f>
        <v>0.19582664526484753</v>
      </c>
    </row>
    <row r="28" spans="2:16" x14ac:dyDescent="0.25">
      <c r="B28" s="1" t="s">
        <v>1</v>
      </c>
      <c r="C28" s="13">
        <f>C7/C4</f>
        <v>1.0756302521008403</v>
      </c>
      <c r="D28" s="13">
        <f>C7/C5</f>
        <v>1.032258064516129</v>
      </c>
      <c r="E28" s="13">
        <f>C7/C6</f>
        <v>1.0491803278688525</v>
      </c>
      <c r="F28" s="13">
        <v>1</v>
      </c>
      <c r="G28" s="13">
        <f>C7/C8</f>
        <v>0.98461538461538467</v>
      </c>
      <c r="I28" s="1" t="s">
        <v>1</v>
      </c>
      <c r="J28" s="17">
        <f t="shared" si="0"/>
        <v>0.2054574638844302</v>
      </c>
      <c r="K28" s="17">
        <f>D28/$D$30</f>
        <v>0.2054574638844302</v>
      </c>
      <c r="L28" s="17">
        <f t="shared" si="1"/>
        <v>0.20545746388443017</v>
      </c>
      <c r="M28" s="17">
        <f t="shared" si="2"/>
        <v>0.20545746388443017</v>
      </c>
      <c r="N28" s="13">
        <f>Table1310[[#This Row],[Apple iPhone 12 Pro Max]]/$G$30</f>
        <v>0.2054574638844302</v>
      </c>
      <c r="P28" s="19">
        <f>AVERAGE(Table131018[[#This Row],[Apple iPhone 11]:[Apple iPhone 12 Pro Max]])</f>
        <v>0.2054574638844302</v>
      </c>
    </row>
    <row r="29" spans="2:16" x14ac:dyDescent="0.25">
      <c r="B29" s="1" t="s">
        <v>0</v>
      </c>
      <c r="C29" s="13">
        <f>C8/C4</f>
        <v>1.0924369747899159</v>
      </c>
      <c r="D29" s="13">
        <f>C8/C5</f>
        <v>1.0483870967741935</v>
      </c>
      <c r="E29" s="13">
        <f>C8/C6</f>
        <v>1.0655737704918034</v>
      </c>
      <c r="F29" s="13">
        <f>C8/C7</f>
        <v>1.015625</v>
      </c>
      <c r="G29" s="13">
        <v>1</v>
      </c>
      <c r="I29" s="1" t="s">
        <v>0</v>
      </c>
      <c r="J29" s="17">
        <f t="shared" si="0"/>
        <v>0.2086677367576244</v>
      </c>
      <c r="K29" s="17">
        <f t="shared" si="3"/>
        <v>0.20866773675762443</v>
      </c>
      <c r="L29" s="17">
        <f t="shared" si="1"/>
        <v>0.2086677367576244</v>
      </c>
      <c r="M29" s="17">
        <f t="shared" si="2"/>
        <v>0.2086677367576244</v>
      </c>
      <c r="N29" s="13">
        <f>Table1310[[#This Row],[Apple iPhone 12 Pro Max]]/$G$30</f>
        <v>0.2086677367576244</v>
      </c>
      <c r="P29" s="19">
        <f>AVERAGE(Table131018[[#This Row],[Apple iPhone 11]:[Apple iPhone 12 Pro Max]])</f>
        <v>0.2086677367576244</v>
      </c>
    </row>
    <row r="30" spans="2:16" x14ac:dyDescent="0.25">
      <c r="C30" s="13">
        <f>SUM(C25:C29)</f>
        <v>5.235294117647058</v>
      </c>
      <c r="D30" s="13">
        <f t="shared" ref="D30:G30" si="4">SUM(D25:D29)</f>
        <v>5.0241935483870961</v>
      </c>
      <c r="E30" s="13">
        <f t="shared" si="4"/>
        <v>5.1065573770491808</v>
      </c>
      <c r="F30" s="13">
        <f t="shared" si="4"/>
        <v>4.8671875</v>
      </c>
      <c r="G30" s="13">
        <f t="shared" si="4"/>
        <v>4.7923076923076922</v>
      </c>
      <c r="J30" s="13"/>
      <c r="K30" s="13"/>
      <c r="L30" s="13"/>
      <c r="M30" s="13"/>
      <c r="N30" s="13"/>
    </row>
    <row r="33" spans="2:16" x14ac:dyDescent="0.25">
      <c r="B33" s="1" t="s">
        <v>22</v>
      </c>
    </row>
    <row r="35" spans="2:16" x14ac:dyDescent="0.25">
      <c r="B35" s="1" t="s">
        <v>18</v>
      </c>
      <c r="C35" s="1" t="s">
        <v>4</v>
      </c>
      <c r="D35" s="1" t="s">
        <v>21</v>
      </c>
      <c r="E35" s="1" t="s">
        <v>2</v>
      </c>
      <c r="F35" s="1" t="s">
        <v>1</v>
      </c>
      <c r="G35" s="1" t="s">
        <v>0</v>
      </c>
      <c r="I35" s="1" t="s">
        <v>18</v>
      </c>
      <c r="J35" s="1" t="s">
        <v>4</v>
      </c>
      <c r="K35" s="1" t="s">
        <v>21</v>
      </c>
      <c r="L35" s="1" t="s">
        <v>2</v>
      </c>
      <c r="M35" s="1" t="s">
        <v>1</v>
      </c>
      <c r="N35" s="1" t="s">
        <v>0</v>
      </c>
      <c r="P35" s="18" t="s">
        <v>19</v>
      </c>
    </row>
    <row r="36" spans="2:16" x14ac:dyDescent="0.25">
      <c r="B36" s="1" t="s">
        <v>4</v>
      </c>
      <c r="C36" s="13">
        <v>1</v>
      </c>
      <c r="D36" s="13">
        <f>D4/D5</f>
        <v>1</v>
      </c>
      <c r="E36" s="13">
        <f>D4/D6</f>
        <v>0.9726027397260274</v>
      </c>
      <c r="F36" s="13">
        <f>D4/D7</f>
        <v>1.0142857142857142</v>
      </c>
      <c r="G36" s="13">
        <f>D4/D8</f>
        <v>0.95945945945945943</v>
      </c>
      <c r="I36" s="1" t="s">
        <v>4</v>
      </c>
      <c r="J36" s="13">
        <f t="shared" ref="J36:J40" si="5">C36/$C$41</f>
        <v>0.19614170303649364</v>
      </c>
      <c r="K36" s="13">
        <f t="shared" ref="K36:K40" si="6">D36/$D$41</f>
        <v>0.19643783503371956</v>
      </c>
      <c r="L36" s="13">
        <f t="shared" ref="L36:L40" si="7">E36/$E$41</f>
        <v>0.19664521162473184</v>
      </c>
      <c r="M36" s="13">
        <f t="shared" ref="M36:M40" si="8">F36/$F$41</f>
        <v>0.1977715877437326</v>
      </c>
      <c r="N36" s="13">
        <f t="shared" ref="N36:N40" si="9">G36/$G$41</f>
        <v>0.1977715877437326</v>
      </c>
      <c r="P36" s="19">
        <f>AVERAGE(Table13101820[[#This Row],[Apple iPhone 11]:[Apple iPhone 12 Pro Max]])</f>
        <v>0.19695358503648203</v>
      </c>
    </row>
    <row r="37" spans="2:16" x14ac:dyDescent="0.25">
      <c r="B37" s="1" t="s">
        <v>3</v>
      </c>
      <c r="C37" s="13">
        <f>C5/C4</f>
        <v>1.0420168067226891</v>
      </c>
      <c r="D37" s="13">
        <v>1</v>
      </c>
      <c r="E37" s="13">
        <f>D5/D6</f>
        <v>0.9726027397260274</v>
      </c>
      <c r="F37" s="13">
        <f>D5/D7</f>
        <v>1.0142857142857142</v>
      </c>
      <c r="G37" s="13">
        <f>D5/D8</f>
        <v>0.95945945945945943</v>
      </c>
      <c r="I37" s="1" t="s">
        <v>3</v>
      </c>
      <c r="J37" s="13">
        <f t="shared" si="5"/>
        <v>0.20438295106323709</v>
      </c>
      <c r="K37" s="13">
        <f>D37/$D$41</f>
        <v>0.19643783503371956</v>
      </c>
      <c r="L37" s="13">
        <f t="shared" si="7"/>
        <v>0.19664521162473184</v>
      </c>
      <c r="M37" s="13">
        <f t="shared" si="8"/>
        <v>0.1977715877437326</v>
      </c>
      <c r="N37" s="13">
        <f t="shared" si="9"/>
        <v>0.1977715877437326</v>
      </c>
      <c r="P37" s="19">
        <f>AVERAGE(Table13101820[[#This Row],[Apple iPhone 11]:[Apple iPhone 12 Pro Max]])</f>
        <v>0.19860183464183073</v>
      </c>
    </row>
    <row r="38" spans="2:16" x14ac:dyDescent="0.25">
      <c r="B38" s="1" t="s">
        <v>2</v>
      </c>
      <c r="C38" s="13">
        <f>D6/D4</f>
        <v>1.028169014084507</v>
      </c>
      <c r="D38" s="13">
        <f>E6/E4</f>
        <v>1.0625</v>
      </c>
      <c r="E38" s="13">
        <f>D6/D5</f>
        <v>1.028169014084507</v>
      </c>
      <c r="F38" s="13">
        <f>D6/D7</f>
        <v>1.0428571428571429</v>
      </c>
      <c r="G38" s="13">
        <f>D6/D8</f>
        <v>0.98648648648648651</v>
      </c>
      <c r="I38" s="1" t="s">
        <v>2</v>
      </c>
      <c r="J38" s="13">
        <f t="shared" si="5"/>
        <v>0.20166682143188783</v>
      </c>
      <c r="K38" s="13">
        <f t="shared" si="6"/>
        <v>0.20871519972332703</v>
      </c>
      <c r="L38" s="13">
        <f t="shared" si="7"/>
        <v>0.20787985176516482</v>
      </c>
      <c r="M38" s="13">
        <f t="shared" si="8"/>
        <v>0.20334261838440115</v>
      </c>
      <c r="N38" s="13">
        <f t="shared" si="9"/>
        <v>0.20334261838440115</v>
      </c>
      <c r="P38" s="19">
        <f>AVERAGE(Table13101820[[#This Row],[Apple iPhone 11]:[Apple iPhone 12 Pro Max]])</f>
        <v>0.2049894219378364</v>
      </c>
    </row>
    <row r="39" spans="2:16" x14ac:dyDescent="0.25">
      <c r="B39" s="1" t="s">
        <v>1</v>
      </c>
      <c r="C39" s="13">
        <f>D7/D4</f>
        <v>0.9859154929577465</v>
      </c>
      <c r="D39" s="13">
        <f>D7/D5</f>
        <v>0.9859154929577465</v>
      </c>
      <c r="E39" s="13">
        <f>D7/D6</f>
        <v>0.95890410958904104</v>
      </c>
      <c r="F39" s="13">
        <v>1</v>
      </c>
      <c r="G39" s="13">
        <f>D7/D8</f>
        <v>0.94594594594594594</v>
      </c>
      <c r="I39" s="1" t="s">
        <v>1</v>
      </c>
      <c r="J39" s="13">
        <f t="shared" si="5"/>
        <v>0.19337914383879656</v>
      </c>
      <c r="K39" s="13">
        <f t="shared" si="6"/>
        <v>0.19367110496282211</v>
      </c>
      <c r="L39" s="13">
        <f t="shared" si="7"/>
        <v>0.19387556075677784</v>
      </c>
      <c r="M39" s="13">
        <f t="shared" si="8"/>
        <v>0.19498607242339835</v>
      </c>
      <c r="N39" s="13">
        <f t="shared" si="9"/>
        <v>0.19498607242339835</v>
      </c>
      <c r="P39" s="19">
        <f>AVERAGE(Table13101820[[#This Row],[Apple iPhone 11]:[Apple iPhone 12 Pro Max]])</f>
        <v>0.19417959088103864</v>
      </c>
    </row>
    <row r="40" spans="2:16" x14ac:dyDescent="0.25">
      <c r="B40" s="1" t="s">
        <v>0</v>
      </c>
      <c r="C40" s="13">
        <f>D8/D4</f>
        <v>1.0422535211267605</v>
      </c>
      <c r="D40" s="13">
        <f>D8/D5</f>
        <v>1.0422535211267605</v>
      </c>
      <c r="E40" s="13">
        <f>D8/D6</f>
        <v>1.0136986301369864</v>
      </c>
      <c r="F40" s="13">
        <f>D8/D7</f>
        <v>1.0571428571428572</v>
      </c>
      <c r="G40" s="13">
        <v>1</v>
      </c>
      <c r="I40" s="1" t="s">
        <v>0</v>
      </c>
      <c r="J40" s="13">
        <f t="shared" si="5"/>
        <v>0.20442938062958491</v>
      </c>
      <c r="K40" s="13">
        <f t="shared" si="6"/>
        <v>0.20473802524641194</v>
      </c>
      <c r="L40" s="13">
        <f t="shared" si="7"/>
        <v>0.20495416422859375</v>
      </c>
      <c r="M40" s="13">
        <f t="shared" si="8"/>
        <v>0.2061281337047354</v>
      </c>
      <c r="N40" s="13">
        <f t="shared" si="9"/>
        <v>0.2061281337047354</v>
      </c>
      <c r="P40" s="19">
        <f>AVERAGE(Table13101820[[#This Row],[Apple iPhone 11]:[Apple iPhone 12 Pro Max]])</f>
        <v>0.20527556750281226</v>
      </c>
    </row>
    <row r="41" spans="2:16" x14ac:dyDescent="0.25">
      <c r="C41" s="13">
        <f>SUM(C36:C40)</f>
        <v>5.0983548348917029</v>
      </c>
      <c r="D41" s="13">
        <f t="shared" ref="D41" si="10">SUM(D36:D40)</f>
        <v>5.0906690140845061</v>
      </c>
      <c r="E41" s="13">
        <f t="shared" ref="E41" si="11">SUM(E36:E40)</f>
        <v>4.9459772332625889</v>
      </c>
      <c r="F41" s="13">
        <f t="shared" ref="F41" si="12">SUM(F36:F40)</f>
        <v>5.1285714285714281</v>
      </c>
      <c r="G41" s="13">
        <f t="shared" ref="G41" si="13">SUM(G36:G40)</f>
        <v>4.8513513513513509</v>
      </c>
      <c r="J41" s="13"/>
      <c r="K41" s="13"/>
      <c r="L41" s="13"/>
      <c r="M41" s="13"/>
      <c r="N41" s="13"/>
    </row>
    <row r="44" spans="2:16" x14ac:dyDescent="0.25">
      <c r="B44" s="1" t="s">
        <v>23</v>
      </c>
    </row>
    <row r="46" spans="2:16" x14ac:dyDescent="0.25">
      <c r="B46" s="1" t="s">
        <v>18</v>
      </c>
      <c r="C46" s="1" t="s">
        <v>4</v>
      </c>
      <c r="D46" s="1" t="s">
        <v>21</v>
      </c>
      <c r="E46" s="1" t="s">
        <v>2</v>
      </c>
      <c r="F46" s="1" t="s">
        <v>1</v>
      </c>
      <c r="G46" s="1" t="s">
        <v>0</v>
      </c>
      <c r="I46" s="1" t="s">
        <v>18</v>
      </c>
      <c r="J46" s="1" t="s">
        <v>4</v>
      </c>
      <c r="K46" s="1" t="s">
        <v>21</v>
      </c>
      <c r="L46" s="1" t="s">
        <v>2</v>
      </c>
      <c r="M46" s="1" t="s">
        <v>1</v>
      </c>
      <c r="N46" s="1" t="s">
        <v>0</v>
      </c>
      <c r="P46" s="18" t="s">
        <v>19</v>
      </c>
    </row>
    <row r="47" spans="2:16" x14ac:dyDescent="0.25">
      <c r="B47" s="1" t="s">
        <v>4</v>
      </c>
      <c r="C47" s="13">
        <v>1</v>
      </c>
      <c r="D47" s="13">
        <f>E4/E5</f>
        <v>0.95238095238095233</v>
      </c>
      <c r="E47" s="13">
        <f>E4/E6</f>
        <v>0.94117647058823528</v>
      </c>
      <c r="F47" s="13">
        <f>E4/E7</f>
        <v>0.91954022988505746</v>
      </c>
      <c r="G47" s="13">
        <f>E4/E8</f>
        <v>0.90909090909090906</v>
      </c>
      <c r="I47" s="1" t="s">
        <v>4</v>
      </c>
      <c r="J47" s="13">
        <f>C47/$C$52</f>
        <v>0.18867924528301891</v>
      </c>
      <c r="K47" s="13">
        <f t="shared" ref="K47:K51" si="14">D47/$D$52</f>
        <v>0.18867924528301885</v>
      </c>
      <c r="L47" s="13">
        <f t="shared" ref="L47:L51" si="15">E47/$E$52</f>
        <v>0.18821947735484412</v>
      </c>
      <c r="M47" s="13">
        <f t="shared" ref="M47:M51" si="16">F47/$F$52</f>
        <v>0.18867924528301885</v>
      </c>
      <c r="N47" s="13">
        <f t="shared" ref="N47:N51" si="17">G47/$G$52</f>
        <v>0.18867924528301885</v>
      </c>
      <c r="P47" s="19">
        <f>AVERAGE(Table1310182022[[#This Row],[Apple iPhone 11]:[Apple iPhone 12 Pro Max]])</f>
        <v>0.18858729169738392</v>
      </c>
    </row>
    <row r="48" spans="2:16" x14ac:dyDescent="0.25">
      <c r="B48" s="1" t="s">
        <v>3</v>
      </c>
      <c r="C48" s="13">
        <f>E5/E4</f>
        <v>1.05</v>
      </c>
      <c r="D48" s="13">
        <v>1</v>
      </c>
      <c r="E48" s="13">
        <f>E5/E6</f>
        <v>0.9882352941176471</v>
      </c>
      <c r="F48" s="13">
        <f>E5/E7</f>
        <v>0.96551724137931039</v>
      </c>
      <c r="G48" s="13">
        <f>E5/E8</f>
        <v>0.95454545454545459</v>
      </c>
      <c r="I48" s="1" t="s">
        <v>3</v>
      </c>
      <c r="J48" s="13">
        <f t="shared" ref="J47:J51" si="18">C48/$C$52</f>
        <v>0.19811320754716985</v>
      </c>
      <c r="K48" s="13">
        <f t="shared" si="14"/>
        <v>0.19811320754716982</v>
      </c>
      <c r="L48" s="13">
        <f t="shared" si="15"/>
        <v>0.19763045122258635</v>
      </c>
      <c r="M48" s="13">
        <f t="shared" si="16"/>
        <v>0.19811320754716982</v>
      </c>
      <c r="N48" s="13">
        <f t="shared" si="17"/>
        <v>0.19811320754716982</v>
      </c>
      <c r="P48" s="19">
        <f>AVERAGE(Table1310182022[[#This Row],[Apple iPhone 11]:[Apple iPhone 12 Pro Max]])</f>
        <v>0.19801665628225312</v>
      </c>
    </row>
    <row r="49" spans="2:16" x14ac:dyDescent="0.25">
      <c r="B49" s="1" t="s">
        <v>2</v>
      </c>
      <c r="C49" s="13">
        <f>E6/E4</f>
        <v>1.0625</v>
      </c>
      <c r="D49" s="13">
        <f>E6/E5</f>
        <v>1.0119047619047619</v>
      </c>
      <c r="E49" s="13">
        <f>E6/E6</f>
        <v>1</v>
      </c>
      <c r="F49" s="13">
        <f>E6/E7</f>
        <v>0.97701149425287359</v>
      </c>
      <c r="G49" s="13">
        <f>E6/E8</f>
        <v>0.96590909090909094</v>
      </c>
      <c r="I49" s="1" t="s">
        <v>2</v>
      </c>
      <c r="J49" s="13">
        <f>C49/$C$52</f>
        <v>0.20047169811320759</v>
      </c>
      <c r="K49" s="13">
        <f t="shared" si="14"/>
        <v>0.20047169811320756</v>
      </c>
      <c r="L49" s="13">
        <f t="shared" si="15"/>
        <v>0.19998319468952189</v>
      </c>
      <c r="M49" s="13">
        <f t="shared" si="16"/>
        <v>0.20047169811320753</v>
      </c>
      <c r="N49" s="13">
        <f t="shared" si="17"/>
        <v>0.20047169811320756</v>
      </c>
      <c r="P49" s="19">
        <f>AVERAGE(Table1310182022[[#This Row],[Apple iPhone 11]:[Apple iPhone 12 Pro Max]])</f>
        <v>0.20037399742847045</v>
      </c>
    </row>
    <row r="50" spans="2:16" x14ac:dyDescent="0.25">
      <c r="B50" s="1" t="s">
        <v>1</v>
      </c>
      <c r="C50" s="13">
        <f>E7/E4</f>
        <v>1.0874999999999999</v>
      </c>
      <c r="D50" s="13">
        <f>E7/E5</f>
        <v>1.0357142857142858</v>
      </c>
      <c r="E50" s="13">
        <f>E7/E5</f>
        <v>1.0357142857142858</v>
      </c>
      <c r="F50" s="13">
        <f>E7/E7</f>
        <v>1</v>
      </c>
      <c r="G50" s="13">
        <f>E7/E8</f>
        <v>0.98863636363636365</v>
      </c>
      <c r="I50" s="1" t="s">
        <v>1</v>
      </c>
      <c r="J50" s="13">
        <f t="shared" si="18"/>
        <v>0.20518867924528306</v>
      </c>
      <c r="K50" s="13">
        <f t="shared" si="14"/>
        <v>0.20518867924528306</v>
      </c>
      <c r="L50" s="13">
        <f t="shared" si="15"/>
        <v>0.20712545164271912</v>
      </c>
      <c r="M50" s="13">
        <f t="shared" si="16"/>
        <v>0.205188679245283</v>
      </c>
      <c r="N50" s="13">
        <f t="shared" si="17"/>
        <v>0.205188679245283</v>
      </c>
      <c r="P50" s="19">
        <f>AVERAGE(Table1310182022[[#This Row],[Apple iPhone 11]:[Apple iPhone 12 Pro Max]])</f>
        <v>0.20557603372477024</v>
      </c>
    </row>
    <row r="51" spans="2:16" x14ac:dyDescent="0.25">
      <c r="B51" s="1" t="s">
        <v>0</v>
      </c>
      <c r="C51" s="13">
        <f>E8/E4</f>
        <v>1.1000000000000001</v>
      </c>
      <c r="D51" s="13">
        <f>E8/E5</f>
        <v>1.0476190476190477</v>
      </c>
      <c r="E51" s="13">
        <f>E8/E6</f>
        <v>1.0352941176470589</v>
      </c>
      <c r="F51" s="13">
        <f>E8/E7</f>
        <v>1.0114942528735633</v>
      </c>
      <c r="G51" s="13">
        <f>E8/E8</f>
        <v>1</v>
      </c>
      <c r="I51" s="1" t="s">
        <v>0</v>
      </c>
      <c r="J51" s="13">
        <f t="shared" si="18"/>
        <v>0.20754716981132082</v>
      </c>
      <c r="K51" s="13">
        <f t="shared" si="14"/>
        <v>0.20754716981132076</v>
      </c>
      <c r="L51" s="13">
        <f t="shared" si="15"/>
        <v>0.20704142509032855</v>
      </c>
      <c r="M51" s="13">
        <f t="shared" si="16"/>
        <v>0.20754716981132076</v>
      </c>
      <c r="N51" s="13">
        <f t="shared" si="17"/>
        <v>0.20754716981132074</v>
      </c>
      <c r="P51" s="19">
        <f>AVERAGE(Table1310182022[[#This Row],[Apple iPhone 11]:[Apple iPhone 12 Pro Max]])</f>
        <v>0.20744602086712233</v>
      </c>
    </row>
    <row r="52" spans="2:16" x14ac:dyDescent="0.25">
      <c r="C52" s="13">
        <f>SUM(C47:C51)</f>
        <v>5.2999999999999989</v>
      </c>
      <c r="D52" s="13">
        <f t="shared" ref="D52" si="19">SUM(D47:D51)</f>
        <v>5.0476190476190474</v>
      </c>
      <c r="E52" s="13">
        <f t="shared" ref="E52" si="20">SUM(E47:E51)</f>
        <v>5.0004201680672269</v>
      </c>
      <c r="F52" s="13">
        <f t="shared" ref="F52" si="21">SUM(F47:F51)</f>
        <v>4.8735632183908049</v>
      </c>
      <c r="G52" s="13">
        <f t="shared" ref="G52" si="22">SUM(G47:G51)</f>
        <v>4.8181818181818183</v>
      </c>
      <c r="J52" s="13"/>
      <c r="K52" s="13"/>
      <c r="L52" s="13"/>
      <c r="M52" s="13"/>
      <c r="N52" s="13"/>
    </row>
    <row r="55" spans="2:16" x14ac:dyDescent="0.25">
      <c r="B55" s="1" t="s">
        <v>23</v>
      </c>
    </row>
    <row r="57" spans="2:16" x14ac:dyDescent="0.25">
      <c r="B57" s="1" t="s">
        <v>18</v>
      </c>
      <c r="C57" s="1" t="s">
        <v>4</v>
      </c>
      <c r="D57" s="1" t="s">
        <v>21</v>
      </c>
      <c r="E57" s="1" t="s">
        <v>2</v>
      </c>
      <c r="F57" s="1" t="s">
        <v>1</v>
      </c>
      <c r="G57" s="1" t="s">
        <v>0</v>
      </c>
      <c r="I57" s="1" t="s">
        <v>18</v>
      </c>
      <c r="J57" s="1" t="s">
        <v>4</v>
      </c>
      <c r="K57" s="1" t="s">
        <v>21</v>
      </c>
      <c r="L57" s="1" t="s">
        <v>2</v>
      </c>
      <c r="M57" s="1" t="s">
        <v>1</v>
      </c>
      <c r="N57" s="1" t="s">
        <v>0</v>
      </c>
      <c r="P57" s="18" t="s">
        <v>19</v>
      </c>
    </row>
    <row r="58" spans="2:16" x14ac:dyDescent="0.25">
      <c r="B58" s="1" t="s">
        <v>4</v>
      </c>
      <c r="C58" s="13">
        <f>F13/F13</f>
        <v>1</v>
      </c>
      <c r="D58" s="13">
        <f>F4/F5</f>
        <v>1.0769230769230769</v>
      </c>
      <c r="E58" s="13">
        <f>F4/F6</f>
        <v>1</v>
      </c>
      <c r="F58" s="13">
        <f>F4/F7</f>
        <v>0.875</v>
      </c>
      <c r="G58" s="13">
        <f>F4/F8</f>
        <v>0.89743589743589747</v>
      </c>
      <c r="I58" s="1" t="s">
        <v>4</v>
      </c>
      <c r="J58" s="13">
        <f t="shared" ref="J58:J62" si="23">C58/$C$63</f>
        <v>0.19283746556473833</v>
      </c>
      <c r="K58" s="13">
        <f t="shared" ref="K58:K62" si="24">D58/$D$63</f>
        <v>0.1928374655647383</v>
      </c>
      <c r="L58" s="13">
        <f t="shared" ref="L58:L62" si="25">E58/$E$63</f>
        <v>0.19283746556473833</v>
      </c>
      <c r="M58" s="13">
        <f t="shared" ref="M58:M62" si="26">F58/$F$63</f>
        <v>0.1928374655647383</v>
      </c>
      <c r="N58" s="13">
        <f t="shared" ref="N58:N62" si="27">G58/$G$63</f>
        <v>0.19283746556473833</v>
      </c>
      <c r="P58" s="19">
        <f>AVERAGE(Table131018202224[[#This Row],[Apple iPhone 11]:[Apple iPhone 12 Pro Max]])</f>
        <v>0.1928374655647383</v>
      </c>
    </row>
    <row r="59" spans="2:16" x14ac:dyDescent="0.25">
      <c r="B59" s="1" t="s">
        <v>3</v>
      </c>
      <c r="C59" s="13">
        <f>F5/F4</f>
        <v>0.9285714285714286</v>
      </c>
      <c r="D59" s="13">
        <v>1</v>
      </c>
      <c r="E59" s="13">
        <f>F5/F6</f>
        <v>0.9285714285714286</v>
      </c>
      <c r="F59" s="13">
        <f>F5/F7</f>
        <v>0.8125</v>
      </c>
      <c r="G59" s="13">
        <f>F5/F8</f>
        <v>0.83333333333333337</v>
      </c>
      <c r="I59" s="1" t="s">
        <v>3</v>
      </c>
      <c r="J59" s="13">
        <f t="shared" si="23"/>
        <v>0.17906336088154273</v>
      </c>
      <c r="K59" s="13">
        <f t="shared" si="24"/>
        <v>0.1790633608815427</v>
      </c>
      <c r="L59" s="13">
        <f t="shared" si="25"/>
        <v>0.17906336088154273</v>
      </c>
      <c r="M59" s="13">
        <f t="shared" si="26"/>
        <v>0.1790633608815427</v>
      </c>
      <c r="N59" s="13">
        <f t="shared" si="27"/>
        <v>0.17906336088154273</v>
      </c>
      <c r="P59" s="19">
        <f>AVERAGE(Table131018202224[[#This Row],[Apple iPhone 11]:[Apple iPhone 12 Pro Max]])</f>
        <v>0.17906336088154273</v>
      </c>
    </row>
    <row r="60" spans="2:16" x14ac:dyDescent="0.25">
      <c r="B60" s="1" t="s">
        <v>2</v>
      </c>
      <c r="C60" s="13">
        <f>F6/F4</f>
        <v>1</v>
      </c>
      <c r="D60" s="13">
        <f>F6/F5</f>
        <v>1.0769230769230769</v>
      </c>
      <c r="E60" s="13">
        <f>E17/E17</f>
        <v>1</v>
      </c>
      <c r="F60" s="13">
        <f>F6/F7</f>
        <v>0.875</v>
      </c>
      <c r="G60" s="13">
        <f>F6/F8</f>
        <v>0.89743589743589747</v>
      </c>
      <c r="I60" s="1" t="s">
        <v>2</v>
      </c>
      <c r="J60" s="13">
        <f t="shared" si="23"/>
        <v>0.19283746556473833</v>
      </c>
      <c r="K60" s="13">
        <f t="shared" si="24"/>
        <v>0.1928374655647383</v>
      </c>
      <c r="L60" s="13">
        <f t="shared" si="25"/>
        <v>0.19283746556473833</v>
      </c>
      <c r="M60" s="13">
        <f t="shared" si="26"/>
        <v>0.1928374655647383</v>
      </c>
      <c r="N60" s="13">
        <f t="shared" si="27"/>
        <v>0.19283746556473833</v>
      </c>
      <c r="P60" s="19">
        <f>AVERAGE(Table131018202224[[#This Row],[Apple iPhone 11]:[Apple iPhone 12 Pro Max]])</f>
        <v>0.1928374655647383</v>
      </c>
    </row>
    <row r="61" spans="2:16" x14ac:dyDescent="0.25">
      <c r="B61" s="1" t="s">
        <v>1</v>
      </c>
      <c r="C61" s="13">
        <f>F7/F4</f>
        <v>1.1428571428571428</v>
      </c>
      <c r="D61" s="13">
        <f>F7/F5</f>
        <v>1.2307692307692308</v>
      </c>
      <c r="E61" s="13">
        <f>F7/F6</f>
        <v>1.1428571428571428</v>
      </c>
      <c r="F61" s="13">
        <f>F16/F16</f>
        <v>1</v>
      </c>
      <c r="G61" s="13">
        <f>F7/F8</f>
        <v>1.0256410256410255</v>
      </c>
      <c r="I61" s="1" t="s">
        <v>1</v>
      </c>
      <c r="J61" s="13">
        <f t="shared" si="23"/>
        <v>0.22038567493112948</v>
      </c>
      <c r="K61" s="13">
        <f t="shared" si="24"/>
        <v>0.22038567493112951</v>
      </c>
      <c r="L61" s="13">
        <f t="shared" si="25"/>
        <v>0.22038567493112948</v>
      </c>
      <c r="M61" s="13">
        <f t="shared" si="26"/>
        <v>0.22038567493112948</v>
      </c>
      <c r="N61" s="13">
        <f t="shared" si="27"/>
        <v>0.22038567493112948</v>
      </c>
      <c r="P61" s="19">
        <f>AVERAGE(Table131018202224[[#This Row],[Apple iPhone 11]:[Apple iPhone 12 Pro Max]])</f>
        <v>0.22038567493112948</v>
      </c>
    </row>
    <row r="62" spans="2:16" x14ac:dyDescent="0.25">
      <c r="B62" s="1" t="s">
        <v>0</v>
      </c>
      <c r="C62" s="13">
        <f>F8/F4</f>
        <v>1.1142857142857143</v>
      </c>
      <c r="D62" s="13">
        <f>F8/F5</f>
        <v>1.2</v>
      </c>
      <c r="E62" s="13">
        <f>F8/F6</f>
        <v>1.1142857142857143</v>
      </c>
      <c r="F62" s="13">
        <f>F8/F7</f>
        <v>0.97499999999999998</v>
      </c>
      <c r="G62" s="13">
        <f>F16/F16</f>
        <v>1</v>
      </c>
      <c r="I62" s="1" t="s">
        <v>0</v>
      </c>
      <c r="J62" s="13">
        <f t="shared" si="23"/>
        <v>0.21487603305785127</v>
      </c>
      <c r="K62" s="13">
        <f t="shared" si="24"/>
        <v>0.21487603305785125</v>
      </c>
      <c r="L62" s="13">
        <f t="shared" si="25"/>
        <v>0.21487603305785127</v>
      </c>
      <c r="M62" s="13">
        <f t="shared" si="26"/>
        <v>0.21487603305785125</v>
      </c>
      <c r="N62" s="13">
        <f t="shared" si="27"/>
        <v>0.21487603305785127</v>
      </c>
      <c r="P62" s="19">
        <f>AVERAGE(Table131018202224[[#This Row],[Apple iPhone 11]:[Apple iPhone 12 Pro Max]])</f>
        <v>0.21487603305785125</v>
      </c>
    </row>
    <row r="63" spans="2:16" x14ac:dyDescent="0.25">
      <c r="C63" s="13">
        <f>SUM(C58:C62)</f>
        <v>5.1857142857142851</v>
      </c>
      <c r="D63" s="13">
        <f t="shared" ref="D63" si="28">SUM(D58:D62)</f>
        <v>5.5846153846153843</v>
      </c>
      <c r="E63" s="13">
        <f t="shared" ref="E63" si="29">SUM(E58:E62)</f>
        <v>5.1857142857142851</v>
      </c>
      <c r="F63" s="13">
        <f t="shared" ref="F63" si="30">SUM(F58:F62)</f>
        <v>4.5374999999999996</v>
      </c>
      <c r="G63" s="13">
        <f t="shared" ref="G63" si="31">SUM(G58:G62)</f>
        <v>4.6538461538461533</v>
      </c>
      <c r="J63" s="13"/>
      <c r="K63" s="13"/>
      <c r="L63" s="13"/>
      <c r="M63" s="13"/>
      <c r="N63" s="13"/>
    </row>
    <row r="68" spans="4:14" x14ac:dyDescent="0.25">
      <c r="D68" s="20"/>
      <c r="E68" s="21" t="s">
        <v>24</v>
      </c>
      <c r="F68" s="21"/>
      <c r="G68" s="21"/>
      <c r="H68" s="21"/>
      <c r="I68" s="20"/>
    </row>
    <row r="69" spans="4:14" x14ac:dyDescent="0.25">
      <c r="D69" s="22"/>
      <c r="E69" s="22" t="s">
        <v>8</v>
      </c>
      <c r="F69" s="22" t="s">
        <v>7</v>
      </c>
      <c r="G69" s="22" t="s">
        <v>6</v>
      </c>
      <c r="H69" s="22" t="s">
        <v>5</v>
      </c>
      <c r="I69" s="20" t="s">
        <v>25</v>
      </c>
      <c r="K69" s="20" t="s">
        <v>26</v>
      </c>
      <c r="L69" s="20" t="s">
        <v>27</v>
      </c>
    </row>
    <row r="70" spans="4:14" x14ac:dyDescent="0.25">
      <c r="D70" s="22" t="s">
        <v>4</v>
      </c>
      <c r="E70" s="23">
        <f>P25</f>
        <v>0.1910112359550562</v>
      </c>
      <c r="F70" s="23">
        <f>P36</f>
        <v>0.19695358503648203</v>
      </c>
      <c r="G70" s="23">
        <f>P47</f>
        <v>0.18858729169738392</v>
      </c>
      <c r="H70" s="23">
        <f>P58</f>
        <v>0.1928374655647383</v>
      </c>
      <c r="I70" s="24">
        <f>N13</f>
        <v>0.46581939799331107</v>
      </c>
      <c r="K70" s="22" t="s">
        <v>4</v>
      </c>
      <c r="L70" s="24">
        <f>MMULT(E70:H70,I70:I73)</f>
        <v>0.19244293916519895</v>
      </c>
    </row>
    <row r="71" spans="4:14" x14ac:dyDescent="0.25">
      <c r="D71" s="22" t="s">
        <v>3</v>
      </c>
      <c r="E71" s="23">
        <f>P26</f>
        <v>0.19903691813804172</v>
      </c>
      <c r="F71" s="23">
        <f>P37</f>
        <v>0.19860183464183073</v>
      </c>
      <c r="G71" s="23">
        <f>P48</f>
        <v>0.19801665628225312</v>
      </c>
      <c r="H71" s="23">
        <f>P59</f>
        <v>0.17906336088154273</v>
      </c>
      <c r="I71" s="24">
        <f>N14</f>
        <v>0.27714046822742477</v>
      </c>
      <c r="K71" s="22" t="s">
        <v>3</v>
      </c>
      <c r="L71" s="24">
        <f>MMULT(E71:H71,$I$70:$I$73)</f>
        <v>0.19683514479234426</v>
      </c>
    </row>
    <row r="72" spans="4:14" x14ac:dyDescent="0.25">
      <c r="D72" s="22" t="s">
        <v>2</v>
      </c>
      <c r="E72" s="23">
        <f>P27</f>
        <v>0.19582664526484753</v>
      </c>
      <c r="F72" s="23">
        <f>P38</f>
        <v>0.2049894219378364</v>
      </c>
      <c r="G72" s="23">
        <f>P49</f>
        <v>0.20037399742847045</v>
      </c>
      <c r="H72" s="23">
        <f>P60</f>
        <v>0.1928374655647383</v>
      </c>
      <c r="I72" s="24">
        <f>N15</f>
        <v>0.16107023411371238</v>
      </c>
      <c r="K72" s="22" t="s">
        <v>2</v>
      </c>
      <c r="L72" s="24">
        <f>MMULT(E72:H72,$I$70:$I$73)</f>
        <v>0.19881159328395345</v>
      </c>
    </row>
    <row r="73" spans="4:14" x14ac:dyDescent="0.25">
      <c r="D73" s="22" t="s">
        <v>1</v>
      </c>
      <c r="E73" s="23">
        <f>P28</f>
        <v>0.2054574638844302</v>
      </c>
      <c r="F73" s="23">
        <f>P39</f>
        <v>0.19417959088103864</v>
      </c>
      <c r="G73" s="23">
        <f>P50</f>
        <v>0.20557603372477024</v>
      </c>
      <c r="H73" s="23">
        <f>P61</f>
        <v>0.22038567493112948</v>
      </c>
      <c r="I73" s="24">
        <f>N16</f>
        <v>9.5969899665551833E-2</v>
      </c>
      <c r="K73" s="22" t="s">
        <v>1</v>
      </c>
      <c r="L73" s="24">
        <f>MMULT(E73:H73,$I$70:$I$73)</f>
        <v>0.20378366586794114</v>
      </c>
    </row>
    <row r="74" spans="4:14" x14ac:dyDescent="0.25">
      <c r="D74" s="22" t="s">
        <v>0</v>
      </c>
      <c r="E74" s="23">
        <f>P29</f>
        <v>0.2086677367576244</v>
      </c>
      <c r="F74" s="23">
        <f>P40</f>
        <v>0.20527556750281226</v>
      </c>
      <c r="G74" s="23">
        <f>P51</f>
        <v>0.20744602086712233</v>
      </c>
      <c r="H74" s="23">
        <f>P62</f>
        <v>0.21487603305785125</v>
      </c>
      <c r="I74" s="24">
        <v>0</v>
      </c>
      <c r="K74" s="22" t="s">
        <v>0</v>
      </c>
      <c r="L74" s="24">
        <f>MMULT(E74:H74,$I$70:$I$73)</f>
        <v>0.20812665689056228</v>
      </c>
    </row>
    <row r="75" spans="4:14" x14ac:dyDescent="0.25">
      <c r="N75" s="1" t="s">
        <v>28</v>
      </c>
    </row>
  </sheetData>
  <mergeCells count="3">
    <mergeCell ref="H3:K3"/>
    <mergeCell ref="H4:K4"/>
    <mergeCell ref="E68:H68"/>
  </mergeCells>
  <conditionalFormatting sqref="B12:F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M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F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M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F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M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F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M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2022-05-24T14:13:26Z</dcterms:created>
  <dcterms:modified xsi:type="dcterms:W3CDTF">2022-05-24T17:36:28Z</dcterms:modified>
</cp:coreProperties>
</file>