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albisac\Desktop\"/>
    </mc:Choice>
  </mc:AlternateContent>
  <bookViews>
    <workbookView xWindow="0" yWindow="0" windowWidth="20490" windowHeight="7170" firstSheet="28" activeTab="33"/>
  </bookViews>
  <sheets>
    <sheet name="Groceries" sheetId="1" r:id="rId1"/>
    <sheet name="DL" sheetId="2" r:id="rId2"/>
    <sheet name="BCA Routine" sheetId="6" r:id="rId3"/>
    <sheet name="Sheet1" sheetId="7" r:id="rId4"/>
    <sheet name="Formula" sheetId="8" r:id="rId5"/>
    <sheet name="Function" sheetId="9" r:id="rId6"/>
    <sheet name="Function Part 2" sheetId="10" r:id="rId7"/>
    <sheet name="Math and Trig Function" sheetId="11" r:id="rId8"/>
    <sheet name="Logical Function" sheetId="12" r:id="rId9"/>
    <sheet name="Lookup and Refrence Functions" sheetId="13" r:id="rId10"/>
    <sheet name="Date and Time" sheetId="14" r:id="rId11"/>
    <sheet name="Multiple Functions" sheetId="15" r:id="rId12"/>
    <sheet name="Nested If" sheetId="16" r:id="rId13"/>
    <sheet name="New Cell" sheetId="17" r:id="rId14"/>
    <sheet name="BCA Result" sheetId="18" r:id="rId15"/>
    <sheet name="Chart" sheetId="19" r:id="rId16"/>
    <sheet name="Bar Graph" sheetId="20" r:id="rId17"/>
    <sheet name="Sheet4" sheetId="21" r:id="rId18"/>
    <sheet name="Sheet5" sheetId="22" r:id="rId19"/>
    <sheet name="Stack" sheetId="23" r:id="rId20"/>
    <sheet name="Data Validation" sheetId="24" r:id="rId21"/>
    <sheet name="Data Sorting" sheetId="25" r:id="rId22"/>
    <sheet name="Conditional Formatting" sheetId="26" r:id="rId23"/>
    <sheet name="Sheet7" sheetId="29" r:id="rId24"/>
    <sheet name="Pivot Table and Chart" sheetId="27" r:id="rId25"/>
    <sheet name="Class Work" sheetId="30" r:id="rId26"/>
    <sheet name="Class Work 2" sheetId="31" r:id="rId27"/>
    <sheet name="Class Work 3" sheetId="32" r:id="rId28"/>
    <sheet name="Class Work 4|5" sheetId="33" r:id="rId29"/>
    <sheet name="Classwork 6" sheetId="34" r:id="rId30"/>
    <sheet name="Classwork 7" sheetId="35" r:id="rId31"/>
    <sheet name="Classwork 8" sheetId="36" r:id="rId32"/>
    <sheet name="Classwork 9" sheetId="37" r:id="rId33"/>
    <sheet name="Classwork 10" sheetId="38" r:id="rId34"/>
  </sheets>
  <externalReferences>
    <externalReference r:id="rId35"/>
    <externalReference r:id="rId36"/>
    <externalReference r:id="rId37"/>
    <externalReference r:id="rId38"/>
  </externalReferences>
  <definedNames>
    <definedName name="Slicer_Salesperson">#N/A</definedName>
  </definedNames>
  <calcPr calcId="162913"/>
  <pivotCaches>
    <pivotCache cacheId="0" r:id="rId39"/>
  </pivotCaches>
  <extLst>
    <ext xmlns:x14="http://schemas.microsoft.com/office/spreadsheetml/2009/9/main" uri="{BBE1A952-AA13-448e-AADC-164F8A28A991}">
      <x14:slicerCaches>
        <x14:slicerCache r:id="rId4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38" l="1"/>
  <c r="G14" i="38"/>
  <c r="G13" i="38"/>
  <c r="G12" i="38"/>
  <c r="G7" i="38"/>
  <c r="G8" i="38"/>
  <c r="G9" i="38"/>
  <c r="G10" i="38"/>
  <c r="G11" i="38"/>
  <c r="G6" i="38"/>
  <c r="K15" i="37"/>
  <c r="K12" i="37"/>
  <c r="H6" i="37"/>
  <c r="D16" i="37"/>
  <c r="F16" i="37"/>
  <c r="C16" i="37"/>
  <c r="E5" i="37"/>
  <c r="J6" i="37"/>
  <c r="H5" i="37"/>
  <c r="G6" i="37"/>
  <c r="G7" i="37"/>
  <c r="G8" i="37"/>
  <c r="G9" i="37"/>
  <c r="G10" i="37"/>
  <c r="G11" i="37"/>
  <c r="G12" i="37"/>
  <c r="G13" i="37"/>
  <c r="G14" i="37"/>
  <c r="G16" i="37" s="1"/>
  <c r="G5" i="37"/>
  <c r="F6" i="37"/>
  <c r="F7" i="37"/>
  <c r="F8" i="37"/>
  <c r="F9" i="37"/>
  <c r="F10" i="37"/>
  <c r="F11" i="37"/>
  <c r="F12" i="37"/>
  <c r="F13" i="37"/>
  <c r="F14" i="37"/>
  <c r="F5" i="37"/>
  <c r="E6" i="37"/>
  <c r="E7" i="37"/>
  <c r="E8" i="37"/>
  <c r="E9" i="37"/>
  <c r="E10" i="37"/>
  <c r="E11" i="37"/>
  <c r="E12" i="37"/>
  <c r="E13" i="37"/>
  <c r="E14" i="37"/>
  <c r="E16" i="37" s="1"/>
  <c r="H11" i="37" l="1"/>
  <c r="H12" i="37"/>
  <c r="H8" i="37"/>
  <c r="H7" i="37"/>
  <c r="H16" i="37" s="1"/>
  <c r="H10" i="37"/>
  <c r="H13" i="37"/>
  <c r="H9" i="37"/>
  <c r="F13" i="36"/>
  <c r="F10" i="36"/>
  <c r="F11" i="36" s="1"/>
  <c r="F12" i="36" s="1"/>
  <c r="F9" i="36"/>
  <c r="E15" i="36"/>
  <c r="D15" i="36"/>
  <c r="G15" i="35"/>
  <c r="G13" i="35"/>
  <c r="G14" i="35" s="1"/>
  <c r="G5" i="34"/>
  <c r="I6" i="34"/>
  <c r="I7" i="34"/>
  <c r="I8" i="34"/>
  <c r="I9" i="34"/>
  <c r="I10" i="34"/>
  <c r="I11" i="34"/>
  <c r="H6" i="34"/>
  <c r="H7" i="34"/>
  <c r="H8" i="34"/>
  <c r="H9" i="34"/>
  <c r="H10" i="34"/>
  <c r="H11" i="34"/>
  <c r="G6" i="34"/>
  <c r="G7" i="34"/>
  <c r="G8" i="34"/>
  <c r="G9" i="34"/>
  <c r="G10" i="34"/>
  <c r="G11" i="34"/>
  <c r="F6" i="34"/>
  <c r="F7" i="34"/>
  <c r="F8" i="34"/>
  <c r="F9" i="34"/>
  <c r="F10" i="34"/>
  <c r="F11" i="34"/>
  <c r="F5" i="34"/>
  <c r="H5" i="34" l="1"/>
  <c r="I5" i="34" s="1"/>
  <c r="L5" i="32"/>
  <c r="H5" i="33" l="1"/>
  <c r="H6" i="33"/>
  <c r="H7" i="33"/>
  <c r="H4" i="33"/>
  <c r="I4" i="33" s="1"/>
  <c r="J4" i="33" s="1"/>
  <c r="I5" i="33"/>
  <c r="J5" i="33" s="1"/>
  <c r="I6" i="33"/>
  <c r="J6" i="33" s="1"/>
  <c r="I7" i="33"/>
  <c r="J7" i="33" s="1"/>
  <c r="G5" i="33"/>
  <c r="G6" i="33"/>
  <c r="G7" i="33"/>
  <c r="F5" i="33"/>
  <c r="F6" i="33"/>
  <c r="F7" i="33"/>
  <c r="E5" i="33"/>
  <c r="E6" i="33"/>
  <c r="E7" i="33"/>
  <c r="D9" i="33"/>
  <c r="D10" i="33"/>
  <c r="G4" i="33"/>
  <c r="F4" i="33"/>
  <c r="E4" i="33"/>
  <c r="L6" i="32"/>
  <c r="L7" i="32"/>
  <c r="L8" i="32"/>
  <c r="L9" i="32"/>
  <c r="L10" i="32"/>
  <c r="K6" i="32"/>
  <c r="K7" i="32"/>
  <c r="K8" i="32"/>
  <c r="K9" i="32"/>
  <c r="K10" i="32"/>
  <c r="K5" i="32"/>
  <c r="J6" i="32"/>
  <c r="J7" i="32"/>
  <c r="J8" i="32"/>
  <c r="J9" i="32"/>
  <c r="J10" i="32"/>
  <c r="J5" i="32"/>
  <c r="I6" i="32"/>
  <c r="I7" i="32"/>
  <c r="I8" i="32"/>
  <c r="I9" i="32"/>
  <c r="I10" i="32"/>
  <c r="I5" i="32"/>
  <c r="I7" i="31"/>
  <c r="I8" i="31"/>
  <c r="I9" i="31"/>
  <c r="I10" i="31"/>
  <c r="I11" i="31"/>
  <c r="J6" i="31"/>
  <c r="J7" i="31" l="1"/>
  <c r="J8" i="31"/>
  <c r="J9" i="31"/>
  <c r="J10" i="31"/>
  <c r="J11" i="31"/>
  <c r="I6" i="31"/>
  <c r="O19" i="31"/>
  <c r="G13" i="31"/>
  <c r="I6" i="30"/>
  <c r="I7" i="30"/>
  <c r="I8" i="30"/>
  <c r="I9" i="30"/>
  <c r="I10" i="30"/>
  <c r="I11" i="30"/>
  <c r="I12" i="30"/>
  <c r="I13" i="30"/>
  <c r="I14" i="30"/>
  <c r="O12" i="23" l="1"/>
  <c r="R12" i="23"/>
  <c r="R7" i="23"/>
  <c r="M14" i="23"/>
  <c r="D9" i="23"/>
  <c r="D23" i="16" l="1"/>
  <c r="C4" i="18"/>
  <c r="C5" i="18"/>
  <c r="C6" i="18"/>
  <c r="B4" i="18"/>
  <c r="I4" i="18" s="1"/>
  <c r="P19" i="17" s="1"/>
  <c r="B5" i="18"/>
  <c r="B6" i="18"/>
  <c r="C15" i="16"/>
  <c r="F20" i="16"/>
  <c r="D19" i="16"/>
  <c r="G8" i="16"/>
  <c r="M13" i="16"/>
  <c r="D7" i="17"/>
  <c r="B15" i="17" s="1"/>
  <c r="N10" i="16"/>
  <c r="L4" i="16"/>
  <c r="B15" i="16"/>
  <c r="Q6" i="17" l="1"/>
  <c r="R6" i="17"/>
  <c r="S6" i="17" s="1"/>
  <c r="N12" i="17"/>
  <c r="N13" i="17"/>
  <c r="N11" i="17"/>
  <c r="H12" i="17"/>
  <c r="L7" i="17"/>
  <c r="G3" i="17"/>
  <c r="E3" i="17"/>
  <c r="G2" i="17"/>
  <c r="E2" i="17"/>
  <c r="D4" i="16"/>
  <c r="D5" i="16"/>
  <c r="D6" i="16"/>
  <c r="D7" i="16"/>
  <c r="C13" i="15"/>
  <c r="M12" i="15" l="1"/>
  <c r="M13" i="15" l="1"/>
  <c r="L6" i="15"/>
  <c r="L7" i="15"/>
  <c r="D5" i="15" l="1"/>
  <c r="D6" i="15"/>
  <c r="D7" i="15"/>
  <c r="D8" i="15"/>
  <c r="D9" i="15"/>
  <c r="D4" i="15"/>
  <c r="C12" i="15"/>
  <c r="C10" i="15"/>
  <c r="D10" i="15" s="1"/>
  <c r="J4" i="14"/>
  <c r="G10" i="14"/>
  <c r="G9" i="14"/>
  <c r="F5" i="14"/>
  <c r="E4" i="14"/>
  <c r="C3" i="14"/>
  <c r="K16" i="13"/>
  <c r="K15" i="13"/>
  <c r="K14" i="13"/>
  <c r="L14" i="13" a="1"/>
  <c r="L17" i="13" s="1"/>
  <c r="L14" i="13"/>
  <c r="J15" i="13"/>
  <c r="I15" i="13"/>
  <c r="H15" i="13"/>
  <c r="G15" i="13"/>
  <c r="F15" i="13"/>
  <c r="E15" i="13"/>
  <c r="D15" i="13"/>
  <c r="D16" i="13" a="1"/>
  <c r="D16" i="13" s="1"/>
  <c r="G8" i="9"/>
  <c r="L20" i="13" l="1"/>
  <c r="L16" i="13"/>
  <c r="L19" i="13"/>
  <c r="L15" i="13"/>
  <c r="L18" i="13"/>
  <c r="L21" i="13"/>
  <c r="G16" i="13"/>
  <c r="J16" i="13"/>
  <c r="F16" i="13"/>
  <c r="I16" i="13"/>
  <c r="E16" i="13"/>
  <c r="H16" i="13"/>
  <c r="I10" i="13"/>
  <c r="I9" i="13"/>
  <c r="I8" i="13"/>
  <c r="I7" i="13"/>
  <c r="I6" i="13"/>
  <c r="I4" i="13"/>
  <c r="I5" i="13"/>
  <c r="P6" i="12"/>
  <c r="P7" i="12"/>
  <c r="P5" i="12"/>
  <c r="G7" i="12"/>
  <c r="G5" i="12"/>
  <c r="K6" i="12"/>
  <c r="K7" i="12"/>
  <c r="K8" i="12"/>
  <c r="K5" i="12"/>
  <c r="F6" i="12"/>
  <c r="G6" i="12" s="1"/>
  <c r="F7" i="12"/>
  <c r="F5" i="12"/>
  <c r="J23" i="11"/>
  <c r="F34" i="11" l="1"/>
  <c r="F35" i="11"/>
  <c r="F36" i="11"/>
  <c r="F37" i="11"/>
  <c r="F33" i="11"/>
  <c r="E34" i="11"/>
  <c r="E35" i="11"/>
  <c r="E36" i="11"/>
  <c r="E37" i="11"/>
  <c r="E33" i="11"/>
  <c r="F29" i="11"/>
  <c r="E29" i="11"/>
  <c r="F28" i="11"/>
  <c r="E28" i="11"/>
  <c r="F27" i="11"/>
  <c r="E27" i="11"/>
  <c r="E20" i="11"/>
  <c r="E21" i="11"/>
  <c r="E22" i="11"/>
  <c r="E19" i="11"/>
  <c r="K7" i="11"/>
  <c r="K16" i="11"/>
  <c r="K15" i="11"/>
  <c r="L7" i="11"/>
  <c r="K9" i="11"/>
  <c r="K8" i="11"/>
  <c r="E5" i="10" l="1"/>
  <c r="E6" i="10"/>
  <c r="E7" i="10"/>
  <c r="E8" i="10"/>
  <c r="E9" i="10"/>
  <c r="E10" i="10"/>
  <c r="E11" i="10"/>
  <c r="E12" i="10"/>
  <c r="E13" i="10"/>
  <c r="E14" i="10"/>
  <c r="E15" i="10"/>
  <c r="E4" i="10"/>
  <c r="K7" i="10"/>
  <c r="L7" i="10"/>
  <c r="H16" i="10"/>
  <c r="D17" i="10"/>
  <c r="N13" i="9"/>
  <c r="H11" i="9"/>
  <c r="J4" i="9"/>
  <c r="D8" i="9"/>
  <c r="D15" i="9"/>
  <c r="D16" i="9"/>
  <c r="P5" i="9"/>
  <c r="L17" i="9"/>
  <c r="L13" i="9"/>
  <c r="C8" i="9"/>
  <c r="F8" i="9" s="1"/>
  <c r="C10" i="9"/>
  <c r="F5" i="9"/>
  <c r="F6" i="9"/>
  <c r="F7" i="9"/>
  <c r="F4" i="9"/>
  <c r="E4" i="9"/>
  <c r="E8" i="9"/>
  <c r="E13" i="8"/>
  <c r="E7" i="9"/>
  <c r="E6" i="9"/>
  <c r="E5" i="9"/>
  <c r="J21" i="8"/>
  <c r="I19" i="8"/>
  <c r="J19" i="8"/>
  <c r="L14" i="9" l="1"/>
  <c r="G13" i="8"/>
  <c r="M12" i="8"/>
  <c r="K14" i="8"/>
  <c r="K12" i="8"/>
  <c r="K11" i="8"/>
  <c r="M4" i="8"/>
  <c r="M5" i="8"/>
  <c r="M6" i="8"/>
  <c r="C17" i="8"/>
  <c r="E17" i="8" s="1"/>
  <c r="D17" i="8"/>
  <c r="E14" i="8"/>
  <c r="E15" i="8"/>
  <c r="E16" i="8"/>
  <c r="D8" i="8"/>
  <c r="D7" i="8"/>
  <c r="D6" i="8"/>
  <c r="D5" i="8"/>
  <c r="D4" i="8"/>
  <c r="L15" i="9" l="1"/>
  <c r="L16" i="9" s="1"/>
  <c r="F5" i="1"/>
  <c r="G4" i="2"/>
  <c r="F6" i="1" l="1"/>
  <c r="F10" i="1" s="1"/>
  <c r="F7" i="1"/>
  <c r="F8" i="1"/>
</calcChain>
</file>

<file path=xl/sharedStrings.xml><?xml version="1.0" encoding="utf-8"?>
<sst xmlns="http://schemas.openxmlformats.org/spreadsheetml/2006/main" count="678" uniqueCount="432">
  <si>
    <t>S.No.</t>
  </si>
  <si>
    <t>Items</t>
  </si>
  <si>
    <t>Quantity</t>
  </si>
  <si>
    <t>Price</t>
  </si>
  <si>
    <t>Total</t>
  </si>
  <si>
    <t>Potato</t>
  </si>
  <si>
    <t>Cauliflower</t>
  </si>
  <si>
    <t>Onion</t>
  </si>
  <si>
    <t>Tomato</t>
  </si>
  <si>
    <t>Vegetables Price List</t>
  </si>
  <si>
    <t>Name</t>
  </si>
  <si>
    <t>DOB</t>
  </si>
  <si>
    <t>Age</t>
  </si>
  <si>
    <t>Rajendra</t>
  </si>
  <si>
    <t>Marks</t>
  </si>
  <si>
    <t xml:space="preserve">Rajendra Shrestha </t>
  </si>
  <si>
    <t>Month</t>
  </si>
  <si>
    <t>Jan</t>
  </si>
  <si>
    <t>Feb</t>
  </si>
  <si>
    <t>Mar</t>
  </si>
  <si>
    <t>Apr</t>
  </si>
  <si>
    <t>May</t>
  </si>
  <si>
    <t>Jun</t>
  </si>
  <si>
    <t>Jul</t>
  </si>
  <si>
    <t>Aug</t>
  </si>
  <si>
    <t>Sep</t>
  </si>
  <si>
    <t>Oct</t>
  </si>
  <si>
    <t>Nov</t>
  </si>
  <si>
    <t>Dec</t>
  </si>
  <si>
    <t>Sunday</t>
  </si>
  <si>
    <t>Monday</t>
  </si>
  <si>
    <t>Tuesday</t>
  </si>
  <si>
    <t>Wednesday</t>
  </si>
  <si>
    <t>Thursday</t>
  </si>
  <si>
    <t>Friday</t>
  </si>
  <si>
    <t>Saturday</t>
  </si>
  <si>
    <t>Day</t>
  </si>
  <si>
    <t>BCA Class Routine</t>
  </si>
  <si>
    <t>Semester/Year: I/I</t>
  </si>
  <si>
    <t>Day/Time</t>
  </si>
  <si>
    <t xml:space="preserve">6:20-7:10 </t>
  </si>
  <si>
    <t xml:space="preserve">7:10-8:00 </t>
  </si>
  <si>
    <t xml:space="preserve">8:00-8:55 </t>
  </si>
  <si>
    <t xml:space="preserve">8:55-9:20 </t>
  </si>
  <si>
    <t xml:space="preserve">9:20-10:15 </t>
  </si>
  <si>
    <t xml:space="preserve">10:15-11:10 </t>
  </si>
  <si>
    <t>Break</t>
  </si>
  <si>
    <t>Eng 
(SN)</t>
  </si>
  <si>
    <t>CFA 
(BS)</t>
  </si>
  <si>
    <t>CFA 
(DBC)</t>
  </si>
  <si>
    <t>DL 
(SS)</t>
  </si>
  <si>
    <t>Math 
(RCD)</t>
  </si>
  <si>
    <t>ST 
(SC)</t>
  </si>
  <si>
    <t>Zero Hour 
(DBC)</t>
  </si>
  <si>
    <t>Web 
(DBC)</t>
  </si>
  <si>
    <t>Web 
(SS)</t>
  </si>
  <si>
    <t>Whitefield International College
Nayabazaar, Kathmandu</t>
  </si>
  <si>
    <t>Break - Alt+Enter</t>
  </si>
  <si>
    <t>Web</t>
  </si>
  <si>
    <t>CFA
 (BS)</t>
  </si>
  <si>
    <t>S.No</t>
  </si>
  <si>
    <t>Particulars</t>
  </si>
  <si>
    <t>Rate</t>
  </si>
  <si>
    <t>Name of the Students</t>
  </si>
  <si>
    <t>Aashish Shrestha</t>
  </si>
  <si>
    <t>Amar Prasad Adhikari</t>
  </si>
  <si>
    <t>Binod Dutta Maharjan</t>
  </si>
  <si>
    <t>Hari Kumar Lamichhane</t>
  </si>
  <si>
    <t>Sign</t>
  </si>
  <si>
    <t>Evaluation</t>
  </si>
  <si>
    <t>Addition</t>
  </si>
  <si>
    <t>Subtraction</t>
  </si>
  <si>
    <t>Multiplication</t>
  </si>
  <si>
    <t>Division</t>
  </si>
  <si>
    <t>Power</t>
  </si>
  <si>
    <t>(+)</t>
  </si>
  <si>
    <t>(-)</t>
  </si>
  <si>
    <t>(*)</t>
  </si>
  <si>
    <t>(/)</t>
  </si>
  <si>
    <t>(^)</t>
  </si>
  <si>
    <t>Section</t>
  </si>
  <si>
    <t>Boys</t>
  </si>
  <si>
    <t>Girls</t>
  </si>
  <si>
    <t>A</t>
  </si>
  <si>
    <t>B</t>
  </si>
  <si>
    <t>C</t>
  </si>
  <si>
    <t>D</t>
  </si>
  <si>
    <t>Amount</t>
  </si>
  <si>
    <t>Book</t>
  </si>
  <si>
    <t>Copy</t>
  </si>
  <si>
    <t>Pen</t>
  </si>
  <si>
    <t>Previous Amount</t>
  </si>
  <si>
    <t>Expenditure</t>
  </si>
  <si>
    <t>Remaining</t>
  </si>
  <si>
    <t>Loan to pay (2 People)</t>
  </si>
  <si>
    <t>static</t>
  </si>
  <si>
    <t>dynamic</t>
  </si>
  <si>
    <t>Avergae</t>
  </si>
  <si>
    <t>Lowest</t>
  </si>
  <si>
    <t>Highest</t>
  </si>
  <si>
    <t>Total Students</t>
  </si>
  <si>
    <t>Result</t>
  </si>
  <si>
    <t>Students Name</t>
  </si>
  <si>
    <t>Ram</t>
  </si>
  <si>
    <t>Hari</t>
  </si>
  <si>
    <t>Shyam</t>
  </si>
  <si>
    <t>Pradeep</t>
  </si>
  <si>
    <t>Anik</t>
  </si>
  <si>
    <t>Sunita</t>
  </si>
  <si>
    <t>Krishal</t>
  </si>
  <si>
    <t>Himshikar</t>
  </si>
  <si>
    <t>Aditi</t>
  </si>
  <si>
    <t>Ujwal</t>
  </si>
  <si>
    <t>Ramesh</t>
  </si>
  <si>
    <t>Specific Value</t>
  </si>
  <si>
    <t>Range</t>
  </si>
  <si>
    <t>Product</t>
  </si>
  <si>
    <t>Brand</t>
  </si>
  <si>
    <t>Qty</t>
  </si>
  <si>
    <t>Noodles</t>
  </si>
  <si>
    <t>Biscuits</t>
  </si>
  <si>
    <t>Shampoo</t>
  </si>
  <si>
    <t>Bread</t>
  </si>
  <si>
    <t>Cereals</t>
  </si>
  <si>
    <t>Wai Wai</t>
  </si>
  <si>
    <t>Tiger</t>
  </si>
  <si>
    <t>Sunsilk</t>
  </si>
  <si>
    <t>Ramen</t>
  </si>
  <si>
    <t>KP</t>
  </si>
  <si>
    <t>2PM</t>
  </si>
  <si>
    <t>Red</t>
  </si>
  <si>
    <t>NP</t>
  </si>
  <si>
    <t>Wai Wai Noodles</t>
  </si>
  <si>
    <t>Tiger Biscuits</t>
  </si>
  <si>
    <t>ROUND</t>
  </si>
  <si>
    <t>CEILING</t>
  </si>
  <si>
    <t>FLOOR</t>
  </si>
  <si>
    <t>Student</t>
  </si>
  <si>
    <t>Teen</t>
  </si>
  <si>
    <t>P/F</t>
  </si>
  <si>
    <t>Distinction</t>
  </si>
  <si>
    <t>No. of Babies</t>
  </si>
  <si>
    <t>Partner  Name</t>
  </si>
  <si>
    <t>Married</t>
  </si>
  <si>
    <t xml:space="preserve">Hari </t>
  </si>
  <si>
    <t>Yes</t>
  </si>
  <si>
    <t>No</t>
  </si>
  <si>
    <t>Density</t>
  </si>
  <si>
    <t>Viscosity</t>
  </si>
  <si>
    <t>Temperature</t>
  </si>
  <si>
    <t>Formula</t>
  </si>
  <si>
    <t>Description</t>
  </si>
  <si>
    <t>Thursdays</t>
  </si>
  <si>
    <t>Static</t>
  </si>
  <si>
    <t>Transpose</t>
  </si>
  <si>
    <t>Search and Replace</t>
  </si>
  <si>
    <t xml:space="preserve">Project </t>
  </si>
  <si>
    <t>Subject</t>
  </si>
  <si>
    <t>`Obtained Marks</t>
  </si>
  <si>
    <t>CFA</t>
  </si>
  <si>
    <t>DL</t>
  </si>
  <si>
    <t>ST</t>
  </si>
  <si>
    <t>MTH</t>
  </si>
  <si>
    <t>Eng</t>
  </si>
  <si>
    <t>Total Marks</t>
  </si>
  <si>
    <t>Remarks</t>
  </si>
  <si>
    <t>value</t>
  </si>
  <si>
    <t>refrence</t>
  </si>
  <si>
    <t>P1</t>
  </si>
  <si>
    <t>P2</t>
  </si>
  <si>
    <t>Salesperson</t>
  </si>
  <si>
    <t>Sales</t>
  </si>
  <si>
    <t>Commission</t>
  </si>
  <si>
    <t>Puspa</t>
  </si>
  <si>
    <t>Sanjay</t>
  </si>
  <si>
    <t>Salina</t>
  </si>
  <si>
    <t>Rajiv</t>
  </si>
  <si>
    <t>Sales less than 4000 commission is 5% of sale</t>
  </si>
  <si>
    <t>4000-7000  commision 7% of sale</t>
  </si>
  <si>
    <t>7000-10000 commision 10% of sale</t>
  </si>
  <si>
    <t>Above 10000 commission 12% of sale</t>
  </si>
  <si>
    <t>Bonus</t>
  </si>
  <si>
    <t>Salary</t>
  </si>
  <si>
    <t>Date of Birth</t>
  </si>
  <si>
    <t>Present Date</t>
  </si>
  <si>
    <t>Average Marks</t>
  </si>
  <si>
    <t>Percentage</t>
  </si>
  <si>
    <t>Games</t>
  </si>
  <si>
    <t>Social Networking</t>
  </si>
  <si>
    <t>Utilities</t>
  </si>
  <si>
    <t>Music and Videos</t>
  </si>
  <si>
    <t xml:space="preserve">News </t>
  </si>
  <si>
    <t>Other</t>
  </si>
  <si>
    <t>Genre</t>
  </si>
  <si>
    <t>Young Adult</t>
  </si>
  <si>
    <t>Classics</t>
  </si>
  <si>
    <t>Mystery</t>
  </si>
  <si>
    <t>Romance</t>
  </si>
  <si>
    <t>Sci-fi &amp; Fantasy</t>
  </si>
  <si>
    <t xml:space="preserve">Feb </t>
  </si>
  <si>
    <t>Mango</t>
  </si>
  <si>
    <t>Apple</t>
  </si>
  <si>
    <t>Banana</t>
  </si>
  <si>
    <t>a</t>
  </si>
  <si>
    <t>e</t>
  </si>
  <si>
    <t>i</t>
  </si>
  <si>
    <t>o</t>
  </si>
  <si>
    <t>u</t>
  </si>
  <si>
    <t>vowels</t>
  </si>
  <si>
    <t>vowels[4]</t>
  </si>
  <si>
    <t>base address</t>
  </si>
  <si>
    <t>vowels[0]</t>
  </si>
  <si>
    <t>C14</t>
  </si>
  <si>
    <t>vowels[1]</t>
  </si>
  <si>
    <t>1024+2</t>
  </si>
  <si>
    <t>D14</t>
  </si>
  <si>
    <t>n-1</t>
  </si>
  <si>
    <t>matrix[0, 0]</t>
  </si>
  <si>
    <t>r, c</t>
  </si>
  <si>
    <t xml:space="preserve">int x; </t>
  </si>
  <si>
    <t>x</t>
  </si>
  <si>
    <t>Hello h1 = new Hello();</t>
  </si>
  <si>
    <t>h1</t>
  </si>
  <si>
    <t>name</t>
  </si>
  <si>
    <t>address</t>
  </si>
  <si>
    <t xml:space="preserve">name </t>
  </si>
  <si>
    <t>p</t>
  </si>
  <si>
    <t>Default value</t>
  </si>
  <si>
    <t>Refrence</t>
  </si>
  <si>
    <t xml:space="preserve">x |p </t>
  </si>
  <si>
    <t>Ram Pillai</t>
  </si>
  <si>
    <t>Shyam Prasad</t>
  </si>
  <si>
    <t>Maya Prasad</t>
  </si>
  <si>
    <t>Gender</t>
  </si>
  <si>
    <t>Male</t>
  </si>
  <si>
    <t>Female</t>
  </si>
  <si>
    <t>M</t>
  </si>
  <si>
    <t>Amrita</t>
  </si>
  <si>
    <t>Anup</t>
  </si>
  <si>
    <t>Sagar</t>
  </si>
  <si>
    <t>Mona</t>
  </si>
  <si>
    <t>Janak</t>
  </si>
  <si>
    <t>Apekshya</t>
  </si>
  <si>
    <t>Anil</t>
  </si>
  <si>
    <t>Birendra</t>
  </si>
  <si>
    <t>stock</t>
  </si>
  <si>
    <t>types</t>
  </si>
  <si>
    <t>pant</t>
  </si>
  <si>
    <t>t-shirt</t>
  </si>
  <si>
    <t>color</t>
  </si>
  <si>
    <t>blue</t>
  </si>
  <si>
    <t>red</t>
  </si>
  <si>
    <t>green</t>
  </si>
  <si>
    <t>XL</t>
  </si>
  <si>
    <t>XXL</t>
  </si>
  <si>
    <t>S</t>
  </si>
  <si>
    <t>Admitted Month</t>
  </si>
  <si>
    <t>Area</t>
  </si>
  <si>
    <t>Sales Values</t>
  </si>
  <si>
    <t>Gongabu</t>
  </si>
  <si>
    <t>Tinkune</t>
  </si>
  <si>
    <t>Baneshwor</t>
  </si>
  <si>
    <t>Chakrapath</t>
  </si>
  <si>
    <t>Gaushala</t>
  </si>
  <si>
    <t>Chabahil</t>
  </si>
  <si>
    <t>Nayabazar</t>
  </si>
  <si>
    <t>Swoyambhu</t>
  </si>
  <si>
    <t>Kalanki</t>
  </si>
  <si>
    <t>Satdobato</t>
  </si>
  <si>
    <t>Region</t>
  </si>
  <si>
    <t>Account</t>
  </si>
  <si>
    <t>Order</t>
  </si>
  <si>
    <t>Albertson, Kathy</t>
  </si>
  <si>
    <t>East</t>
  </si>
  <si>
    <t>January</t>
  </si>
  <si>
    <t>Brennan, Michael</t>
  </si>
  <si>
    <t>Davis, William</t>
  </si>
  <si>
    <t>Dumlao, Richard</t>
  </si>
  <si>
    <t>Flores, Tia</t>
  </si>
  <si>
    <t>South</t>
  </si>
  <si>
    <t>West</t>
  </si>
  <si>
    <t>February</t>
  </si>
  <si>
    <t>March</t>
  </si>
  <si>
    <t>Row Labels</t>
  </si>
  <si>
    <t>Grand Total</t>
  </si>
  <si>
    <t>Sum of Order</t>
  </si>
  <si>
    <t>Column Labels</t>
  </si>
  <si>
    <t>Group</t>
  </si>
  <si>
    <t>upto 5 years</t>
  </si>
  <si>
    <t>Infant</t>
  </si>
  <si>
    <t>Above 5 and below 16</t>
  </si>
  <si>
    <t>Child</t>
  </si>
  <si>
    <t>16 to 25</t>
  </si>
  <si>
    <t>Young</t>
  </si>
  <si>
    <t>Above 25</t>
  </si>
  <si>
    <t>Adult</t>
  </si>
  <si>
    <t xml:space="preserve"> Age</t>
  </si>
  <si>
    <t>Shakeel</t>
  </si>
  <si>
    <t>Sujan</t>
  </si>
  <si>
    <t>Shruti</t>
  </si>
  <si>
    <t>Binod</t>
  </si>
  <si>
    <t>Raju</t>
  </si>
  <si>
    <t>Suresh</t>
  </si>
  <si>
    <t>Rabindra</t>
  </si>
  <si>
    <t>Mishu</t>
  </si>
  <si>
    <t>Maya</t>
  </si>
  <si>
    <t>Student_ID</t>
  </si>
  <si>
    <t>F_name</t>
  </si>
  <si>
    <t>L_name</t>
  </si>
  <si>
    <t>1st term</t>
  </si>
  <si>
    <t>2nd term</t>
  </si>
  <si>
    <t>total</t>
  </si>
  <si>
    <t>Remark</t>
  </si>
  <si>
    <t>2012-101</t>
  </si>
  <si>
    <t>2012-102</t>
  </si>
  <si>
    <t>2012-103</t>
  </si>
  <si>
    <t>2012-104</t>
  </si>
  <si>
    <t>2012-105</t>
  </si>
  <si>
    <t>2012-106</t>
  </si>
  <si>
    <t>Karki</t>
  </si>
  <si>
    <t>Shahi</t>
  </si>
  <si>
    <t>Khanal</t>
  </si>
  <si>
    <t>Shrestha</t>
  </si>
  <si>
    <t>Rai</t>
  </si>
  <si>
    <t>Gurung</t>
  </si>
  <si>
    <t>Average</t>
  </si>
  <si>
    <t>CH</t>
  </si>
  <si>
    <t>Sujan, CFA, RS</t>
  </si>
  <si>
    <t>Ramesh, DL, DB</t>
  </si>
  <si>
    <t>Ram, CH, PR</t>
  </si>
  <si>
    <t>RS</t>
  </si>
  <si>
    <t>DB</t>
  </si>
  <si>
    <t>PR</t>
  </si>
  <si>
    <t>Mark1</t>
  </si>
  <si>
    <t>Mark2</t>
  </si>
  <si>
    <t>Mark3</t>
  </si>
  <si>
    <t>Mark4</t>
  </si>
  <si>
    <t>Mark5</t>
  </si>
  <si>
    <t>Emp No.</t>
  </si>
  <si>
    <t>Basic Salary</t>
  </si>
  <si>
    <t>HRA</t>
  </si>
  <si>
    <t>PF</t>
  </si>
  <si>
    <t>Gross Salary</t>
  </si>
  <si>
    <t>E001</t>
  </si>
  <si>
    <t>E002</t>
  </si>
  <si>
    <t>E003</t>
  </si>
  <si>
    <t>Ramhari</t>
  </si>
  <si>
    <t>Ganga</t>
  </si>
  <si>
    <t>Maximum Salary</t>
  </si>
  <si>
    <t>Minimum Salary</t>
  </si>
  <si>
    <t>E004</t>
  </si>
  <si>
    <t>Yearly Income</t>
  </si>
  <si>
    <t>Taxable Amount</t>
  </si>
  <si>
    <t>Tax</t>
  </si>
  <si>
    <t>Customer ID</t>
  </si>
  <si>
    <t>Current Month Reading</t>
  </si>
  <si>
    <t>Units Consumed</t>
  </si>
  <si>
    <t>Tax Amount</t>
  </si>
  <si>
    <t>Last Month Reading</t>
  </si>
  <si>
    <t>BNS-1006</t>
  </si>
  <si>
    <t>BNS-1007</t>
  </si>
  <si>
    <t>BNS-1008</t>
  </si>
  <si>
    <t>BNS-1009</t>
  </si>
  <si>
    <t>BNS-1010</t>
  </si>
  <si>
    <t>BNS-1011</t>
  </si>
  <si>
    <t>BNS-1012</t>
  </si>
  <si>
    <t>Aabesh</t>
  </si>
  <si>
    <t>Bishesh</t>
  </si>
  <si>
    <t>Chandan</t>
  </si>
  <si>
    <t>Deep</t>
  </si>
  <si>
    <t>Garima</t>
  </si>
  <si>
    <t>Juliya</t>
  </si>
  <si>
    <t>Kamala</t>
  </si>
  <si>
    <t>2o unit</t>
  </si>
  <si>
    <t>Rs. 100</t>
  </si>
  <si>
    <t>20-100</t>
  </si>
  <si>
    <t>Rs.8/unit</t>
  </si>
  <si>
    <t>&gt;100</t>
  </si>
  <si>
    <t>Rs. 12/unit</t>
  </si>
  <si>
    <t>5% Tax</t>
  </si>
  <si>
    <t>Examination</t>
  </si>
  <si>
    <t>Roll No</t>
  </si>
  <si>
    <t>Roshan Shrestha</t>
  </si>
  <si>
    <t>Full Marks</t>
  </si>
  <si>
    <t>Pass Marks</t>
  </si>
  <si>
    <t>Obtain Marks</t>
  </si>
  <si>
    <t>Math</t>
  </si>
  <si>
    <t>English</t>
  </si>
  <si>
    <t>Nepali</t>
  </si>
  <si>
    <t>Computer</t>
  </si>
  <si>
    <t>Science</t>
  </si>
  <si>
    <t>ABC Bank</t>
  </si>
  <si>
    <t>Statement of Account</t>
  </si>
  <si>
    <t>Mrs.</t>
  </si>
  <si>
    <t>Ramesh Maharjan</t>
  </si>
  <si>
    <t>Date</t>
  </si>
  <si>
    <t>Withdraw</t>
  </si>
  <si>
    <t>Deposite</t>
  </si>
  <si>
    <t>Balance</t>
  </si>
  <si>
    <t>1st Oct 2010</t>
  </si>
  <si>
    <t>2nd Oct 2010</t>
  </si>
  <si>
    <t>14th Oct 2010</t>
  </si>
  <si>
    <t>17th Oct 2010</t>
  </si>
  <si>
    <t>20th Oct 2010</t>
  </si>
  <si>
    <t>24th Oct 2010</t>
  </si>
  <si>
    <t>5678 Rent</t>
  </si>
  <si>
    <t>5679 rent</t>
  </si>
  <si>
    <t>Dividend</t>
  </si>
  <si>
    <t>Interest</t>
  </si>
  <si>
    <t>5680 Sagun</t>
  </si>
  <si>
    <t>Least square Spread-sheet</t>
  </si>
  <si>
    <t>Year of Operation</t>
  </si>
  <si>
    <t>Credit Hours (x)</t>
  </si>
  <si>
    <t>Indirect Expenses (y)</t>
  </si>
  <si>
    <t>x^2</t>
  </si>
  <si>
    <t>y^2</t>
  </si>
  <si>
    <t>xy</t>
  </si>
  <si>
    <t xml:space="preserve">(X-X ̅ )^2 </t>
  </si>
  <si>
    <t>b</t>
  </si>
  <si>
    <t>Summation</t>
  </si>
  <si>
    <t>n</t>
  </si>
  <si>
    <t xml:space="preserve">a </t>
  </si>
  <si>
    <t>SN</t>
  </si>
  <si>
    <t>Particular</t>
  </si>
  <si>
    <t>Item 203</t>
  </si>
  <si>
    <t>Item 101</t>
  </si>
  <si>
    <t>Item 222</t>
  </si>
  <si>
    <t>Item 050</t>
  </si>
  <si>
    <t>Item 73</t>
  </si>
  <si>
    <t>Item 010</t>
  </si>
  <si>
    <t>Discount</t>
  </si>
  <si>
    <t>VAT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</si>
</sst>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3" formatCode="_(* #,##0.00_);_(* \(#,##0.00\);_(* &quot;-&quot;??_);_(@_)"/>
    <numFmt numFmtId="164" formatCode="[$-F800]dddd\,\ mmmm\ dd\,\ yyyy"/>
  </numFmts>
  <fonts count="6" x14ac:knownFonts="1">
    <font>
      <sz val="11"/>
      <color theme="1"/>
      <name val="Calibri"/>
      <family val="2"/>
      <scheme val="minor"/>
    </font>
    <font>
      <sz val="11"/>
      <color theme="1"/>
      <name val="Georgia"/>
      <family val="1"/>
    </font>
    <font>
      <b/>
      <sz val="11"/>
      <color theme="1"/>
      <name val="Georgia"/>
      <family val="1"/>
    </font>
    <font>
      <sz val="11"/>
      <color theme="1"/>
      <name val="Calibri"/>
      <family val="2"/>
      <scheme val="minor"/>
    </font>
    <font>
      <b/>
      <sz val="11"/>
      <color rgb="FF000000"/>
      <name val="Georgia"/>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49">
    <xf numFmtId="0" fontId="0" fillId="0" borderId="0" xfId="0"/>
    <xf numFmtId="0" fontId="1" fillId="0" borderId="0" xfId="0" applyFont="1"/>
    <xf numFmtId="0" fontId="2" fillId="0" borderId="0" xfId="0" applyFont="1"/>
    <xf numFmtId="0" fontId="1" fillId="0" borderId="0" xfId="0" applyFont="1" applyAlignment="1">
      <alignment vertical="center"/>
    </xf>
    <xf numFmtId="164" fontId="0" fillId="0" borderId="0" xfId="1" applyNumberFormat="1" applyFont="1"/>
    <xf numFmtId="14" fontId="0" fillId="0" borderId="0" xfId="0" applyNumberFormat="1"/>
    <xf numFmtId="2" fontId="0" fillId="0" borderId="0" xfId="0" applyNumberFormat="1"/>
    <xf numFmtId="0" fontId="0" fillId="0" borderId="0" xfId="0" applyAlignment="1"/>
    <xf numFmtId="0" fontId="1" fillId="0" borderId="0" xfId="0" applyFont="1" applyAlignment="1">
      <alignment wrapText="1"/>
    </xf>
    <xf numFmtId="0" fontId="2" fillId="0" borderId="0" xfId="0" applyFont="1"/>
    <xf numFmtId="0" fontId="2" fillId="0" borderId="0" xfId="0" applyFont="1"/>
    <xf numFmtId="0" fontId="2" fillId="0" borderId="0" xfId="0" applyFont="1" applyAlignment="1"/>
    <xf numFmtId="0" fontId="1" fillId="0" borderId="0" xfId="0" applyFont="1" applyAlignment="1"/>
    <xf numFmtId="0" fontId="2" fillId="0" borderId="1" xfId="0" applyFont="1" applyBorder="1"/>
    <xf numFmtId="0" fontId="4" fillId="0" borderId="1" xfId="0" applyFont="1" applyBorder="1"/>
    <xf numFmtId="0" fontId="2" fillId="0" borderId="1" xfId="0" applyFont="1" applyBorder="1" applyAlignment="1">
      <alignment vertical="center"/>
    </xf>
    <xf numFmtId="0" fontId="1" fillId="0" borderId="1" xfId="0" applyFont="1" applyBorder="1" applyAlignment="1">
      <alignment wrapText="1"/>
    </xf>
    <xf numFmtId="0" fontId="1" fillId="0" borderId="0" xfId="0" applyNumberFormat="1" applyFont="1"/>
    <xf numFmtId="0" fontId="2" fillId="0" borderId="0" xfId="0" applyFont="1"/>
    <xf numFmtId="0" fontId="2" fillId="0" borderId="0" xfId="0" applyFont="1"/>
    <xf numFmtId="0" fontId="2" fillId="0" borderId="0" xfId="0" applyFont="1"/>
    <xf numFmtId="22" fontId="0" fillId="0" borderId="0" xfId="0" applyNumberFormat="1"/>
    <xf numFmtId="8" fontId="0" fillId="0" borderId="0" xfId="0" applyNumberFormat="1"/>
    <xf numFmtId="0" fontId="5" fillId="0" borderId="0" xfId="0" applyFont="1"/>
    <xf numFmtId="0" fontId="2" fillId="0" borderId="0" xfId="0" applyFont="1"/>
    <xf numFmtId="9" fontId="0" fillId="0" borderId="0" xfId="0" applyNumberFormat="1"/>
    <xf numFmtId="0" fontId="1" fillId="0" borderId="1" xfId="0" applyFont="1" applyBorder="1"/>
    <xf numFmtId="0" fontId="2" fillId="0" borderId="0" xfId="0" applyFont="1"/>
    <xf numFmtId="0" fontId="2" fillId="0" borderId="0" xfId="0" applyFont="1"/>
    <xf numFmtId="0" fontId="2" fillId="0" borderId="0" xfId="0" applyFont="1"/>
    <xf numFmtId="8" fontId="1"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2" fillId="0" borderId="0" xfId="0" applyFont="1"/>
    <xf numFmtId="0" fontId="2" fillId="0" borderId="0" xfId="0" applyFont="1"/>
    <xf numFmtId="0" fontId="2" fillId="0" borderId="0" xfId="0" applyFont="1" applyAlignment="1">
      <alignment wrapText="1"/>
    </xf>
    <xf numFmtId="2" fontId="1" fillId="0" borderId="0" xfId="0" applyNumberFormat="1" applyFont="1"/>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wrapText="1"/>
    </xf>
    <xf numFmtId="0" fontId="2" fillId="0" borderId="0" xfId="0" applyFont="1"/>
    <xf numFmtId="0" fontId="2" fillId="0" borderId="0" xfId="0" applyFont="1" applyAlignment="1">
      <alignment horizontal="right"/>
    </xf>
    <xf numFmtId="0" fontId="1" fillId="0" borderId="0" xfId="0" applyFont="1" applyAlignment="1">
      <alignment horizontal="left"/>
    </xf>
    <xf numFmtId="0" fontId="1" fillId="0" borderId="0" xfId="0" applyFont="1" applyAlignme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2">
    <cellStyle name="Comma" xfId="1" builtinId="3"/>
    <cellStyle name="Normal" xfId="0" builtinId="0"/>
  </cellStyles>
  <dxfs count="8">
    <dxf>
      <font>
        <b val="0"/>
        <i val="0"/>
        <strike val="0"/>
        <condense val="0"/>
        <extend val="0"/>
        <outline val="0"/>
        <shadow val="0"/>
        <u val="none"/>
        <vertAlign val="baseline"/>
        <sz val="11"/>
        <color theme="1"/>
        <name val="Georgia"/>
        <scheme val="none"/>
      </font>
    </dxf>
    <dxf>
      <font>
        <b val="0"/>
        <i val="0"/>
        <strike val="0"/>
        <condense val="0"/>
        <extend val="0"/>
        <outline val="0"/>
        <shadow val="0"/>
        <u val="none"/>
        <vertAlign val="baseline"/>
        <sz val="11"/>
        <color theme="1"/>
        <name val="Georgia"/>
        <scheme val="none"/>
      </font>
      <numFmt numFmtId="12" formatCode="&quot;$&quot;#,##0.00_);[Red]\(&quot;$&quot;#,##0.00\)"/>
    </dxf>
    <dxf>
      <font>
        <b val="0"/>
        <i val="0"/>
        <strike val="0"/>
        <condense val="0"/>
        <extend val="0"/>
        <outline val="0"/>
        <shadow val="0"/>
        <u val="none"/>
        <vertAlign val="baseline"/>
        <sz val="11"/>
        <color theme="1"/>
        <name val="Georgia"/>
        <scheme val="none"/>
      </font>
    </dxf>
    <dxf>
      <font>
        <b val="0"/>
        <i val="0"/>
        <strike val="0"/>
        <condense val="0"/>
        <extend val="0"/>
        <outline val="0"/>
        <shadow val="0"/>
        <u val="none"/>
        <vertAlign val="baseline"/>
        <sz val="11"/>
        <color theme="1"/>
        <name val="Georgia"/>
        <scheme val="none"/>
      </font>
    </dxf>
    <dxf>
      <font>
        <b val="0"/>
        <i val="0"/>
        <strike val="0"/>
        <condense val="0"/>
        <extend val="0"/>
        <outline val="0"/>
        <shadow val="0"/>
        <u val="none"/>
        <vertAlign val="baseline"/>
        <sz val="11"/>
        <color theme="1"/>
        <name val="Georgia"/>
        <scheme val="none"/>
      </font>
    </dxf>
    <dxf>
      <font>
        <b val="0"/>
        <i val="0"/>
        <strike val="0"/>
        <condense val="0"/>
        <extend val="0"/>
        <outline val="0"/>
        <shadow val="0"/>
        <u val="none"/>
        <vertAlign val="baseline"/>
        <sz val="11"/>
        <color theme="1"/>
        <name val="Georgia"/>
        <scheme val="none"/>
      </font>
    </dxf>
    <dxf>
      <font>
        <b/>
        <i val="0"/>
        <strike val="0"/>
        <condense val="0"/>
        <extend val="0"/>
        <outline val="0"/>
        <shadow val="0"/>
        <u val="none"/>
        <vertAlign val="baseline"/>
        <sz val="11"/>
        <color theme="1"/>
        <name val="Georgia"/>
        <scheme val="none"/>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Time SPENT on SMARTPHONES</a:t>
            </a:r>
          </a:p>
        </c:rich>
      </c:tx>
      <c:layout>
        <c:manualLayout>
          <c:xMode val="edge"/>
          <c:yMode val="edge"/>
          <c:x val="0.12916666666666668"/>
          <c:y val="1.85185185185185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Chart!$D$3</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E3-4872-AAC9-39E9B706D67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6E3-4872-AAC9-39E9B706D67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E3-4872-AAC9-39E9B706D67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46E3-4872-AAC9-39E9B706D67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6E3-4872-AAC9-39E9B706D67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46E3-4872-AAC9-39E9B706D6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Chart!$C$4:$C$9</c:f>
              <c:strCache>
                <c:ptCount val="6"/>
                <c:pt idx="0">
                  <c:v>Games</c:v>
                </c:pt>
                <c:pt idx="1">
                  <c:v>Social Networking</c:v>
                </c:pt>
                <c:pt idx="2">
                  <c:v>Utilities</c:v>
                </c:pt>
                <c:pt idx="3">
                  <c:v>Music and Videos</c:v>
                </c:pt>
                <c:pt idx="4">
                  <c:v>News </c:v>
                </c:pt>
                <c:pt idx="5">
                  <c:v>Other</c:v>
                </c:pt>
              </c:strCache>
            </c:strRef>
          </c:cat>
          <c:val>
            <c:numRef>
              <c:f>Chart!$D$4:$D$9</c:f>
              <c:numCache>
                <c:formatCode>0%</c:formatCode>
                <c:ptCount val="6"/>
                <c:pt idx="0">
                  <c:v>0.45</c:v>
                </c:pt>
                <c:pt idx="1">
                  <c:v>0.28999999999999998</c:v>
                </c:pt>
                <c:pt idx="2">
                  <c:v>0.1</c:v>
                </c:pt>
                <c:pt idx="3">
                  <c:v>0.08</c:v>
                </c:pt>
                <c:pt idx="4">
                  <c:v>0.03</c:v>
                </c:pt>
                <c:pt idx="5">
                  <c:v>0.05</c:v>
                </c:pt>
              </c:numCache>
            </c:numRef>
          </c:val>
          <c:extLst>
            <c:ext xmlns:c16="http://schemas.microsoft.com/office/drawing/2014/chart" uri="{C3380CC4-5D6E-409C-BE32-E72D297353CC}">
              <c16:uniqueId val="{00000000-46E3-4872-AAC9-39E9B706D67A}"/>
            </c:ext>
          </c:extLst>
        </c:ser>
        <c:dLbls>
          <c:dLblPos val="outEnd"/>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of Novels (in thousands)</a:t>
            </a:r>
            <a:r>
              <a:rPr lang="en-US" baseline="0"/>
              <a:t> By Catergory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'Bar Graph'!$B$4</c:f>
              <c:strCache>
                <c:ptCount val="1"/>
                <c:pt idx="0">
                  <c:v>Young Adult</c:v>
                </c:pt>
              </c:strCache>
            </c:strRef>
          </c:tx>
          <c:spPr>
            <a:solidFill>
              <a:schemeClr val="accent1"/>
            </a:solidFill>
            <a:ln>
              <a:noFill/>
            </a:ln>
            <a:effectLst/>
          </c:spPr>
          <c:invertIfNegative val="0"/>
          <c:cat>
            <c:numRef>
              <c:f>'Bar Graph'!$C$3:$G$3</c:f>
              <c:numCache>
                <c:formatCode>General</c:formatCode>
                <c:ptCount val="5"/>
                <c:pt idx="0">
                  <c:v>2006</c:v>
                </c:pt>
                <c:pt idx="1">
                  <c:v>2007</c:v>
                </c:pt>
                <c:pt idx="2">
                  <c:v>2008</c:v>
                </c:pt>
                <c:pt idx="3">
                  <c:v>2009</c:v>
                </c:pt>
                <c:pt idx="4">
                  <c:v>2010</c:v>
                </c:pt>
              </c:numCache>
            </c:numRef>
          </c:cat>
          <c:val>
            <c:numRef>
              <c:f>'Bar Graph'!$C$4:$G$4</c:f>
              <c:numCache>
                <c:formatCode>General</c:formatCode>
                <c:ptCount val="5"/>
                <c:pt idx="0">
                  <c:v>35</c:v>
                </c:pt>
                <c:pt idx="1">
                  <c:v>42</c:v>
                </c:pt>
                <c:pt idx="2">
                  <c:v>20</c:v>
                </c:pt>
                <c:pt idx="3">
                  <c:v>16</c:v>
                </c:pt>
                <c:pt idx="4">
                  <c:v>21</c:v>
                </c:pt>
              </c:numCache>
            </c:numRef>
          </c:val>
          <c:extLst>
            <c:ext xmlns:c16="http://schemas.microsoft.com/office/drawing/2014/chart" uri="{C3380CC4-5D6E-409C-BE32-E72D297353CC}">
              <c16:uniqueId val="{00000000-4E59-4289-A8E3-1DCB2C2FF9BF}"/>
            </c:ext>
          </c:extLst>
        </c:ser>
        <c:ser>
          <c:idx val="1"/>
          <c:order val="1"/>
          <c:tx>
            <c:strRef>
              <c:f>'Bar Graph'!$B$5</c:f>
              <c:strCache>
                <c:ptCount val="1"/>
                <c:pt idx="0">
                  <c:v>Classics</c:v>
                </c:pt>
              </c:strCache>
            </c:strRef>
          </c:tx>
          <c:spPr>
            <a:solidFill>
              <a:schemeClr val="accent2"/>
            </a:solidFill>
            <a:ln>
              <a:noFill/>
            </a:ln>
            <a:effectLst/>
          </c:spPr>
          <c:invertIfNegative val="0"/>
          <c:cat>
            <c:numRef>
              <c:f>'Bar Graph'!$C$3:$G$3</c:f>
              <c:numCache>
                <c:formatCode>General</c:formatCode>
                <c:ptCount val="5"/>
                <c:pt idx="0">
                  <c:v>2006</c:v>
                </c:pt>
                <c:pt idx="1">
                  <c:v>2007</c:v>
                </c:pt>
                <c:pt idx="2">
                  <c:v>2008</c:v>
                </c:pt>
                <c:pt idx="3">
                  <c:v>2009</c:v>
                </c:pt>
                <c:pt idx="4">
                  <c:v>2010</c:v>
                </c:pt>
              </c:numCache>
            </c:numRef>
          </c:cat>
          <c:val>
            <c:numRef>
              <c:f>'Bar Graph'!$C$5:$G$5</c:f>
              <c:numCache>
                <c:formatCode>General</c:formatCode>
                <c:ptCount val="5"/>
                <c:pt idx="0">
                  <c:v>18</c:v>
                </c:pt>
                <c:pt idx="1">
                  <c:v>49</c:v>
                </c:pt>
                <c:pt idx="2">
                  <c:v>16</c:v>
                </c:pt>
                <c:pt idx="3">
                  <c:v>10</c:v>
                </c:pt>
                <c:pt idx="4">
                  <c:v>26</c:v>
                </c:pt>
              </c:numCache>
            </c:numRef>
          </c:val>
          <c:extLst>
            <c:ext xmlns:c16="http://schemas.microsoft.com/office/drawing/2014/chart" uri="{C3380CC4-5D6E-409C-BE32-E72D297353CC}">
              <c16:uniqueId val="{00000001-4E59-4289-A8E3-1DCB2C2FF9BF}"/>
            </c:ext>
          </c:extLst>
        </c:ser>
        <c:ser>
          <c:idx val="2"/>
          <c:order val="2"/>
          <c:tx>
            <c:strRef>
              <c:f>'Bar Graph'!$B$6</c:f>
              <c:strCache>
                <c:ptCount val="1"/>
                <c:pt idx="0">
                  <c:v>Mystery</c:v>
                </c:pt>
              </c:strCache>
            </c:strRef>
          </c:tx>
          <c:spPr>
            <a:solidFill>
              <a:schemeClr val="accent3"/>
            </a:solidFill>
            <a:ln>
              <a:noFill/>
            </a:ln>
            <a:effectLst/>
          </c:spPr>
          <c:invertIfNegative val="0"/>
          <c:cat>
            <c:numRef>
              <c:f>'Bar Graph'!$C$3:$G$3</c:f>
              <c:numCache>
                <c:formatCode>General</c:formatCode>
                <c:ptCount val="5"/>
                <c:pt idx="0">
                  <c:v>2006</c:v>
                </c:pt>
                <c:pt idx="1">
                  <c:v>2007</c:v>
                </c:pt>
                <c:pt idx="2">
                  <c:v>2008</c:v>
                </c:pt>
                <c:pt idx="3">
                  <c:v>2009</c:v>
                </c:pt>
                <c:pt idx="4">
                  <c:v>2010</c:v>
                </c:pt>
              </c:numCache>
            </c:numRef>
          </c:cat>
          <c:val>
            <c:numRef>
              <c:f>'Bar Graph'!$C$6:$G$6</c:f>
              <c:numCache>
                <c:formatCode>General</c:formatCode>
                <c:ptCount val="5"/>
                <c:pt idx="0">
                  <c:v>78</c:v>
                </c:pt>
                <c:pt idx="1">
                  <c:v>82</c:v>
                </c:pt>
                <c:pt idx="2">
                  <c:v>48</c:v>
                </c:pt>
                <c:pt idx="3">
                  <c:v>53</c:v>
                </c:pt>
                <c:pt idx="4">
                  <c:v>73</c:v>
                </c:pt>
              </c:numCache>
            </c:numRef>
          </c:val>
          <c:extLst>
            <c:ext xmlns:c16="http://schemas.microsoft.com/office/drawing/2014/chart" uri="{C3380CC4-5D6E-409C-BE32-E72D297353CC}">
              <c16:uniqueId val="{00000002-4E59-4289-A8E3-1DCB2C2FF9BF}"/>
            </c:ext>
          </c:extLst>
        </c:ser>
        <c:ser>
          <c:idx val="3"/>
          <c:order val="3"/>
          <c:tx>
            <c:strRef>
              <c:f>'Bar Graph'!$B$7</c:f>
              <c:strCache>
                <c:ptCount val="1"/>
                <c:pt idx="0">
                  <c:v>Romance</c:v>
                </c:pt>
              </c:strCache>
            </c:strRef>
          </c:tx>
          <c:spPr>
            <a:solidFill>
              <a:schemeClr val="accent4"/>
            </a:solidFill>
            <a:ln>
              <a:noFill/>
            </a:ln>
            <a:effectLst/>
          </c:spPr>
          <c:invertIfNegative val="0"/>
          <c:cat>
            <c:numRef>
              <c:f>'Bar Graph'!$C$3:$G$3</c:f>
              <c:numCache>
                <c:formatCode>General</c:formatCode>
                <c:ptCount val="5"/>
                <c:pt idx="0">
                  <c:v>2006</c:v>
                </c:pt>
                <c:pt idx="1">
                  <c:v>2007</c:v>
                </c:pt>
                <c:pt idx="2">
                  <c:v>2008</c:v>
                </c:pt>
                <c:pt idx="3">
                  <c:v>2009</c:v>
                </c:pt>
                <c:pt idx="4">
                  <c:v>2010</c:v>
                </c:pt>
              </c:numCache>
            </c:numRef>
          </c:cat>
          <c:val>
            <c:numRef>
              <c:f>'Bar Graph'!$C$7:$G$7</c:f>
              <c:numCache>
                <c:formatCode>General</c:formatCode>
                <c:ptCount val="5"/>
                <c:pt idx="0">
                  <c:v>94</c:v>
                </c:pt>
                <c:pt idx="1">
                  <c:v>131</c:v>
                </c:pt>
                <c:pt idx="2">
                  <c:v>79</c:v>
                </c:pt>
                <c:pt idx="3">
                  <c:v>71</c:v>
                </c:pt>
                <c:pt idx="4">
                  <c:v>81</c:v>
                </c:pt>
              </c:numCache>
            </c:numRef>
          </c:val>
          <c:extLst>
            <c:ext xmlns:c16="http://schemas.microsoft.com/office/drawing/2014/chart" uri="{C3380CC4-5D6E-409C-BE32-E72D297353CC}">
              <c16:uniqueId val="{00000003-4E59-4289-A8E3-1DCB2C2FF9BF}"/>
            </c:ext>
          </c:extLst>
        </c:ser>
        <c:ser>
          <c:idx val="4"/>
          <c:order val="4"/>
          <c:tx>
            <c:strRef>
              <c:f>'Bar Graph'!$B$8</c:f>
              <c:strCache>
                <c:ptCount val="1"/>
                <c:pt idx="0">
                  <c:v>Sci-fi &amp; Fantasy</c:v>
                </c:pt>
              </c:strCache>
            </c:strRef>
          </c:tx>
          <c:spPr>
            <a:solidFill>
              <a:schemeClr val="accent5"/>
            </a:solidFill>
            <a:ln>
              <a:noFill/>
            </a:ln>
            <a:effectLst/>
          </c:spPr>
          <c:invertIfNegative val="0"/>
          <c:cat>
            <c:numRef>
              <c:f>'Bar Graph'!$C$3:$G$3</c:f>
              <c:numCache>
                <c:formatCode>General</c:formatCode>
                <c:ptCount val="5"/>
                <c:pt idx="0">
                  <c:v>2006</c:v>
                </c:pt>
                <c:pt idx="1">
                  <c:v>2007</c:v>
                </c:pt>
                <c:pt idx="2">
                  <c:v>2008</c:v>
                </c:pt>
                <c:pt idx="3">
                  <c:v>2009</c:v>
                </c:pt>
                <c:pt idx="4">
                  <c:v>2010</c:v>
                </c:pt>
              </c:numCache>
            </c:numRef>
          </c:cat>
          <c:val>
            <c:numRef>
              <c:f>'Bar Graph'!$C$8:$G$8</c:f>
              <c:numCache>
                <c:formatCode>General</c:formatCode>
                <c:ptCount val="5"/>
                <c:pt idx="0">
                  <c:v>16</c:v>
                </c:pt>
                <c:pt idx="1">
                  <c:v>19</c:v>
                </c:pt>
                <c:pt idx="2">
                  <c:v>12</c:v>
                </c:pt>
                <c:pt idx="3">
                  <c:v>11</c:v>
                </c:pt>
                <c:pt idx="4">
                  <c:v>17</c:v>
                </c:pt>
              </c:numCache>
            </c:numRef>
          </c:val>
          <c:extLst>
            <c:ext xmlns:c16="http://schemas.microsoft.com/office/drawing/2014/chart" uri="{C3380CC4-5D6E-409C-BE32-E72D297353CC}">
              <c16:uniqueId val="{00000004-4E59-4289-A8E3-1DCB2C2FF9BF}"/>
            </c:ext>
          </c:extLst>
        </c:ser>
        <c:dLbls>
          <c:showLegendKey val="0"/>
          <c:showVal val="0"/>
          <c:showCatName val="0"/>
          <c:showSerName val="0"/>
          <c:showPercent val="0"/>
          <c:showBubbleSize val="0"/>
        </c:dLbls>
        <c:gapWidth val="219"/>
        <c:overlap val="-27"/>
        <c:axId val="1025439104"/>
        <c:axId val="1025436192"/>
      </c:barChart>
      <c:catAx>
        <c:axId val="102543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436192"/>
        <c:crosses val="autoZero"/>
        <c:auto val="1"/>
        <c:lblAlgn val="ctr"/>
        <c:lblOffset val="100"/>
        <c:noMultiLvlLbl val="0"/>
      </c:catAx>
      <c:valAx>
        <c:axId val="1025436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439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of Fruits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Sheet4!$C$3</c:f>
              <c:strCache>
                <c:ptCount val="1"/>
                <c:pt idx="0">
                  <c:v>Jan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Sheet4!$B$4:$B$6</c:f>
              <c:strCache>
                <c:ptCount val="3"/>
                <c:pt idx="0">
                  <c:v>Mango</c:v>
                </c:pt>
                <c:pt idx="1">
                  <c:v>Apple</c:v>
                </c:pt>
                <c:pt idx="2">
                  <c:v>Banana</c:v>
                </c:pt>
              </c:strCache>
            </c:strRef>
          </c:cat>
          <c:val>
            <c:numRef>
              <c:f>Sheet4!$C$4:$C$6</c:f>
              <c:numCache>
                <c:formatCode>General</c:formatCode>
                <c:ptCount val="3"/>
                <c:pt idx="0">
                  <c:v>50</c:v>
                </c:pt>
                <c:pt idx="1">
                  <c:v>25</c:v>
                </c:pt>
                <c:pt idx="2">
                  <c:v>55</c:v>
                </c:pt>
              </c:numCache>
            </c:numRef>
          </c:val>
          <c:extLst>
            <c:ext xmlns:c16="http://schemas.microsoft.com/office/drawing/2014/chart" uri="{C3380CC4-5D6E-409C-BE32-E72D297353CC}">
              <c16:uniqueId val="{00000000-052A-47CA-86E7-C145DDF39405}"/>
            </c:ext>
          </c:extLst>
        </c:ser>
        <c:ser>
          <c:idx val="1"/>
          <c:order val="1"/>
          <c:tx>
            <c:strRef>
              <c:f>Sheet4!$D$3</c:f>
              <c:strCache>
                <c:ptCount val="1"/>
                <c:pt idx="0">
                  <c:v>Feb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Sheet4!$B$4:$B$6</c:f>
              <c:strCache>
                <c:ptCount val="3"/>
                <c:pt idx="0">
                  <c:v>Mango</c:v>
                </c:pt>
                <c:pt idx="1">
                  <c:v>Apple</c:v>
                </c:pt>
                <c:pt idx="2">
                  <c:v>Banana</c:v>
                </c:pt>
              </c:strCache>
            </c:strRef>
          </c:cat>
          <c:val>
            <c:numRef>
              <c:f>Sheet4!$D$4:$D$6</c:f>
              <c:numCache>
                <c:formatCode>General</c:formatCode>
                <c:ptCount val="3"/>
                <c:pt idx="0">
                  <c:v>40</c:v>
                </c:pt>
                <c:pt idx="1">
                  <c:v>80</c:v>
                </c:pt>
                <c:pt idx="2">
                  <c:v>35</c:v>
                </c:pt>
              </c:numCache>
            </c:numRef>
          </c:val>
          <c:extLst>
            <c:ext xmlns:c16="http://schemas.microsoft.com/office/drawing/2014/chart" uri="{C3380CC4-5D6E-409C-BE32-E72D297353CC}">
              <c16:uniqueId val="{00000001-052A-47CA-86E7-C145DDF39405}"/>
            </c:ext>
          </c:extLst>
        </c:ser>
        <c:ser>
          <c:idx val="2"/>
          <c:order val="2"/>
          <c:tx>
            <c:strRef>
              <c:f>Sheet4!$E$3</c:f>
              <c:strCache>
                <c:ptCount val="1"/>
                <c:pt idx="0">
                  <c:v>Mar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Sheet4!$B$4:$B$6</c:f>
              <c:strCache>
                <c:ptCount val="3"/>
                <c:pt idx="0">
                  <c:v>Mango</c:v>
                </c:pt>
                <c:pt idx="1">
                  <c:v>Apple</c:v>
                </c:pt>
                <c:pt idx="2">
                  <c:v>Banana</c:v>
                </c:pt>
              </c:strCache>
            </c:strRef>
          </c:cat>
          <c:val>
            <c:numRef>
              <c:f>Sheet4!$E$4:$E$6</c:f>
              <c:numCache>
                <c:formatCode>General</c:formatCode>
                <c:ptCount val="3"/>
                <c:pt idx="0">
                  <c:v>30</c:v>
                </c:pt>
                <c:pt idx="1">
                  <c:v>70</c:v>
                </c:pt>
                <c:pt idx="2">
                  <c:v>80</c:v>
                </c:pt>
              </c:numCache>
            </c:numRef>
          </c:val>
          <c:extLst>
            <c:ext xmlns:c16="http://schemas.microsoft.com/office/drawing/2014/chart" uri="{C3380CC4-5D6E-409C-BE32-E72D297353CC}">
              <c16:uniqueId val="{00000002-052A-47CA-86E7-C145DDF39405}"/>
            </c:ext>
          </c:extLst>
        </c:ser>
        <c:dLbls>
          <c:showLegendKey val="0"/>
          <c:showVal val="0"/>
          <c:showCatName val="0"/>
          <c:showSerName val="0"/>
          <c:showPercent val="0"/>
          <c:showBubbleSize val="0"/>
        </c:dLbls>
        <c:gapWidth val="100"/>
        <c:overlap val="-24"/>
        <c:axId val="1022225040"/>
        <c:axId val="1022227120"/>
      </c:barChart>
      <c:catAx>
        <c:axId val="1022225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22227120"/>
        <c:crosses val="autoZero"/>
        <c:auto val="1"/>
        <c:lblAlgn val="ctr"/>
        <c:lblOffset val="100"/>
        <c:noMultiLvlLbl val="0"/>
      </c:catAx>
      <c:valAx>
        <c:axId val="10222271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22225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342900</xdr:colOff>
      <xdr:row>0</xdr:row>
      <xdr:rowOff>123825</xdr:rowOff>
    </xdr:from>
    <xdr:to>
      <xdr:col>13</xdr:col>
      <xdr:colOff>38100</xdr:colOff>
      <xdr:row>15</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276225</xdr:colOff>
      <xdr:row>2</xdr:row>
      <xdr:rowOff>85725</xdr:rowOff>
    </xdr:from>
    <xdr:to>
      <xdr:col>17</xdr:col>
      <xdr:colOff>581025</xdr:colOff>
      <xdr:row>16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581025</xdr:colOff>
      <xdr:row>4</xdr:row>
      <xdr:rowOff>180976</xdr:rowOff>
    </xdr:from>
    <xdr:to>
      <xdr:col>5</xdr:col>
      <xdr:colOff>142875</xdr:colOff>
      <xdr:row>13</xdr:row>
      <xdr:rowOff>104776</xdr:rowOff>
    </xdr:to>
    <xdr:sp macro="" textlink="">
      <xdr:nvSpPr>
        <xdr:cNvPr id="5" name="Oval 4"/>
        <xdr:cNvSpPr/>
      </xdr:nvSpPr>
      <xdr:spPr>
        <a:xfrm>
          <a:off x="1190625" y="942976"/>
          <a:ext cx="2000250" cy="1638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endParaRPr lang="en-US" sz="1100"/>
        </a:p>
        <a:p>
          <a:pPr algn="l"/>
          <a:endParaRPr lang="en-US" sz="1100"/>
        </a:p>
        <a:p>
          <a:pPr algn="l"/>
          <a:r>
            <a:rPr lang="en-US" sz="1100"/>
            <a:t>New</a:t>
          </a:r>
          <a:r>
            <a:rPr lang="en-US" sz="1100" baseline="0"/>
            <a:t> Origin</a:t>
          </a:r>
          <a:endParaRPr lang="en-US" sz="1100"/>
        </a:p>
      </xdr:txBody>
    </xdr:sp>
    <xdr:clientData/>
  </xdr:twoCellAnchor>
  <xdr:twoCellAnchor>
    <xdr:from>
      <xdr:col>5</xdr:col>
      <xdr:colOff>371475</xdr:colOff>
      <xdr:row>1</xdr:row>
      <xdr:rowOff>161925</xdr:rowOff>
    </xdr:from>
    <xdr:to>
      <xdr:col>13</xdr:col>
      <xdr:colOff>66675</xdr:colOff>
      <xdr:row>16</xdr:row>
      <xdr:rowOff>47625</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495300</xdr:colOff>
      <xdr:row>13</xdr:row>
      <xdr:rowOff>95250</xdr:rowOff>
    </xdr:from>
    <xdr:to>
      <xdr:col>5</xdr:col>
      <xdr:colOff>287875</xdr:colOff>
      <xdr:row>20</xdr:row>
      <xdr:rowOff>104775</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4900" y="2571750"/>
          <a:ext cx="2230975" cy="134302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409575</xdr:colOff>
      <xdr:row>0</xdr:row>
      <xdr:rowOff>85725</xdr:rowOff>
    </xdr:from>
    <xdr:to>
      <xdr:col>9</xdr:col>
      <xdr:colOff>409575</xdr:colOff>
      <xdr:row>13</xdr:row>
      <xdr:rowOff>133350</xdr:rowOff>
    </xdr:to>
    <mc:AlternateContent xmlns:mc="http://schemas.openxmlformats.org/markup-compatibility/2006" xmlns:a14="http://schemas.microsoft.com/office/drawing/2010/main">
      <mc:Choice Requires="a14">
        <xdr:graphicFrame macro="">
          <xdr:nvGraphicFramePr>
            <xdr:cNvPr id="2"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5410200" y="85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frencing"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ell%20Refrencing"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NestedIf"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CA%20Mar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ceries"/>
      <sheetName val="DL"/>
      <sheetName val="BCA Routine"/>
      <sheetName val="Sheet1"/>
      <sheetName val="Formula"/>
      <sheetName val="Function"/>
      <sheetName val="Function Part 2"/>
      <sheetName val="Math and Trig Function"/>
      <sheetName val="Logical Function"/>
      <sheetName val="Lookup and Refrence Functions"/>
      <sheetName val="Date and Time"/>
      <sheetName val="Multiple Functions"/>
      <sheetName val="Nested If"/>
      <sheetName val="Cell Refrenc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ceries"/>
      <sheetName val="DL"/>
      <sheetName val="BCA Routine"/>
      <sheetName val="Sheet1"/>
      <sheetName val="Formula"/>
      <sheetName val="Function"/>
      <sheetName val="Function Part 2"/>
      <sheetName val="Math and Trig Function"/>
      <sheetName val="Logical Function"/>
      <sheetName val="Lookup and Refrence Functions"/>
      <sheetName val="Date and Time"/>
      <sheetName val="Multiple Functions"/>
      <sheetName val="Nested If"/>
      <sheetName val="Cell Refrenc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stedIf"/>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CA"/>
    </sheetNames>
    <sheetDataSet>
      <sheetData sheetId="0">
        <row r="4">
          <cell r="B4" t="str">
            <v>Ram</v>
          </cell>
          <cell r="C4">
            <v>40</v>
          </cell>
        </row>
        <row r="5">
          <cell r="B5" t="str">
            <v>Hari</v>
          </cell>
          <cell r="C5">
            <v>60</v>
          </cell>
        </row>
        <row r="6">
          <cell r="B6" t="str">
            <v>Shyam</v>
          </cell>
          <cell r="C6">
            <v>30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albisac" refreshedDate="44361.426061805556" createdVersion="6" refreshedVersion="6" minRefreshableVersion="3" recordCount="17">
  <cacheSource type="worksheet">
    <worksheetSource ref="B3:F20" sheet="Pivot Table and Chart"/>
  </cacheSource>
  <cacheFields count="5">
    <cacheField name="Salesperson" numFmtId="0">
      <sharedItems count="5">
        <s v="Albertson, Kathy"/>
        <s v="Brennan, Michael"/>
        <s v="Davis, William"/>
        <s v="Dumlao, Richard"/>
        <s v="Flores, Tia"/>
      </sharedItems>
    </cacheField>
    <cacheField name="Region" numFmtId="0">
      <sharedItems count="3">
        <s v="East"/>
        <s v="West"/>
        <s v="South"/>
      </sharedItems>
    </cacheField>
    <cacheField name="Account" numFmtId="0">
      <sharedItems containsSemiMixedTypes="0" containsString="0" containsNumber="1" containsInteger="1" minValue="10354" maxValue="97446"/>
    </cacheField>
    <cacheField name="Order" numFmtId="8">
      <sharedItems containsSemiMixedTypes="0" containsString="0" containsNumber="1" containsInteger="1" minValue="125" maxValue="1500"/>
    </cacheField>
    <cacheField name="Month" numFmtId="0">
      <sharedItems count="3">
        <s v="January"/>
        <s v="February"/>
        <s v="Marc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7">
  <r>
    <x v="0"/>
    <x v="0"/>
    <n v="29386"/>
    <n v="925"/>
    <x v="0"/>
  </r>
  <r>
    <x v="0"/>
    <x v="0"/>
    <n v="74830"/>
    <n v="875"/>
    <x v="1"/>
  </r>
  <r>
    <x v="0"/>
    <x v="0"/>
    <n v="90099"/>
    <n v="500"/>
    <x v="1"/>
  </r>
  <r>
    <x v="0"/>
    <x v="0"/>
    <n v="74830"/>
    <n v="350"/>
    <x v="2"/>
  </r>
  <r>
    <x v="1"/>
    <x v="1"/>
    <n v="82853"/>
    <n v="400"/>
    <x v="0"/>
  </r>
  <r>
    <x v="1"/>
    <x v="1"/>
    <n v="72949"/>
    <n v="850"/>
    <x v="0"/>
  </r>
  <r>
    <x v="1"/>
    <x v="1"/>
    <n v="90044"/>
    <n v="1500"/>
    <x v="0"/>
  </r>
  <r>
    <x v="1"/>
    <x v="1"/>
    <n v="82853"/>
    <n v="550"/>
    <x v="1"/>
  </r>
  <r>
    <x v="1"/>
    <x v="1"/>
    <n v="72949"/>
    <n v="400"/>
    <x v="2"/>
  </r>
  <r>
    <x v="2"/>
    <x v="2"/>
    <n v="55223"/>
    <n v="235"/>
    <x v="1"/>
  </r>
  <r>
    <x v="2"/>
    <x v="2"/>
    <n v="10354"/>
    <n v="850"/>
    <x v="0"/>
  </r>
  <r>
    <x v="2"/>
    <x v="2"/>
    <n v="50192"/>
    <n v="600"/>
    <x v="2"/>
  </r>
  <r>
    <x v="2"/>
    <x v="2"/>
    <n v="27589"/>
    <n v="250"/>
    <x v="0"/>
  </r>
  <r>
    <x v="3"/>
    <x v="1"/>
    <n v="67275"/>
    <n v="400"/>
    <x v="0"/>
  </r>
  <r>
    <x v="3"/>
    <x v="1"/>
    <n v="41828"/>
    <n v="965"/>
    <x v="1"/>
  </r>
  <r>
    <x v="3"/>
    <x v="1"/>
    <n v="87543"/>
    <n v="125"/>
    <x v="2"/>
  </r>
  <r>
    <x v="4"/>
    <x v="2"/>
    <n v="97446"/>
    <n v="150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1" firstDataRow="2" firstDataCol="1" rowPageCount="1" colPageCount="1"/>
  <pivotFields count="5">
    <pivotField axis="axisPage" showAll="0">
      <items count="6">
        <item x="0"/>
        <item x="1"/>
        <item x="2"/>
        <item x="3"/>
        <item x="4"/>
        <item t="default"/>
      </items>
    </pivotField>
    <pivotField axis="axisCol" showAll="0">
      <items count="4">
        <item x="0"/>
        <item h="1" x="2"/>
        <item x="1"/>
        <item t="default"/>
      </items>
    </pivotField>
    <pivotField showAll="0"/>
    <pivotField dataField="1" numFmtId="8" showAll="0"/>
    <pivotField axis="axisRow" showAll="0">
      <items count="4">
        <item x="0"/>
        <item x="1"/>
        <item x="2"/>
        <item t="default"/>
      </items>
    </pivotField>
  </pivotFields>
  <rowFields count="1">
    <field x="4"/>
  </rowFields>
  <rowItems count="4">
    <i>
      <x/>
    </i>
    <i>
      <x v="1"/>
    </i>
    <i>
      <x v="2"/>
    </i>
    <i t="grand">
      <x/>
    </i>
  </rowItems>
  <colFields count="1">
    <field x="1"/>
  </colFields>
  <colItems count="2">
    <i>
      <x v="2"/>
    </i>
    <i t="grand">
      <x/>
    </i>
  </colItems>
  <pageFields count="1">
    <pageField fld="0" item="1" hier="-1"/>
  </pageFields>
  <dataFields count="1">
    <dataField name="Sum of Ord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29" name="PivotTable3"/>
  </pivotTables>
  <data>
    <tabular pivotCacheId="1">
      <items count="5">
        <i x="0"/>
        <i x="1" s="1"/>
        <i x="3"/>
        <i x="2"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rowHeight="241300"/>
</slicers>
</file>

<file path=xl/tables/table1.xml><?xml version="1.0" encoding="utf-8"?>
<table xmlns="http://schemas.openxmlformats.org/spreadsheetml/2006/main" id="3" name="Table3" displayName="Table3" ref="B3:F20" totalsRowShown="0" headerRowDxfId="6" dataDxfId="5">
  <autoFilter ref="B3:F20"/>
  <tableColumns count="5">
    <tableColumn id="1" name="Salesperson" dataDxfId="4"/>
    <tableColumn id="2" name="Region" dataDxfId="3"/>
    <tableColumn id="3" name="Account" dataDxfId="2"/>
    <tableColumn id="4" name="Order" dataDxfId="1"/>
    <tableColumn id="5" name="Month" dataDxfId="0"/>
  </tableColumns>
  <tableStyleInfo name="TableStyleMedium2"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F5" sqref="F5"/>
    </sheetView>
  </sheetViews>
  <sheetFormatPr defaultRowHeight="14.25" x14ac:dyDescent="0.2"/>
  <cols>
    <col min="1" max="1" width="9.140625" style="1"/>
    <col min="2" max="2" width="7.42578125" style="1" customWidth="1"/>
    <col min="3" max="3" width="18.42578125" style="1" customWidth="1"/>
    <col min="4" max="4" width="10.28515625" style="1" customWidth="1"/>
    <col min="5" max="5" width="9.140625" style="1"/>
    <col min="6" max="6" width="10.28515625" style="1" bestFit="1" customWidth="1"/>
    <col min="7" max="16384" width="9.140625" style="1"/>
  </cols>
  <sheetData>
    <row r="2" spans="1:10" x14ac:dyDescent="0.2">
      <c r="A2" s="38" t="s">
        <v>9</v>
      </c>
      <c r="B2" s="39"/>
      <c r="C2" s="39"/>
      <c r="D2" s="39"/>
      <c r="E2" s="39"/>
      <c r="F2" s="39"/>
      <c r="G2" s="39"/>
    </row>
    <row r="3" spans="1:10" x14ac:dyDescent="0.2">
      <c r="A3" s="39"/>
      <c r="B3" s="39"/>
      <c r="C3" s="39"/>
      <c r="D3" s="39"/>
      <c r="E3" s="39"/>
      <c r="F3" s="39"/>
      <c r="G3" s="39"/>
    </row>
    <row r="4" spans="1:10" s="2" customFormat="1" x14ac:dyDescent="0.2">
      <c r="B4" s="2" t="s">
        <v>0</v>
      </c>
      <c r="C4" s="2" t="s">
        <v>1</v>
      </c>
      <c r="D4" s="2" t="s">
        <v>2</v>
      </c>
      <c r="E4" s="2" t="s">
        <v>3</v>
      </c>
      <c r="F4" s="2" t="s">
        <v>4</v>
      </c>
    </row>
    <row r="5" spans="1:10" x14ac:dyDescent="0.2">
      <c r="B5" s="1">
        <v>1</v>
      </c>
      <c r="C5" s="1" t="s">
        <v>5</v>
      </c>
      <c r="D5" s="1">
        <v>3</v>
      </c>
      <c r="E5" s="1">
        <v>35</v>
      </c>
      <c r="F5" s="1">
        <f>PRODUCT(D5,E5)</f>
        <v>105</v>
      </c>
    </row>
    <row r="6" spans="1:10" x14ac:dyDescent="0.2">
      <c r="B6" s="1">
        <v>2</v>
      </c>
      <c r="C6" s="1" t="s">
        <v>6</v>
      </c>
      <c r="D6" s="1">
        <v>1</v>
      </c>
      <c r="E6" s="1">
        <v>55</v>
      </c>
      <c r="F6" s="1">
        <f>PRODUCT(D6,E6)</f>
        <v>55</v>
      </c>
    </row>
    <row r="7" spans="1:10" x14ac:dyDescent="0.2">
      <c r="B7" s="1">
        <v>3</v>
      </c>
      <c r="C7" s="1" t="s">
        <v>7</v>
      </c>
      <c r="D7" s="1">
        <v>3</v>
      </c>
      <c r="E7" s="1">
        <v>80</v>
      </c>
      <c r="F7" s="1">
        <f>PRODUCT(D7,E7)</f>
        <v>240</v>
      </c>
    </row>
    <row r="8" spans="1:10" x14ac:dyDescent="0.2">
      <c r="B8" s="1">
        <v>4</v>
      </c>
      <c r="C8" s="1" t="s">
        <v>8</v>
      </c>
      <c r="D8" s="1">
        <v>1</v>
      </c>
      <c r="E8" s="1">
        <v>65</v>
      </c>
      <c r="F8" s="1">
        <f>PRODUCT(D8,E8)</f>
        <v>65</v>
      </c>
    </row>
    <row r="10" spans="1:10" s="2" customFormat="1" x14ac:dyDescent="0.2">
      <c r="C10" s="2" t="s">
        <v>4</v>
      </c>
      <c r="F10" s="2">
        <f>SUM(F5:F8)</f>
        <v>465</v>
      </c>
    </row>
    <row r="11" spans="1:10" x14ac:dyDescent="0.2">
      <c r="J11" s="3"/>
    </row>
  </sheetData>
  <mergeCells count="1">
    <mergeCell ref="A2:G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7"/>
  <sheetViews>
    <sheetView workbookViewId="0">
      <selection activeCell="H11" sqref="H11"/>
    </sheetView>
  </sheetViews>
  <sheetFormatPr defaultRowHeight="15" x14ac:dyDescent="0.25"/>
  <cols>
    <col min="2" max="2" width="5.7109375" bestFit="1" customWidth="1"/>
    <col min="3" max="3" width="17.7109375" bestFit="1" customWidth="1"/>
    <col min="4" max="4" width="9.7109375" bestFit="1" customWidth="1"/>
    <col min="5" max="5" width="4.42578125" bestFit="1" customWidth="1"/>
    <col min="6" max="6" width="6.28515625" bestFit="1" customWidth="1"/>
    <col min="7" max="7" width="5.140625" bestFit="1" customWidth="1"/>
    <col min="8" max="8" width="8.7109375" customWidth="1"/>
    <col min="9" max="9" width="11.42578125" bestFit="1" customWidth="1"/>
  </cols>
  <sheetData>
    <row r="3" spans="2:13" s="7" customFormat="1" ht="20.100000000000001" customHeight="1" x14ac:dyDescent="0.25">
      <c r="B3" s="7" t="s">
        <v>0</v>
      </c>
      <c r="C3" s="7" t="s">
        <v>10</v>
      </c>
      <c r="D3" s="7" t="s">
        <v>11</v>
      </c>
      <c r="E3" s="7" t="s">
        <v>12</v>
      </c>
      <c r="F3" s="7" t="s">
        <v>14</v>
      </c>
      <c r="H3" s="7" t="s">
        <v>16</v>
      </c>
      <c r="I3" s="7" t="s">
        <v>36</v>
      </c>
    </row>
    <row r="4" spans="2:13" x14ac:dyDescent="0.25">
      <c r="B4">
        <v>1</v>
      </c>
      <c r="C4" t="s">
        <v>15</v>
      </c>
      <c r="D4" s="5">
        <v>36231</v>
      </c>
      <c r="E4">
        <v>18</v>
      </c>
      <c r="F4" s="6">
        <v>45</v>
      </c>
      <c r="G4" s="1">
        <f>PRODUCT(E4,F4)</f>
        <v>810</v>
      </c>
      <c r="H4" t="s">
        <v>17</v>
      </c>
      <c r="I4" t="s">
        <v>29</v>
      </c>
    </row>
    <row r="5" spans="2:13" x14ac:dyDescent="0.25">
      <c r="B5">
        <v>2</v>
      </c>
      <c r="C5" t="s">
        <v>13</v>
      </c>
      <c r="E5">
        <v>15</v>
      </c>
      <c r="H5" t="s">
        <v>18</v>
      </c>
      <c r="I5" t="s">
        <v>30</v>
      </c>
      <c r="M5" s="4"/>
    </row>
    <row r="6" spans="2:13" x14ac:dyDescent="0.25">
      <c r="B6">
        <v>3</v>
      </c>
      <c r="H6" t="s">
        <v>19</v>
      </c>
      <c r="I6" t="s">
        <v>31</v>
      </c>
    </row>
    <row r="7" spans="2:13" x14ac:dyDescent="0.25">
      <c r="B7">
        <v>4</v>
      </c>
      <c r="H7" t="s">
        <v>20</v>
      </c>
      <c r="I7" t="s">
        <v>32</v>
      </c>
    </row>
    <row r="8" spans="2:13" x14ac:dyDescent="0.25">
      <c r="B8">
        <v>5</v>
      </c>
      <c r="H8" t="s">
        <v>21</v>
      </c>
      <c r="I8" t="s">
        <v>33</v>
      </c>
    </row>
    <row r="9" spans="2:13" x14ac:dyDescent="0.25">
      <c r="B9">
        <v>6</v>
      </c>
      <c r="H9" t="s">
        <v>22</v>
      </c>
      <c r="I9" t="s">
        <v>34</v>
      </c>
    </row>
    <row r="10" spans="2:13" x14ac:dyDescent="0.25">
      <c r="B10">
        <v>7</v>
      </c>
      <c r="H10" t="s">
        <v>23</v>
      </c>
      <c r="I10" t="s">
        <v>35</v>
      </c>
    </row>
    <row r="11" spans="2:13" x14ac:dyDescent="0.25">
      <c r="B11">
        <v>8</v>
      </c>
      <c r="H11" t="s">
        <v>24</v>
      </c>
    </row>
    <row r="12" spans="2:13" x14ac:dyDescent="0.25">
      <c r="B12">
        <v>9</v>
      </c>
      <c r="H12" t="s">
        <v>25</v>
      </c>
    </row>
    <row r="13" spans="2:13" x14ac:dyDescent="0.25">
      <c r="B13">
        <v>10</v>
      </c>
      <c r="H13" t="s">
        <v>26</v>
      </c>
    </row>
    <row r="14" spans="2:13" x14ac:dyDescent="0.25">
      <c r="B14">
        <v>11</v>
      </c>
      <c r="H14" t="s">
        <v>27</v>
      </c>
    </row>
    <row r="15" spans="2:13" x14ac:dyDescent="0.25">
      <c r="B15">
        <v>12</v>
      </c>
      <c r="H15" t="s">
        <v>28</v>
      </c>
    </row>
    <row r="16" spans="2:13" x14ac:dyDescent="0.25">
      <c r="B16">
        <v>13</v>
      </c>
    </row>
    <row r="17" spans="2:2" x14ac:dyDescent="0.25">
      <c r="B17">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2"/>
  <sheetViews>
    <sheetView workbookViewId="0">
      <selection activeCell="K7" sqref="K7"/>
    </sheetView>
  </sheetViews>
  <sheetFormatPr defaultRowHeight="14.25" x14ac:dyDescent="0.2"/>
  <cols>
    <col min="1" max="1" width="9.140625" style="1"/>
    <col min="2" max="2" width="14.42578125" style="1" customWidth="1"/>
    <col min="3" max="3" width="13.85546875" style="1" customWidth="1"/>
    <col min="4" max="4" width="12" style="1" customWidth="1"/>
    <col min="5" max="5" width="12.5703125" style="1" customWidth="1"/>
    <col min="6" max="6" width="13.140625" style="1" customWidth="1"/>
    <col min="7" max="7" width="13.7109375" style="1" customWidth="1"/>
    <col min="8" max="8" width="13.85546875" style="1" customWidth="1"/>
    <col min="9" max="16384" width="9.140625" style="1"/>
  </cols>
  <sheetData>
    <row r="1" spans="2:13" ht="15" customHeight="1" x14ac:dyDescent="0.2">
      <c r="B1" s="41" t="s">
        <v>56</v>
      </c>
      <c r="C1" s="41"/>
      <c r="D1" s="41"/>
      <c r="E1" s="41"/>
      <c r="F1" s="41"/>
      <c r="G1" s="41"/>
      <c r="H1" s="41"/>
    </row>
    <row r="2" spans="2:13" x14ac:dyDescent="0.2">
      <c r="B2" s="41"/>
      <c r="C2" s="41"/>
      <c r="D2" s="41"/>
      <c r="E2" s="41"/>
      <c r="F2" s="41"/>
      <c r="G2" s="41"/>
      <c r="H2" s="41"/>
    </row>
    <row r="3" spans="2:13" x14ac:dyDescent="0.2">
      <c r="B3" s="41"/>
      <c r="C3" s="41"/>
      <c r="D3" s="41"/>
      <c r="E3" s="41"/>
      <c r="F3" s="41"/>
      <c r="G3" s="41"/>
      <c r="H3" s="41"/>
    </row>
    <row r="4" spans="2:13" s="2" customFormat="1" ht="20.100000000000001" customHeight="1" x14ac:dyDescent="0.2">
      <c r="B4" s="42" t="s">
        <v>37</v>
      </c>
      <c r="C4" s="42"/>
      <c r="D4" s="42"/>
      <c r="E4" s="42"/>
      <c r="F4" s="42"/>
      <c r="G4" s="43" t="s">
        <v>38</v>
      </c>
      <c r="H4" s="43"/>
    </row>
    <row r="5" spans="2:13" s="2" customFormat="1" ht="20.100000000000001" customHeight="1" x14ac:dyDescent="0.2">
      <c r="B5" s="13" t="s">
        <v>39</v>
      </c>
      <c r="C5" s="14" t="s">
        <v>40</v>
      </c>
      <c r="D5" s="13" t="s">
        <v>41</v>
      </c>
      <c r="E5" s="13" t="s">
        <v>42</v>
      </c>
      <c r="F5" s="13" t="s">
        <v>43</v>
      </c>
      <c r="G5" s="13" t="s">
        <v>44</v>
      </c>
      <c r="H5" s="13" t="s">
        <v>45</v>
      </c>
    </row>
    <row r="6" spans="2:13" ht="30" customHeight="1" x14ac:dyDescent="0.2">
      <c r="B6" s="15" t="s">
        <v>29</v>
      </c>
      <c r="C6" s="16" t="s">
        <v>47</v>
      </c>
      <c r="D6" s="16" t="s">
        <v>47</v>
      </c>
      <c r="E6" s="16" t="s">
        <v>48</v>
      </c>
      <c r="F6" s="40" t="s">
        <v>46</v>
      </c>
      <c r="G6" s="16" t="s">
        <v>49</v>
      </c>
      <c r="H6" s="16" t="s">
        <v>50</v>
      </c>
      <c r="M6" s="39" t="s">
        <v>46</v>
      </c>
    </row>
    <row r="7" spans="2:13" ht="30" customHeight="1" x14ac:dyDescent="0.2">
      <c r="B7" s="15" t="s">
        <v>30</v>
      </c>
      <c r="C7" s="16" t="s">
        <v>51</v>
      </c>
      <c r="D7" s="16" t="s">
        <v>51</v>
      </c>
      <c r="E7" s="16" t="s">
        <v>48</v>
      </c>
      <c r="F7" s="40"/>
      <c r="G7" s="16" t="s">
        <v>49</v>
      </c>
      <c r="H7" s="16" t="s">
        <v>50</v>
      </c>
      <c r="M7" s="39"/>
    </row>
    <row r="8" spans="2:13" ht="30" customHeight="1" x14ac:dyDescent="0.2">
      <c r="B8" s="15" t="s">
        <v>31</v>
      </c>
      <c r="C8" s="16" t="s">
        <v>47</v>
      </c>
      <c r="D8" s="16" t="s">
        <v>47</v>
      </c>
      <c r="E8" s="16" t="s">
        <v>48</v>
      </c>
      <c r="F8" s="40"/>
      <c r="G8" s="16" t="s">
        <v>49</v>
      </c>
      <c r="H8" s="16" t="s">
        <v>50</v>
      </c>
      <c r="M8" s="39"/>
    </row>
    <row r="9" spans="2:13" ht="30" customHeight="1" x14ac:dyDescent="0.2">
      <c r="B9" s="15" t="s">
        <v>32</v>
      </c>
      <c r="C9" s="16" t="s">
        <v>51</v>
      </c>
      <c r="D9" s="16" t="s">
        <v>51</v>
      </c>
      <c r="E9" s="16" t="s">
        <v>52</v>
      </c>
      <c r="F9" s="40"/>
      <c r="G9" s="16" t="s">
        <v>53</v>
      </c>
      <c r="H9" s="16" t="s">
        <v>50</v>
      </c>
      <c r="M9" s="39"/>
    </row>
    <row r="10" spans="2:13" ht="30" customHeight="1" x14ac:dyDescent="0.2">
      <c r="B10" s="15" t="s">
        <v>33</v>
      </c>
      <c r="C10" s="16" t="s">
        <v>48</v>
      </c>
      <c r="D10" s="16" t="s">
        <v>48</v>
      </c>
      <c r="E10" s="16" t="s">
        <v>52</v>
      </c>
      <c r="F10" s="40"/>
      <c r="G10" s="16" t="s">
        <v>50</v>
      </c>
      <c r="H10" s="16" t="s">
        <v>50</v>
      </c>
      <c r="M10" s="39"/>
    </row>
    <row r="11" spans="2:13" ht="30" customHeight="1" x14ac:dyDescent="0.2">
      <c r="B11" s="15" t="s">
        <v>34</v>
      </c>
      <c r="C11" s="16" t="s">
        <v>51</v>
      </c>
      <c r="D11" s="16" t="s">
        <v>51</v>
      </c>
      <c r="E11" s="16" t="s">
        <v>52</v>
      </c>
      <c r="F11" s="40"/>
      <c r="G11" s="16" t="s">
        <v>54</v>
      </c>
      <c r="H11" s="16" t="s">
        <v>55</v>
      </c>
      <c r="M11" s="39"/>
    </row>
    <row r="16" spans="2:13" ht="28.5" x14ac:dyDescent="0.2">
      <c r="D16" s="8" t="s">
        <v>47</v>
      </c>
      <c r="E16" s="1" t="s">
        <v>57</v>
      </c>
    </row>
    <row r="18" spans="7:8" ht="28.5" x14ac:dyDescent="0.2">
      <c r="G18" s="8" t="s">
        <v>54</v>
      </c>
      <c r="H18" s="8" t="s">
        <v>59</v>
      </c>
    </row>
    <row r="22" spans="7:8" x14ac:dyDescent="0.2">
      <c r="H22" s="1" t="s">
        <v>58</v>
      </c>
    </row>
  </sheetData>
  <mergeCells count="5">
    <mergeCell ref="F6:F11"/>
    <mergeCell ref="M6:M11"/>
    <mergeCell ref="B1:H3"/>
    <mergeCell ref="B4:F4"/>
    <mergeCell ref="G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
  <sheetViews>
    <sheetView workbookViewId="0">
      <selection activeCell="D12" sqref="D12"/>
    </sheetView>
  </sheetViews>
  <sheetFormatPr defaultRowHeight="14.25" x14ac:dyDescent="0.2"/>
  <cols>
    <col min="1" max="2" width="9.140625" style="1"/>
    <col min="3" max="4" width="18.140625" style="12" customWidth="1"/>
    <col min="5" max="5" width="8.7109375" style="1" customWidth="1"/>
    <col min="6" max="16384" width="9.140625" style="1"/>
  </cols>
  <sheetData>
    <row r="3" spans="2:5" s="9" customFormat="1" x14ac:dyDescent="0.2">
      <c r="B3" s="9" t="s">
        <v>60</v>
      </c>
      <c r="C3" s="11" t="s">
        <v>63</v>
      </c>
      <c r="D3" s="11"/>
      <c r="E3" s="9" t="s">
        <v>14</v>
      </c>
    </row>
    <row r="4" spans="2:5" x14ac:dyDescent="0.2">
      <c r="B4" s="1">
        <v>1</v>
      </c>
      <c r="C4" s="44" t="s">
        <v>64</v>
      </c>
      <c r="D4" s="44"/>
      <c r="E4" s="1">
        <v>45</v>
      </c>
    </row>
    <row r="5" spans="2:5" x14ac:dyDescent="0.2">
      <c r="B5" s="1">
        <v>2</v>
      </c>
      <c r="C5" s="45" t="s">
        <v>65</v>
      </c>
      <c r="D5" s="45"/>
      <c r="E5" s="1">
        <v>43</v>
      </c>
    </row>
    <row r="6" spans="2:5" x14ac:dyDescent="0.2">
      <c r="B6" s="1">
        <v>3</v>
      </c>
      <c r="C6" s="45" t="s">
        <v>66</v>
      </c>
      <c r="D6" s="45"/>
      <c r="E6" s="1">
        <v>46</v>
      </c>
    </row>
    <row r="7" spans="2:5" x14ac:dyDescent="0.2">
      <c r="B7" s="1">
        <v>4</v>
      </c>
      <c r="C7" s="45" t="s">
        <v>67</v>
      </c>
      <c r="D7" s="45"/>
      <c r="E7" s="1">
        <v>46</v>
      </c>
    </row>
  </sheetData>
  <mergeCells count="4">
    <mergeCell ref="C4:D4"/>
    <mergeCell ref="C5:D5"/>
    <mergeCell ref="C6:D6"/>
    <mergeCell ref="C7:D7"/>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1"/>
  <sheetViews>
    <sheetView topLeftCell="B1" workbookViewId="0">
      <selection activeCell="C17" sqref="C17"/>
    </sheetView>
  </sheetViews>
  <sheetFormatPr defaultRowHeight="14.25" x14ac:dyDescent="0.2"/>
  <cols>
    <col min="1" max="1" width="9.140625" style="1"/>
    <col min="2" max="2" width="17.42578125" style="9" customWidth="1"/>
    <col min="3" max="3" width="9.140625" style="1"/>
    <col min="4" max="4" width="15.5703125" style="1" customWidth="1"/>
    <col min="5" max="5" width="10.7109375" style="1" bestFit="1" customWidth="1"/>
    <col min="6" max="9" width="9.140625" style="1"/>
    <col min="10" max="10" width="23.5703125" style="1" customWidth="1"/>
    <col min="11" max="11" width="9.140625" style="1"/>
    <col min="12" max="12" width="13" style="1" customWidth="1"/>
    <col min="13" max="13" width="12.42578125" style="1" customWidth="1"/>
    <col min="14" max="16384" width="9.140625" style="1"/>
  </cols>
  <sheetData>
    <row r="3" spans="2:13" s="9" customFormat="1" x14ac:dyDescent="0.2">
      <c r="B3" s="9" t="s">
        <v>10</v>
      </c>
      <c r="C3" s="9" t="s">
        <v>68</v>
      </c>
      <c r="D3" s="9" t="s">
        <v>69</v>
      </c>
      <c r="I3" s="9" t="s">
        <v>60</v>
      </c>
      <c r="J3" s="9" t="s">
        <v>61</v>
      </c>
      <c r="K3" s="9" t="s">
        <v>62</v>
      </c>
      <c r="L3" s="9" t="s">
        <v>2</v>
      </c>
      <c r="M3" s="9" t="s">
        <v>87</v>
      </c>
    </row>
    <row r="4" spans="2:13" x14ac:dyDescent="0.2">
      <c r="B4" s="9" t="s">
        <v>70</v>
      </c>
      <c r="C4" s="1" t="s">
        <v>75</v>
      </c>
      <c r="D4" s="1">
        <f>5+3</f>
        <v>8</v>
      </c>
      <c r="I4" s="1">
        <v>1</v>
      </c>
      <c r="J4" s="1" t="s">
        <v>88</v>
      </c>
      <c r="K4" s="1">
        <v>250</v>
      </c>
      <c r="L4" s="1">
        <v>2</v>
      </c>
      <c r="M4" s="1">
        <f>K4*L4</f>
        <v>500</v>
      </c>
    </row>
    <row r="5" spans="2:13" x14ac:dyDescent="0.2">
      <c r="B5" s="9" t="s">
        <v>71</v>
      </c>
      <c r="C5" s="1" t="s">
        <v>76</v>
      </c>
      <c r="D5" s="17">
        <f>5-3</f>
        <v>2</v>
      </c>
      <c r="I5" s="1">
        <v>2</v>
      </c>
      <c r="J5" s="1" t="s">
        <v>89</v>
      </c>
      <c r="K5" s="1">
        <v>100</v>
      </c>
      <c r="L5" s="1">
        <v>5</v>
      </c>
      <c r="M5" s="1">
        <f>K5*L5</f>
        <v>500</v>
      </c>
    </row>
    <row r="6" spans="2:13" x14ac:dyDescent="0.2">
      <c r="B6" s="9" t="s">
        <v>72</v>
      </c>
      <c r="C6" s="1" t="s">
        <v>77</v>
      </c>
      <c r="D6" s="1">
        <f>5*3</f>
        <v>15</v>
      </c>
      <c r="I6" s="1">
        <v>3</v>
      </c>
      <c r="J6" s="1" t="s">
        <v>90</v>
      </c>
      <c r="K6" s="1">
        <v>11</v>
      </c>
      <c r="L6" s="1">
        <v>12</v>
      </c>
      <c r="M6" s="1">
        <f>K6*L6</f>
        <v>132</v>
      </c>
    </row>
    <row r="7" spans="2:13" x14ac:dyDescent="0.2">
      <c r="B7" s="9" t="s">
        <v>73</v>
      </c>
      <c r="C7" s="1" t="s">
        <v>78</v>
      </c>
      <c r="D7" s="1">
        <f>5/3</f>
        <v>1.6666666666666667</v>
      </c>
    </row>
    <row r="8" spans="2:13" x14ac:dyDescent="0.2">
      <c r="B8" s="9" t="s">
        <v>74</v>
      </c>
      <c r="C8" s="1" t="s">
        <v>79</v>
      </c>
      <c r="D8" s="1">
        <f>5^3</f>
        <v>125</v>
      </c>
    </row>
    <row r="10" spans="2:13" x14ac:dyDescent="0.2">
      <c r="J10" s="1" t="s">
        <v>91</v>
      </c>
      <c r="K10" s="1">
        <v>2000</v>
      </c>
    </row>
    <row r="11" spans="2:13" x14ac:dyDescent="0.2">
      <c r="J11" s="1" t="s">
        <v>92</v>
      </c>
      <c r="K11" s="1">
        <f>M4+M5+M6</f>
        <v>1132</v>
      </c>
    </row>
    <row r="12" spans="2:13" s="9" customFormat="1" x14ac:dyDescent="0.2">
      <c r="B12" s="9" t="s">
        <v>80</v>
      </c>
      <c r="C12" s="9" t="s">
        <v>81</v>
      </c>
      <c r="D12" s="9" t="s">
        <v>82</v>
      </c>
      <c r="E12" s="9" t="s">
        <v>4</v>
      </c>
      <c r="J12" s="9" t="s">
        <v>93</v>
      </c>
      <c r="K12" s="9">
        <f>K10-K11</f>
        <v>868</v>
      </c>
      <c r="M12" s="9">
        <f>2^8</f>
        <v>256</v>
      </c>
    </row>
    <row r="13" spans="2:13" x14ac:dyDescent="0.2">
      <c r="B13" s="9" t="s">
        <v>83</v>
      </c>
      <c r="C13" s="1">
        <v>19</v>
      </c>
      <c r="D13" s="1">
        <v>3</v>
      </c>
      <c r="E13" s="1">
        <f>C17</f>
        <v>50</v>
      </c>
      <c r="G13" s="1">
        <f>19+3</f>
        <v>22</v>
      </c>
    </row>
    <row r="14" spans="2:13" x14ac:dyDescent="0.2">
      <c r="B14" s="9" t="s">
        <v>84</v>
      </c>
      <c r="C14" s="1">
        <v>10</v>
      </c>
      <c r="D14" s="1">
        <v>12</v>
      </c>
      <c r="E14" s="1">
        <f>C14+D14</f>
        <v>22</v>
      </c>
      <c r="J14" s="1" t="s">
        <v>94</v>
      </c>
      <c r="K14" s="1">
        <f>K12/2</f>
        <v>434</v>
      </c>
    </row>
    <row r="15" spans="2:13" x14ac:dyDescent="0.2">
      <c r="B15" s="9" t="s">
        <v>85</v>
      </c>
      <c r="C15" s="1">
        <v>15</v>
      </c>
      <c r="D15" s="1">
        <v>7</v>
      </c>
      <c r="E15" s="1">
        <f>C15+D15</f>
        <v>22</v>
      </c>
    </row>
    <row r="16" spans="2:13" x14ac:dyDescent="0.2">
      <c r="B16" s="9" t="s">
        <v>86</v>
      </c>
      <c r="C16" s="1">
        <v>6</v>
      </c>
      <c r="D16" s="1">
        <v>8</v>
      </c>
      <c r="E16" s="1">
        <f>C16+D16</f>
        <v>14</v>
      </c>
    </row>
    <row r="17" spans="2:10" x14ac:dyDescent="0.2">
      <c r="B17" s="9" t="s">
        <v>4</v>
      </c>
      <c r="C17" s="1">
        <f>C13+C14+C15+C16</f>
        <v>50</v>
      </c>
      <c r="D17" s="1">
        <f>D13+D14+D15+D16</f>
        <v>30</v>
      </c>
      <c r="E17" s="1">
        <f>C17+D17</f>
        <v>80</v>
      </c>
    </row>
    <row r="18" spans="2:10" x14ac:dyDescent="0.2">
      <c r="I18" s="1" t="s">
        <v>95</v>
      </c>
      <c r="J18" s="1" t="s">
        <v>96</v>
      </c>
    </row>
    <row r="19" spans="2:10" x14ac:dyDescent="0.2">
      <c r="G19" s="1">
        <v>12</v>
      </c>
      <c r="H19" s="1">
        <v>3</v>
      </c>
      <c r="I19" s="1">
        <f>12+3</f>
        <v>15</v>
      </c>
      <c r="J19" s="1">
        <f>G19+H19</f>
        <v>15</v>
      </c>
    </row>
    <row r="21" spans="2:10" x14ac:dyDescent="0.2">
      <c r="J21" s="1">
        <f>5*240/(5-2)+7-2</f>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8"/>
  <sheetViews>
    <sheetView workbookViewId="0">
      <selection activeCell="G8" sqref="G8"/>
    </sheetView>
  </sheetViews>
  <sheetFormatPr defaultRowHeight="14.25" x14ac:dyDescent="0.2"/>
  <cols>
    <col min="1" max="2" width="9.140625" style="1"/>
    <col min="3" max="6" width="9.28515625" style="1" bestFit="1" customWidth="1"/>
    <col min="7" max="7" width="10.28515625" style="1" bestFit="1" customWidth="1"/>
    <col min="8" max="9" width="9.28515625" style="1" bestFit="1" customWidth="1"/>
    <col min="10" max="10" width="23" style="1" customWidth="1"/>
    <col min="11" max="11" width="18.28515625" style="1" customWidth="1"/>
    <col min="12" max="12" width="9.28515625" style="1" bestFit="1" customWidth="1"/>
    <col min="13" max="16384" width="9.140625" style="1"/>
  </cols>
  <sheetData>
    <row r="3" spans="2:16" s="10" customFormat="1" x14ac:dyDescent="0.2">
      <c r="B3" s="10" t="s">
        <v>80</v>
      </c>
      <c r="C3" s="10" t="s">
        <v>81</v>
      </c>
      <c r="D3" s="10" t="s">
        <v>82</v>
      </c>
      <c r="E3" s="10" t="s">
        <v>4</v>
      </c>
      <c r="L3" s="10" t="s">
        <v>14</v>
      </c>
    </row>
    <row r="4" spans="2:16" x14ac:dyDescent="0.2">
      <c r="B4" s="10" t="s">
        <v>83</v>
      </c>
      <c r="C4" s="1">
        <v>19</v>
      </c>
      <c r="D4" s="1">
        <v>3</v>
      </c>
      <c r="E4" s="1">
        <f>SUM(C4:D4)</f>
        <v>22</v>
      </c>
      <c r="F4" s="1">
        <f>SUM(C4:D4)</f>
        <v>22</v>
      </c>
      <c r="H4" s="1">
        <v>9.9999999999999904E+23</v>
      </c>
      <c r="I4" s="1">
        <v>9.9999999999999904E+16</v>
      </c>
      <c r="J4" s="1">
        <f>SUM(H4,I8)</f>
        <v>9.9999999999999904E+23</v>
      </c>
      <c r="L4" s="1">
        <v>14</v>
      </c>
    </row>
    <row r="5" spans="2:16" x14ac:dyDescent="0.2">
      <c r="B5" s="10" t="s">
        <v>84</v>
      </c>
      <c r="C5" s="1">
        <v>10</v>
      </c>
      <c r="D5" s="1">
        <v>12</v>
      </c>
      <c r="E5" s="1">
        <f>C5+D5</f>
        <v>22</v>
      </c>
      <c r="F5" s="1">
        <f>SUM(C5:D5)</f>
        <v>22</v>
      </c>
      <c r="L5" s="1">
        <v>15</v>
      </c>
      <c r="O5" s="1">
        <v>2</v>
      </c>
      <c r="P5" s="1">
        <f>SUM(O5:O5)</f>
        <v>2</v>
      </c>
    </row>
    <row r="6" spans="2:16" x14ac:dyDescent="0.2">
      <c r="B6" s="10" t="s">
        <v>85</v>
      </c>
      <c r="C6" s="1">
        <v>15</v>
      </c>
      <c r="D6" s="1">
        <v>7</v>
      </c>
      <c r="E6" s="1">
        <f>C6+D6</f>
        <v>22</v>
      </c>
      <c r="F6" s="1">
        <f>SUM(C6:D6)</f>
        <v>22</v>
      </c>
      <c r="L6" s="1">
        <v>16</v>
      </c>
    </row>
    <row r="7" spans="2:16" x14ac:dyDescent="0.2">
      <c r="B7" s="10" t="s">
        <v>86</v>
      </c>
      <c r="C7" s="1">
        <v>6</v>
      </c>
      <c r="D7" s="1">
        <v>8</v>
      </c>
      <c r="E7" s="1">
        <f>C7+D7</f>
        <v>14</v>
      </c>
      <c r="F7" s="1">
        <f>SUM(C7:D7)</f>
        <v>14</v>
      </c>
      <c r="L7" s="1">
        <v>17</v>
      </c>
    </row>
    <row r="8" spans="2:16" x14ac:dyDescent="0.2">
      <c r="B8" s="10" t="s">
        <v>4</v>
      </c>
      <c r="C8" s="1">
        <f>C4</f>
        <v>19</v>
      </c>
      <c r="D8" s="1">
        <f>D4+D5+D6+D7</f>
        <v>30</v>
      </c>
      <c r="E8" s="1">
        <f>C8+D8</f>
        <v>49</v>
      </c>
      <c r="F8" s="1">
        <f>SUM(C8:D8)</f>
        <v>49</v>
      </c>
      <c r="G8" s="1" t="e">
        <f ca="1">hello(D8,E8)</f>
        <v>#NAME?</v>
      </c>
      <c r="L8" s="1">
        <v>24</v>
      </c>
    </row>
    <row r="9" spans="2:16" x14ac:dyDescent="0.2">
      <c r="L9" s="1">
        <v>28</v>
      </c>
    </row>
    <row r="10" spans="2:16" x14ac:dyDescent="0.2">
      <c r="C10" s="1">
        <f>SUM(C4:C7)</f>
        <v>50</v>
      </c>
      <c r="L10" s="1">
        <v>30</v>
      </c>
    </row>
    <row r="11" spans="2:16" x14ac:dyDescent="0.2">
      <c r="H11" s="1" t="e">
        <f>su</f>
        <v>#NAME?</v>
      </c>
      <c r="L11" s="1">
        <v>25</v>
      </c>
    </row>
    <row r="12" spans="2:16" x14ac:dyDescent="0.2">
      <c r="L12" s="1">
        <v>21</v>
      </c>
    </row>
    <row r="13" spans="2:16" x14ac:dyDescent="0.2">
      <c r="K13" s="1" t="s">
        <v>4</v>
      </c>
      <c r="L13" s="1">
        <f>SUM(L4:L12)</f>
        <v>190</v>
      </c>
      <c r="N13" s="1">
        <f>SUM(L4,L12)</f>
        <v>35</v>
      </c>
    </row>
    <row r="14" spans="2:16" x14ac:dyDescent="0.2">
      <c r="B14" s="1" t="s">
        <v>83</v>
      </c>
      <c r="C14" s="1" t="s">
        <v>84</v>
      </c>
      <c r="D14" s="1" t="s">
        <v>101</v>
      </c>
      <c r="K14" s="1" t="s">
        <v>97</v>
      </c>
      <c r="L14" s="1">
        <f>AVERAGE(L4:L13)</f>
        <v>38</v>
      </c>
    </row>
    <row r="15" spans="2:16" x14ac:dyDescent="0.2">
      <c r="B15" s="1">
        <v>1</v>
      </c>
      <c r="C15" s="1">
        <v>1</v>
      </c>
      <c r="D15" s="1" t="b">
        <f>AND(1,1)</f>
        <v>1</v>
      </c>
      <c r="K15" s="1" t="s">
        <v>98</v>
      </c>
      <c r="L15" s="1">
        <f>MIN(L4:L14)</f>
        <v>14</v>
      </c>
    </row>
    <row r="16" spans="2:16" x14ac:dyDescent="0.2">
      <c r="B16" s="1">
        <v>1</v>
      </c>
      <c r="C16" s="1">
        <v>0</v>
      </c>
      <c r="D16" s="1">
        <f>SQRT(25)</f>
        <v>5</v>
      </c>
      <c r="K16" s="1" t="s">
        <v>99</v>
      </c>
      <c r="L16" s="1">
        <f>MAX(L4:L15)</f>
        <v>190</v>
      </c>
    </row>
    <row r="17" spans="2:12" x14ac:dyDescent="0.2">
      <c r="B17" s="1">
        <v>0</v>
      </c>
      <c r="C17" s="1">
        <v>1</v>
      </c>
      <c r="K17" s="1" t="s">
        <v>100</v>
      </c>
      <c r="L17" s="1">
        <f>COUNT(L4:L12)</f>
        <v>9</v>
      </c>
    </row>
    <row r="18" spans="2:12" x14ac:dyDescent="0.2">
      <c r="B18" s="1">
        <v>0</v>
      </c>
      <c r="C18" s="1">
        <v>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7"/>
  <sheetViews>
    <sheetView workbookViewId="0">
      <selection activeCell="D6" sqref="D6"/>
    </sheetView>
  </sheetViews>
  <sheetFormatPr defaultRowHeight="14.25" x14ac:dyDescent="0.2"/>
  <cols>
    <col min="1" max="2" width="9.140625" style="1"/>
    <col min="3" max="3" width="18.28515625" style="1" customWidth="1"/>
    <col min="4" max="10" width="9.140625" style="1"/>
    <col min="11" max="11" width="18.85546875" style="1" customWidth="1"/>
    <col min="12" max="12" width="16.28515625" style="1" customWidth="1"/>
    <col min="13" max="16384" width="9.140625" style="1"/>
  </cols>
  <sheetData>
    <row r="3" spans="2:12" s="10" customFormat="1" x14ac:dyDescent="0.2">
      <c r="B3" s="10" t="s">
        <v>60</v>
      </c>
      <c r="C3" s="10" t="s">
        <v>102</v>
      </c>
      <c r="D3" s="10" t="s">
        <v>14</v>
      </c>
      <c r="E3" s="10" t="s">
        <v>101</v>
      </c>
    </row>
    <row r="4" spans="2:12" x14ac:dyDescent="0.2">
      <c r="B4" s="1">
        <v>1</v>
      </c>
      <c r="C4" s="1" t="s">
        <v>103</v>
      </c>
      <c r="D4" s="1">
        <v>40</v>
      </c>
      <c r="E4" s="1" t="str">
        <f>IF(D4&gt;=40, "Pass", "Fail")</f>
        <v>Pass</v>
      </c>
    </row>
    <row r="5" spans="2:12" x14ac:dyDescent="0.2">
      <c r="B5" s="1">
        <v>2</v>
      </c>
      <c r="C5" s="1" t="s">
        <v>104</v>
      </c>
      <c r="D5" s="1">
        <v>35</v>
      </c>
      <c r="E5" s="1" t="str">
        <f t="shared" ref="E5:E15" si="0">IF(D5&gt;=40, "Pass", "Fail")</f>
        <v>Fail</v>
      </c>
    </row>
    <row r="6" spans="2:12" x14ac:dyDescent="0.2">
      <c r="B6" s="1">
        <v>3</v>
      </c>
      <c r="C6" s="1" t="s">
        <v>105</v>
      </c>
      <c r="D6" s="1">
        <v>80</v>
      </c>
      <c r="E6" s="1" t="str">
        <f t="shared" si="0"/>
        <v>Pass</v>
      </c>
      <c r="K6" s="1" t="s">
        <v>115</v>
      </c>
      <c r="L6" s="1" t="s">
        <v>114</v>
      </c>
    </row>
    <row r="7" spans="2:12" x14ac:dyDescent="0.2">
      <c r="B7" s="1">
        <v>4</v>
      </c>
      <c r="C7" s="1" t="s">
        <v>13</v>
      </c>
      <c r="D7" s="1">
        <v>90</v>
      </c>
      <c r="E7" s="1" t="str">
        <f t="shared" si="0"/>
        <v>Pass</v>
      </c>
      <c r="H7" s="1">
        <v>40</v>
      </c>
      <c r="I7" s="1">
        <v>30</v>
      </c>
      <c r="J7" s="1">
        <v>30</v>
      </c>
      <c r="K7" s="1">
        <f>PRODUCT(H7:J7)</f>
        <v>36000</v>
      </c>
      <c r="L7" s="1">
        <f>PRODUCT(H7,J7)</f>
        <v>1200</v>
      </c>
    </row>
    <row r="8" spans="2:12" x14ac:dyDescent="0.2">
      <c r="B8" s="1">
        <v>5</v>
      </c>
      <c r="C8" s="1" t="s">
        <v>106</v>
      </c>
      <c r="D8" s="1">
        <v>72</v>
      </c>
      <c r="E8" s="1" t="str">
        <f t="shared" si="0"/>
        <v>Pass</v>
      </c>
      <c r="H8" s="1">
        <v>50</v>
      </c>
      <c r="I8" s="1">
        <v>20</v>
      </c>
    </row>
    <row r="9" spans="2:12" x14ac:dyDescent="0.2">
      <c r="B9" s="1">
        <v>6</v>
      </c>
      <c r="C9" s="1" t="s">
        <v>107</v>
      </c>
      <c r="D9" s="1">
        <v>85</v>
      </c>
      <c r="E9" s="1" t="str">
        <f t="shared" si="0"/>
        <v>Pass</v>
      </c>
      <c r="H9" s="1">
        <v>60</v>
      </c>
    </row>
    <row r="10" spans="2:12" x14ac:dyDescent="0.2">
      <c r="B10" s="1">
        <v>7</v>
      </c>
      <c r="C10" s="1" t="s">
        <v>108</v>
      </c>
      <c r="D10" s="1">
        <v>69</v>
      </c>
      <c r="E10" s="1" t="str">
        <f t="shared" si="0"/>
        <v>Pass</v>
      </c>
    </row>
    <row r="11" spans="2:12" x14ac:dyDescent="0.2">
      <c r="B11" s="1">
        <v>8</v>
      </c>
      <c r="C11" s="1" t="s">
        <v>109</v>
      </c>
      <c r="D11" s="1">
        <v>89</v>
      </c>
      <c r="E11" s="1" t="str">
        <f t="shared" si="0"/>
        <v>Pass</v>
      </c>
    </row>
    <row r="12" spans="2:12" x14ac:dyDescent="0.2">
      <c r="B12" s="1">
        <v>9</v>
      </c>
      <c r="C12" s="1" t="s">
        <v>110</v>
      </c>
      <c r="D12" s="1">
        <v>82</v>
      </c>
      <c r="E12" s="1" t="str">
        <f t="shared" si="0"/>
        <v>Pass</v>
      </c>
    </row>
    <row r="13" spans="2:12" x14ac:dyDescent="0.2">
      <c r="B13" s="1">
        <v>10</v>
      </c>
      <c r="C13" s="1" t="s">
        <v>111</v>
      </c>
      <c r="D13" s="1">
        <v>63</v>
      </c>
      <c r="E13" s="1" t="str">
        <f t="shared" si="0"/>
        <v>Pass</v>
      </c>
    </row>
    <row r="14" spans="2:12" x14ac:dyDescent="0.2">
      <c r="B14" s="1">
        <v>11</v>
      </c>
      <c r="C14" s="1" t="s">
        <v>112</v>
      </c>
      <c r="D14" s="1">
        <v>85</v>
      </c>
      <c r="E14" s="1" t="str">
        <f t="shared" si="0"/>
        <v>Pass</v>
      </c>
    </row>
    <row r="15" spans="2:12" x14ac:dyDescent="0.2">
      <c r="B15" s="1">
        <v>12</v>
      </c>
      <c r="C15" s="1" t="s">
        <v>113</v>
      </c>
      <c r="D15" s="1">
        <v>40</v>
      </c>
      <c r="E15" s="1" t="str">
        <f t="shared" si="0"/>
        <v>Pass</v>
      </c>
    </row>
    <row r="16" spans="2:12" x14ac:dyDescent="0.2">
      <c r="H16" s="1">
        <f>SUM(H7:J7,H8:I8,H9)</f>
        <v>230</v>
      </c>
    </row>
    <row r="17" spans="4:4" x14ac:dyDescent="0.2">
      <c r="D17" s="1">
        <f>SUM(D4:D15)</f>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37"/>
  <sheetViews>
    <sheetView topLeftCell="A19" workbookViewId="0">
      <selection activeCell="J28" sqref="J28"/>
    </sheetView>
  </sheetViews>
  <sheetFormatPr defaultRowHeight="14.25" x14ac:dyDescent="0.2"/>
  <cols>
    <col min="1" max="3" width="9.140625" style="1"/>
    <col min="4" max="4" width="11.5703125" style="1" customWidth="1"/>
    <col min="5" max="5" width="12.7109375" style="1" customWidth="1"/>
    <col min="6" max="6" width="14.140625" style="1" customWidth="1"/>
    <col min="7" max="10" width="9.140625" style="1"/>
    <col min="11" max="11" width="25.85546875" style="1" customWidth="1"/>
    <col min="12" max="16384" width="9.140625" style="1"/>
  </cols>
  <sheetData>
    <row r="3" spans="3:12" s="18" customFormat="1" x14ac:dyDescent="0.2">
      <c r="C3" s="18" t="s">
        <v>60</v>
      </c>
      <c r="D3" s="18" t="s">
        <v>116</v>
      </c>
      <c r="E3" s="18" t="s">
        <v>117</v>
      </c>
      <c r="F3" s="18" t="s">
        <v>118</v>
      </c>
      <c r="G3" s="18" t="s">
        <v>4</v>
      </c>
    </row>
    <row r="4" spans="3:12" x14ac:dyDescent="0.2">
      <c r="C4" s="1">
        <v>1</v>
      </c>
      <c r="D4" s="1" t="s">
        <v>119</v>
      </c>
      <c r="E4" s="1" t="s">
        <v>124</v>
      </c>
      <c r="F4" s="1">
        <v>30</v>
      </c>
      <c r="G4" s="1">
        <v>600</v>
      </c>
    </row>
    <row r="5" spans="3:12" x14ac:dyDescent="0.2">
      <c r="C5" s="1">
        <v>2</v>
      </c>
      <c r="D5" s="1" t="s">
        <v>120</v>
      </c>
      <c r="E5" s="1" t="s">
        <v>125</v>
      </c>
      <c r="F5" s="1">
        <v>10</v>
      </c>
      <c r="G5" s="1">
        <v>100</v>
      </c>
    </row>
    <row r="6" spans="3:12" x14ac:dyDescent="0.2">
      <c r="C6" s="1">
        <v>3</v>
      </c>
      <c r="D6" s="1" t="s">
        <v>121</v>
      </c>
      <c r="E6" s="1" t="s">
        <v>126</v>
      </c>
      <c r="F6" s="1">
        <v>50</v>
      </c>
      <c r="G6" s="1">
        <v>500</v>
      </c>
      <c r="K6" s="1" t="s">
        <v>4</v>
      </c>
      <c r="L6" s="1" t="s">
        <v>118</v>
      </c>
    </row>
    <row r="7" spans="3:12" x14ac:dyDescent="0.2">
      <c r="C7" s="1">
        <v>4</v>
      </c>
      <c r="D7" s="1" t="s">
        <v>119</v>
      </c>
      <c r="E7" s="1" t="s">
        <v>127</v>
      </c>
      <c r="F7" s="1">
        <v>20</v>
      </c>
      <c r="G7" s="1">
        <v>4000</v>
      </c>
      <c r="J7" s="1" t="s">
        <v>119</v>
      </c>
      <c r="K7" s="1">
        <f>SUMIF(D4:D11, D4, G4:G11)</f>
        <v>5080</v>
      </c>
      <c r="L7" s="1">
        <f>SUM(D4:D11, D4, F4:F11)</f>
        <v>160</v>
      </c>
    </row>
    <row r="8" spans="3:12" x14ac:dyDescent="0.2">
      <c r="C8" s="1">
        <v>5</v>
      </c>
      <c r="D8" s="1" t="s">
        <v>122</v>
      </c>
      <c r="E8" s="1" t="s">
        <v>128</v>
      </c>
      <c r="F8" s="1">
        <v>5</v>
      </c>
      <c r="G8" s="1">
        <v>50</v>
      </c>
      <c r="J8" s="1" t="s">
        <v>120</v>
      </c>
      <c r="K8" s="1">
        <f>SUMIF(D4:D11, D5, G4:G11)</f>
        <v>100</v>
      </c>
    </row>
    <row r="9" spans="3:12" x14ac:dyDescent="0.2">
      <c r="C9" s="1">
        <v>6</v>
      </c>
      <c r="D9" s="1" t="s">
        <v>122</v>
      </c>
      <c r="E9" s="1" t="s">
        <v>131</v>
      </c>
      <c r="F9" s="1">
        <v>10</v>
      </c>
      <c r="G9" s="1">
        <v>200</v>
      </c>
      <c r="J9" s="1" t="s">
        <v>122</v>
      </c>
      <c r="K9" s="1">
        <f>SUMIF(D4:D11, D8, G4:G11)</f>
        <v>250</v>
      </c>
    </row>
    <row r="10" spans="3:12" x14ac:dyDescent="0.2">
      <c r="C10" s="1">
        <v>7</v>
      </c>
      <c r="D10" s="1" t="s">
        <v>119</v>
      </c>
      <c r="E10" s="1" t="s">
        <v>129</v>
      </c>
      <c r="F10" s="1">
        <v>15</v>
      </c>
      <c r="G10" s="1">
        <v>480</v>
      </c>
    </row>
    <row r="11" spans="3:12" x14ac:dyDescent="0.2">
      <c r="C11" s="1">
        <v>8</v>
      </c>
      <c r="D11" s="1" t="s">
        <v>123</v>
      </c>
      <c r="E11" s="1" t="s">
        <v>130</v>
      </c>
      <c r="F11" s="1">
        <v>20</v>
      </c>
      <c r="G11" s="1">
        <v>500</v>
      </c>
    </row>
    <row r="15" spans="3:12" ht="42.75" x14ac:dyDescent="0.2">
      <c r="J15" s="8" t="s">
        <v>132</v>
      </c>
      <c r="K15" s="1">
        <f>SUMIFS(G4:G11, E4:E11, E4, D4:D11, D4)</f>
        <v>600</v>
      </c>
    </row>
    <row r="16" spans="3:12" ht="28.5" x14ac:dyDescent="0.2">
      <c r="J16" s="8" t="s">
        <v>133</v>
      </c>
      <c r="K16" s="8">
        <f>SUMIFS(G4:G11, E4:E11, E5, D4:D11, D5)</f>
        <v>100</v>
      </c>
    </row>
    <row r="18" spans="4:10" x14ac:dyDescent="0.2">
      <c r="E18" s="1" t="s">
        <v>134</v>
      </c>
    </row>
    <row r="19" spans="4:10" x14ac:dyDescent="0.2">
      <c r="D19" s="1">
        <v>4.6665999999999999</v>
      </c>
      <c r="E19" s="1">
        <f>ROUND(D19, 3)</f>
        <v>4.6669999999999998</v>
      </c>
    </row>
    <row r="20" spans="4:10" x14ac:dyDescent="0.2">
      <c r="D20" s="1">
        <v>8.9658797999999997</v>
      </c>
      <c r="E20" s="1">
        <f>ROUND(D20, 3)</f>
        <v>8.9659999999999993</v>
      </c>
    </row>
    <row r="21" spans="4:10" x14ac:dyDescent="0.2">
      <c r="D21" s="1">
        <v>6.9086999999999996</v>
      </c>
      <c r="E21" s="1">
        <f>ROUND(D21, 3)</f>
        <v>6.9089999999999998</v>
      </c>
    </row>
    <row r="22" spans="4:10" x14ac:dyDescent="0.2">
      <c r="D22" s="1">
        <v>6.3444000000000003</v>
      </c>
      <c r="E22" s="1">
        <f>ROUND(D22, 3)</f>
        <v>6.3440000000000003</v>
      </c>
    </row>
    <row r="23" spans="4:10" x14ac:dyDescent="0.2">
      <c r="I23" s="1">
        <v>-2</v>
      </c>
      <c r="J23" s="1">
        <f>ABS(I23)</f>
        <v>2</v>
      </c>
    </row>
    <row r="26" spans="4:10" x14ac:dyDescent="0.2">
      <c r="E26" s="1" t="s">
        <v>135</v>
      </c>
      <c r="F26" s="1" t="s">
        <v>136</v>
      </c>
    </row>
    <row r="27" spans="4:10" x14ac:dyDescent="0.2">
      <c r="D27" s="1">
        <v>2.4</v>
      </c>
      <c r="E27" s="1">
        <f>CEILING(D27, 1)</f>
        <v>3</v>
      </c>
      <c r="F27" s="1">
        <f>FLOOR(D27, 1)</f>
        <v>2</v>
      </c>
    </row>
    <row r="28" spans="4:10" x14ac:dyDescent="0.2">
      <c r="D28" s="1">
        <v>-2.5</v>
      </c>
      <c r="E28" s="1">
        <f>CEILING(D28, -2)</f>
        <v>-4</v>
      </c>
      <c r="F28" s="1">
        <f>FLOOR(D28, -2)</f>
        <v>-2</v>
      </c>
    </row>
    <row r="29" spans="4:10" x14ac:dyDescent="0.2">
      <c r="D29" s="1">
        <v>1.5</v>
      </c>
      <c r="E29" s="1">
        <f>CEILING(D29, 0.1)</f>
        <v>1.5</v>
      </c>
      <c r="F29" s="1">
        <f>FLOOR(D29, 0.5)</f>
        <v>1.5</v>
      </c>
    </row>
    <row r="33" spans="5:6" x14ac:dyDescent="0.2">
      <c r="E33" s="1">
        <f ca="1">RAND()</f>
        <v>0.88679782401447194</v>
      </c>
      <c r="F33" s="1">
        <f ca="1">RANDBETWEEN(400, 500)</f>
        <v>421</v>
      </c>
    </row>
    <row r="34" spans="5:6" x14ac:dyDescent="0.2">
      <c r="E34" s="1">
        <f ca="1">RAND()</f>
        <v>8.3347038483614022E-2</v>
      </c>
      <c r="F34" s="1">
        <f ca="1">RANDBETWEEN(400, 500)</f>
        <v>493</v>
      </c>
    </row>
    <row r="35" spans="5:6" x14ac:dyDescent="0.2">
      <c r="E35" s="1">
        <f ca="1">RAND()</f>
        <v>0.64102484956050998</v>
      </c>
      <c r="F35" s="1">
        <f ca="1">RANDBETWEEN(400, 500)</f>
        <v>454</v>
      </c>
    </row>
    <row r="36" spans="5:6" x14ac:dyDescent="0.2">
      <c r="E36" s="1">
        <f ca="1">RAND()</f>
        <v>2.8372729940450703E-2</v>
      </c>
      <c r="F36" s="1">
        <f ca="1">RANDBETWEEN(400, 500)</f>
        <v>493</v>
      </c>
    </row>
    <row r="37" spans="5:6" x14ac:dyDescent="0.2">
      <c r="E37" s="1">
        <f ca="1">RAND()</f>
        <v>0.73761235939464131</v>
      </c>
      <c r="F37" s="1">
        <f ca="1">RANDBETWEEN(400, 500)</f>
        <v>451</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P8"/>
  <sheetViews>
    <sheetView topLeftCell="B1" workbookViewId="0">
      <selection activeCell="G11" sqref="G11"/>
    </sheetView>
  </sheetViews>
  <sheetFormatPr defaultRowHeight="14.25" x14ac:dyDescent="0.2"/>
  <cols>
    <col min="1" max="3" width="9.140625" style="1"/>
    <col min="4" max="4" width="23.28515625" style="1" customWidth="1"/>
    <col min="5" max="5" width="9.140625" style="1"/>
    <col min="6" max="6" width="12.140625" style="1" customWidth="1"/>
    <col min="7" max="7" width="14.5703125" style="1" customWidth="1"/>
    <col min="8" max="10" width="9.140625" style="1"/>
    <col min="11" max="11" width="12.85546875" style="1" customWidth="1"/>
    <col min="12" max="13" width="9.140625" style="1"/>
    <col min="14" max="15" width="17.28515625" style="1" customWidth="1"/>
    <col min="16" max="16" width="12.85546875" style="1" customWidth="1"/>
    <col min="17" max="16384" width="9.140625" style="1"/>
  </cols>
  <sheetData>
    <row r="4" spans="3:16" s="19" customFormat="1" x14ac:dyDescent="0.2">
      <c r="C4" s="19" t="s">
        <v>60</v>
      </c>
      <c r="D4" s="19" t="s">
        <v>137</v>
      </c>
      <c r="E4" s="19" t="s">
        <v>14</v>
      </c>
      <c r="F4" s="19" t="s">
        <v>139</v>
      </c>
      <c r="G4" s="19" t="s">
        <v>140</v>
      </c>
      <c r="J4" s="19" t="s">
        <v>12</v>
      </c>
      <c r="K4" s="19" t="s">
        <v>138</v>
      </c>
      <c r="M4" s="19" t="s">
        <v>10</v>
      </c>
      <c r="N4" s="19" t="s">
        <v>141</v>
      </c>
      <c r="O4" s="19" t="s">
        <v>142</v>
      </c>
      <c r="P4" s="19" t="s">
        <v>143</v>
      </c>
    </row>
    <row r="5" spans="3:16" x14ac:dyDescent="0.2">
      <c r="C5" s="1">
        <v>1</v>
      </c>
      <c r="D5" s="1" t="s">
        <v>103</v>
      </c>
      <c r="E5" s="1">
        <v>45</v>
      </c>
      <c r="F5" s="1" t="str">
        <f>IF(E5&gt;=40, "Pass", "Fail")</f>
        <v>Pass</v>
      </c>
      <c r="G5" s="1" t="b">
        <f>AND(F5="PASS",E5&gt;=80)</f>
        <v>0</v>
      </c>
      <c r="J5" s="1">
        <v>17</v>
      </c>
      <c r="K5" s="1" t="b">
        <f>AND(J5&gt;=13, J5&lt;=19)</f>
        <v>1</v>
      </c>
      <c r="M5" s="1" t="s">
        <v>103</v>
      </c>
      <c r="N5" s="1">
        <v>0</v>
      </c>
      <c r="O5" s="1" t="s">
        <v>145</v>
      </c>
      <c r="P5" s="1" t="b">
        <f>OR(N5&gt;0, O5="Yes")</f>
        <v>1</v>
      </c>
    </row>
    <row r="6" spans="3:16" x14ac:dyDescent="0.2">
      <c r="C6" s="1">
        <v>2</v>
      </c>
      <c r="D6" s="1" t="s">
        <v>104</v>
      </c>
      <c r="E6" s="1">
        <v>85</v>
      </c>
      <c r="F6" s="1" t="str">
        <f>IF(E6&gt;=40, "Pass", "Fail")</f>
        <v>Pass</v>
      </c>
      <c r="G6" s="1" t="b">
        <f>AND(F6="PASS",E6&gt;=80)</f>
        <v>1</v>
      </c>
      <c r="J6" s="1">
        <v>20</v>
      </c>
      <c r="K6" s="1" t="b">
        <f>AND(J6&gt;=13, J6&lt;=19)</f>
        <v>0</v>
      </c>
      <c r="M6" s="1" t="s">
        <v>144</v>
      </c>
      <c r="N6" s="1">
        <v>0</v>
      </c>
      <c r="O6" s="1" t="s">
        <v>146</v>
      </c>
      <c r="P6" s="1" t="b">
        <f>OR(N6&gt;0, O6="Yes")</f>
        <v>0</v>
      </c>
    </row>
    <row r="7" spans="3:16" x14ac:dyDescent="0.2">
      <c r="C7" s="1">
        <v>3</v>
      </c>
      <c r="D7" s="1" t="s">
        <v>105</v>
      </c>
      <c r="E7" s="1">
        <v>39</v>
      </c>
      <c r="F7" s="1" t="str">
        <f>IF(E7&gt;=40, "Pass", "Fail")</f>
        <v>Fail</v>
      </c>
      <c r="G7" s="1" t="b">
        <f>AND(F7="PASS",E7&gt;=80)</f>
        <v>0</v>
      </c>
      <c r="J7" s="1">
        <v>14</v>
      </c>
      <c r="K7" s="1" t="b">
        <f>AND(J7&gt;=13, J7&lt;=19)</f>
        <v>1</v>
      </c>
      <c r="M7" s="1" t="s">
        <v>105</v>
      </c>
      <c r="N7" s="1">
        <v>2</v>
      </c>
      <c r="O7" s="1" t="s">
        <v>145</v>
      </c>
      <c r="P7" s="1" t="b">
        <f>OR(N7&gt;0, O7="Yes")</f>
        <v>1</v>
      </c>
    </row>
    <row r="8" spans="3:16" x14ac:dyDescent="0.2">
      <c r="J8" s="1">
        <v>25</v>
      </c>
      <c r="K8" s="1" t="b">
        <f>AND(J8&gt;=13, J8&lt;=19)</f>
        <v>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23"/>
  <sheetViews>
    <sheetView topLeftCell="E10" workbookViewId="0">
      <selection activeCell="K23" sqref="K23"/>
    </sheetView>
  </sheetViews>
  <sheetFormatPr defaultRowHeight="14.25" x14ac:dyDescent="0.2"/>
  <cols>
    <col min="1" max="2" width="9.140625" style="1"/>
    <col min="3" max="3" width="16" style="1" customWidth="1"/>
    <col min="4" max="4" width="18" style="1" customWidth="1"/>
    <col min="5" max="5" width="16" style="1" customWidth="1"/>
    <col min="6" max="6" width="18.7109375" style="1" customWidth="1"/>
    <col min="7" max="7" width="15.85546875" style="1" customWidth="1"/>
    <col min="8" max="8" width="16.140625" style="1" customWidth="1"/>
    <col min="9" max="9" width="16.5703125" style="1" customWidth="1"/>
    <col min="10" max="12" width="23.7109375" style="1" customWidth="1"/>
    <col min="13" max="16384" width="9.140625" style="1"/>
  </cols>
  <sheetData>
    <row r="3" spans="2:21" s="19" customFormat="1" x14ac:dyDescent="0.2">
      <c r="B3" s="19" t="s">
        <v>60</v>
      </c>
      <c r="C3" s="19" t="s">
        <v>147</v>
      </c>
      <c r="D3" s="19" t="s">
        <v>148</v>
      </c>
      <c r="E3" s="19" t="s">
        <v>149</v>
      </c>
      <c r="I3" s="19" t="s">
        <v>150</v>
      </c>
      <c r="J3" s="19" t="s">
        <v>151</v>
      </c>
      <c r="K3" s="20"/>
      <c r="L3" s="20"/>
      <c r="M3" s="19" t="s">
        <v>101</v>
      </c>
    </row>
    <row r="4" spans="2:21" x14ac:dyDescent="0.2">
      <c r="B4" s="1">
        <v>1</v>
      </c>
      <c r="C4" s="1">
        <v>0.45700000000000002</v>
      </c>
      <c r="D4" s="1">
        <v>3.55</v>
      </c>
      <c r="E4" s="1">
        <v>500</v>
      </c>
      <c r="I4" s="1">
        <f>VLOOKUP(1, C4:E12, 2)</f>
        <v>2.17</v>
      </c>
    </row>
    <row r="5" spans="2:21" x14ac:dyDescent="0.2">
      <c r="B5" s="1">
        <v>2</v>
      </c>
      <c r="C5" s="1">
        <v>0.52500000000000002</v>
      </c>
      <c r="D5" s="1">
        <v>3.25</v>
      </c>
      <c r="E5" s="1">
        <v>400</v>
      </c>
      <c r="I5" s="1">
        <f>VLOOKUP(1, C5:E13, 3)</f>
        <v>100</v>
      </c>
    </row>
    <row r="6" spans="2:21" x14ac:dyDescent="0.2">
      <c r="B6" s="1">
        <v>3</v>
      </c>
      <c r="C6" s="1">
        <v>0.60599999999999998</v>
      </c>
      <c r="D6" s="1">
        <v>2.93</v>
      </c>
      <c r="E6" s="1">
        <v>300</v>
      </c>
      <c r="I6" s="1">
        <f>VLOOKUP(0.5, C4:E12, 3, TRUE)</f>
        <v>500</v>
      </c>
    </row>
    <row r="7" spans="2:21" x14ac:dyDescent="0.2">
      <c r="B7" s="1">
        <v>4</v>
      </c>
      <c r="C7" s="1">
        <v>0.67500000000000004</v>
      </c>
      <c r="D7" s="1">
        <v>2.75</v>
      </c>
      <c r="E7" s="1">
        <v>250</v>
      </c>
      <c r="I7" s="1" t="e">
        <f>VLOOKUP(0.5, C4:E12, 3,FALSE )</f>
        <v>#N/A</v>
      </c>
    </row>
    <row r="8" spans="2:21" x14ac:dyDescent="0.2">
      <c r="B8" s="1">
        <v>5</v>
      </c>
      <c r="C8" s="1">
        <v>0.746</v>
      </c>
      <c r="D8" s="1">
        <v>2.57</v>
      </c>
      <c r="E8" s="1">
        <v>200</v>
      </c>
      <c r="I8" s="1" t="e">
        <f>VLOOKUP(0.1, C4:E12, 3, TRUE)</f>
        <v>#N/A</v>
      </c>
    </row>
    <row r="9" spans="2:21" x14ac:dyDescent="0.2">
      <c r="B9" s="1">
        <v>6</v>
      </c>
      <c r="C9" s="1">
        <v>0.83499999999999996</v>
      </c>
      <c r="D9" s="1">
        <v>2.38</v>
      </c>
      <c r="E9" s="1">
        <v>150</v>
      </c>
      <c r="I9" s="1">
        <f>VLOOKUP(2, C4:E12, 2, TRUE)</f>
        <v>1.71</v>
      </c>
    </row>
    <row r="10" spans="2:21" x14ac:dyDescent="0.2">
      <c r="B10" s="1">
        <v>7</v>
      </c>
      <c r="C10" s="1">
        <v>0.94599999999999995</v>
      </c>
      <c r="D10" s="1">
        <v>2.17</v>
      </c>
      <c r="E10" s="1">
        <v>100</v>
      </c>
      <c r="I10" s="1">
        <f>VLOOKUP(1.5, C4:E12, 2, TRUE)</f>
        <v>1.71</v>
      </c>
    </row>
    <row r="11" spans="2:21" x14ac:dyDescent="0.2">
      <c r="B11" s="1">
        <v>8</v>
      </c>
      <c r="C11" s="1">
        <v>1.0900000000000001</v>
      </c>
      <c r="D11" s="1">
        <v>1.95</v>
      </c>
      <c r="E11" s="1">
        <v>50</v>
      </c>
    </row>
    <row r="12" spans="2:21" x14ac:dyDescent="0.2">
      <c r="B12" s="1">
        <v>9</v>
      </c>
      <c r="C12" s="1">
        <v>1.29</v>
      </c>
      <c r="D12" s="1">
        <v>1.71</v>
      </c>
      <c r="E12" s="1">
        <v>0</v>
      </c>
      <c r="K12" s="1" t="s">
        <v>155</v>
      </c>
      <c r="L12" s="1" t="s">
        <v>154</v>
      </c>
      <c r="M12" s="1" t="s">
        <v>153</v>
      </c>
    </row>
    <row r="13" spans="2:21" x14ac:dyDescent="0.2">
      <c r="N13" s="1" t="s">
        <v>17</v>
      </c>
      <c r="O13" s="1" t="s">
        <v>18</v>
      </c>
      <c r="P13" s="1" t="s">
        <v>19</v>
      </c>
      <c r="Q13" s="1" t="s">
        <v>20</v>
      </c>
      <c r="R13" s="1" t="s">
        <v>21</v>
      </c>
      <c r="S13" s="1" t="s">
        <v>22</v>
      </c>
      <c r="T13" s="1" t="s">
        <v>23</v>
      </c>
      <c r="U13" s="1" t="s">
        <v>24</v>
      </c>
    </row>
    <row r="14" spans="2:21" x14ac:dyDescent="0.2">
      <c r="K14" s="1" t="str">
        <f>N13</f>
        <v>Jan</v>
      </c>
      <c r="L14" s="1" t="str">
        <f t="array" ref="L14:L21">TRANSPOSE(N13:U13)</f>
        <v>Jan</v>
      </c>
      <c r="M14" s="1" t="s">
        <v>17</v>
      </c>
    </row>
    <row r="15" spans="2:21" x14ac:dyDescent="0.2">
      <c r="D15" s="1" t="str">
        <f>C17</f>
        <v>Sunday</v>
      </c>
      <c r="E15" s="1" t="str">
        <f>C18</f>
        <v>Monday</v>
      </c>
      <c r="F15" s="1" t="str">
        <f>C19</f>
        <v>Tuesday</v>
      </c>
      <c r="G15" s="1" t="str">
        <f>C20</f>
        <v>Wednesday</v>
      </c>
      <c r="H15" s="1" t="str">
        <f>C21</f>
        <v>Thursdays</v>
      </c>
      <c r="I15" s="1" t="str">
        <f>C22</f>
        <v>Friday</v>
      </c>
      <c r="J15" s="1" t="str">
        <f>C23</f>
        <v>Saturday</v>
      </c>
      <c r="K15" s="1" t="str">
        <f>O13</f>
        <v>Feb</v>
      </c>
      <c r="L15" s="1" t="str">
        <v>Feb</v>
      </c>
      <c r="M15" s="1" t="s">
        <v>18</v>
      </c>
    </row>
    <row r="16" spans="2:21" x14ac:dyDescent="0.2">
      <c r="D16" s="1" t="str">
        <f t="array" ref="D16:J16">TRANSPOSE(C17:C24)</f>
        <v>Sunday</v>
      </c>
      <c r="E16" s="1" t="str">
        <v>Monday</v>
      </c>
      <c r="F16" s="1" t="str">
        <v>Tuesday</v>
      </c>
      <c r="G16" s="1" t="str">
        <v>Wednesday</v>
      </c>
      <c r="H16" s="1" t="str">
        <v>Thursdays</v>
      </c>
      <c r="I16" s="1" t="str">
        <v>Friday</v>
      </c>
      <c r="J16" s="1" t="str">
        <v>Saturday</v>
      </c>
      <c r="K16" s="1" t="str">
        <f>P13</f>
        <v>Mar</v>
      </c>
      <c r="L16" s="1" t="str">
        <v>Mar</v>
      </c>
    </row>
    <row r="17" spans="3:12" x14ac:dyDescent="0.2">
      <c r="C17" s="1" t="s">
        <v>29</v>
      </c>
      <c r="L17" s="1" t="str">
        <v>Apr</v>
      </c>
    </row>
    <row r="18" spans="3:12" x14ac:dyDescent="0.2">
      <c r="C18" s="1" t="s">
        <v>30</v>
      </c>
      <c r="L18" s="1" t="str">
        <v>May</v>
      </c>
    </row>
    <row r="19" spans="3:12" x14ac:dyDescent="0.2">
      <c r="C19" s="1" t="s">
        <v>31</v>
      </c>
      <c r="L19" s="1" t="str">
        <v>Jun</v>
      </c>
    </row>
    <row r="20" spans="3:12" x14ac:dyDescent="0.2">
      <c r="C20" s="1" t="s">
        <v>32</v>
      </c>
      <c r="L20" s="1" t="str">
        <v>Jul</v>
      </c>
    </row>
    <row r="21" spans="3:12" x14ac:dyDescent="0.2">
      <c r="C21" s="1" t="s">
        <v>152</v>
      </c>
      <c r="L21" s="1" t="str">
        <v>Aug</v>
      </c>
    </row>
    <row r="22" spans="3:12" x14ac:dyDescent="0.2">
      <c r="C22" s="1" t="s">
        <v>34</v>
      </c>
    </row>
    <row r="23" spans="3:12" x14ac:dyDescent="0.2">
      <c r="C23" s="1"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0"/>
  <sheetViews>
    <sheetView workbookViewId="0">
      <selection activeCell="J10" sqref="J10"/>
    </sheetView>
  </sheetViews>
  <sheetFormatPr defaultRowHeight="15" x14ac:dyDescent="0.25"/>
  <cols>
    <col min="5" max="5" width="12.7109375" bestFit="1" customWidth="1"/>
    <col min="10" max="10" width="14.28515625" bestFit="1" customWidth="1"/>
  </cols>
  <sheetData>
    <row r="3" spans="3:10" x14ac:dyDescent="0.25">
      <c r="C3">
        <f>NETWORKDAYS(JAN2, JAN30, JAN15)</f>
        <v>0</v>
      </c>
      <c r="D3" t="s">
        <v>156</v>
      </c>
    </row>
    <row r="4" spans="3:10" x14ac:dyDescent="0.25">
      <c r="E4" s="21">
        <f ca="1">NOW()</f>
        <v>44369.418221759261</v>
      </c>
      <c r="J4" s="22">
        <f>FV(6, 2, 40000, 0, 1)</f>
        <v>-2240000</v>
      </c>
    </row>
    <row r="5" spans="3:10" x14ac:dyDescent="0.25">
      <c r="F5">
        <f>DAY(15)</f>
        <v>15</v>
      </c>
    </row>
    <row r="9" spans="3:10" x14ac:dyDescent="0.25">
      <c r="G9" s="5">
        <f ca="1">TODAY()</f>
        <v>44369</v>
      </c>
    </row>
    <row r="10" spans="3:10" x14ac:dyDescent="0.25">
      <c r="G10">
        <f>YEAR(J18)</f>
        <v>1900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7"/>
  <sheetViews>
    <sheetView workbookViewId="0">
      <selection activeCell="C4" sqref="C4:C9"/>
    </sheetView>
  </sheetViews>
  <sheetFormatPr defaultRowHeight="15" x14ac:dyDescent="0.25"/>
  <cols>
    <col min="2" max="2" width="17.28515625" customWidth="1"/>
    <col min="3" max="3" width="26.42578125" customWidth="1"/>
    <col min="16" max="16" width="17.42578125" customWidth="1"/>
  </cols>
  <sheetData>
    <row r="3" spans="2:16" s="23" customFormat="1" x14ac:dyDescent="0.25">
      <c r="B3" s="23" t="s">
        <v>157</v>
      </c>
      <c r="C3" s="23" t="s">
        <v>158</v>
      </c>
      <c r="D3" s="23" t="s">
        <v>165</v>
      </c>
    </row>
    <row r="4" spans="2:16" x14ac:dyDescent="0.25">
      <c r="B4" t="s">
        <v>159</v>
      </c>
      <c r="C4">
        <v>78</v>
      </c>
      <c r="D4" t="str">
        <f>IF(C4&gt;=40, "Pass", "Fail")</f>
        <v>Pass</v>
      </c>
    </row>
    <row r="5" spans="2:16" x14ac:dyDescent="0.25">
      <c r="B5" t="s">
        <v>160</v>
      </c>
      <c r="C5">
        <v>95</v>
      </c>
      <c r="D5" t="str">
        <f t="shared" ref="D5:D10" si="0">IF(C5&gt;=40, "Pass", "Fail")</f>
        <v>Pass</v>
      </c>
    </row>
    <row r="6" spans="2:16" x14ac:dyDescent="0.25">
      <c r="B6" t="s">
        <v>161</v>
      </c>
      <c r="C6">
        <v>82</v>
      </c>
      <c r="D6" t="str">
        <f t="shared" si="0"/>
        <v>Pass</v>
      </c>
      <c r="K6" t="s">
        <v>166</v>
      </c>
      <c r="L6">
        <f>34+56</f>
        <v>90</v>
      </c>
      <c r="M6" t="s">
        <v>95</v>
      </c>
      <c r="P6">
        <v>168421</v>
      </c>
    </row>
    <row r="7" spans="2:16" x14ac:dyDescent="0.25">
      <c r="B7" t="s">
        <v>162</v>
      </c>
      <c r="C7">
        <v>92</v>
      </c>
      <c r="D7" t="str">
        <f t="shared" si="0"/>
        <v>Pass</v>
      </c>
      <c r="K7" t="s">
        <v>167</v>
      </c>
      <c r="L7">
        <f>(H8+I8)</f>
        <v>110</v>
      </c>
      <c r="M7" t="s">
        <v>96</v>
      </c>
    </row>
    <row r="8" spans="2:16" x14ac:dyDescent="0.25">
      <c r="B8" t="s">
        <v>163</v>
      </c>
      <c r="C8">
        <v>57</v>
      </c>
      <c r="D8" t="str">
        <f t="shared" si="0"/>
        <v>Pass</v>
      </c>
      <c r="H8">
        <v>54</v>
      </c>
      <c r="I8">
        <v>56</v>
      </c>
    </row>
    <row r="9" spans="2:16" x14ac:dyDescent="0.25">
      <c r="B9" t="s">
        <v>58</v>
      </c>
      <c r="C9">
        <v>88</v>
      </c>
      <c r="D9" t="str">
        <f t="shared" si="0"/>
        <v>Pass</v>
      </c>
      <c r="O9">
        <v>60</v>
      </c>
      <c r="P9">
        <v>111100</v>
      </c>
    </row>
    <row r="10" spans="2:16" s="23" customFormat="1" x14ac:dyDescent="0.25">
      <c r="B10" s="23" t="s">
        <v>164</v>
      </c>
      <c r="C10" s="23">
        <f>SUM(C4:C9)</f>
        <v>492</v>
      </c>
      <c r="D10" t="str">
        <f t="shared" si="0"/>
        <v>Pass</v>
      </c>
      <c r="O10" s="23">
        <v>13</v>
      </c>
      <c r="P10" s="23">
        <v>1101</v>
      </c>
    </row>
    <row r="11" spans="2:16" x14ac:dyDescent="0.25">
      <c r="P11">
        <v>1100</v>
      </c>
    </row>
    <row r="12" spans="2:16" s="23" customFormat="1" x14ac:dyDescent="0.25">
      <c r="B12" s="23" t="s">
        <v>101</v>
      </c>
      <c r="C12" s="23" t="str">
        <f>IF(AND(C4&gt;=40, C5&gt;=40, C6&gt;=40, C7&gt;=40, C8&gt;=40, C9&gt;=40), "Pass", "Fail")</f>
        <v>Pass</v>
      </c>
      <c r="I12" s="23" t="s">
        <v>168</v>
      </c>
      <c r="J12" s="23">
        <v>9</v>
      </c>
      <c r="L12" s="23" t="s">
        <v>169</v>
      </c>
      <c r="M12" s="23">
        <f>J12</f>
        <v>9</v>
      </c>
    </row>
    <row r="13" spans="2:16" x14ac:dyDescent="0.25">
      <c r="C13" t="str">
        <f>IF(OR(C4&lt;40, C5&lt;40, C6&lt;40, C7&lt;40, C8&lt;40, C9&lt;40), "Fail", "Pass")</f>
        <v>Pass</v>
      </c>
      <c r="J13">
        <v>0</v>
      </c>
      <c r="M13">
        <f>J13</f>
        <v>0</v>
      </c>
    </row>
    <row r="16" spans="2:16" x14ac:dyDescent="0.25">
      <c r="K16" t="s">
        <v>166</v>
      </c>
      <c r="L16" s="23" t="s">
        <v>169</v>
      </c>
      <c r="M16" s="23">
        <v>7</v>
      </c>
    </row>
    <row r="17" spans="13:13" x14ac:dyDescent="0.25">
      <c r="M17">
        <v>0</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3"/>
  <sheetViews>
    <sheetView topLeftCell="A7" workbookViewId="0">
      <selection activeCell="D24" sqref="D24"/>
    </sheetView>
  </sheetViews>
  <sheetFormatPr defaultRowHeight="15" x14ac:dyDescent="0.25"/>
  <cols>
    <col min="2" max="2" width="19.7109375" customWidth="1"/>
    <col min="3" max="3" width="14" customWidth="1"/>
    <col min="4" max="4" width="15.5703125" customWidth="1"/>
    <col min="5" max="5" width="10" customWidth="1"/>
  </cols>
  <sheetData>
    <row r="3" spans="2:14" x14ac:dyDescent="0.25">
      <c r="B3" t="s">
        <v>170</v>
      </c>
      <c r="C3" t="s">
        <v>171</v>
      </c>
      <c r="D3" t="s">
        <v>172</v>
      </c>
    </row>
    <row r="4" spans="2:14" x14ac:dyDescent="0.25">
      <c r="B4" t="s">
        <v>173</v>
      </c>
      <c r="C4">
        <v>12350</v>
      </c>
      <c r="D4">
        <f>IF(C4&lt;4000, C4*5%, IF(C4&lt;7000, C4*7%, IF(C4&lt;10000, C4*10%, C4*12%)))</f>
        <v>1482</v>
      </c>
      <c r="L4">
        <f>(5*B15)</f>
        <v>4400</v>
      </c>
    </row>
    <row r="5" spans="2:14" x14ac:dyDescent="0.25">
      <c r="B5" t="s">
        <v>174</v>
      </c>
      <c r="C5">
        <v>4800</v>
      </c>
      <c r="D5">
        <f>IF(C5&lt;4000, C5*5%, IF(C5&lt;7000, C5*7%, IF(C5&lt;10000, C5*10%, C5*12%)))</f>
        <v>336.00000000000006</v>
      </c>
    </row>
    <row r="6" spans="2:14" x14ac:dyDescent="0.25">
      <c r="B6" t="s">
        <v>175</v>
      </c>
      <c r="C6">
        <v>7000</v>
      </c>
      <c r="D6">
        <f>IF(C6&lt;4000, C6*5%, IF(C6&lt;7000, C6*7%, IF(C6&lt;10000, C6*10%, C6*12%)))</f>
        <v>700</v>
      </c>
    </row>
    <row r="7" spans="2:14" x14ac:dyDescent="0.25">
      <c r="B7" t="s">
        <v>176</v>
      </c>
      <c r="C7">
        <v>8800</v>
      </c>
      <c r="D7">
        <f>IF(C7&lt;4000, C7*5%, IF(C7&lt;7000, C7*7%, IF(C7&lt;10000, C7*10%, C7*12%)))</f>
        <v>880</v>
      </c>
    </row>
    <row r="8" spans="2:14" x14ac:dyDescent="0.25">
      <c r="G8" t="e">
        <f>Cell '[1]Cell Refrencing'!G8</f>
        <v>#NAME?</v>
      </c>
    </row>
    <row r="10" spans="2:14" x14ac:dyDescent="0.25">
      <c r="N10">
        <f>'New Cell'!Q13</f>
        <v>0</v>
      </c>
    </row>
    <row r="12" spans="2:14" x14ac:dyDescent="0.25">
      <c r="G12" t="s">
        <v>177</v>
      </c>
    </row>
    <row r="13" spans="2:14" x14ac:dyDescent="0.25">
      <c r="G13" t="s">
        <v>178</v>
      </c>
      <c r="M13" t="e">
        <f ca="1">CELL('[1]Cell Refrencing'!G8)</f>
        <v>#REF!</v>
      </c>
    </row>
    <row r="14" spans="2:14" x14ac:dyDescent="0.25">
      <c r="G14" t="s">
        <v>179</v>
      </c>
    </row>
    <row r="15" spans="2:14" x14ac:dyDescent="0.25">
      <c r="B15">
        <f>D7</f>
        <v>880</v>
      </c>
      <c r="C15">
        <f>SUM('[2]Cell Refrencing'!G8+B15)</f>
        <v>880</v>
      </c>
      <c r="G15" t="s">
        <v>180</v>
      </c>
    </row>
    <row r="19" spans="3:6" x14ac:dyDescent="0.25">
      <c r="D19">
        <f>SUM(D4,'New Cell'!G8)</f>
        <v>1497</v>
      </c>
    </row>
    <row r="20" spans="3:6" x14ac:dyDescent="0.25">
      <c r="E20">
        <v>25</v>
      </c>
      <c r="F20">
        <f>SUM(E20,'New Cell'!O17:Q17)</f>
        <v>90</v>
      </c>
    </row>
    <row r="23" spans="3:6" x14ac:dyDescent="0.25">
      <c r="C23" t="s">
        <v>185</v>
      </c>
      <c r="D23" t="b">
        <f>'New Cell'!F19='New Cell'!F19</f>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9"/>
  <sheetViews>
    <sheetView topLeftCell="C1" workbookViewId="0">
      <selection activeCell="P19" sqref="P19"/>
    </sheetView>
  </sheetViews>
  <sheetFormatPr defaultRowHeight="15" x14ac:dyDescent="0.25"/>
  <cols>
    <col min="17" max="17" width="13.5703125" customWidth="1"/>
    <col min="18" max="18" width="13.7109375" customWidth="1"/>
    <col min="19" max="19" width="26.7109375" customWidth="1"/>
  </cols>
  <sheetData>
    <row r="2" spans="2:19" x14ac:dyDescent="0.25">
      <c r="C2">
        <v>5</v>
      </c>
      <c r="D2">
        <v>7</v>
      </c>
      <c r="E2">
        <f>C2+D2</f>
        <v>12</v>
      </c>
      <c r="G2">
        <f>$D$2+$C$2</f>
        <v>12</v>
      </c>
    </row>
    <row r="3" spans="2:19" x14ac:dyDescent="0.25">
      <c r="C3">
        <v>13</v>
      </c>
      <c r="D3">
        <v>9</v>
      </c>
      <c r="E3">
        <f>C3+D3</f>
        <v>22</v>
      </c>
      <c r="G3">
        <f>$D$2+$C$2</f>
        <v>12</v>
      </c>
    </row>
    <row r="5" spans="2:19" s="23" customFormat="1" x14ac:dyDescent="0.25">
      <c r="P5" s="23" t="s">
        <v>0</v>
      </c>
      <c r="Q5" s="23" t="s">
        <v>183</v>
      </c>
      <c r="R5" s="23" t="s">
        <v>184</v>
      </c>
    </row>
    <row r="6" spans="2:19" x14ac:dyDescent="0.25">
      <c r="Q6" s="5">
        <f>DATE(1995, 5, 18)</f>
        <v>34837</v>
      </c>
      <c r="R6" s="5">
        <f ca="1">TODAY()</f>
        <v>44369</v>
      </c>
      <c r="S6" t="e">
        <f ca="1">DATEDIF(R6, Q6, "y")</f>
        <v>#NUM!</v>
      </c>
    </row>
    <row r="7" spans="2:19" x14ac:dyDescent="0.25">
      <c r="D7" t="e">
        <f>[3]NestedIf!D7</f>
        <v>#REF!</v>
      </c>
      <c r="L7">
        <f>$D$2+$C$2</f>
        <v>12</v>
      </c>
    </row>
    <row r="8" spans="2:19" x14ac:dyDescent="0.25">
      <c r="G8">
        <v>15</v>
      </c>
    </row>
    <row r="10" spans="2:19" x14ac:dyDescent="0.25">
      <c r="L10" t="s">
        <v>182</v>
      </c>
      <c r="M10" t="s">
        <v>181</v>
      </c>
      <c r="N10" t="s">
        <v>4</v>
      </c>
    </row>
    <row r="11" spans="2:19" x14ac:dyDescent="0.25">
      <c r="K11" t="s">
        <v>103</v>
      </c>
      <c r="L11">
        <v>80</v>
      </c>
      <c r="M11">
        <v>40</v>
      </c>
      <c r="N11">
        <f>L11+$M$11</f>
        <v>120</v>
      </c>
    </row>
    <row r="12" spans="2:19" x14ac:dyDescent="0.25">
      <c r="F12">
        <v>3</v>
      </c>
      <c r="G12">
        <v>4</v>
      </c>
      <c r="H12">
        <f>$F$12+$G$12</f>
        <v>7</v>
      </c>
      <c r="K12" t="s">
        <v>104</v>
      </c>
      <c r="L12">
        <v>120</v>
      </c>
      <c r="M12">
        <v>0</v>
      </c>
      <c r="N12">
        <f>L12+$M$11</f>
        <v>160</v>
      </c>
    </row>
    <row r="13" spans="2:19" x14ac:dyDescent="0.25">
      <c r="K13" t="s">
        <v>105</v>
      </c>
      <c r="L13">
        <v>60</v>
      </c>
      <c r="M13">
        <v>0</v>
      </c>
      <c r="N13">
        <f>L13+$M$11</f>
        <v>100</v>
      </c>
    </row>
    <row r="15" spans="2:19" x14ac:dyDescent="0.25">
      <c r="B15" t="e">
        <f>'New Cell'!F16=D7</f>
        <v>#REF!</v>
      </c>
    </row>
    <row r="17" spans="4:17" x14ac:dyDescent="0.25">
      <c r="D17">
        <v>5</v>
      </c>
      <c r="O17">
        <v>15</v>
      </c>
      <c r="P17">
        <v>20</v>
      </c>
      <c r="Q17">
        <v>30</v>
      </c>
    </row>
    <row r="19" spans="4:17" x14ac:dyDescent="0.25">
      <c r="P19" t="str">
        <f>('BCA Result'!I4)</f>
        <v>Ram</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6"/>
  <sheetViews>
    <sheetView workbookViewId="0">
      <selection activeCell="H18" sqref="H18"/>
    </sheetView>
  </sheetViews>
  <sheetFormatPr defaultRowHeight="15" x14ac:dyDescent="0.25"/>
  <cols>
    <col min="2" max="2" width="17" customWidth="1"/>
    <col min="3" max="3" width="14.140625" customWidth="1"/>
  </cols>
  <sheetData>
    <row r="3" spans="1:9" s="23" customFormat="1" x14ac:dyDescent="0.25">
      <c r="A3" s="23" t="s">
        <v>60</v>
      </c>
      <c r="B3" s="23" t="s">
        <v>10</v>
      </c>
      <c r="C3" s="23" t="s">
        <v>101</v>
      </c>
    </row>
    <row r="4" spans="1:9" x14ac:dyDescent="0.25">
      <c r="A4">
        <v>1</v>
      </c>
      <c r="B4" t="str">
        <f>([4]BCA!B4)</f>
        <v>Ram</v>
      </c>
      <c r="C4" t="str">
        <f>IF([4]BCA!C4&gt;=40, "Pass", "Fail")</f>
        <v>Pass</v>
      </c>
      <c r="I4" t="str">
        <f>(B4)</f>
        <v>Ram</v>
      </c>
    </row>
    <row r="5" spans="1:9" x14ac:dyDescent="0.25">
      <c r="A5">
        <v>2</v>
      </c>
      <c r="B5" t="str">
        <f>([4]BCA!B5)</f>
        <v>Hari</v>
      </c>
      <c r="C5" t="str">
        <f>IF([4]BCA!C5&gt;=40, "Pass", "Fail")</f>
        <v>Pass</v>
      </c>
    </row>
    <row r="6" spans="1:9" x14ac:dyDescent="0.25">
      <c r="A6">
        <v>3</v>
      </c>
      <c r="B6" t="str">
        <f>([4]BCA!B6)</f>
        <v>Shyam</v>
      </c>
      <c r="C6" t="str">
        <f>IF([4]BCA!C6&gt;=40, "Pass", "Fail")</f>
        <v>Fail</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N9" sqref="N9"/>
    </sheetView>
  </sheetViews>
  <sheetFormatPr defaultRowHeight="15" x14ac:dyDescent="0.25"/>
  <cols>
    <col min="3" max="3" width="20.7109375" customWidth="1"/>
    <col min="4" max="4" width="15.85546875" customWidth="1"/>
  </cols>
  <sheetData>
    <row r="3" spans="3:4" s="23" customFormat="1" x14ac:dyDescent="0.25">
      <c r="C3" s="23" t="s">
        <v>61</v>
      </c>
      <c r="D3" s="23" t="s">
        <v>186</v>
      </c>
    </row>
    <row r="4" spans="3:4" x14ac:dyDescent="0.25">
      <c r="C4" t="s">
        <v>187</v>
      </c>
      <c r="D4" s="25">
        <v>0.45</v>
      </c>
    </row>
    <row r="5" spans="3:4" x14ac:dyDescent="0.25">
      <c r="C5" t="s">
        <v>188</v>
      </c>
      <c r="D5" s="25">
        <v>0.28999999999999998</v>
      </c>
    </row>
    <row r="6" spans="3:4" x14ac:dyDescent="0.25">
      <c r="C6" t="s">
        <v>189</v>
      </c>
      <c r="D6" s="25">
        <v>0.1</v>
      </c>
    </row>
    <row r="7" spans="3:4" x14ac:dyDescent="0.25">
      <c r="C7" t="s">
        <v>190</v>
      </c>
      <c r="D7" s="25">
        <v>0.08</v>
      </c>
    </row>
    <row r="8" spans="3:4" x14ac:dyDescent="0.25">
      <c r="C8" t="s">
        <v>191</v>
      </c>
      <c r="D8" s="25">
        <v>0.03</v>
      </c>
    </row>
    <row r="9" spans="3:4" x14ac:dyDescent="0.25">
      <c r="C9" t="s">
        <v>192</v>
      </c>
      <c r="D9" s="25">
        <v>0.05</v>
      </c>
    </row>
  </sheetData>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8"/>
  <sheetViews>
    <sheetView workbookViewId="0">
      <selection activeCell="I16" sqref="I16"/>
    </sheetView>
  </sheetViews>
  <sheetFormatPr defaultRowHeight="15" x14ac:dyDescent="0.25"/>
  <cols>
    <col min="2" max="2" width="20.85546875" style="23" customWidth="1"/>
  </cols>
  <sheetData>
    <row r="3" spans="2:7" s="23" customFormat="1" x14ac:dyDescent="0.25">
      <c r="B3" s="24" t="s">
        <v>193</v>
      </c>
      <c r="C3" s="24">
        <v>2006</v>
      </c>
      <c r="D3" s="24">
        <v>2007</v>
      </c>
      <c r="E3" s="24">
        <v>2008</v>
      </c>
      <c r="F3" s="24">
        <v>2009</v>
      </c>
      <c r="G3" s="24">
        <v>2010</v>
      </c>
    </row>
    <row r="4" spans="2:7" x14ac:dyDescent="0.25">
      <c r="B4" s="24" t="s">
        <v>194</v>
      </c>
      <c r="C4" s="1">
        <v>35</v>
      </c>
      <c r="D4" s="1">
        <v>42</v>
      </c>
      <c r="E4" s="1">
        <v>20</v>
      </c>
      <c r="F4" s="1">
        <v>16</v>
      </c>
      <c r="G4" s="1">
        <v>21</v>
      </c>
    </row>
    <row r="5" spans="2:7" x14ac:dyDescent="0.25">
      <c r="B5" s="24" t="s">
        <v>195</v>
      </c>
      <c r="C5" s="1">
        <v>18</v>
      </c>
      <c r="D5" s="1">
        <v>49</v>
      </c>
      <c r="E5" s="1">
        <v>16</v>
      </c>
      <c r="F5" s="1">
        <v>10</v>
      </c>
      <c r="G5" s="1">
        <v>26</v>
      </c>
    </row>
    <row r="6" spans="2:7" x14ac:dyDescent="0.25">
      <c r="B6" s="24" t="s">
        <v>196</v>
      </c>
      <c r="C6" s="1">
        <v>78</v>
      </c>
      <c r="D6" s="1">
        <v>82</v>
      </c>
      <c r="E6" s="1">
        <v>48</v>
      </c>
      <c r="F6" s="1">
        <v>53</v>
      </c>
      <c r="G6" s="1">
        <v>73</v>
      </c>
    </row>
    <row r="7" spans="2:7" x14ac:dyDescent="0.25">
      <c r="B7" s="24" t="s">
        <v>197</v>
      </c>
      <c r="C7" s="1">
        <v>94</v>
      </c>
      <c r="D7" s="1">
        <v>131</v>
      </c>
      <c r="E7" s="1">
        <v>79</v>
      </c>
      <c r="F7" s="1">
        <v>71</v>
      </c>
      <c r="G7" s="1">
        <v>81</v>
      </c>
    </row>
    <row r="8" spans="2:7" x14ac:dyDescent="0.25">
      <c r="B8" s="24" t="s">
        <v>198</v>
      </c>
      <c r="C8" s="1">
        <v>16</v>
      </c>
      <c r="D8" s="1">
        <v>19</v>
      </c>
      <c r="E8" s="1">
        <v>12</v>
      </c>
      <c r="F8" s="1">
        <v>11</v>
      </c>
      <c r="G8" s="1">
        <v>17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0"/>
  <sheetViews>
    <sheetView topLeftCell="A4" workbookViewId="0">
      <selection activeCell="I9" sqref="I9"/>
    </sheetView>
  </sheetViews>
  <sheetFormatPr defaultRowHeight="14.25" x14ac:dyDescent="0.2"/>
  <cols>
    <col min="1" max="1" width="9.140625" style="1"/>
    <col min="2" max="2" width="14" style="24" customWidth="1"/>
    <col min="3" max="3" width="9.140625" style="1"/>
    <col min="4" max="4" width="13.140625" style="1" customWidth="1"/>
    <col min="5" max="16384" width="9.140625" style="1"/>
  </cols>
  <sheetData>
    <row r="3" spans="2:16" s="24" customFormat="1" x14ac:dyDescent="0.2">
      <c r="B3" s="24" t="s">
        <v>61</v>
      </c>
      <c r="C3" s="24" t="s">
        <v>17</v>
      </c>
      <c r="D3" s="24" t="s">
        <v>199</v>
      </c>
      <c r="E3" s="24" t="s">
        <v>19</v>
      </c>
    </row>
    <row r="4" spans="2:16" x14ac:dyDescent="0.2">
      <c r="B4" s="24" t="s">
        <v>200</v>
      </c>
      <c r="C4" s="1">
        <v>50</v>
      </c>
      <c r="D4" s="1">
        <v>40</v>
      </c>
      <c r="E4" s="1">
        <v>30</v>
      </c>
    </row>
    <row r="5" spans="2:16" x14ac:dyDescent="0.2">
      <c r="B5" s="24" t="s">
        <v>201</v>
      </c>
      <c r="C5" s="1">
        <v>25</v>
      </c>
      <c r="D5" s="1">
        <v>80</v>
      </c>
      <c r="E5" s="1">
        <v>70</v>
      </c>
    </row>
    <row r="6" spans="2:16" x14ac:dyDescent="0.2">
      <c r="B6" s="24" t="s">
        <v>202</v>
      </c>
      <c r="C6" s="1">
        <v>55</v>
      </c>
      <c r="D6" s="1">
        <v>35</v>
      </c>
      <c r="E6" s="1">
        <v>80</v>
      </c>
    </row>
    <row r="8" spans="2:16" x14ac:dyDescent="0.2">
      <c r="H8" s="1">
        <v>98</v>
      </c>
    </row>
    <row r="9" spans="2:16" x14ac:dyDescent="0.2">
      <c r="H9" s="26" t="s">
        <v>207</v>
      </c>
    </row>
    <row r="10" spans="2:16" x14ac:dyDescent="0.2">
      <c r="L10" s="1" t="s">
        <v>210</v>
      </c>
      <c r="N10" s="1">
        <v>1024</v>
      </c>
    </row>
    <row r="12" spans="2:16" x14ac:dyDescent="0.2">
      <c r="C12" s="46" t="s">
        <v>208</v>
      </c>
      <c r="D12" s="46"/>
      <c r="E12" s="46"/>
      <c r="F12" s="46"/>
      <c r="P12" s="1" t="s">
        <v>218</v>
      </c>
    </row>
    <row r="13" spans="2:16" x14ac:dyDescent="0.2">
      <c r="C13" s="1">
        <v>1024</v>
      </c>
      <c r="D13" s="1">
        <v>1026</v>
      </c>
      <c r="E13" s="1">
        <v>1028</v>
      </c>
      <c r="F13" s="1">
        <v>1030</v>
      </c>
      <c r="G13" s="1">
        <v>1032</v>
      </c>
      <c r="K13" s="1">
        <v>2</v>
      </c>
    </row>
    <row r="14" spans="2:16" x14ac:dyDescent="0.2">
      <c r="C14" s="26" t="s">
        <v>203</v>
      </c>
      <c r="D14" s="26" t="s">
        <v>204</v>
      </c>
      <c r="E14" s="26" t="s">
        <v>205</v>
      </c>
      <c r="F14" s="26" t="s">
        <v>206</v>
      </c>
      <c r="G14" s="1" t="s">
        <v>207</v>
      </c>
      <c r="M14" s="1" t="s">
        <v>217</v>
      </c>
    </row>
    <row r="15" spans="2:16" x14ac:dyDescent="0.2">
      <c r="C15" s="1">
        <v>0</v>
      </c>
      <c r="D15" s="1">
        <v>1</v>
      </c>
      <c r="E15" s="1">
        <v>2</v>
      </c>
      <c r="F15" s="1">
        <v>3</v>
      </c>
      <c r="G15" s="1">
        <v>4</v>
      </c>
      <c r="K15" s="1" t="s">
        <v>216</v>
      </c>
      <c r="M15" s="1">
        <v>0</v>
      </c>
      <c r="N15" s="1">
        <v>1</v>
      </c>
      <c r="O15" s="1">
        <v>2</v>
      </c>
    </row>
    <row r="16" spans="2:16" x14ac:dyDescent="0.2">
      <c r="L16" s="1">
        <v>0</v>
      </c>
      <c r="M16" s="26">
        <v>0</v>
      </c>
      <c r="N16" s="26">
        <v>1</v>
      </c>
      <c r="O16" s="26">
        <v>2</v>
      </c>
    </row>
    <row r="17" spans="4:15" x14ac:dyDescent="0.2">
      <c r="L17" s="1">
        <v>1</v>
      </c>
      <c r="M17" s="26">
        <v>2</v>
      </c>
      <c r="N17" s="26">
        <v>6</v>
      </c>
      <c r="O17" s="26">
        <v>8</v>
      </c>
    </row>
    <row r="18" spans="4:15" x14ac:dyDescent="0.2">
      <c r="D18" s="1" t="s">
        <v>209</v>
      </c>
      <c r="L18" s="1">
        <v>2</v>
      </c>
      <c r="M18" s="26">
        <v>3</v>
      </c>
      <c r="N18" s="26">
        <v>4</v>
      </c>
      <c r="O18" s="26">
        <v>5</v>
      </c>
    </row>
    <row r="19" spans="4:15" x14ac:dyDescent="0.2">
      <c r="D19" s="1" t="s">
        <v>211</v>
      </c>
      <c r="E19" s="1">
        <v>1024</v>
      </c>
      <c r="F19" s="1" t="s">
        <v>212</v>
      </c>
    </row>
    <row r="20" spans="4:15" x14ac:dyDescent="0.2">
      <c r="D20" s="1" t="s">
        <v>213</v>
      </c>
      <c r="E20" s="1" t="s">
        <v>214</v>
      </c>
      <c r="F20" s="1" t="s">
        <v>215</v>
      </c>
    </row>
  </sheetData>
  <mergeCells count="1">
    <mergeCell ref="C12:F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5" sqref="P15"/>
    </sheetView>
  </sheetViews>
  <sheetFormatPr defaultRowHeight="15" x14ac:dyDescent="0.25"/>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R14"/>
  <sheetViews>
    <sheetView workbookViewId="0">
      <selection activeCell="O12" sqref="O12"/>
    </sheetView>
  </sheetViews>
  <sheetFormatPr defaultRowHeight="15" x14ac:dyDescent="0.25"/>
  <sheetData>
    <row r="3" spans="3:18" x14ac:dyDescent="0.25">
      <c r="C3">
        <v>5</v>
      </c>
    </row>
    <row r="4" spans="3:18" x14ac:dyDescent="0.25">
      <c r="C4">
        <v>4</v>
      </c>
    </row>
    <row r="5" spans="3:18" x14ac:dyDescent="0.25">
      <c r="C5">
        <v>3</v>
      </c>
      <c r="O5" t="s">
        <v>227</v>
      </c>
    </row>
    <row r="6" spans="3:18" x14ac:dyDescent="0.25">
      <c r="C6">
        <v>2</v>
      </c>
      <c r="O6" t="s">
        <v>220</v>
      </c>
      <c r="R6" t="s">
        <v>226</v>
      </c>
    </row>
    <row r="7" spans="3:18" x14ac:dyDescent="0.25">
      <c r="C7">
        <v>1</v>
      </c>
      <c r="H7" t="s">
        <v>220</v>
      </c>
      <c r="O7">
        <v>8</v>
      </c>
      <c r="R7">
        <f>(8+1)</f>
        <v>9</v>
      </c>
    </row>
    <row r="8" spans="3:18" x14ac:dyDescent="0.25">
      <c r="C8">
        <v>0</v>
      </c>
      <c r="H8">
        <v>120</v>
      </c>
      <c r="K8" t="s">
        <v>222</v>
      </c>
    </row>
    <row r="9" spans="3:18" x14ac:dyDescent="0.25">
      <c r="D9">
        <f>(1*1*2*3*4*5)</f>
        <v>120</v>
      </c>
      <c r="K9" t="s">
        <v>225</v>
      </c>
      <c r="L9" t="s">
        <v>224</v>
      </c>
    </row>
    <row r="10" spans="3:18" x14ac:dyDescent="0.25">
      <c r="O10" t="s">
        <v>228</v>
      </c>
    </row>
    <row r="11" spans="3:18" x14ac:dyDescent="0.25">
      <c r="F11" t="s">
        <v>219</v>
      </c>
      <c r="O11" t="s">
        <v>229</v>
      </c>
      <c r="R11" t="s">
        <v>226</v>
      </c>
    </row>
    <row r="12" spans="3:18" x14ac:dyDescent="0.25">
      <c r="D12" t="s">
        <v>223</v>
      </c>
      <c r="O12">
        <f>(8+1)</f>
        <v>9</v>
      </c>
      <c r="R12">
        <f>O12</f>
        <v>9</v>
      </c>
    </row>
    <row r="13" spans="3:18" x14ac:dyDescent="0.25">
      <c r="D13" t="s">
        <v>224</v>
      </c>
      <c r="K13" t="s">
        <v>220</v>
      </c>
    </row>
    <row r="14" spans="3:18" x14ac:dyDescent="0.25">
      <c r="F14" t="s">
        <v>221</v>
      </c>
      <c r="M14">
        <f>K14</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0"/>
  <sheetViews>
    <sheetView workbookViewId="0">
      <selection activeCell="G15" sqref="G15"/>
    </sheetView>
  </sheetViews>
  <sheetFormatPr defaultRowHeight="15" x14ac:dyDescent="0.25"/>
  <cols>
    <col min="2" max="2" width="6.140625" customWidth="1"/>
    <col min="3" max="3" width="27.28515625" customWidth="1"/>
    <col min="5" max="5" width="16.5703125" customWidth="1"/>
  </cols>
  <sheetData>
    <row r="3" spans="2:6" x14ac:dyDescent="0.25">
      <c r="B3" t="s">
        <v>0</v>
      </c>
      <c r="C3" t="s">
        <v>10</v>
      </c>
      <c r="D3" t="s">
        <v>14</v>
      </c>
      <c r="E3" t="s">
        <v>183</v>
      </c>
      <c r="F3" t="s">
        <v>233</v>
      </c>
    </row>
    <row r="4" spans="2:6" x14ac:dyDescent="0.25">
      <c r="B4">
        <v>1</v>
      </c>
      <c r="C4" t="s">
        <v>230</v>
      </c>
      <c r="D4">
        <v>1</v>
      </c>
      <c r="E4" s="5">
        <v>35894</v>
      </c>
      <c r="F4" t="s">
        <v>234</v>
      </c>
    </row>
    <row r="5" spans="2:6" x14ac:dyDescent="0.25">
      <c r="B5">
        <v>2</v>
      </c>
      <c r="C5" t="s">
        <v>231</v>
      </c>
      <c r="D5">
        <v>1</v>
      </c>
      <c r="E5" s="5">
        <v>35895</v>
      </c>
      <c r="F5" t="s">
        <v>235</v>
      </c>
    </row>
    <row r="6" spans="2:6" x14ac:dyDescent="0.25">
      <c r="B6">
        <v>3</v>
      </c>
      <c r="C6" t="s">
        <v>232</v>
      </c>
      <c r="D6">
        <v>1</v>
      </c>
      <c r="E6" s="5">
        <v>35896</v>
      </c>
      <c r="F6" t="s">
        <v>234</v>
      </c>
    </row>
    <row r="7" spans="2:6" x14ac:dyDescent="0.25">
      <c r="B7">
        <v>5</v>
      </c>
      <c r="D7">
        <v>1</v>
      </c>
      <c r="E7" s="5">
        <v>35897</v>
      </c>
      <c r="F7" t="s">
        <v>234</v>
      </c>
    </row>
    <row r="8" spans="2:6" x14ac:dyDescent="0.25">
      <c r="D8">
        <v>1</v>
      </c>
      <c r="E8" s="5">
        <v>35898</v>
      </c>
      <c r="F8" t="s">
        <v>234</v>
      </c>
    </row>
    <row r="9" spans="2:6" x14ac:dyDescent="0.25">
      <c r="D9">
        <v>1</v>
      </c>
      <c r="E9" s="5">
        <v>35899</v>
      </c>
      <c r="F9" t="s">
        <v>234</v>
      </c>
    </row>
    <row r="10" spans="2:6" x14ac:dyDescent="0.25">
      <c r="E10" s="5">
        <v>35900</v>
      </c>
    </row>
  </sheetData>
  <dataValidations count="5">
    <dataValidation type="whole" operator="greaterThanOrEqual" allowBlank="1" showInputMessage="1" showErrorMessage="1" sqref="B4:B7">
      <formula1>1</formula1>
    </dataValidation>
    <dataValidation type="textLength" errorStyle="warning" allowBlank="1" showInputMessage="1" showErrorMessage="1" errorTitle="Data Too Short" error="Please enter your full name." sqref="C4">
      <formula1>5</formula1>
      <formula2>50</formula2>
    </dataValidation>
    <dataValidation type="decimal" operator="greaterThanOrEqual" allowBlank="1" showInputMessage="1" showErrorMessage="1" sqref="D4:D9">
      <formula1>1</formula1>
    </dataValidation>
    <dataValidation type="date" operator="greaterThan" allowBlank="1" showInputMessage="1" showErrorMessage="1" sqref="E4:E10">
      <formula1>34700</formula1>
    </dataValidation>
    <dataValidation type="textLength" allowBlank="1" showInputMessage="1" showErrorMessage="1" promptTitle="Gender Information" prompt="Enter your gender information." sqref="F4:F9">
      <formula1>4</formula1>
      <formula2>6</formula2>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16"/>
  <sheetViews>
    <sheetView workbookViewId="0">
      <selection activeCell="B12" sqref="B12"/>
    </sheetView>
  </sheetViews>
  <sheetFormatPr defaultRowHeight="14.25" x14ac:dyDescent="0.2"/>
  <cols>
    <col min="1" max="2" width="9.140625" style="1"/>
    <col min="3" max="3" width="26" style="1" customWidth="1"/>
    <col min="4" max="4" width="9.140625" style="1"/>
    <col min="5" max="5" width="18.7109375" style="1" customWidth="1"/>
    <col min="6" max="16384" width="9.140625" style="1"/>
  </cols>
  <sheetData>
    <row r="4" spans="2:12" s="27" customFormat="1" x14ac:dyDescent="0.2">
      <c r="B4" s="27" t="s">
        <v>60</v>
      </c>
      <c r="C4" s="27" t="s">
        <v>10</v>
      </c>
      <c r="D4" s="27" t="s">
        <v>14</v>
      </c>
      <c r="E4" s="27" t="s">
        <v>256</v>
      </c>
    </row>
    <row r="5" spans="2:12" x14ac:dyDescent="0.2">
      <c r="B5" s="1">
        <v>5</v>
      </c>
      <c r="C5" s="1" t="s">
        <v>237</v>
      </c>
      <c r="D5" s="1">
        <v>91</v>
      </c>
      <c r="E5" s="1" t="s">
        <v>17</v>
      </c>
    </row>
    <row r="6" spans="2:12" x14ac:dyDescent="0.2">
      <c r="B6" s="1">
        <v>1</v>
      </c>
      <c r="C6" s="1" t="s">
        <v>103</v>
      </c>
      <c r="D6" s="1">
        <v>45</v>
      </c>
      <c r="E6" s="1" t="s">
        <v>17</v>
      </c>
      <c r="I6" s="1" t="s">
        <v>245</v>
      </c>
      <c r="J6" s="1" t="s">
        <v>246</v>
      </c>
    </row>
    <row r="7" spans="2:12" x14ac:dyDescent="0.2">
      <c r="B7" s="1">
        <v>8</v>
      </c>
      <c r="C7" s="1" t="s">
        <v>240</v>
      </c>
      <c r="D7" s="1">
        <v>12</v>
      </c>
      <c r="E7" s="1" t="s">
        <v>17</v>
      </c>
      <c r="J7" s="1" t="s">
        <v>247</v>
      </c>
    </row>
    <row r="8" spans="2:12" x14ac:dyDescent="0.2">
      <c r="B8" s="1">
        <v>2</v>
      </c>
      <c r="C8" s="1" t="s">
        <v>113</v>
      </c>
      <c r="D8" s="1">
        <v>80</v>
      </c>
      <c r="E8" s="1" t="s">
        <v>18</v>
      </c>
      <c r="J8" s="1" t="s">
        <v>248</v>
      </c>
      <c r="K8" s="1" t="s">
        <v>249</v>
      </c>
    </row>
    <row r="9" spans="2:12" x14ac:dyDescent="0.2">
      <c r="B9" s="1">
        <v>11</v>
      </c>
      <c r="C9" s="1" t="s">
        <v>243</v>
      </c>
      <c r="D9" s="1">
        <v>78</v>
      </c>
      <c r="E9" s="1" t="s">
        <v>19</v>
      </c>
      <c r="K9" s="1" t="s">
        <v>250</v>
      </c>
    </row>
    <row r="10" spans="2:12" x14ac:dyDescent="0.2">
      <c r="B10" s="1">
        <v>3</v>
      </c>
      <c r="C10" s="1" t="s">
        <v>104</v>
      </c>
      <c r="D10" s="1">
        <v>75</v>
      </c>
      <c r="E10" s="1" t="s">
        <v>22</v>
      </c>
      <c r="K10" s="1" t="s">
        <v>251</v>
      </c>
    </row>
    <row r="11" spans="2:12" x14ac:dyDescent="0.2">
      <c r="B11" s="1">
        <v>6</v>
      </c>
      <c r="C11" s="1" t="s">
        <v>238</v>
      </c>
      <c r="D11" s="1">
        <v>68</v>
      </c>
      <c r="E11" s="1" t="s">
        <v>22</v>
      </c>
      <c r="K11" s="1" t="s">
        <v>252</v>
      </c>
      <c r="L11" s="1" t="s">
        <v>253</v>
      </c>
    </row>
    <row r="12" spans="2:12" x14ac:dyDescent="0.2">
      <c r="B12" s="1">
        <v>10</v>
      </c>
      <c r="C12" s="1" t="s">
        <v>242</v>
      </c>
      <c r="D12" s="1">
        <v>23</v>
      </c>
      <c r="E12" s="1" t="s">
        <v>23</v>
      </c>
      <c r="L12" s="1" t="s">
        <v>254</v>
      </c>
    </row>
    <row r="13" spans="2:12" x14ac:dyDescent="0.2">
      <c r="B13" s="1">
        <v>4</v>
      </c>
      <c r="C13" s="1" t="s">
        <v>105</v>
      </c>
      <c r="D13" s="1">
        <v>42</v>
      </c>
      <c r="E13" s="1" t="s">
        <v>24</v>
      </c>
      <c r="L13" s="1" t="s">
        <v>236</v>
      </c>
    </row>
    <row r="14" spans="2:12" x14ac:dyDescent="0.2">
      <c r="B14" s="1">
        <v>9</v>
      </c>
      <c r="C14" s="1" t="s">
        <v>241</v>
      </c>
      <c r="D14" s="1">
        <v>48</v>
      </c>
      <c r="E14" s="1" t="s">
        <v>26</v>
      </c>
      <c r="L14" s="1" t="s">
        <v>255</v>
      </c>
    </row>
    <row r="15" spans="2:12" x14ac:dyDescent="0.2">
      <c r="B15" s="1">
        <v>12</v>
      </c>
      <c r="C15" s="1" t="s">
        <v>244</v>
      </c>
      <c r="D15" s="1">
        <v>92</v>
      </c>
      <c r="E15" s="1" t="s">
        <v>28</v>
      </c>
    </row>
    <row r="16" spans="2:12" x14ac:dyDescent="0.2">
      <c r="B16" s="1">
        <v>7</v>
      </c>
      <c r="C16" s="1" t="s">
        <v>239</v>
      </c>
      <c r="D16" s="1">
        <v>45</v>
      </c>
      <c r="E16" s="1" t="s">
        <v>28</v>
      </c>
    </row>
  </sheetData>
  <sortState ref="B5:E16">
    <sortCondition ref="E5:E16" customList="Jan,Feb,Mar,Apr,May,Jun,Jul,Aug,Sep,Oct,Nov,Dec"/>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4"/>
  <sheetViews>
    <sheetView workbookViewId="0">
      <selection activeCell="F9" sqref="F9"/>
    </sheetView>
  </sheetViews>
  <sheetFormatPr defaultRowHeight="15" x14ac:dyDescent="0.25"/>
  <cols>
    <col min="3" max="3" width="17.7109375" customWidth="1"/>
    <col min="4" max="4" width="25" customWidth="1"/>
  </cols>
  <sheetData>
    <row r="4" spans="2:4" s="23" customFormat="1" x14ac:dyDescent="0.25">
      <c r="B4" s="28" t="s">
        <v>60</v>
      </c>
      <c r="C4" s="28" t="s">
        <v>257</v>
      </c>
      <c r="D4" s="28" t="s">
        <v>258</v>
      </c>
    </row>
    <row r="5" spans="2:4" x14ac:dyDescent="0.25">
      <c r="B5" s="1">
        <v>1</v>
      </c>
      <c r="C5" s="1" t="s">
        <v>259</v>
      </c>
      <c r="D5" s="1">
        <v>10000</v>
      </c>
    </row>
    <row r="6" spans="2:4" x14ac:dyDescent="0.25">
      <c r="B6" s="1">
        <v>2</v>
      </c>
      <c r="C6" s="1" t="s">
        <v>260</v>
      </c>
      <c r="D6" s="1">
        <v>15000</v>
      </c>
    </row>
    <row r="7" spans="2:4" x14ac:dyDescent="0.25">
      <c r="B7" s="1">
        <v>3</v>
      </c>
      <c r="C7" s="1" t="s">
        <v>261</v>
      </c>
      <c r="D7" s="1">
        <v>8000</v>
      </c>
    </row>
    <row r="8" spans="2:4" x14ac:dyDescent="0.25">
      <c r="B8" s="1">
        <v>4</v>
      </c>
      <c r="C8" s="1" t="s">
        <v>262</v>
      </c>
      <c r="D8" s="1">
        <v>25000</v>
      </c>
    </row>
    <row r="9" spans="2:4" x14ac:dyDescent="0.25">
      <c r="B9" s="1">
        <v>5</v>
      </c>
      <c r="C9" s="1" t="s">
        <v>263</v>
      </c>
      <c r="D9" s="1">
        <v>6300</v>
      </c>
    </row>
    <row r="10" spans="2:4" x14ac:dyDescent="0.25">
      <c r="B10" s="1">
        <v>6</v>
      </c>
      <c r="C10" s="1" t="s">
        <v>264</v>
      </c>
      <c r="D10" s="1">
        <v>6900</v>
      </c>
    </row>
    <row r="11" spans="2:4" x14ac:dyDescent="0.25">
      <c r="B11" s="1">
        <v>7</v>
      </c>
      <c r="C11" s="1" t="s">
        <v>265</v>
      </c>
      <c r="D11" s="1">
        <v>8200</v>
      </c>
    </row>
    <row r="12" spans="2:4" x14ac:dyDescent="0.25">
      <c r="B12" s="1">
        <v>8</v>
      </c>
      <c r="C12" s="1" t="s">
        <v>266</v>
      </c>
      <c r="D12" s="1">
        <v>14000</v>
      </c>
    </row>
    <row r="13" spans="2:4" x14ac:dyDescent="0.25">
      <c r="B13" s="1">
        <v>9</v>
      </c>
      <c r="C13" s="1" t="s">
        <v>267</v>
      </c>
      <c r="D13" s="1">
        <v>23000</v>
      </c>
    </row>
    <row r="14" spans="2:4" x14ac:dyDescent="0.25">
      <c r="B14" s="1">
        <v>10</v>
      </c>
      <c r="C14" s="1" t="s">
        <v>268</v>
      </c>
      <c r="D14" s="1">
        <v>9900</v>
      </c>
    </row>
  </sheetData>
  <conditionalFormatting sqref="D5:D14">
    <cfRule type="cellIs" dxfId="7" priority="1" operator="greaterThan">
      <formula>14999</formula>
    </cfRule>
  </conditionalFormatting>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8" sqref="D8"/>
    </sheetView>
  </sheetViews>
  <sheetFormatPr defaultRowHeight="15" x14ac:dyDescent="0.25"/>
  <cols>
    <col min="1" max="1" width="13.140625" customWidth="1"/>
    <col min="2" max="2" width="18.85546875" bestFit="1" customWidth="1"/>
    <col min="3" max="3" width="11.28515625" bestFit="1" customWidth="1"/>
    <col min="4" max="4" width="11.28515625" customWidth="1"/>
    <col min="5" max="5" width="11.28515625" bestFit="1" customWidth="1"/>
  </cols>
  <sheetData>
    <row r="1" spans="1:3" x14ac:dyDescent="0.25">
      <c r="A1" s="31" t="s">
        <v>170</v>
      </c>
      <c r="B1" t="s">
        <v>275</v>
      </c>
    </row>
    <row r="3" spans="1:3" x14ac:dyDescent="0.25">
      <c r="A3" s="31" t="s">
        <v>285</v>
      </c>
      <c r="B3" s="31" t="s">
        <v>286</v>
      </c>
    </row>
    <row r="4" spans="1:3" x14ac:dyDescent="0.25">
      <c r="A4" s="31" t="s">
        <v>283</v>
      </c>
      <c r="B4" t="s">
        <v>280</v>
      </c>
      <c r="C4" t="s">
        <v>284</v>
      </c>
    </row>
    <row r="5" spans="1:3" x14ac:dyDescent="0.25">
      <c r="A5" s="32" t="s">
        <v>274</v>
      </c>
      <c r="B5" s="33">
        <v>2750</v>
      </c>
      <c r="C5" s="33">
        <v>2750</v>
      </c>
    </row>
    <row r="6" spans="1:3" x14ac:dyDescent="0.25">
      <c r="A6" s="32" t="s">
        <v>281</v>
      </c>
      <c r="B6" s="33">
        <v>550</v>
      </c>
      <c r="C6" s="33">
        <v>550</v>
      </c>
    </row>
    <row r="7" spans="1:3" x14ac:dyDescent="0.25">
      <c r="A7" s="32" t="s">
        <v>282</v>
      </c>
      <c r="B7" s="33">
        <v>400</v>
      </c>
      <c r="C7" s="33">
        <v>400</v>
      </c>
    </row>
    <row r="8" spans="1:3" x14ac:dyDescent="0.25">
      <c r="A8" s="32" t="s">
        <v>284</v>
      </c>
      <c r="B8" s="33">
        <v>3700</v>
      </c>
      <c r="C8" s="33">
        <v>3700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0"/>
  <sheetViews>
    <sheetView topLeftCell="B1" workbookViewId="0">
      <selection activeCell="B3" sqref="B3:F20"/>
    </sheetView>
  </sheetViews>
  <sheetFormatPr defaultRowHeight="14.25" x14ac:dyDescent="0.2"/>
  <cols>
    <col min="1" max="1" width="9.140625" style="1"/>
    <col min="2" max="2" width="19.28515625" style="1" customWidth="1"/>
    <col min="3" max="3" width="17.7109375" style="1" customWidth="1"/>
    <col min="4" max="4" width="17.42578125" style="1" customWidth="1"/>
    <col min="5" max="5" width="14" style="1" customWidth="1"/>
    <col min="6" max="6" width="17.7109375" style="1" customWidth="1"/>
    <col min="7" max="16384" width="9.140625" style="1"/>
  </cols>
  <sheetData>
    <row r="3" spans="2:6" s="28" customFormat="1" x14ac:dyDescent="0.2">
      <c r="B3" s="28" t="s">
        <v>170</v>
      </c>
      <c r="C3" s="28" t="s">
        <v>269</v>
      </c>
      <c r="D3" s="28" t="s">
        <v>270</v>
      </c>
      <c r="E3" s="28" t="s">
        <v>271</v>
      </c>
      <c r="F3" s="28" t="s">
        <v>16</v>
      </c>
    </row>
    <row r="4" spans="2:6" x14ac:dyDescent="0.2">
      <c r="B4" s="1" t="s">
        <v>272</v>
      </c>
      <c r="C4" s="1" t="s">
        <v>273</v>
      </c>
      <c r="D4" s="1">
        <v>29386</v>
      </c>
      <c r="E4" s="30">
        <v>925</v>
      </c>
      <c r="F4" s="1" t="s">
        <v>274</v>
      </c>
    </row>
    <row r="5" spans="2:6" x14ac:dyDescent="0.2">
      <c r="B5" s="1" t="s">
        <v>272</v>
      </c>
      <c r="C5" s="1" t="s">
        <v>273</v>
      </c>
      <c r="D5" s="1">
        <v>74830</v>
      </c>
      <c r="E5" s="30">
        <v>875</v>
      </c>
      <c r="F5" s="1" t="s">
        <v>281</v>
      </c>
    </row>
    <row r="6" spans="2:6" x14ac:dyDescent="0.2">
      <c r="B6" s="1" t="s">
        <v>272</v>
      </c>
      <c r="C6" s="1" t="s">
        <v>273</v>
      </c>
      <c r="D6" s="1">
        <v>90099</v>
      </c>
      <c r="E6" s="30">
        <v>500</v>
      </c>
      <c r="F6" s="1" t="s">
        <v>281</v>
      </c>
    </row>
    <row r="7" spans="2:6" x14ac:dyDescent="0.2">
      <c r="B7" s="1" t="s">
        <v>272</v>
      </c>
      <c r="C7" s="1" t="s">
        <v>273</v>
      </c>
      <c r="D7" s="1">
        <v>74830</v>
      </c>
      <c r="E7" s="30">
        <v>350</v>
      </c>
      <c r="F7" s="1" t="s">
        <v>282</v>
      </c>
    </row>
    <row r="8" spans="2:6" x14ac:dyDescent="0.2">
      <c r="B8" s="1" t="s">
        <v>275</v>
      </c>
      <c r="C8" s="1" t="s">
        <v>280</v>
      </c>
      <c r="D8" s="1">
        <v>82853</v>
      </c>
      <c r="E8" s="30">
        <v>400</v>
      </c>
      <c r="F8" s="1" t="s">
        <v>274</v>
      </c>
    </row>
    <row r="9" spans="2:6" x14ac:dyDescent="0.2">
      <c r="B9" s="1" t="s">
        <v>275</v>
      </c>
      <c r="C9" s="1" t="s">
        <v>280</v>
      </c>
      <c r="D9" s="1">
        <v>72949</v>
      </c>
      <c r="E9" s="30">
        <v>850</v>
      </c>
      <c r="F9" s="1" t="s">
        <v>274</v>
      </c>
    </row>
    <row r="10" spans="2:6" x14ac:dyDescent="0.2">
      <c r="B10" s="1" t="s">
        <v>275</v>
      </c>
      <c r="C10" s="1" t="s">
        <v>280</v>
      </c>
      <c r="D10" s="1">
        <v>90044</v>
      </c>
      <c r="E10" s="30">
        <v>1500</v>
      </c>
      <c r="F10" s="1" t="s">
        <v>274</v>
      </c>
    </row>
    <row r="11" spans="2:6" x14ac:dyDescent="0.2">
      <c r="B11" s="1" t="s">
        <v>275</v>
      </c>
      <c r="C11" s="1" t="s">
        <v>280</v>
      </c>
      <c r="D11" s="1">
        <v>82853</v>
      </c>
      <c r="E11" s="30">
        <v>550</v>
      </c>
      <c r="F11" s="1" t="s">
        <v>281</v>
      </c>
    </row>
    <row r="12" spans="2:6" x14ac:dyDescent="0.2">
      <c r="B12" s="1" t="s">
        <v>275</v>
      </c>
      <c r="C12" s="1" t="s">
        <v>280</v>
      </c>
      <c r="D12" s="1">
        <v>72949</v>
      </c>
      <c r="E12" s="30">
        <v>400</v>
      </c>
      <c r="F12" s="1" t="s">
        <v>282</v>
      </c>
    </row>
    <row r="13" spans="2:6" x14ac:dyDescent="0.2">
      <c r="B13" s="1" t="s">
        <v>276</v>
      </c>
      <c r="C13" s="1" t="s">
        <v>279</v>
      </c>
      <c r="D13" s="1">
        <v>55223</v>
      </c>
      <c r="E13" s="30">
        <v>235</v>
      </c>
      <c r="F13" s="1" t="s">
        <v>281</v>
      </c>
    </row>
    <row r="14" spans="2:6" x14ac:dyDescent="0.2">
      <c r="B14" s="1" t="s">
        <v>276</v>
      </c>
      <c r="C14" s="1" t="s">
        <v>279</v>
      </c>
      <c r="D14" s="1">
        <v>10354</v>
      </c>
      <c r="E14" s="30">
        <v>850</v>
      </c>
      <c r="F14" s="1" t="s">
        <v>274</v>
      </c>
    </row>
    <row r="15" spans="2:6" x14ac:dyDescent="0.2">
      <c r="B15" s="1" t="s">
        <v>276</v>
      </c>
      <c r="C15" s="1" t="s">
        <v>279</v>
      </c>
      <c r="D15" s="1">
        <v>50192</v>
      </c>
      <c r="E15" s="30">
        <v>600</v>
      </c>
      <c r="F15" s="1" t="s">
        <v>282</v>
      </c>
    </row>
    <row r="16" spans="2:6" x14ac:dyDescent="0.2">
      <c r="B16" s="1" t="s">
        <v>276</v>
      </c>
      <c r="C16" s="1" t="s">
        <v>279</v>
      </c>
      <c r="D16" s="1">
        <v>27589</v>
      </c>
      <c r="E16" s="30">
        <v>250</v>
      </c>
      <c r="F16" s="1" t="s">
        <v>274</v>
      </c>
    </row>
    <row r="17" spans="2:6" x14ac:dyDescent="0.2">
      <c r="B17" s="1" t="s">
        <v>277</v>
      </c>
      <c r="C17" s="1" t="s">
        <v>280</v>
      </c>
      <c r="D17" s="1">
        <v>67275</v>
      </c>
      <c r="E17" s="30">
        <v>400</v>
      </c>
      <c r="F17" s="1" t="s">
        <v>274</v>
      </c>
    </row>
    <row r="18" spans="2:6" x14ac:dyDescent="0.2">
      <c r="B18" s="1" t="s">
        <v>277</v>
      </c>
      <c r="C18" s="1" t="s">
        <v>280</v>
      </c>
      <c r="D18" s="1">
        <v>41828</v>
      </c>
      <c r="E18" s="30">
        <v>965</v>
      </c>
      <c r="F18" s="1" t="s">
        <v>281</v>
      </c>
    </row>
    <row r="19" spans="2:6" x14ac:dyDescent="0.2">
      <c r="B19" s="1" t="s">
        <v>277</v>
      </c>
      <c r="C19" s="1" t="s">
        <v>280</v>
      </c>
      <c r="D19" s="1">
        <v>87543</v>
      </c>
      <c r="E19" s="30">
        <v>125</v>
      </c>
      <c r="F19" s="1" t="s">
        <v>282</v>
      </c>
    </row>
    <row r="20" spans="2:6" x14ac:dyDescent="0.2">
      <c r="B20" s="1" t="s">
        <v>278</v>
      </c>
      <c r="C20" s="1" t="s">
        <v>279</v>
      </c>
      <c r="D20" s="1">
        <v>97446</v>
      </c>
      <c r="E20" s="30">
        <v>1500</v>
      </c>
      <c r="F20" s="1" t="s">
        <v>282</v>
      </c>
    </row>
  </sheetData>
  <dataConsolidate/>
  <pageMargins left="0.7" right="0.7" top="0.75" bottom="0.75" header="0.3" footer="0.3"/>
  <pageSetup paperSize="9" orientation="portrait" verticalDpi="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workbookViewId="0">
      <selection activeCell="H19" sqref="H19"/>
    </sheetView>
  </sheetViews>
  <sheetFormatPr defaultRowHeight="14.25" x14ac:dyDescent="0.2"/>
  <cols>
    <col min="1" max="1" width="9.140625" style="1"/>
    <col min="2" max="2" width="25.140625" style="1" customWidth="1"/>
    <col min="3" max="6" width="9.140625" style="1"/>
    <col min="7" max="7" width="25.28515625" style="1" customWidth="1"/>
    <col min="8" max="16384" width="9.140625" style="1"/>
  </cols>
  <sheetData>
    <row r="3" spans="2:9" s="29" customFormat="1" x14ac:dyDescent="0.2">
      <c r="B3" s="29" t="s">
        <v>12</v>
      </c>
      <c r="C3" s="29" t="s">
        <v>287</v>
      </c>
    </row>
    <row r="4" spans="2:9" x14ac:dyDescent="0.2">
      <c r="B4" s="1" t="s">
        <v>288</v>
      </c>
      <c r="C4" s="1" t="s">
        <v>289</v>
      </c>
    </row>
    <row r="5" spans="2:9" x14ac:dyDescent="0.2">
      <c r="B5" s="1" t="s">
        <v>290</v>
      </c>
      <c r="C5" s="1" t="s">
        <v>291</v>
      </c>
      <c r="F5" s="29" t="s">
        <v>60</v>
      </c>
      <c r="G5" s="29" t="s">
        <v>10</v>
      </c>
      <c r="H5" s="29" t="s">
        <v>296</v>
      </c>
      <c r="I5" s="29" t="s">
        <v>287</v>
      </c>
    </row>
    <row r="6" spans="2:9" x14ac:dyDescent="0.2">
      <c r="B6" s="1" t="s">
        <v>292</v>
      </c>
      <c r="C6" s="1" t="s">
        <v>293</v>
      </c>
      <c r="F6" s="1">
        <v>1</v>
      </c>
      <c r="G6" s="1" t="s">
        <v>297</v>
      </c>
      <c r="H6" s="1">
        <v>31</v>
      </c>
      <c r="I6" s="1" t="str">
        <f>IF(H6&lt;=5, "Infant", IF(H6&lt;16, "Child", IF(H6&lt;=25, "Young", "Adult")))</f>
        <v>Adult</v>
      </c>
    </row>
    <row r="7" spans="2:9" x14ac:dyDescent="0.2">
      <c r="B7" s="1" t="s">
        <v>294</v>
      </c>
      <c r="C7" s="1" t="s">
        <v>295</v>
      </c>
      <c r="F7" s="1">
        <v>2</v>
      </c>
      <c r="G7" s="1" t="s">
        <v>298</v>
      </c>
      <c r="H7" s="1">
        <v>20</v>
      </c>
      <c r="I7" s="1" t="str">
        <f t="shared" ref="I7:I14" si="0">IF(H7&lt;=5, "Infant", IF(H7&lt;16, "Child", IF(H7&lt;=25, "Young", "Adult")))</f>
        <v>Young</v>
      </c>
    </row>
    <row r="8" spans="2:9" x14ac:dyDescent="0.2">
      <c r="F8" s="1">
        <v>3</v>
      </c>
      <c r="G8" s="1" t="s">
        <v>299</v>
      </c>
      <c r="H8" s="1">
        <v>4</v>
      </c>
      <c r="I8" s="1" t="str">
        <f t="shared" si="0"/>
        <v>Infant</v>
      </c>
    </row>
    <row r="9" spans="2:9" x14ac:dyDescent="0.2">
      <c r="F9" s="1">
        <v>4</v>
      </c>
      <c r="G9" s="1" t="s">
        <v>300</v>
      </c>
      <c r="H9" s="1">
        <v>17</v>
      </c>
      <c r="I9" s="1" t="str">
        <f t="shared" si="0"/>
        <v>Young</v>
      </c>
    </row>
    <row r="10" spans="2:9" x14ac:dyDescent="0.2">
      <c r="F10" s="1">
        <v>5</v>
      </c>
      <c r="G10" s="1" t="s">
        <v>301</v>
      </c>
      <c r="H10" s="1">
        <v>2</v>
      </c>
      <c r="I10" s="1" t="str">
        <f t="shared" si="0"/>
        <v>Infant</v>
      </c>
    </row>
    <row r="11" spans="2:9" x14ac:dyDescent="0.2">
      <c r="F11" s="1">
        <v>6</v>
      </c>
      <c r="G11" s="1" t="s">
        <v>302</v>
      </c>
      <c r="H11" s="1">
        <v>12</v>
      </c>
      <c r="I11" s="1" t="str">
        <f t="shared" si="0"/>
        <v>Child</v>
      </c>
    </row>
    <row r="12" spans="2:9" x14ac:dyDescent="0.2">
      <c r="F12" s="1">
        <v>7</v>
      </c>
      <c r="G12" s="1" t="s">
        <v>303</v>
      </c>
      <c r="H12" s="1">
        <v>18</v>
      </c>
      <c r="I12" s="1" t="str">
        <f t="shared" si="0"/>
        <v>Young</v>
      </c>
    </row>
    <row r="13" spans="2:9" x14ac:dyDescent="0.2">
      <c r="F13" s="1">
        <v>8</v>
      </c>
      <c r="G13" s="1" t="s">
        <v>304</v>
      </c>
      <c r="H13" s="1">
        <v>39</v>
      </c>
      <c r="I13" s="1" t="str">
        <f t="shared" si="0"/>
        <v>Adult</v>
      </c>
    </row>
    <row r="14" spans="2:9" x14ac:dyDescent="0.2">
      <c r="F14" s="1">
        <v>9</v>
      </c>
      <c r="G14" s="1" t="s">
        <v>305</v>
      </c>
      <c r="H14" s="1">
        <v>18</v>
      </c>
      <c r="I14" s="1" t="str">
        <f t="shared" si="0"/>
        <v>Young</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O19"/>
  <sheetViews>
    <sheetView workbookViewId="0">
      <selection activeCell="J6" sqref="J6"/>
    </sheetView>
  </sheetViews>
  <sheetFormatPr defaultRowHeight="15" x14ac:dyDescent="0.25"/>
  <cols>
    <col min="4" max="4" width="15.42578125" customWidth="1"/>
    <col min="5" max="5" width="16.140625" customWidth="1"/>
    <col min="6" max="6" width="13" customWidth="1"/>
  </cols>
  <sheetData>
    <row r="4" spans="3:15" x14ac:dyDescent="0.25">
      <c r="C4" s="47" t="s">
        <v>60</v>
      </c>
      <c r="D4" s="47" t="s">
        <v>306</v>
      </c>
      <c r="E4" s="47" t="s">
        <v>307</v>
      </c>
      <c r="F4" s="47" t="s">
        <v>308</v>
      </c>
      <c r="G4" s="47" t="s">
        <v>157</v>
      </c>
      <c r="H4" s="47"/>
      <c r="I4" s="47"/>
      <c r="J4" s="47"/>
    </row>
    <row r="5" spans="3:15" x14ac:dyDescent="0.25">
      <c r="C5" s="47"/>
      <c r="D5" s="47"/>
      <c r="E5" s="47"/>
      <c r="F5" s="47"/>
      <c r="G5" t="s">
        <v>309</v>
      </c>
      <c r="H5" t="s">
        <v>310</v>
      </c>
      <c r="I5" t="s">
        <v>311</v>
      </c>
      <c r="J5" t="s">
        <v>312</v>
      </c>
    </row>
    <row r="6" spans="3:15" x14ac:dyDescent="0.25">
      <c r="C6">
        <v>1</v>
      </c>
      <c r="D6" t="s">
        <v>313</v>
      </c>
      <c r="E6" t="s">
        <v>297</v>
      </c>
      <c r="F6" t="s">
        <v>319</v>
      </c>
      <c r="G6">
        <v>5</v>
      </c>
      <c r="H6">
        <v>8</v>
      </c>
      <c r="I6">
        <f>SUM(MAX(G6:H6)*60%, MIN(G6:H6)*40%)</f>
        <v>6.8</v>
      </c>
      <c r="J6" t="str">
        <f>IF(OR(AND(G6=0, H6=0, I6&lt;40)), "Not Qualified", IF(OR(G6=0, H6=0, I6&lt;50), "Withheld", "Qualified"))</f>
        <v>Withheld</v>
      </c>
    </row>
    <row r="7" spans="3:15" x14ac:dyDescent="0.25">
      <c r="C7">
        <v>2</v>
      </c>
      <c r="D7" t="s">
        <v>314</v>
      </c>
      <c r="E7" t="s">
        <v>298</v>
      </c>
      <c r="F7" t="s">
        <v>320</v>
      </c>
      <c r="G7">
        <v>60</v>
      </c>
      <c r="H7">
        <v>52</v>
      </c>
      <c r="I7">
        <f t="shared" ref="I7:I11" si="0">SUM(MAX(G7:H7)*60%, MIN(G7:H7)*40%)</f>
        <v>56.8</v>
      </c>
      <c r="J7" t="str">
        <f t="shared" ref="J7:J11" si="1">IF(OR(AND(G7=0, H7=0, I7&lt;40)), "Not Qualified", IF(OR(G7=0, H7=0, I7&lt;50), "Withheld", "Qualified"))</f>
        <v>Qualified</v>
      </c>
    </row>
    <row r="8" spans="3:15" x14ac:dyDescent="0.25">
      <c r="C8">
        <v>3</v>
      </c>
      <c r="D8" t="s">
        <v>315</v>
      </c>
      <c r="E8" t="s">
        <v>299</v>
      </c>
      <c r="F8" t="s">
        <v>321</v>
      </c>
      <c r="I8">
        <f t="shared" si="0"/>
        <v>0</v>
      </c>
      <c r="J8" t="str">
        <f t="shared" si="1"/>
        <v>Not Qualified</v>
      </c>
    </row>
    <row r="9" spans="3:15" x14ac:dyDescent="0.25">
      <c r="C9">
        <v>4</v>
      </c>
      <c r="D9" t="s">
        <v>316</v>
      </c>
      <c r="E9" t="s">
        <v>300</v>
      </c>
      <c r="F9" t="s">
        <v>322</v>
      </c>
      <c r="I9">
        <f t="shared" si="0"/>
        <v>0</v>
      </c>
      <c r="J9" t="str">
        <f t="shared" si="1"/>
        <v>Not Qualified</v>
      </c>
    </row>
    <row r="10" spans="3:15" x14ac:dyDescent="0.25">
      <c r="C10">
        <v>5</v>
      </c>
      <c r="D10" t="s">
        <v>317</v>
      </c>
      <c r="E10" t="s">
        <v>301</v>
      </c>
      <c r="F10" t="s">
        <v>323</v>
      </c>
      <c r="I10">
        <f t="shared" si="0"/>
        <v>0</v>
      </c>
      <c r="J10" t="str">
        <f t="shared" si="1"/>
        <v>Not Qualified</v>
      </c>
    </row>
    <row r="11" spans="3:15" x14ac:dyDescent="0.25">
      <c r="C11">
        <v>6</v>
      </c>
      <c r="D11" t="s">
        <v>318</v>
      </c>
      <c r="E11" t="s">
        <v>302</v>
      </c>
      <c r="F11" t="s">
        <v>324</v>
      </c>
      <c r="I11">
        <f t="shared" si="0"/>
        <v>0</v>
      </c>
      <c r="J11" t="str">
        <f t="shared" si="1"/>
        <v>Not Qualified</v>
      </c>
    </row>
    <row r="13" spans="3:15" x14ac:dyDescent="0.25">
      <c r="D13" t="s">
        <v>325</v>
      </c>
      <c r="G13">
        <f>AVERAGE(G6:G11)</f>
        <v>32.5</v>
      </c>
    </row>
    <row r="15" spans="3:15" x14ac:dyDescent="0.25">
      <c r="O15">
        <v>40</v>
      </c>
    </row>
    <row r="16" spans="3:15" x14ac:dyDescent="0.25">
      <c r="O16">
        <v>80</v>
      </c>
    </row>
    <row r="17" spans="15:15" x14ac:dyDescent="0.25">
      <c r="O17">
        <v>50</v>
      </c>
    </row>
    <row r="19" spans="15:15" x14ac:dyDescent="0.25">
      <c r="O19">
        <f>MAX(O15:O17)</f>
        <v>80</v>
      </c>
    </row>
  </sheetData>
  <mergeCells count="5">
    <mergeCell ref="G4:J4"/>
    <mergeCell ref="C4:C5"/>
    <mergeCell ref="D4:D5"/>
    <mergeCell ref="E4:E5"/>
    <mergeCell ref="F4:F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10"/>
  <sheetViews>
    <sheetView workbookViewId="0">
      <selection activeCell="L5" sqref="L5"/>
    </sheetView>
  </sheetViews>
  <sheetFormatPr defaultRowHeight="14.25" x14ac:dyDescent="0.2"/>
  <cols>
    <col min="1" max="2" width="9.140625" style="1"/>
    <col min="3" max="3" width="12.28515625" style="1" customWidth="1"/>
    <col min="4" max="10" width="9.140625" style="1"/>
    <col min="11" max="11" width="13.28515625" style="1" customWidth="1"/>
    <col min="12" max="12" width="10.140625" style="1" customWidth="1"/>
    <col min="13" max="14" width="9.140625" style="1"/>
    <col min="15" max="15" width="15.28515625" style="1" customWidth="1"/>
    <col min="16" max="16384" width="9.140625" style="1"/>
  </cols>
  <sheetData>
    <row r="4" spans="2:19" s="34" customFormat="1" x14ac:dyDescent="0.2">
      <c r="B4" s="34" t="s">
        <v>60</v>
      </c>
      <c r="C4" s="34" t="s">
        <v>10</v>
      </c>
      <c r="D4" s="34" t="s">
        <v>333</v>
      </c>
      <c r="E4" s="34" t="s">
        <v>334</v>
      </c>
      <c r="F4" s="34" t="s">
        <v>335</v>
      </c>
      <c r="G4" s="34" t="s">
        <v>336</v>
      </c>
      <c r="H4" s="34" t="s">
        <v>337</v>
      </c>
      <c r="I4" s="34" t="s">
        <v>4</v>
      </c>
      <c r="J4" s="34" t="s">
        <v>101</v>
      </c>
      <c r="K4" s="34" t="s">
        <v>186</v>
      </c>
      <c r="L4" s="34" t="s">
        <v>73</v>
      </c>
    </row>
    <row r="5" spans="2:19" x14ac:dyDescent="0.2">
      <c r="B5" s="1">
        <v>1</v>
      </c>
      <c r="C5" s="1" t="s">
        <v>297</v>
      </c>
      <c r="D5" s="1">
        <v>85</v>
      </c>
      <c r="E5" s="1">
        <v>42</v>
      </c>
      <c r="F5" s="1">
        <v>87</v>
      </c>
      <c r="G5" s="1">
        <v>65</v>
      </c>
      <c r="H5" s="1">
        <v>49</v>
      </c>
      <c r="I5" s="1">
        <f>SUM(D5:H5)</f>
        <v>328</v>
      </c>
      <c r="J5" s="1" t="str">
        <f>IF(AND(D5&gt;=45, E5&gt;=45, F5&gt;=45, G5&gt;=45, H5&gt;=45), "PASS", "FAIL")</f>
        <v>FAIL</v>
      </c>
      <c r="K5" s="1">
        <f>(I5/5)</f>
        <v>65.599999999999994</v>
      </c>
      <c r="L5" s="1" t="str">
        <f>IF(J5="PASS", IF(K5&gt;=80, "Excellent", IF(K5&gt;=60, "First", "Second")), "FAIL")</f>
        <v>FAIL</v>
      </c>
    </row>
    <row r="6" spans="2:19" x14ac:dyDescent="0.2">
      <c r="B6" s="1">
        <v>2</v>
      </c>
      <c r="C6" s="1" t="s">
        <v>298</v>
      </c>
      <c r="D6" s="1">
        <v>78</v>
      </c>
      <c r="E6" s="1">
        <v>76</v>
      </c>
      <c r="F6" s="1">
        <v>80</v>
      </c>
      <c r="G6" s="1">
        <v>93</v>
      </c>
      <c r="H6" s="1">
        <v>78</v>
      </c>
      <c r="I6" s="1">
        <f t="shared" ref="I6:I10" si="0">SUM(D6:H6)</f>
        <v>405</v>
      </c>
      <c r="J6" s="1" t="str">
        <f t="shared" ref="J6:J10" si="1">IF(AND(D6&gt;=45, E6&gt;=45, F6&gt;=45, G6&gt;=45, H6&gt;=45), "PASS", "FAIL")</f>
        <v>PASS</v>
      </c>
      <c r="K6" s="1">
        <f t="shared" ref="K6:K10" si="2">(I6/5)</f>
        <v>81</v>
      </c>
      <c r="L6" s="1" t="str">
        <f t="shared" ref="L6:L10" si="3">IF(J6="PASS", IF(K6&gt;=80, "Excellent", IF(K6&gt;=60, "First", "Second")), "FAIL")</f>
        <v>Excellent</v>
      </c>
    </row>
    <row r="7" spans="2:19" x14ac:dyDescent="0.2">
      <c r="B7" s="1">
        <v>3</v>
      </c>
      <c r="C7" s="1" t="s">
        <v>299</v>
      </c>
      <c r="D7" s="1">
        <v>45</v>
      </c>
      <c r="E7" s="1">
        <v>65</v>
      </c>
      <c r="F7" s="1">
        <v>78</v>
      </c>
      <c r="G7" s="1">
        <v>54</v>
      </c>
      <c r="H7" s="1">
        <v>67</v>
      </c>
      <c r="I7" s="1">
        <f t="shared" si="0"/>
        <v>309</v>
      </c>
      <c r="J7" s="1" t="str">
        <f t="shared" si="1"/>
        <v>PASS</v>
      </c>
      <c r="K7" s="1">
        <f t="shared" si="2"/>
        <v>61.8</v>
      </c>
      <c r="L7" s="1" t="str">
        <f t="shared" si="3"/>
        <v>First</v>
      </c>
      <c r="O7" s="1" t="s">
        <v>327</v>
      </c>
      <c r="P7" s="1" t="s">
        <v>298</v>
      </c>
      <c r="Q7" s="1" t="s">
        <v>159</v>
      </c>
      <c r="R7" s="1" t="s">
        <v>330</v>
      </c>
      <c r="S7" s="1" t="s">
        <v>298</v>
      </c>
    </row>
    <row r="8" spans="2:19" x14ac:dyDescent="0.2">
      <c r="B8" s="1">
        <v>4</v>
      </c>
      <c r="C8" s="1" t="s">
        <v>300</v>
      </c>
      <c r="D8" s="1">
        <v>34</v>
      </c>
      <c r="E8" s="1">
        <v>40</v>
      </c>
      <c r="F8" s="1">
        <v>55</v>
      </c>
      <c r="G8" s="1">
        <v>72</v>
      </c>
      <c r="H8" s="1">
        <v>68</v>
      </c>
      <c r="I8" s="1">
        <f t="shared" si="0"/>
        <v>269</v>
      </c>
      <c r="J8" s="1" t="str">
        <f t="shared" si="1"/>
        <v>FAIL</v>
      </c>
      <c r="K8" s="1">
        <f t="shared" si="2"/>
        <v>53.8</v>
      </c>
      <c r="L8" s="1" t="str">
        <f t="shared" si="3"/>
        <v>FAIL</v>
      </c>
      <c r="O8" s="1" t="s">
        <v>328</v>
      </c>
      <c r="P8" s="1" t="s">
        <v>113</v>
      </c>
      <c r="Q8" s="1" t="s">
        <v>160</v>
      </c>
      <c r="R8" s="1" t="s">
        <v>331</v>
      </c>
      <c r="S8" s="1" t="s">
        <v>113</v>
      </c>
    </row>
    <row r="9" spans="2:19" x14ac:dyDescent="0.2">
      <c r="B9" s="1">
        <v>5</v>
      </c>
      <c r="C9" s="1" t="s">
        <v>301</v>
      </c>
      <c r="D9" s="1">
        <v>87</v>
      </c>
      <c r="E9" s="1">
        <v>67</v>
      </c>
      <c r="F9" s="1">
        <v>65</v>
      </c>
      <c r="G9" s="1">
        <v>54</v>
      </c>
      <c r="H9" s="1">
        <v>56</v>
      </c>
      <c r="I9" s="1">
        <f t="shared" si="0"/>
        <v>329</v>
      </c>
      <c r="J9" s="1" t="str">
        <f t="shared" si="1"/>
        <v>PASS</v>
      </c>
      <c r="K9" s="1">
        <f t="shared" si="2"/>
        <v>65.8</v>
      </c>
      <c r="L9" s="1" t="str">
        <f t="shared" si="3"/>
        <v>First</v>
      </c>
      <c r="O9" s="1" t="s">
        <v>329</v>
      </c>
      <c r="P9" s="1" t="s">
        <v>103</v>
      </c>
      <c r="Q9" s="1" t="s">
        <v>326</v>
      </c>
      <c r="R9" s="1" t="s">
        <v>332</v>
      </c>
      <c r="S9" s="1" t="s">
        <v>103</v>
      </c>
    </row>
    <row r="10" spans="2:19" x14ac:dyDescent="0.2">
      <c r="B10" s="1">
        <v>6</v>
      </c>
      <c r="C10" s="1" t="s">
        <v>302</v>
      </c>
      <c r="D10" s="1">
        <v>55</v>
      </c>
      <c r="E10" s="1">
        <v>58</v>
      </c>
      <c r="F10" s="1">
        <v>51</v>
      </c>
      <c r="G10" s="1">
        <v>65</v>
      </c>
      <c r="H10" s="1">
        <v>64</v>
      </c>
      <c r="I10" s="1">
        <f t="shared" si="0"/>
        <v>293</v>
      </c>
      <c r="J10" s="1" t="str">
        <f t="shared" si="1"/>
        <v>PASS</v>
      </c>
      <c r="K10" s="1">
        <f t="shared" si="2"/>
        <v>58.6</v>
      </c>
      <c r="L10" s="1" t="str">
        <f t="shared" si="3"/>
        <v>Second</v>
      </c>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0"/>
  <sheetViews>
    <sheetView workbookViewId="0">
      <selection activeCell="H12" sqref="H12"/>
    </sheetView>
  </sheetViews>
  <sheetFormatPr defaultRowHeight="14.25" x14ac:dyDescent="0.2"/>
  <cols>
    <col min="1" max="1" width="9.140625" style="1"/>
    <col min="2" max="2" width="12.140625" style="1" customWidth="1"/>
    <col min="3" max="3" width="17.7109375" style="1" customWidth="1"/>
    <col min="4" max="4" width="17.140625" style="1" customWidth="1"/>
    <col min="5" max="6" width="9.140625" style="1"/>
    <col min="7" max="8" width="18.42578125" style="1" customWidth="1"/>
    <col min="9" max="9" width="20.140625" style="1" customWidth="1"/>
    <col min="10" max="16384" width="9.140625" style="1"/>
  </cols>
  <sheetData>
    <row r="3" spans="2:10" s="34" customFormat="1" x14ac:dyDescent="0.2">
      <c r="B3" s="34" t="s">
        <v>338</v>
      </c>
      <c r="C3" s="34" t="s">
        <v>10</v>
      </c>
      <c r="D3" s="34" t="s">
        <v>339</v>
      </c>
      <c r="E3" s="34" t="s">
        <v>340</v>
      </c>
      <c r="F3" s="34" t="s">
        <v>341</v>
      </c>
      <c r="G3" s="34" t="s">
        <v>342</v>
      </c>
      <c r="H3" s="34" t="s">
        <v>351</v>
      </c>
      <c r="I3" s="34" t="s">
        <v>352</v>
      </c>
      <c r="J3" s="34" t="s">
        <v>353</v>
      </c>
    </row>
    <row r="4" spans="2:10" x14ac:dyDescent="0.2">
      <c r="B4" s="1" t="s">
        <v>343</v>
      </c>
      <c r="C4" s="1" t="s">
        <v>346</v>
      </c>
      <c r="D4" s="1">
        <v>8000</v>
      </c>
      <c r="E4" s="1">
        <f>IF(D4&lt;=5000,D4*20%,IF(D4&lt;=10000,D4*15%,5000))</f>
        <v>1200</v>
      </c>
      <c r="F4" s="1">
        <f>IF(D4&lt;=5000,D4*10%,IF(D4&lt;=10000,D4*8%, D4*6.5%))</f>
        <v>640</v>
      </c>
      <c r="G4" s="1">
        <f>SUM(D4:F4)</f>
        <v>9840</v>
      </c>
      <c r="H4" s="1">
        <f>(D4+E4-F4)*12</f>
        <v>102720</v>
      </c>
      <c r="I4" s="1">
        <f>IF(H4&gt;160000, (H4-160000), 0)</f>
        <v>0</v>
      </c>
      <c r="J4" s="1">
        <f>IF(I4&lt;=90000,I4*15%,(I4-90000)*25%+90000*15%)</f>
        <v>0</v>
      </c>
    </row>
    <row r="5" spans="2:10" x14ac:dyDescent="0.2">
      <c r="B5" s="1" t="s">
        <v>344</v>
      </c>
      <c r="C5" s="1" t="s">
        <v>105</v>
      </c>
      <c r="D5" s="1">
        <v>5000</v>
      </c>
      <c r="E5" s="1">
        <f t="shared" ref="E5:E7" si="0">IF(D5&lt;=5000,D5*20%,IF(D5&lt;=10000,D5*15%,5000))</f>
        <v>1000</v>
      </c>
      <c r="F5" s="1">
        <f t="shared" ref="F5:F7" si="1">IF(D5&lt;=5000,D5*10%,IF(D5&lt;=10000,D5*8%, D5*6.5%))</f>
        <v>500</v>
      </c>
      <c r="G5" s="1">
        <f t="shared" ref="G5:G7" si="2">SUM(D5:F5)</f>
        <v>6500</v>
      </c>
      <c r="H5" s="1">
        <f t="shared" ref="H5:H7" si="3">(D5+E5-F5)*12</f>
        <v>66000</v>
      </c>
      <c r="I5" s="1">
        <f t="shared" ref="I5:I7" si="4">IF(H5&gt;160000, (H5-160000), 0)</f>
        <v>0</v>
      </c>
      <c r="J5" s="1">
        <f t="shared" ref="J5:J7" si="5">IF(I5&lt;=90000,I5*15%,(I5-90000)*25%+90000*15%)</f>
        <v>0</v>
      </c>
    </row>
    <row r="6" spans="2:10" x14ac:dyDescent="0.2">
      <c r="B6" s="1" t="s">
        <v>345</v>
      </c>
      <c r="C6" s="1" t="s">
        <v>347</v>
      </c>
      <c r="D6" s="1">
        <v>11000</v>
      </c>
      <c r="E6" s="1">
        <f t="shared" si="0"/>
        <v>5000</v>
      </c>
      <c r="F6" s="1">
        <f t="shared" si="1"/>
        <v>715</v>
      </c>
      <c r="G6" s="1">
        <f t="shared" si="2"/>
        <v>16715</v>
      </c>
      <c r="H6" s="1">
        <f t="shared" si="3"/>
        <v>183420</v>
      </c>
      <c r="I6" s="1">
        <f t="shared" si="4"/>
        <v>23420</v>
      </c>
      <c r="J6" s="1">
        <f t="shared" si="5"/>
        <v>3513</v>
      </c>
    </row>
    <row r="7" spans="2:10" x14ac:dyDescent="0.2">
      <c r="B7" s="1" t="s">
        <v>350</v>
      </c>
      <c r="C7" s="1" t="s">
        <v>104</v>
      </c>
      <c r="D7" s="1">
        <v>18000</v>
      </c>
      <c r="E7" s="1">
        <f t="shared" si="0"/>
        <v>5000</v>
      </c>
      <c r="F7" s="1">
        <f t="shared" si="1"/>
        <v>1170</v>
      </c>
      <c r="G7" s="1">
        <f t="shared" si="2"/>
        <v>24170</v>
      </c>
      <c r="H7" s="1">
        <f t="shared" si="3"/>
        <v>261960</v>
      </c>
      <c r="I7" s="1">
        <f t="shared" si="4"/>
        <v>101960</v>
      </c>
      <c r="J7" s="1">
        <f t="shared" si="5"/>
        <v>16490</v>
      </c>
    </row>
    <row r="9" spans="2:10" x14ac:dyDescent="0.2">
      <c r="C9" s="1" t="s">
        <v>348</v>
      </c>
      <c r="D9" s="1">
        <f>MAX(D4:D7)</f>
        <v>18000</v>
      </c>
    </row>
    <row r="10" spans="2:10" x14ac:dyDescent="0.2">
      <c r="C10" s="1" t="s">
        <v>349</v>
      </c>
      <c r="D10" s="1">
        <f>MIN(D4:D7)</f>
        <v>5000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12"/>
  <sheetViews>
    <sheetView workbookViewId="0">
      <selection activeCell="G6" sqref="G6"/>
    </sheetView>
  </sheetViews>
  <sheetFormatPr defaultRowHeight="14.25" x14ac:dyDescent="0.2"/>
  <cols>
    <col min="1" max="1" width="9.140625" style="1"/>
    <col min="2" max="2" width="14.85546875" style="1" customWidth="1"/>
    <col min="3" max="3" width="18.5703125" style="1" customWidth="1"/>
    <col min="4" max="4" width="15.85546875" style="1" customWidth="1"/>
    <col min="5" max="5" width="14.42578125" style="1" customWidth="1"/>
    <col min="6" max="6" width="13" style="1" customWidth="1"/>
    <col min="7" max="7" width="11" style="1" customWidth="1"/>
    <col min="8" max="8" width="9.140625" style="1"/>
    <col min="9" max="9" width="11.42578125" style="1" customWidth="1"/>
    <col min="10" max="16384" width="9.140625" style="1"/>
  </cols>
  <sheetData>
    <row r="4" spans="2:13" s="36" customFormat="1" ht="42.75" x14ac:dyDescent="0.2">
      <c r="B4" s="36" t="s">
        <v>354</v>
      </c>
      <c r="C4" s="36" t="s">
        <v>10</v>
      </c>
      <c r="D4" s="36" t="s">
        <v>358</v>
      </c>
      <c r="E4" s="36" t="s">
        <v>355</v>
      </c>
      <c r="F4" s="36" t="s">
        <v>356</v>
      </c>
      <c r="G4" s="36" t="s">
        <v>87</v>
      </c>
      <c r="H4" s="36" t="s">
        <v>353</v>
      </c>
      <c r="I4" s="36" t="s">
        <v>357</v>
      </c>
    </row>
    <row r="5" spans="2:13" x14ac:dyDescent="0.2">
      <c r="B5" s="1" t="s">
        <v>359</v>
      </c>
      <c r="C5" s="1" t="s">
        <v>366</v>
      </c>
      <c r="D5" s="1">
        <v>6533</v>
      </c>
      <c r="E5" s="1">
        <v>6602</v>
      </c>
      <c r="F5" s="1">
        <f>(E5-D5)</f>
        <v>69</v>
      </c>
      <c r="G5" s="1">
        <f>IF(F5&lt;=20, 100, IF(F5&lt;=100, 100+(F5-20)*8, 100+(100-20)*8+(F5-100)*12))</f>
        <v>492</v>
      </c>
      <c r="H5" s="1">
        <f>G5*5%</f>
        <v>24.6</v>
      </c>
      <c r="I5" s="1">
        <f>SUM(G5+H5)</f>
        <v>516.6</v>
      </c>
    </row>
    <row r="6" spans="2:13" x14ac:dyDescent="0.2">
      <c r="B6" s="1" t="s">
        <v>360</v>
      </c>
      <c r="C6" s="1" t="s">
        <v>367</v>
      </c>
      <c r="D6" s="1">
        <v>3222</v>
      </c>
      <c r="E6" s="1">
        <v>3255</v>
      </c>
      <c r="F6" s="1">
        <f t="shared" ref="F6:F11" si="0">(E6-D6)</f>
        <v>33</v>
      </c>
      <c r="G6" s="1">
        <f t="shared" ref="G6:G11" si="1">IF(F6&lt;=20, 100, IF(F6&lt;=100, 100+(F6-20)*8, 100+(100-20)*8+(F6-100)*12))</f>
        <v>204</v>
      </c>
      <c r="H6" s="1">
        <f t="shared" ref="H6:H11" si="2">G6*5%</f>
        <v>10.200000000000001</v>
      </c>
      <c r="I6" s="1">
        <f t="shared" ref="I6:I11" si="3">SUM(G6+H6)</f>
        <v>214.2</v>
      </c>
    </row>
    <row r="7" spans="2:13" x14ac:dyDescent="0.2">
      <c r="B7" s="1" t="s">
        <v>361</v>
      </c>
      <c r="C7" s="1" t="s">
        <v>368</v>
      </c>
      <c r="D7" s="1">
        <v>4535</v>
      </c>
      <c r="E7" s="1">
        <v>4571</v>
      </c>
      <c r="F7" s="1">
        <f t="shared" si="0"/>
        <v>36</v>
      </c>
      <c r="G7" s="1">
        <f t="shared" si="1"/>
        <v>228</v>
      </c>
      <c r="H7" s="1">
        <f t="shared" si="2"/>
        <v>11.4</v>
      </c>
      <c r="I7" s="1">
        <f t="shared" si="3"/>
        <v>239.4</v>
      </c>
    </row>
    <row r="8" spans="2:13" x14ac:dyDescent="0.2">
      <c r="B8" s="1" t="s">
        <v>362</v>
      </c>
      <c r="C8" s="1" t="s">
        <v>369</v>
      </c>
      <c r="D8" s="1">
        <v>5503</v>
      </c>
      <c r="E8" s="1">
        <v>5661</v>
      </c>
      <c r="F8" s="1">
        <f t="shared" si="0"/>
        <v>158</v>
      </c>
      <c r="G8" s="1">
        <f t="shared" si="1"/>
        <v>1436</v>
      </c>
      <c r="H8" s="1">
        <f t="shared" si="2"/>
        <v>71.8</v>
      </c>
      <c r="I8" s="1">
        <f t="shared" si="3"/>
        <v>1507.8</v>
      </c>
    </row>
    <row r="9" spans="2:13" x14ac:dyDescent="0.2">
      <c r="B9" s="1" t="s">
        <v>363</v>
      </c>
      <c r="C9" s="1" t="s">
        <v>370</v>
      </c>
      <c r="D9" s="1">
        <v>1537</v>
      </c>
      <c r="E9" s="1">
        <v>1551</v>
      </c>
      <c r="F9" s="1">
        <f t="shared" si="0"/>
        <v>14</v>
      </c>
      <c r="G9" s="1">
        <f t="shared" si="1"/>
        <v>100</v>
      </c>
      <c r="H9" s="1">
        <f t="shared" si="2"/>
        <v>5</v>
      </c>
      <c r="I9" s="1">
        <f t="shared" si="3"/>
        <v>105</v>
      </c>
      <c r="L9" s="1" t="s">
        <v>373</v>
      </c>
      <c r="M9" s="1" t="s">
        <v>374</v>
      </c>
    </row>
    <row r="10" spans="2:13" x14ac:dyDescent="0.2">
      <c r="B10" s="1" t="s">
        <v>364</v>
      </c>
      <c r="C10" s="1" t="s">
        <v>371</v>
      </c>
      <c r="D10" s="1">
        <v>2252</v>
      </c>
      <c r="E10" s="1">
        <v>2308</v>
      </c>
      <c r="F10" s="1">
        <f t="shared" si="0"/>
        <v>56</v>
      </c>
      <c r="G10" s="1">
        <f t="shared" si="1"/>
        <v>388</v>
      </c>
      <c r="H10" s="1">
        <f t="shared" si="2"/>
        <v>19.400000000000002</v>
      </c>
      <c r="I10" s="1">
        <f t="shared" si="3"/>
        <v>407.4</v>
      </c>
      <c r="L10" s="1" t="s">
        <v>375</v>
      </c>
      <c r="M10" s="1" t="s">
        <v>376</v>
      </c>
    </row>
    <row r="11" spans="2:13" x14ac:dyDescent="0.2">
      <c r="B11" s="1" t="s">
        <v>365</v>
      </c>
      <c r="C11" s="1" t="s">
        <v>372</v>
      </c>
      <c r="D11" s="1">
        <v>4856</v>
      </c>
      <c r="E11" s="1">
        <v>4977</v>
      </c>
      <c r="F11" s="1">
        <f t="shared" si="0"/>
        <v>121</v>
      </c>
      <c r="G11" s="1">
        <f t="shared" si="1"/>
        <v>992</v>
      </c>
      <c r="H11" s="1">
        <f t="shared" si="2"/>
        <v>49.6</v>
      </c>
      <c r="I11" s="1">
        <f t="shared" si="3"/>
        <v>1041.5999999999999</v>
      </c>
      <c r="L11" s="1" t="s">
        <v>377</v>
      </c>
      <c r="M11" s="1" t="s">
        <v>378</v>
      </c>
    </row>
    <row r="12" spans="2:13" x14ac:dyDescent="0.2">
      <c r="M12" s="1" t="s">
        <v>379</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5"/>
  <sheetViews>
    <sheetView workbookViewId="0">
      <selection activeCell="G15" sqref="G15"/>
    </sheetView>
  </sheetViews>
  <sheetFormatPr defaultRowHeight="14.25" x14ac:dyDescent="0.2"/>
  <cols>
    <col min="1" max="2" width="9.140625" style="1"/>
    <col min="3" max="3" width="13.28515625" style="1" customWidth="1"/>
    <col min="4" max="4" width="14.28515625" style="1" customWidth="1"/>
    <col min="5" max="5" width="14.5703125" style="1" customWidth="1"/>
    <col min="6" max="6" width="15.28515625" style="1" customWidth="1"/>
    <col min="7" max="7" width="17" style="1" customWidth="1"/>
    <col min="8" max="8" width="10.42578125" style="1" customWidth="1"/>
    <col min="9" max="16384" width="9.140625" style="1"/>
  </cols>
  <sheetData>
    <row r="3" spans="3:8" x14ac:dyDescent="0.2">
      <c r="C3" s="48" t="s">
        <v>380</v>
      </c>
      <c r="D3" s="46"/>
      <c r="E3" s="46"/>
    </row>
    <row r="4" spans="3:8" x14ac:dyDescent="0.2">
      <c r="C4" s="1" t="s">
        <v>10</v>
      </c>
      <c r="D4" s="44" t="s">
        <v>382</v>
      </c>
      <c r="E4" s="44"/>
    </row>
    <row r="5" spans="3:8" x14ac:dyDescent="0.2">
      <c r="C5" s="1" t="s">
        <v>381</v>
      </c>
      <c r="D5" s="44">
        <v>321</v>
      </c>
      <c r="E5" s="44"/>
    </row>
    <row r="6" spans="3:8" s="35" customFormat="1" x14ac:dyDescent="0.2">
      <c r="C6" s="35" t="s">
        <v>60</v>
      </c>
      <c r="D6" s="35" t="s">
        <v>157</v>
      </c>
      <c r="E6" s="35" t="s">
        <v>383</v>
      </c>
      <c r="F6" s="35" t="s">
        <v>384</v>
      </c>
      <c r="G6" s="35" t="s">
        <v>385</v>
      </c>
      <c r="H6" s="35" t="s">
        <v>312</v>
      </c>
    </row>
    <row r="7" spans="3:8" x14ac:dyDescent="0.2">
      <c r="C7" s="1">
        <v>1</v>
      </c>
      <c r="D7" s="1" t="s">
        <v>386</v>
      </c>
      <c r="E7" s="1">
        <v>100</v>
      </c>
      <c r="F7" s="1">
        <v>32</v>
      </c>
      <c r="G7" s="1">
        <v>78</v>
      </c>
    </row>
    <row r="8" spans="3:8" x14ac:dyDescent="0.2">
      <c r="C8" s="1">
        <v>2</v>
      </c>
      <c r="D8" s="1" t="s">
        <v>387</v>
      </c>
      <c r="E8" s="1">
        <v>100</v>
      </c>
      <c r="F8" s="1">
        <v>32</v>
      </c>
      <c r="G8" s="1">
        <v>80</v>
      </c>
    </row>
    <row r="9" spans="3:8" x14ac:dyDescent="0.2">
      <c r="C9" s="1">
        <v>3</v>
      </c>
      <c r="D9" s="1" t="s">
        <v>388</v>
      </c>
      <c r="E9" s="1">
        <v>100</v>
      </c>
      <c r="F9" s="1">
        <v>32</v>
      </c>
      <c r="G9" s="1">
        <v>70</v>
      </c>
    </row>
    <row r="10" spans="3:8" x14ac:dyDescent="0.2">
      <c r="C10" s="1">
        <v>4</v>
      </c>
      <c r="D10" s="1" t="s">
        <v>389</v>
      </c>
      <c r="E10" s="1">
        <v>100</v>
      </c>
      <c r="F10" s="1">
        <v>32</v>
      </c>
      <c r="G10" s="1">
        <v>82</v>
      </c>
    </row>
    <row r="11" spans="3:8" x14ac:dyDescent="0.2">
      <c r="C11" s="1">
        <v>5</v>
      </c>
      <c r="D11" s="1" t="s">
        <v>270</v>
      </c>
      <c r="E11" s="1">
        <v>100</v>
      </c>
      <c r="F11" s="1">
        <v>32</v>
      </c>
      <c r="G11" s="1">
        <v>75</v>
      </c>
    </row>
    <row r="12" spans="3:8" x14ac:dyDescent="0.2">
      <c r="C12" s="1">
        <v>6</v>
      </c>
      <c r="D12" s="1" t="s">
        <v>390</v>
      </c>
      <c r="E12" s="1">
        <v>100</v>
      </c>
      <c r="F12" s="1">
        <v>32</v>
      </c>
      <c r="G12" s="1">
        <v>73</v>
      </c>
    </row>
    <row r="13" spans="3:8" x14ac:dyDescent="0.2">
      <c r="F13" s="35" t="s">
        <v>4</v>
      </c>
      <c r="G13" s="1">
        <f>SUM(G7:G12)</f>
        <v>458</v>
      </c>
    </row>
    <row r="14" spans="3:8" x14ac:dyDescent="0.2">
      <c r="F14" s="35" t="s">
        <v>186</v>
      </c>
      <c r="G14" s="37">
        <f>(G13/6)</f>
        <v>76.333333333333329</v>
      </c>
    </row>
    <row r="15" spans="3:8" x14ac:dyDescent="0.2">
      <c r="F15" s="35" t="s">
        <v>73</v>
      </c>
      <c r="G15" s="1" t="str">
        <f>IF(G14&gt;=80, "Distinction", IF(G14&gt;=60, "First", IF(G14&gt;=50, "Second", IF(G14&gt;=32, "Third", "Fail"))))</f>
        <v>First</v>
      </c>
    </row>
  </sheetData>
  <mergeCells count="3">
    <mergeCell ref="D4:E4"/>
    <mergeCell ref="D5:E5"/>
    <mergeCell ref="C3:E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5"/>
  <sheetViews>
    <sheetView workbookViewId="0">
      <selection activeCell="M17" sqref="M17"/>
    </sheetView>
  </sheetViews>
  <sheetFormatPr defaultRowHeight="14.25" x14ac:dyDescent="0.2"/>
  <cols>
    <col min="1" max="1" width="9.140625" style="1"/>
    <col min="2" max="2" width="17.85546875" style="1" customWidth="1"/>
    <col min="3" max="3" width="15" style="1" customWidth="1"/>
    <col min="4" max="4" width="14" style="1" customWidth="1"/>
    <col min="5" max="5" width="11.42578125" style="1" customWidth="1"/>
    <col min="6" max="6" width="12.85546875" style="1" customWidth="1"/>
    <col min="7" max="16384" width="9.140625" style="1"/>
  </cols>
  <sheetData>
    <row r="3" spans="1:7" x14ac:dyDescent="0.2">
      <c r="B3" s="46" t="s">
        <v>391</v>
      </c>
      <c r="C3" s="46"/>
      <c r="D3" s="46"/>
    </row>
    <row r="4" spans="1:7" x14ac:dyDescent="0.2">
      <c r="B4" s="46" t="s">
        <v>392</v>
      </c>
      <c r="C4" s="46"/>
      <c r="D4" s="46"/>
    </row>
    <row r="5" spans="1:7" x14ac:dyDescent="0.2">
      <c r="B5" s="1" t="s">
        <v>393</v>
      </c>
      <c r="C5" s="44" t="s">
        <v>394</v>
      </c>
      <c r="D5" s="44"/>
    </row>
    <row r="7" spans="1:7" x14ac:dyDescent="0.2">
      <c r="A7" s="35"/>
      <c r="B7" s="35" t="s">
        <v>395</v>
      </c>
      <c r="C7" s="35" t="s">
        <v>151</v>
      </c>
      <c r="D7" s="35" t="s">
        <v>396</v>
      </c>
      <c r="E7" s="35" t="s">
        <v>397</v>
      </c>
      <c r="F7" s="35" t="s">
        <v>398</v>
      </c>
      <c r="G7" s="35"/>
    </row>
    <row r="8" spans="1:7" x14ac:dyDescent="0.2">
      <c r="B8" s="1" t="s">
        <v>399</v>
      </c>
      <c r="C8" s="1" t="s">
        <v>398</v>
      </c>
      <c r="F8" s="1">
        <v>90000</v>
      </c>
    </row>
    <row r="9" spans="1:7" x14ac:dyDescent="0.2">
      <c r="B9" s="1" t="s">
        <v>400</v>
      </c>
      <c r="C9" s="1" t="s">
        <v>405</v>
      </c>
      <c r="D9" s="1">
        <v>10000</v>
      </c>
      <c r="F9" s="1">
        <f>(F8-D9+E9)</f>
        <v>80000</v>
      </c>
    </row>
    <row r="10" spans="1:7" x14ac:dyDescent="0.2">
      <c r="B10" s="1" t="s">
        <v>401</v>
      </c>
      <c r="C10" s="1" t="s">
        <v>406</v>
      </c>
      <c r="D10" s="1">
        <v>20000</v>
      </c>
      <c r="F10" s="1">
        <f t="shared" ref="F10:F12" si="0">(F9-D10+E10)</f>
        <v>60000</v>
      </c>
    </row>
    <row r="11" spans="1:7" x14ac:dyDescent="0.2">
      <c r="B11" s="1" t="s">
        <v>402</v>
      </c>
      <c r="C11" s="1" t="s">
        <v>407</v>
      </c>
      <c r="E11" s="1">
        <v>30000</v>
      </c>
      <c r="F11" s="1">
        <f t="shared" si="0"/>
        <v>90000</v>
      </c>
    </row>
    <row r="12" spans="1:7" x14ac:dyDescent="0.2">
      <c r="B12" s="1" t="s">
        <v>403</v>
      </c>
      <c r="C12" s="1" t="s">
        <v>408</v>
      </c>
      <c r="E12" s="1">
        <v>10000</v>
      </c>
      <c r="F12" s="1">
        <f t="shared" si="0"/>
        <v>100000</v>
      </c>
    </row>
    <row r="13" spans="1:7" x14ac:dyDescent="0.2">
      <c r="B13" s="1" t="s">
        <v>404</v>
      </c>
      <c r="C13" s="1" t="s">
        <v>409</v>
      </c>
      <c r="D13" s="1">
        <v>25000</v>
      </c>
      <c r="F13" s="1">
        <f>(F12-D13+E13)</f>
        <v>75000</v>
      </c>
    </row>
    <row r="15" spans="1:7" x14ac:dyDescent="0.2">
      <c r="D15" s="1">
        <f>SUM(D8:D13)</f>
        <v>55000</v>
      </c>
      <c r="E15" s="1">
        <f>SUM(E8:E13)</f>
        <v>40000</v>
      </c>
    </row>
  </sheetData>
  <mergeCells count="3">
    <mergeCell ref="B4:D4"/>
    <mergeCell ref="C5:D5"/>
    <mergeCell ref="B3:D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workbookViewId="0">
      <selection activeCell="K15" sqref="K15"/>
    </sheetView>
  </sheetViews>
  <sheetFormatPr defaultRowHeight="14.25" x14ac:dyDescent="0.2"/>
  <cols>
    <col min="1" max="1" width="9.140625" style="1"/>
    <col min="2" max="2" width="12.7109375" style="1" customWidth="1"/>
    <col min="3" max="3" width="15.7109375" style="1" customWidth="1"/>
    <col min="4" max="4" width="15.85546875" style="1" customWidth="1"/>
    <col min="5" max="9" width="9.140625" style="1"/>
    <col min="10" max="10" width="10.28515625" style="1" bestFit="1" customWidth="1"/>
    <col min="11" max="11" width="13.85546875" style="1" bestFit="1" customWidth="1"/>
    <col min="12" max="16384" width="9.140625" style="1"/>
  </cols>
  <sheetData>
    <row r="2" spans="2:12" x14ac:dyDescent="0.2">
      <c r="C2" s="1" t="s">
        <v>410</v>
      </c>
    </row>
    <row r="4" spans="2:12" s="8" customFormat="1" ht="28.5" x14ac:dyDescent="0.2">
      <c r="B4" s="8" t="s">
        <v>411</v>
      </c>
      <c r="C4" s="8" t="s">
        <v>412</v>
      </c>
      <c r="D4" s="8" t="s">
        <v>413</v>
      </c>
      <c r="E4" s="8" t="s">
        <v>414</v>
      </c>
      <c r="F4" s="8" t="s">
        <v>415</v>
      </c>
      <c r="G4" s="8" t="s">
        <v>416</v>
      </c>
      <c r="H4" s="8" t="s">
        <v>417</v>
      </c>
    </row>
    <row r="5" spans="2:12" x14ac:dyDescent="0.2">
      <c r="B5" s="1">
        <v>2001</v>
      </c>
      <c r="C5" s="1">
        <v>20</v>
      </c>
      <c r="D5" s="1">
        <v>30</v>
      </c>
      <c r="E5" s="1">
        <f>POWER(C5, 2)</f>
        <v>400</v>
      </c>
      <c r="F5" s="1">
        <f>POWER(D5, 2)</f>
        <v>900</v>
      </c>
      <c r="G5" s="1">
        <f>PRODUCT(C5, D5)</f>
        <v>600</v>
      </c>
      <c r="H5" s="1">
        <f>POWER(C5-MEDIAN(C5:C14), 2)</f>
        <v>0</v>
      </c>
    </row>
    <row r="6" spans="2:12" x14ac:dyDescent="0.2">
      <c r="B6" s="1">
        <v>2002</v>
      </c>
      <c r="C6" s="1">
        <v>40</v>
      </c>
      <c r="D6" s="1">
        <v>60</v>
      </c>
      <c r="E6" s="1">
        <f t="shared" ref="E6:E14" si="0">POWER(C6, 2)</f>
        <v>1600</v>
      </c>
      <c r="F6" s="1">
        <f t="shared" ref="F6:F14" si="1">POWER(D6, 2)</f>
        <v>3600</v>
      </c>
      <c r="G6" s="1">
        <f t="shared" ref="G6:G14" si="2">PRODUCT(C6, D6)</f>
        <v>2400</v>
      </c>
      <c r="H6" s="1">
        <f t="shared" ref="H6:H14" si="3">POWER(C6-MEDIAN(C6:C15), 2)</f>
        <v>400</v>
      </c>
      <c r="J6" s="1">
        <f>POWER(C5-MEDIAN(C5:C14), 2)</f>
        <v>0</v>
      </c>
    </row>
    <row r="7" spans="2:12" x14ac:dyDescent="0.2">
      <c r="B7" s="1">
        <v>2003</v>
      </c>
      <c r="C7" s="1">
        <v>20</v>
      </c>
      <c r="D7" s="1">
        <v>40</v>
      </c>
      <c r="E7" s="1">
        <f t="shared" si="0"/>
        <v>400</v>
      </c>
      <c r="F7" s="1">
        <f t="shared" si="1"/>
        <v>1600</v>
      </c>
      <c r="G7" s="1">
        <f t="shared" si="2"/>
        <v>800</v>
      </c>
      <c r="H7" s="1">
        <f t="shared" si="3"/>
        <v>0</v>
      </c>
    </row>
    <row r="8" spans="2:12" x14ac:dyDescent="0.2">
      <c r="B8" s="1">
        <v>2004</v>
      </c>
      <c r="C8" s="1">
        <v>30</v>
      </c>
      <c r="D8" s="1">
        <v>60</v>
      </c>
      <c r="E8" s="1">
        <f t="shared" si="0"/>
        <v>900</v>
      </c>
      <c r="F8" s="1">
        <f t="shared" si="1"/>
        <v>3600</v>
      </c>
      <c r="G8" s="1">
        <f t="shared" si="2"/>
        <v>1800</v>
      </c>
      <c r="H8" s="1">
        <f t="shared" si="3"/>
        <v>100</v>
      </c>
      <c r="K8" s="1" t="s">
        <v>420</v>
      </c>
      <c r="L8" s="1">
        <v>10</v>
      </c>
    </row>
    <row r="9" spans="2:12" x14ac:dyDescent="0.2">
      <c r="B9" s="1">
        <v>2005</v>
      </c>
      <c r="C9" s="1">
        <v>10</v>
      </c>
      <c r="D9" s="1">
        <v>30</v>
      </c>
      <c r="E9" s="1">
        <f t="shared" si="0"/>
        <v>100</v>
      </c>
      <c r="F9" s="1">
        <f t="shared" si="1"/>
        <v>900</v>
      </c>
      <c r="G9" s="1">
        <f t="shared" si="2"/>
        <v>300</v>
      </c>
      <c r="H9" s="1">
        <f t="shared" si="3"/>
        <v>100</v>
      </c>
    </row>
    <row r="10" spans="2:12" x14ac:dyDescent="0.2">
      <c r="B10" s="1">
        <v>2006</v>
      </c>
      <c r="C10" s="1">
        <v>10</v>
      </c>
      <c r="D10" s="1">
        <v>40</v>
      </c>
      <c r="E10" s="1">
        <f t="shared" si="0"/>
        <v>100</v>
      </c>
      <c r="F10" s="1">
        <f t="shared" si="1"/>
        <v>1600</v>
      </c>
      <c r="G10" s="1">
        <f t="shared" si="2"/>
        <v>400</v>
      </c>
      <c r="H10" s="1">
        <f t="shared" si="3"/>
        <v>100</v>
      </c>
    </row>
    <row r="11" spans="2:12" x14ac:dyDescent="0.2">
      <c r="B11" s="1">
        <v>2007</v>
      </c>
      <c r="C11" s="1">
        <v>20</v>
      </c>
      <c r="D11" s="1">
        <v>40</v>
      </c>
      <c r="E11" s="1">
        <f t="shared" si="0"/>
        <v>400</v>
      </c>
      <c r="F11" s="1">
        <f t="shared" si="1"/>
        <v>1600</v>
      </c>
      <c r="G11" s="1">
        <f t="shared" si="2"/>
        <v>800</v>
      </c>
      <c r="H11" s="1">
        <f t="shared" si="3"/>
        <v>0</v>
      </c>
    </row>
    <row r="12" spans="2:12" x14ac:dyDescent="0.2">
      <c r="B12" s="1">
        <v>2008</v>
      </c>
      <c r="C12" s="1">
        <v>20</v>
      </c>
      <c r="D12" s="1">
        <v>50</v>
      </c>
      <c r="E12" s="1">
        <f t="shared" si="0"/>
        <v>400</v>
      </c>
      <c r="F12" s="1">
        <f t="shared" si="1"/>
        <v>2500</v>
      </c>
      <c r="G12" s="1">
        <f t="shared" si="2"/>
        <v>1000</v>
      </c>
      <c r="H12" s="1">
        <f t="shared" si="3"/>
        <v>25</v>
      </c>
      <c r="J12" s="1" t="s">
        <v>418</v>
      </c>
      <c r="K12" s="1">
        <f>((10*G16)-(C16*D16)/((10*E16)-POWER(E16, 2)))</f>
        <v>108000.00316253514</v>
      </c>
    </row>
    <row r="13" spans="2:12" x14ac:dyDescent="0.2">
      <c r="B13" s="1">
        <v>2009</v>
      </c>
      <c r="C13" s="1">
        <v>20</v>
      </c>
      <c r="D13" s="1">
        <v>30</v>
      </c>
      <c r="E13" s="1">
        <f t="shared" si="0"/>
        <v>400</v>
      </c>
      <c r="F13" s="1">
        <f t="shared" si="1"/>
        <v>900</v>
      </c>
      <c r="G13" s="1">
        <f t="shared" si="2"/>
        <v>600</v>
      </c>
      <c r="H13" s="1">
        <f t="shared" si="3"/>
        <v>100</v>
      </c>
    </row>
    <row r="14" spans="2:12" x14ac:dyDescent="0.2">
      <c r="B14" s="1">
        <v>2010</v>
      </c>
      <c r="C14" s="1">
        <v>30</v>
      </c>
      <c r="D14" s="1">
        <v>70</v>
      </c>
      <c r="E14" s="1">
        <f t="shared" si="0"/>
        <v>900</v>
      </c>
      <c r="F14" s="1">
        <f t="shared" si="1"/>
        <v>4900</v>
      </c>
      <c r="G14" s="1">
        <f t="shared" si="2"/>
        <v>2100</v>
      </c>
      <c r="H14" s="1">
        <v>100</v>
      </c>
    </row>
    <row r="15" spans="2:12" x14ac:dyDescent="0.2">
      <c r="J15" s="1" t="s">
        <v>421</v>
      </c>
      <c r="K15" s="1">
        <f>((D17/10) - K12*(C16/10))</f>
        <v>-2376000.0695757731</v>
      </c>
    </row>
    <row r="16" spans="2:12" x14ac:dyDescent="0.2">
      <c r="B16" s="1" t="s">
        <v>419</v>
      </c>
      <c r="C16" s="1">
        <f>SUM(C5:C14)</f>
        <v>220</v>
      </c>
      <c r="D16" s="1">
        <f t="shared" ref="D16:H16" si="4">SUM(D5:D14)</f>
        <v>450</v>
      </c>
      <c r="E16" s="1">
        <f t="shared" si="4"/>
        <v>5600</v>
      </c>
      <c r="F16" s="1">
        <f t="shared" si="4"/>
        <v>22100</v>
      </c>
      <c r="G16" s="1">
        <f t="shared" si="4"/>
        <v>10800</v>
      </c>
      <c r="H16" s="1">
        <f t="shared" si="4"/>
        <v>925</v>
      </c>
    </row>
  </sheetData>
  <pageMargins left="0.7" right="0.7" top="0.75" bottom="0.75"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G15"/>
  <sheetViews>
    <sheetView tabSelected="1" workbookViewId="0">
      <selection activeCell="G19" sqref="G19"/>
    </sheetView>
  </sheetViews>
  <sheetFormatPr defaultColWidth="15.5703125" defaultRowHeight="14.25" x14ac:dyDescent="0.2"/>
  <cols>
    <col min="1" max="2" width="15.5703125" style="1"/>
    <col min="3" max="3" width="12.28515625" style="1" customWidth="1"/>
    <col min="4" max="16384" width="15.5703125" style="1"/>
  </cols>
  <sheetData>
    <row r="5" spans="3:7" x14ac:dyDescent="0.2">
      <c r="C5" s="1" t="s">
        <v>422</v>
      </c>
      <c r="D5" s="1" t="s">
        <v>423</v>
      </c>
      <c r="E5" s="1" t="s">
        <v>118</v>
      </c>
      <c r="F5" s="1" t="s">
        <v>62</v>
      </c>
      <c r="G5" s="1" t="s">
        <v>87</v>
      </c>
    </row>
    <row r="6" spans="3:7" x14ac:dyDescent="0.2">
      <c r="C6" s="1">
        <v>1</v>
      </c>
      <c r="D6" s="1" t="s">
        <v>424</v>
      </c>
      <c r="E6" s="1">
        <v>50</v>
      </c>
      <c r="F6" s="1">
        <v>110</v>
      </c>
      <c r="G6" s="1">
        <f>(E6*F6)</f>
        <v>5500</v>
      </c>
    </row>
    <row r="7" spans="3:7" x14ac:dyDescent="0.2">
      <c r="C7" s="1">
        <v>2</v>
      </c>
      <c r="D7" s="1" t="s">
        <v>425</v>
      </c>
      <c r="E7" s="1">
        <v>2</v>
      </c>
      <c r="F7" s="1">
        <v>750</v>
      </c>
      <c r="G7" s="1">
        <f t="shared" ref="G7:G11" si="0">(E7*F7)</f>
        <v>1500</v>
      </c>
    </row>
    <row r="8" spans="3:7" x14ac:dyDescent="0.2">
      <c r="C8" s="1">
        <v>3</v>
      </c>
      <c r="D8" s="1" t="s">
        <v>426</v>
      </c>
      <c r="E8" s="1">
        <v>5</v>
      </c>
      <c r="F8" s="1">
        <v>978</v>
      </c>
      <c r="G8" s="1">
        <f t="shared" si="0"/>
        <v>4890</v>
      </c>
    </row>
    <row r="9" spans="3:7" x14ac:dyDescent="0.2">
      <c r="C9" s="1">
        <v>4</v>
      </c>
      <c r="D9" s="1" t="s">
        <v>427</v>
      </c>
      <c r="E9" s="1">
        <v>5</v>
      </c>
      <c r="F9" s="1">
        <v>1150</v>
      </c>
      <c r="G9" s="1">
        <f t="shared" si="0"/>
        <v>5750</v>
      </c>
    </row>
    <row r="10" spans="3:7" x14ac:dyDescent="0.2">
      <c r="C10" s="1">
        <v>5</v>
      </c>
      <c r="D10" s="1" t="s">
        <v>428</v>
      </c>
      <c r="E10" s="1">
        <v>3</v>
      </c>
      <c r="F10" s="1">
        <v>1800</v>
      </c>
      <c r="G10" s="1">
        <f t="shared" si="0"/>
        <v>5400</v>
      </c>
    </row>
    <row r="11" spans="3:7" x14ac:dyDescent="0.2">
      <c r="C11" s="1">
        <v>6</v>
      </c>
      <c r="D11" s="1" t="s">
        <v>429</v>
      </c>
      <c r="E11" s="1">
        <v>3</v>
      </c>
      <c r="F11" s="1">
        <v>350</v>
      </c>
      <c r="G11" s="1">
        <f t="shared" si="0"/>
        <v>1050</v>
      </c>
    </row>
    <row r="12" spans="3:7" x14ac:dyDescent="0.2">
      <c r="F12" s="1" t="s">
        <v>4</v>
      </c>
      <c r="G12" s="1">
        <f>SUM(G6:G11)</f>
        <v>24090</v>
      </c>
    </row>
    <row r="13" spans="3:7" x14ac:dyDescent="0.2">
      <c r="F13" s="1" t="s">
        <v>430</v>
      </c>
      <c r="G13" s="1">
        <f>G12*7%</f>
        <v>1686.3000000000002</v>
      </c>
    </row>
    <row r="14" spans="3:7" x14ac:dyDescent="0.2">
      <c r="F14" s="1" t="s">
        <v>431</v>
      </c>
      <c r="G14" s="1">
        <f>G12*13%</f>
        <v>3131.7000000000003</v>
      </c>
    </row>
    <row r="15" spans="3:7" x14ac:dyDescent="0.2">
      <c r="F15" s="1" t="s">
        <v>284</v>
      </c>
      <c r="G15" s="1">
        <f>(G12-G13+G14)</f>
        <v>25535.4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Groceries</vt:lpstr>
      <vt:lpstr>DL</vt:lpstr>
      <vt:lpstr>BCA Routine</vt:lpstr>
      <vt:lpstr>Sheet1</vt:lpstr>
      <vt:lpstr>Formula</vt:lpstr>
      <vt:lpstr>Function</vt:lpstr>
      <vt:lpstr>Function Part 2</vt:lpstr>
      <vt:lpstr>Math and Trig Function</vt:lpstr>
      <vt:lpstr>Logical Function</vt:lpstr>
      <vt:lpstr>Lookup and Refrence Functions</vt:lpstr>
      <vt:lpstr>Date and Time</vt:lpstr>
      <vt:lpstr>Multiple Functions</vt:lpstr>
      <vt:lpstr>Nested If</vt:lpstr>
      <vt:lpstr>New Cell</vt:lpstr>
      <vt:lpstr>BCA Result</vt:lpstr>
      <vt:lpstr>Chart</vt:lpstr>
      <vt:lpstr>Bar Graph</vt:lpstr>
      <vt:lpstr>Sheet4</vt:lpstr>
      <vt:lpstr>Sheet5</vt:lpstr>
      <vt:lpstr>Stack</vt:lpstr>
      <vt:lpstr>Data Validation</vt:lpstr>
      <vt:lpstr>Data Sorting</vt:lpstr>
      <vt:lpstr>Conditional Formatting</vt:lpstr>
      <vt:lpstr>Sheet7</vt:lpstr>
      <vt:lpstr>Pivot Table and Chart</vt:lpstr>
      <vt:lpstr>Class Work</vt:lpstr>
      <vt:lpstr>Class Work 2</vt:lpstr>
      <vt:lpstr>Class Work 3</vt:lpstr>
      <vt:lpstr>Class Work 4|5</vt:lpstr>
      <vt:lpstr>Classwork 6</vt:lpstr>
      <vt:lpstr>Classwork 7</vt:lpstr>
      <vt:lpstr>Classwork 8</vt:lpstr>
      <vt:lpstr>Classwork 9</vt:lpstr>
      <vt:lpstr>Classwork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Dealbisac</dc:creator>
  <cp:lastModifiedBy>Dealbisac</cp:lastModifiedBy>
  <dcterms:created xsi:type="dcterms:W3CDTF">2021-05-23T03:53:21Z</dcterms:created>
  <dcterms:modified xsi:type="dcterms:W3CDTF">2021-06-22T04:18:34Z</dcterms:modified>
</cp:coreProperties>
</file>