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albisac\Desktop\"/>
    </mc:Choice>
  </mc:AlternateContent>
  <bookViews>
    <workbookView xWindow="0" yWindow="0" windowWidth="20490" windowHeight="7170" firstSheet="13" activeTab="21"/>
  </bookViews>
  <sheets>
    <sheet name="Groceries" sheetId="1" r:id="rId1"/>
    <sheet name="DL" sheetId="2" r:id="rId2"/>
    <sheet name="BCA Routine" sheetId="6" r:id="rId3"/>
    <sheet name="Sheet1" sheetId="7" r:id="rId4"/>
    <sheet name="Formula" sheetId="8" r:id="rId5"/>
    <sheet name="Function" sheetId="9" r:id="rId6"/>
    <sheet name="Function Part 2" sheetId="10" r:id="rId7"/>
    <sheet name="Math and Trig Function" sheetId="11" r:id="rId8"/>
    <sheet name="Logical Function" sheetId="12" r:id="rId9"/>
    <sheet name="Lookup and Refrence Functions" sheetId="13" r:id="rId10"/>
    <sheet name="Date and Time" sheetId="14" r:id="rId11"/>
    <sheet name="Multiple Functions" sheetId="15" r:id="rId12"/>
    <sheet name="Nested If" sheetId="16" r:id="rId13"/>
    <sheet name="New Cell" sheetId="17" r:id="rId14"/>
    <sheet name="BCA Result" sheetId="18" r:id="rId15"/>
    <sheet name="Chart" sheetId="19" r:id="rId16"/>
    <sheet name="Bar Graph" sheetId="20" r:id="rId17"/>
    <sheet name="Sheet4" sheetId="21" r:id="rId18"/>
    <sheet name="Sheet5" sheetId="22" r:id="rId19"/>
    <sheet name="Stack" sheetId="23" r:id="rId20"/>
    <sheet name="Salary" sheetId="24" r:id="rId21"/>
    <sheet name="Sheet3" sheetId="25" r:id="rId22"/>
  </sheets>
  <externalReferences>
    <externalReference r:id="rId23"/>
    <externalReference r:id="rId24"/>
    <externalReference r:id="rId25"/>
    <externalReference r:id="rId26"/>
  </externalReferences>
  <definedNames>
    <definedName name="_xlnm.Print_Area" localSheetId="20">Salary!$A$4:$J$9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" i="25" l="1"/>
  <c r="D15" i="25"/>
  <c r="E15" i="25"/>
  <c r="F15" i="25"/>
  <c r="G15" i="25"/>
  <c r="C15" i="25"/>
  <c r="J7" i="25"/>
  <c r="K6" i="25"/>
  <c r="K7" i="25"/>
  <c r="J6" i="25"/>
  <c r="J5" i="25"/>
  <c r="I6" i="25"/>
  <c r="I5" i="25"/>
  <c r="K5" i="25" s="1"/>
  <c r="H6" i="25"/>
  <c r="H7" i="25"/>
  <c r="I7" i="25" s="1"/>
  <c r="H5" i="25"/>
  <c r="F7" i="24"/>
  <c r="H7" i="24" s="1"/>
  <c r="F9" i="24"/>
  <c r="H9" i="24" s="1"/>
  <c r="E6" i="24"/>
  <c r="F6" i="24" s="1"/>
  <c r="H6" i="24" s="1"/>
  <c r="E7" i="24"/>
  <c r="E8" i="24"/>
  <c r="F8" i="24" s="1"/>
  <c r="H8" i="24" s="1"/>
  <c r="E9" i="24"/>
  <c r="E5" i="24"/>
  <c r="F5" i="24" s="1"/>
  <c r="H5" i="24" s="1"/>
  <c r="I5" i="24" s="1"/>
  <c r="J5" i="24" s="1"/>
  <c r="G5" i="24" s="1"/>
  <c r="I6" i="24" l="1"/>
  <c r="J6" i="24"/>
  <c r="G6" i="24" s="1"/>
  <c r="I9" i="24"/>
  <c r="J9" i="24" s="1"/>
  <c r="G9" i="24" s="1"/>
  <c r="I8" i="24"/>
  <c r="J8" i="24" s="1"/>
  <c r="G8" i="24" s="1"/>
  <c r="I7" i="24"/>
  <c r="J7" i="24" s="1"/>
  <c r="G7" i="24" s="1"/>
  <c r="O12" i="23"/>
  <c r="R12" i="23"/>
  <c r="R7" i="23"/>
  <c r="M14" i="23"/>
  <c r="D9" i="23"/>
  <c r="D23" i="16" l="1"/>
  <c r="C4" i="18"/>
  <c r="C5" i="18"/>
  <c r="C6" i="18"/>
  <c r="B4" i="18"/>
  <c r="I4" i="18" s="1"/>
  <c r="P19" i="17" s="1"/>
  <c r="B5" i="18"/>
  <c r="B6" i="18"/>
  <c r="C15" i="16"/>
  <c r="F20" i="16"/>
  <c r="D19" i="16"/>
  <c r="G8" i="16"/>
  <c r="M13" i="16"/>
  <c r="D7" i="17"/>
  <c r="B15" i="17" s="1"/>
  <c r="N10" i="16"/>
  <c r="L4" i="16"/>
  <c r="B15" i="16"/>
  <c r="Q6" i="17" l="1"/>
  <c r="R6" i="17"/>
  <c r="S6" i="17" s="1"/>
  <c r="N12" i="17"/>
  <c r="N13" i="17"/>
  <c r="N11" i="17"/>
  <c r="H12" i="17"/>
  <c r="L7" i="17"/>
  <c r="G3" i="17"/>
  <c r="E3" i="17"/>
  <c r="G2" i="17"/>
  <c r="E2" i="17"/>
  <c r="D4" i="16"/>
  <c r="D5" i="16"/>
  <c r="D6" i="16"/>
  <c r="D7" i="16"/>
  <c r="C13" i="15"/>
  <c r="M12" i="15" l="1"/>
  <c r="M13" i="15" l="1"/>
  <c r="L6" i="15"/>
  <c r="L7" i="15"/>
  <c r="D5" i="15" l="1"/>
  <c r="D6" i="15"/>
  <c r="D7" i="15"/>
  <c r="D8" i="15"/>
  <c r="D9" i="15"/>
  <c r="D4" i="15"/>
  <c r="C12" i="15"/>
  <c r="C10" i="15"/>
  <c r="D10" i="15" s="1"/>
  <c r="J4" i="14"/>
  <c r="G10" i="14"/>
  <c r="G9" i="14"/>
  <c r="F5" i="14"/>
  <c r="E4" i="14"/>
  <c r="C3" i="14"/>
  <c r="K16" i="13"/>
  <c r="K15" i="13"/>
  <c r="K14" i="13"/>
  <c r="L14" i="13" a="1"/>
  <c r="L17" i="13" s="1"/>
  <c r="L14" i="13"/>
  <c r="J15" i="13"/>
  <c r="I15" i="13"/>
  <c r="H15" i="13"/>
  <c r="G15" i="13"/>
  <c r="F15" i="13"/>
  <c r="E15" i="13"/>
  <c r="D15" i="13"/>
  <c r="D16" i="13" a="1"/>
  <c r="D16" i="13" s="1"/>
  <c r="G8" i="9"/>
  <c r="L20" i="13" l="1"/>
  <c r="L16" i="13"/>
  <c r="L19" i="13"/>
  <c r="L15" i="13"/>
  <c r="L18" i="13"/>
  <c r="L21" i="13"/>
  <c r="G16" i="13"/>
  <c r="J16" i="13"/>
  <c r="F16" i="13"/>
  <c r="I16" i="13"/>
  <c r="E16" i="13"/>
  <c r="H16" i="13"/>
  <c r="I10" i="13"/>
  <c r="I9" i="13"/>
  <c r="I8" i="13"/>
  <c r="I7" i="13"/>
  <c r="I6" i="13"/>
  <c r="I4" i="13"/>
  <c r="I5" i="13"/>
  <c r="P6" i="12"/>
  <c r="P7" i="12"/>
  <c r="P5" i="12"/>
  <c r="G7" i="12"/>
  <c r="G5" i="12"/>
  <c r="K6" i="12"/>
  <c r="K7" i="12"/>
  <c r="K8" i="12"/>
  <c r="K5" i="12"/>
  <c r="F6" i="12"/>
  <c r="G6" i="12" s="1"/>
  <c r="F7" i="12"/>
  <c r="F5" i="12"/>
  <c r="J23" i="11"/>
  <c r="F34" i="11" l="1"/>
  <c r="F35" i="11"/>
  <c r="F36" i="11"/>
  <c r="F37" i="11"/>
  <c r="F33" i="11"/>
  <c r="E34" i="11"/>
  <c r="E35" i="11"/>
  <c r="E36" i="11"/>
  <c r="E37" i="11"/>
  <c r="E33" i="11"/>
  <c r="F29" i="11"/>
  <c r="E29" i="11"/>
  <c r="F28" i="11"/>
  <c r="E28" i="11"/>
  <c r="F27" i="11"/>
  <c r="E27" i="11"/>
  <c r="E20" i="11"/>
  <c r="E21" i="11"/>
  <c r="E22" i="11"/>
  <c r="E19" i="11"/>
  <c r="K7" i="11"/>
  <c r="K16" i="11"/>
  <c r="K15" i="11"/>
  <c r="L7" i="11"/>
  <c r="K9" i="11"/>
  <c r="K8" i="11"/>
  <c r="E5" i="10" l="1"/>
  <c r="E6" i="10"/>
  <c r="E7" i="10"/>
  <c r="E8" i="10"/>
  <c r="E9" i="10"/>
  <c r="E10" i="10"/>
  <c r="E11" i="10"/>
  <c r="E12" i="10"/>
  <c r="E13" i="10"/>
  <c r="E14" i="10"/>
  <c r="E15" i="10"/>
  <c r="E4" i="10"/>
  <c r="K7" i="10"/>
  <c r="L7" i="10"/>
  <c r="H16" i="10"/>
  <c r="D17" i="10"/>
  <c r="N13" i="9"/>
  <c r="H11" i="9"/>
  <c r="J4" i="9"/>
  <c r="D8" i="9"/>
  <c r="D15" i="9"/>
  <c r="D16" i="9"/>
  <c r="P5" i="9"/>
  <c r="L17" i="9"/>
  <c r="L13" i="9"/>
  <c r="C8" i="9"/>
  <c r="F8" i="9" s="1"/>
  <c r="C10" i="9"/>
  <c r="F5" i="9"/>
  <c r="F6" i="9"/>
  <c r="F7" i="9"/>
  <c r="F4" i="9"/>
  <c r="E4" i="9"/>
  <c r="E8" i="9"/>
  <c r="E13" i="8"/>
  <c r="E7" i="9"/>
  <c r="E6" i="9"/>
  <c r="E5" i="9"/>
  <c r="J21" i="8"/>
  <c r="I19" i="8"/>
  <c r="J19" i="8"/>
  <c r="L14" i="9" l="1"/>
  <c r="G13" i="8"/>
  <c r="M12" i="8"/>
  <c r="K14" i="8"/>
  <c r="K12" i="8"/>
  <c r="K11" i="8"/>
  <c r="M4" i="8"/>
  <c r="M5" i="8"/>
  <c r="M6" i="8"/>
  <c r="C17" i="8"/>
  <c r="E17" i="8" s="1"/>
  <c r="D17" i="8"/>
  <c r="E14" i="8"/>
  <c r="E15" i="8"/>
  <c r="E16" i="8"/>
  <c r="D8" i="8"/>
  <c r="D7" i="8"/>
  <c r="D6" i="8"/>
  <c r="D5" i="8"/>
  <c r="D4" i="8"/>
  <c r="L15" i="9" l="1"/>
  <c r="L16" i="9" s="1"/>
  <c r="F5" i="1"/>
  <c r="G4" i="2"/>
  <c r="F6" i="1" l="1"/>
  <c r="F10" i="1" s="1"/>
  <c r="F7" i="1"/>
  <c r="F8" i="1"/>
</calcChain>
</file>

<file path=xl/sharedStrings.xml><?xml version="1.0" encoding="utf-8"?>
<sst xmlns="http://schemas.openxmlformats.org/spreadsheetml/2006/main" count="382" uniqueCount="260">
  <si>
    <t>S.No.</t>
  </si>
  <si>
    <t>Items</t>
  </si>
  <si>
    <t>Quantity</t>
  </si>
  <si>
    <t>Price</t>
  </si>
  <si>
    <t>Total</t>
  </si>
  <si>
    <t>Potato</t>
  </si>
  <si>
    <t>Cauliflower</t>
  </si>
  <si>
    <t>Onion</t>
  </si>
  <si>
    <t>Tomato</t>
  </si>
  <si>
    <t>Vegetables Price List</t>
  </si>
  <si>
    <t>Name</t>
  </si>
  <si>
    <t>DOB</t>
  </si>
  <si>
    <t>Age</t>
  </si>
  <si>
    <t>Rajendra</t>
  </si>
  <si>
    <t>Marks</t>
  </si>
  <si>
    <t xml:space="preserve">Rajendra Shrestha 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</si>
  <si>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</si>
  <si>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</si>
  <si>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</si>
  <si>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</si>
  <si>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</si>
  <si>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</si>
  <si>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</si>
  <si>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</si>
  <si>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</si>
  <si>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</si>
  <si>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</si>
  <si>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</si>
  <si>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</si>
  <si>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Sunday</t>
  </si>
  <si>
    <t>Monday</t>
  </si>
  <si>
    <t>Tuesday</t>
  </si>
  <si>
    <t>Wednesday</t>
  </si>
  <si>
    <t>Thursday</t>
  </si>
  <si>
    <t>Friday</t>
  </si>
  <si>
    <t>Saturday</t>
  </si>
  <si>
    <t>Day</t>
  </si>
  <si>
    <t>BCA Class Routine</t>
  </si>
  <si>
    <t>Semester/Year: I/I</t>
  </si>
  <si>
    <t>Day/Time</t>
  </si>
  <si>
    <t xml:space="preserve">6:20-7:10 </t>
  </si>
  <si>
    <t xml:space="preserve">7:10-8:00 </t>
  </si>
  <si>
    <t xml:space="preserve">8:00-8:55 </t>
  </si>
  <si>
    <t xml:space="preserve">8:55-9:20 </t>
  </si>
  <si>
    <t xml:space="preserve">9:20-10:15 </t>
  </si>
  <si>
    <t xml:space="preserve">10:15-11:10 </t>
  </si>
  <si>
    <t>Break</t>
  </si>
  <si>
    <t>Eng 
(SN)</t>
  </si>
  <si>
    <t>CFA 
(BS)</t>
  </si>
  <si>
    <t>CFA 
(DBC)</t>
  </si>
  <si>
    <t>DL 
(SS)</t>
  </si>
  <si>
    <t>Math 
(RCD)</t>
  </si>
  <si>
    <t>ST 
(SC)</t>
  </si>
  <si>
    <t>Zero Hour 
(DBC)</t>
  </si>
  <si>
    <t>Web 
(DBC)</t>
  </si>
  <si>
    <t>Web 
(SS)</t>
  </si>
  <si>
    <t>Whitefield International College
Nayabazaar, Kathmandu</t>
  </si>
  <si>
    <t>Break - Alt+Enter</t>
  </si>
  <si>
    <t>Web</t>
  </si>
  <si>
    <t>CFA
 (BS)</t>
  </si>
  <si>
    <t>S.No</t>
  </si>
  <si>
    <t>Particulars</t>
  </si>
  <si>
    <t>Rate</t>
  </si>
  <si>
    <t>Name of the Students</t>
  </si>
  <si>
    <t>Aashish Shrestha</t>
  </si>
  <si>
    <t>Amar Prasad Adhikari</t>
  </si>
  <si>
    <t>Binod Dutta Maharjan</t>
  </si>
  <si>
    <t>Hari Kumar Lamichhane</t>
  </si>
  <si>
    <t>Sign</t>
  </si>
  <si>
    <t>Evaluation</t>
  </si>
  <si>
    <t>Addition</t>
  </si>
  <si>
    <t>Subtraction</t>
  </si>
  <si>
    <t>Multiplication</t>
  </si>
  <si>
    <t>Division</t>
  </si>
  <si>
    <t>Power</t>
  </si>
  <si>
    <t>(+)</t>
  </si>
  <si>
    <t>(-)</t>
  </si>
  <si>
    <t>(*)</t>
  </si>
  <si>
    <t>(/)</t>
  </si>
  <si>
    <t>(^)</t>
  </si>
  <si>
    <t>Section</t>
  </si>
  <si>
    <t>Boys</t>
  </si>
  <si>
    <t>Girls</t>
  </si>
  <si>
    <t>A</t>
  </si>
  <si>
    <t>B</t>
  </si>
  <si>
    <t>C</t>
  </si>
  <si>
    <t>D</t>
  </si>
  <si>
    <t>Amount</t>
  </si>
  <si>
    <t>Book</t>
  </si>
  <si>
    <t>Copy</t>
  </si>
  <si>
    <t>Pen</t>
  </si>
  <si>
    <t>Previous Amount</t>
  </si>
  <si>
    <t>Expenditure</t>
  </si>
  <si>
    <t>Remaining</t>
  </si>
  <si>
    <t>Loan to pay (2 People)</t>
  </si>
  <si>
    <t>static</t>
  </si>
  <si>
    <t>dynamic</t>
  </si>
  <si>
    <t>Avergae</t>
  </si>
  <si>
    <t>Lowest</t>
  </si>
  <si>
    <t>Highest</t>
  </si>
  <si>
    <t>Total Students</t>
  </si>
  <si>
    <t>Result</t>
  </si>
  <si>
    <t>Students Name</t>
  </si>
  <si>
    <t>Ram</t>
  </si>
  <si>
    <t>Hari</t>
  </si>
  <si>
    <t>Shyam</t>
  </si>
  <si>
    <t>Pradeep</t>
  </si>
  <si>
    <t>Anik</t>
  </si>
  <si>
    <t>Sunita</t>
  </si>
  <si>
    <t>Krishal</t>
  </si>
  <si>
    <t>Himshikar</t>
  </si>
  <si>
    <t>Aditi</t>
  </si>
  <si>
    <t>Ujwal</t>
  </si>
  <si>
    <t>Ramesh</t>
  </si>
  <si>
    <t>Specific Value</t>
  </si>
  <si>
    <t>Range</t>
  </si>
  <si>
    <t>Product</t>
  </si>
  <si>
    <t>Brand</t>
  </si>
  <si>
    <t>Qty</t>
  </si>
  <si>
    <t>Noodles</t>
  </si>
  <si>
    <t>Biscuits</t>
  </si>
  <si>
    <t>Shampoo</t>
  </si>
  <si>
    <t>Bread</t>
  </si>
  <si>
    <t>Cereals</t>
  </si>
  <si>
    <t>Wai Wai</t>
  </si>
  <si>
    <t>Tiger</t>
  </si>
  <si>
    <t>Sunsilk</t>
  </si>
  <si>
    <t>Ramen</t>
  </si>
  <si>
    <t>KP</t>
  </si>
  <si>
    <t>2PM</t>
  </si>
  <si>
    <t>Red</t>
  </si>
  <si>
    <t>NP</t>
  </si>
  <si>
    <t>Wai Wai Noodles</t>
  </si>
  <si>
    <t>Tiger Biscuits</t>
  </si>
  <si>
    <t>ROUND</t>
  </si>
  <si>
    <t>CEILING</t>
  </si>
  <si>
    <t>FLOOR</t>
  </si>
  <si>
    <t>Student</t>
  </si>
  <si>
    <t>Teen</t>
  </si>
  <si>
    <t>P/F</t>
  </si>
  <si>
    <t>Distinction</t>
  </si>
  <si>
    <t>No. of Babies</t>
  </si>
  <si>
    <t>Partner  Name</t>
  </si>
  <si>
    <t>Married</t>
  </si>
  <si>
    <t xml:space="preserve">Hari </t>
  </si>
  <si>
    <t>Yes</t>
  </si>
  <si>
    <t>No</t>
  </si>
  <si>
    <t>Density</t>
  </si>
  <si>
    <t>Viscosity</t>
  </si>
  <si>
    <t>Temperature</t>
  </si>
  <si>
    <t>Formula</t>
  </si>
  <si>
    <t>Description</t>
  </si>
  <si>
    <t>Thursdays</t>
  </si>
  <si>
    <t>Static</t>
  </si>
  <si>
    <t>Transpose</t>
  </si>
  <si>
    <t>Search and Replace</t>
  </si>
  <si>
    <t xml:space="preserve">Project </t>
  </si>
  <si>
    <t>Subject</t>
  </si>
  <si>
    <t>`Obtained Marks</t>
  </si>
  <si>
    <t>CFA</t>
  </si>
  <si>
    <t>DL</t>
  </si>
  <si>
    <t>ST</t>
  </si>
  <si>
    <t>MTH</t>
  </si>
  <si>
    <t>Eng</t>
  </si>
  <si>
    <t>Total Marks</t>
  </si>
  <si>
    <t>Remarks</t>
  </si>
  <si>
    <t>value</t>
  </si>
  <si>
    <t>refrence</t>
  </si>
  <si>
    <t>P1</t>
  </si>
  <si>
    <t>P2</t>
  </si>
  <si>
    <t>Salesperson</t>
  </si>
  <si>
    <t>Sales</t>
  </si>
  <si>
    <t>Commission</t>
  </si>
  <si>
    <t>Puspa</t>
  </si>
  <si>
    <t>Sanjay</t>
  </si>
  <si>
    <t>Salina</t>
  </si>
  <si>
    <t>Rajiv</t>
  </si>
  <si>
    <t>Sales less than 4000 commission is 5% of sale</t>
  </si>
  <si>
    <t>4000-7000  commision 7% of sale</t>
  </si>
  <si>
    <t>7000-10000 commision 10% of sale</t>
  </si>
  <si>
    <t>Above 10000 commission 12% of sale</t>
  </si>
  <si>
    <t>Bonus</t>
  </si>
  <si>
    <t>Salary</t>
  </si>
  <si>
    <t>Date of Birth</t>
  </si>
  <si>
    <t>Present Date</t>
  </si>
  <si>
    <t>Average Marks</t>
  </si>
  <si>
    <t>Percentage</t>
  </si>
  <si>
    <t>Games</t>
  </si>
  <si>
    <t>Social Networking</t>
  </si>
  <si>
    <t>Utilities</t>
  </si>
  <si>
    <t>Music and Videos</t>
  </si>
  <si>
    <t xml:space="preserve">News </t>
  </si>
  <si>
    <t>Other</t>
  </si>
  <si>
    <t>Genre</t>
  </si>
  <si>
    <t>Young Adult</t>
  </si>
  <si>
    <t>Classics</t>
  </si>
  <si>
    <t>Mystery</t>
  </si>
  <si>
    <t>Romance</t>
  </si>
  <si>
    <t>Sci-fi &amp; Fantasy</t>
  </si>
  <si>
    <t xml:space="preserve">Feb </t>
  </si>
  <si>
    <t>Mango</t>
  </si>
  <si>
    <t>Apple</t>
  </si>
  <si>
    <t>Banana</t>
  </si>
  <si>
    <t>a</t>
  </si>
  <si>
    <t>e</t>
  </si>
  <si>
    <t>i</t>
  </si>
  <si>
    <t>o</t>
  </si>
  <si>
    <t>u</t>
  </si>
  <si>
    <t>vowels</t>
  </si>
  <si>
    <t>vowels[4]</t>
  </si>
  <si>
    <t>base address</t>
  </si>
  <si>
    <t>vowels[0]</t>
  </si>
  <si>
    <t>C14</t>
  </si>
  <si>
    <t>vowels[1]</t>
  </si>
  <si>
    <t>1024+2</t>
  </si>
  <si>
    <t>D14</t>
  </si>
  <si>
    <t>n-1</t>
  </si>
  <si>
    <t>matrix[0, 0]</t>
  </si>
  <si>
    <t>r, c</t>
  </si>
  <si>
    <t xml:space="preserve">int x; </t>
  </si>
  <si>
    <t>x</t>
  </si>
  <si>
    <t>Hello h1 = new Hello();</t>
  </si>
  <si>
    <t>h1</t>
  </si>
  <si>
    <t>name</t>
  </si>
  <si>
    <t>address</t>
  </si>
  <si>
    <t xml:space="preserve">name </t>
  </si>
  <si>
    <t>p</t>
  </si>
  <si>
    <t>Default value</t>
  </si>
  <si>
    <t>Refrence</t>
  </si>
  <si>
    <t xml:space="preserve">x |p </t>
  </si>
  <si>
    <t>Emp ID</t>
  </si>
  <si>
    <t>Basic Salary</t>
  </si>
  <si>
    <t>PF</t>
  </si>
  <si>
    <t>Receivable before Tax</t>
  </si>
  <si>
    <t>Receivable after Tax</t>
  </si>
  <si>
    <t>Annual Income</t>
  </si>
  <si>
    <t>Annual Tax</t>
  </si>
  <si>
    <t>Net Receivable after Tax (Monthly)</t>
  </si>
  <si>
    <t>ST112</t>
  </si>
  <si>
    <t>AD123</t>
  </si>
  <si>
    <t>FT546</t>
  </si>
  <si>
    <t>FT239</t>
  </si>
  <si>
    <t>ST050</t>
  </si>
  <si>
    <t>Abinash Shrestha</t>
  </si>
  <si>
    <t>Bijesh Regmi</t>
  </si>
  <si>
    <t>Deepak Pandey</t>
  </si>
  <si>
    <t>Niroj Sigdel</t>
  </si>
  <si>
    <t>Raju Tamang</t>
  </si>
  <si>
    <t>R.No</t>
  </si>
  <si>
    <t>Eng.</t>
  </si>
  <si>
    <t>POM</t>
  </si>
  <si>
    <t>Comp A.P.P</t>
  </si>
  <si>
    <t>Math</t>
  </si>
  <si>
    <t>Fin Acc.</t>
  </si>
  <si>
    <t>Percent</t>
  </si>
  <si>
    <t>Highest Mark</t>
  </si>
  <si>
    <t>Total Passed</t>
  </si>
  <si>
    <t xml:space="preserve">Anil </t>
  </si>
  <si>
    <t>Binod</t>
  </si>
  <si>
    <t>Bijaya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</si>
</sst>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43" formatCode="_(* #,##0.00_);_(* \(#,##0.00\);_(* &quot;-&quot;??_);_(@_)"/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Georgia"/>
      <family val="1"/>
    </font>
    <font>
      <b/>
      <sz val="11"/>
      <color theme="1"/>
      <name val="Georgia"/>
      <family val="1"/>
    </font>
    <font>
      <sz val="11"/>
      <color theme="1"/>
      <name val="Calibri"/>
      <family val="2"/>
      <scheme val="minor"/>
    </font>
    <font>
      <b/>
      <sz val="11"/>
      <color rgb="FF000000"/>
      <name val="Georgia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164" fontId="0" fillId="0" borderId="0" xfId="1" applyNumberFormat="1" applyFont="1"/>
    <xf numFmtId="14" fontId="0" fillId="0" borderId="0" xfId="0" applyNumberFormat="1"/>
    <xf numFmtId="2" fontId="0" fillId="0" borderId="0" xfId="0" applyNumberFormat="1"/>
    <xf numFmtId="0" fontId="0" fillId="0" borderId="0" xfId="0" applyAlignme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2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0" xfId="0" applyNumberFormat="1" applyFont="1"/>
    <xf numFmtId="0" fontId="2" fillId="0" borderId="0" xfId="0" applyFont="1"/>
    <xf numFmtId="0" fontId="2" fillId="0" borderId="0" xfId="0" applyFont="1"/>
    <xf numFmtId="0" fontId="2" fillId="0" borderId="0" xfId="0" applyFont="1"/>
    <xf numFmtId="22" fontId="0" fillId="0" borderId="0" xfId="0" applyNumberFormat="1"/>
    <xf numFmtId="8" fontId="0" fillId="0" borderId="0" xfId="0" applyNumberFormat="1"/>
    <xf numFmtId="0" fontId="5" fillId="0" borderId="0" xfId="0" applyFont="1"/>
    <xf numFmtId="0" fontId="2" fillId="0" borderId="0" xfId="0" applyFont="1"/>
    <xf numFmtId="9" fontId="0" fillId="0" borderId="0" xfId="0" applyNumberFormat="1"/>
    <xf numFmtId="0" fontId="1" fillId="0" borderId="1" xfId="0" applyFont="1" applyBorder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on SMARTPHONES</a:t>
            </a:r>
          </a:p>
        </c:rich>
      </c:tx>
      <c:layout>
        <c:manualLayout>
          <c:xMode val="edge"/>
          <c:yMode val="edge"/>
          <c:x val="0.12916666666666668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Chart!$D$3</c:f>
              <c:strCache>
                <c:ptCount val="1"/>
                <c:pt idx="0">
                  <c:v>Percentage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6E3-4872-AAC9-39E9B706D67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46E3-4872-AAC9-39E9B706D67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6E3-4872-AAC9-39E9B706D67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46E3-4872-AAC9-39E9B706D67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6E3-4872-AAC9-39E9B706D67A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46E3-4872-AAC9-39E9B706D67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Chart!$C$4:$C$9</c:f>
              <c:strCache>
                <c:ptCount val="6"/>
                <c:pt idx="0">
                  <c:v>Games</c:v>
                </c:pt>
                <c:pt idx="1">
                  <c:v>Social Networking</c:v>
                </c:pt>
                <c:pt idx="2">
                  <c:v>Utilities</c:v>
                </c:pt>
                <c:pt idx="3">
                  <c:v>Music and Videos</c:v>
                </c:pt>
                <c:pt idx="4">
                  <c:v>News </c:v>
                </c:pt>
                <c:pt idx="5">
                  <c:v>Other</c:v>
                </c:pt>
              </c:strCache>
            </c:strRef>
          </c:cat>
          <c:val>
            <c:numRef>
              <c:f>Chart!$D$4:$D$9</c:f>
              <c:numCache>
                <c:formatCode>0%</c:formatCode>
                <c:ptCount val="6"/>
                <c:pt idx="0">
                  <c:v>0.45</c:v>
                </c:pt>
                <c:pt idx="1">
                  <c:v>0.28999999999999998</c:v>
                </c:pt>
                <c:pt idx="2">
                  <c:v>0.1</c:v>
                </c:pt>
                <c:pt idx="3">
                  <c:v>0.08</c:v>
                </c:pt>
                <c:pt idx="4">
                  <c:v>0.03</c:v>
                </c:pt>
                <c:pt idx="5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E3-4872-AAC9-39E9B706D67A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of Novels (in thousands)</a:t>
            </a:r>
            <a:r>
              <a:rPr lang="en-US" baseline="0"/>
              <a:t> By Catergory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'Bar Graph'!$B$4</c:f>
              <c:strCache>
                <c:ptCount val="1"/>
                <c:pt idx="0">
                  <c:v>Young Adult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'Bar Graph'!$C$3:$G$3</c:f>
              <c:numCache>
                <c:formatCode>General</c:formatCode>
                <c:ptCount val="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</c:numCache>
            </c:numRef>
          </c:cat>
          <c:val>
            <c:numRef>
              <c:f>'Bar Graph'!$C$4:$G$4</c:f>
              <c:numCache>
                <c:formatCode>General</c:formatCode>
                <c:ptCount val="5"/>
                <c:pt idx="0">
                  <c:v>35</c:v>
                </c:pt>
                <c:pt idx="1">
                  <c:v>42</c:v>
                </c:pt>
                <c:pt idx="2">
                  <c:v>20</c:v>
                </c:pt>
                <c:pt idx="3">
                  <c:v>16</c:v>
                </c:pt>
                <c:pt idx="4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59-4289-A8E3-1DCB2C2FF9BF}"/>
            </c:ext>
          </c:extLst>
        </c:ser>
        <c:ser>
          <c:idx val="1"/>
          <c:order val="1"/>
          <c:tx>
            <c:strRef>
              <c:f>'Bar Graph'!$B$5</c:f>
              <c:strCache>
                <c:ptCount val="1"/>
                <c:pt idx="0">
                  <c:v>Classics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'Bar Graph'!$C$3:$G$3</c:f>
              <c:numCache>
                <c:formatCode>General</c:formatCode>
                <c:ptCount val="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</c:numCache>
            </c:numRef>
          </c:cat>
          <c:val>
            <c:numRef>
              <c:f>'Bar Graph'!$C$5:$G$5</c:f>
              <c:numCache>
                <c:formatCode>General</c:formatCode>
                <c:ptCount val="5"/>
                <c:pt idx="0">
                  <c:v>18</c:v>
                </c:pt>
                <c:pt idx="1">
                  <c:v>49</c:v>
                </c:pt>
                <c:pt idx="2">
                  <c:v>16</c:v>
                </c:pt>
                <c:pt idx="3">
                  <c:v>10</c:v>
                </c:pt>
                <c:pt idx="4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59-4289-A8E3-1DCB2C2FF9BF}"/>
            </c:ext>
          </c:extLst>
        </c:ser>
        <c:ser>
          <c:idx val="2"/>
          <c:order val="2"/>
          <c:tx>
            <c:strRef>
              <c:f>'Bar Graph'!$B$6</c:f>
              <c:strCache>
                <c:ptCount val="1"/>
                <c:pt idx="0">
                  <c:v>Mystery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'Bar Graph'!$C$3:$G$3</c:f>
              <c:numCache>
                <c:formatCode>General</c:formatCode>
                <c:ptCount val="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</c:numCache>
            </c:numRef>
          </c:cat>
          <c:val>
            <c:numRef>
              <c:f>'Bar Graph'!$C$6:$G$6</c:f>
              <c:numCache>
                <c:formatCode>General</c:formatCode>
                <c:ptCount val="5"/>
                <c:pt idx="0">
                  <c:v>78</c:v>
                </c:pt>
                <c:pt idx="1">
                  <c:v>82</c:v>
                </c:pt>
                <c:pt idx="2">
                  <c:v>48</c:v>
                </c:pt>
                <c:pt idx="3">
                  <c:v>53</c:v>
                </c:pt>
                <c:pt idx="4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59-4289-A8E3-1DCB2C2FF9BF}"/>
            </c:ext>
          </c:extLst>
        </c:ser>
        <c:ser>
          <c:idx val="3"/>
          <c:order val="3"/>
          <c:tx>
            <c:strRef>
              <c:f>'Bar Graph'!$B$7</c:f>
              <c:strCache>
                <c:ptCount val="1"/>
                <c:pt idx="0">
                  <c:v>Romance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'Bar Graph'!$C$3:$G$3</c:f>
              <c:numCache>
                <c:formatCode>General</c:formatCode>
                <c:ptCount val="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</c:numCache>
            </c:numRef>
          </c:cat>
          <c:val>
            <c:numRef>
              <c:f>'Bar Graph'!$C$7:$G$7</c:f>
              <c:numCache>
                <c:formatCode>General</c:formatCode>
                <c:ptCount val="5"/>
                <c:pt idx="0">
                  <c:v>94</c:v>
                </c:pt>
                <c:pt idx="1">
                  <c:v>131</c:v>
                </c:pt>
                <c:pt idx="2">
                  <c:v>79</c:v>
                </c:pt>
                <c:pt idx="3">
                  <c:v>71</c:v>
                </c:pt>
                <c:pt idx="4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E59-4289-A8E3-1DCB2C2FF9BF}"/>
            </c:ext>
          </c:extLst>
        </c:ser>
        <c:ser>
          <c:idx val="4"/>
          <c:order val="4"/>
          <c:tx>
            <c:strRef>
              <c:f>'Bar Graph'!$B$8</c:f>
              <c:strCache>
                <c:ptCount val="1"/>
                <c:pt idx="0">
                  <c:v>Sci-fi &amp; Fantasy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'Bar Graph'!$C$3:$G$3</c:f>
              <c:numCache>
                <c:formatCode>General</c:formatCode>
                <c:ptCount val="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</c:numCache>
            </c:numRef>
          </c:cat>
          <c:val>
            <c:numRef>
              <c:f>'Bar Graph'!$C$8:$G$8</c:f>
              <c:numCache>
                <c:formatCode>General</c:formatCode>
                <c:ptCount val="5"/>
                <c:pt idx="0">
                  <c:v>16</c:v>
                </c:pt>
                <c:pt idx="1">
                  <c:v>19</c:v>
                </c:pt>
                <c:pt idx="2">
                  <c:v>12</c:v>
                </c:pt>
                <c:pt idx="3">
                  <c:v>11</c:v>
                </c:pt>
                <c:pt idx="4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E59-4289-A8E3-1DCB2C2FF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439104"/>
        <c:axId val="1025436192"/>
      </c:barChart>
      <c:catAx>
        <c:axId val="102543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436192"/>
        <c:crosses val="autoZero"/>
        <c:auto val="1"/>
        <c:lblAlgn val="ctr"/>
        <c:lblOffset val="100"/>
        <c:noMultiLvlLbl val="0"/>
      </c:catAx>
      <c:valAx>
        <c:axId val="102543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43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of Fruits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Sheet4!$C$3</c:f>
              <c:strCache>
                <c:ptCount val="1"/>
                <c:pt idx="0">
                  <c:v>Jan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Sheet4!$B$4:$B$6</c:f>
              <c:strCache>
                <c:ptCount val="3"/>
                <c:pt idx="0">
                  <c:v>Mango</c:v>
                </c:pt>
                <c:pt idx="1">
                  <c:v>Apple</c:v>
                </c:pt>
                <c:pt idx="2">
                  <c:v>Banana</c:v>
                </c:pt>
              </c:strCache>
            </c:strRef>
          </c:cat>
          <c:val>
            <c:numRef>
              <c:f>Sheet4!$C$4:$C$6</c:f>
              <c:numCache>
                <c:formatCode>General</c:formatCode>
                <c:ptCount val="3"/>
                <c:pt idx="0">
                  <c:v>50</c:v>
                </c:pt>
                <c:pt idx="1">
                  <c:v>25</c:v>
                </c:pt>
                <c:pt idx="2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2A-47CA-86E7-C145DDF39405}"/>
            </c:ext>
          </c:extLst>
        </c:ser>
        <c:ser>
          <c:idx val="1"/>
          <c:order val="1"/>
          <c:tx>
            <c:strRef>
              <c:f>Sheet4!$D$3</c:f>
              <c:strCache>
                <c:ptCount val="1"/>
                <c:pt idx="0">
                  <c:v>Feb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Sheet4!$B$4:$B$6</c:f>
              <c:strCache>
                <c:ptCount val="3"/>
                <c:pt idx="0">
                  <c:v>Mango</c:v>
                </c:pt>
                <c:pt idx="1">
                  <c:v>Apple</c:v>
                </c:pt>
                <c:pt idx="2">
                  <c:v>Banana</c:v>
                </c:pt>
              </c:strCache>
            </c:strRef>
          </c:cat>
          <c:val>
            <c:numRef>
              <c:f>Sheet4!$D$4:$D$6</c:f>
              <c:numCache>
                <c:formatCode>General</c:formatCode>
                <c:ptCount val="3"/>
                <c:pt idx="0">
                  <c:v>40</c:v>
                </c:pt>
                <c:pt idx="1">
                  <c:v>80</c:v>
                </c:pt>
                <c:pt idx="2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2A-47CA-86E7-C145DDF39405}"/>
            </c:ext>
          </c:extLst>
        </c:ser>
        <c:ser>
          <c:idx val="2"/>
          <c:order val="2"/>
          <c:tx>
            <c:strRef>
              <c:f>Sheet4!$E$3</c:f>
              <c:strCache>
                <c:ptCount val="1"/>
                <c:pt idx="0">
                  <c:v>Mar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Sheet4!$B$4:$B$6</c:f>
              <c:strCache>
                <c:ptCount val="3"/>
                <c:pt idx="0">
                  <c:v>Mango</c:v>
                </c:pt>
                <c:pt idx="1">
                  <c:v>Apple</c:v>
                </c:pt>
                <c:pt idx="2">
                  <c:v>Banana</c:v>
                </c:pt>
              </c:strCache>
            </c:strRef>
          </c:cat>
          <c:val>
            <c:numRef>
              <c:f>Sheet4!$E$4:$E$6</c:f>
              <c:numCache>
                <c:formatCode>General</c:formatCode>
                <c:ptCount val="3"/>
                <c:pt idx="0">
                  <c:v>30</c:v>
                </c:pt>
                <c:pt idx="1">
                  <c:v>70</c:v>
                </c:pt>
                <c:pt idx="2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2A-47CA-86E7-C145DDF39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22225040"/>
        <c:axId val="1022227120"/>
      </c:barChart>
      <c:catAx>
        <c:axId val="1022225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227120"/>
        <c:crosses val="autoZero"/>
        <c:auto val="1"/>
        <c:lblAlgn val="ctr"/>
        <c:lblOffset val="100"/>
        <c:noMultiLvlLbl val="0"/>
      </c:catAx>
      <c:valAx>
        <c:axId val="102222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225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0</xdr:row>
      <xdr:rowOff>123825</xdr:rowOff>
    </xdr:from>
    <xdr:to>
      <xdr:col>13</xdr:col>
      <xdr:colOff>38100</xdr:colOff>
      <xdr:row>15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2</xdr:row>
      <xdr:rowOff>85725</xdr:rowOff>
    </xdr:from>
    <xdr:to>
      <xdr:col>17</xdr:col>
      <xdr:colOff>581025</xdr:colOff>
      <xdr:row>16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4</xdr:row>
      <xdr:rowOff>180976</xdr:rowOff>
    </xdr:from>
    <xdr:to>
      <xdr:col>5</xdr:col>
      <xdr:colOff>142875</xdr:colOff>
      <xdr:row>13</xdr:row>
      <xdr:rowOff>104776</xdr:rowOff>
    </xdr:to>
    <xdr:sp macro="" textlink="">
      <xdr:nvSpPr>
        <xdr:cNvPr id="5" name="Oval 4"/>
        <xdr:cNvSpPr/>
      </xdr:nvSpPr>
      <xdr:spPr>
        <a:xfrm>
          <a:off x="1190625" y="942976"/>
          <a:ext cx="2000250" cy="1638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New</a:t>
          </a:r>
          <a:r>
            <a:rPr lang="en-US" sz="1100" baseline="0"/>
            <a:t> Origin</a:t>
          </a:r>
          <a:endParaRPr lang="en-US" sz="1100"/>
        </a:p>
      </xdr:txBody>
    </xdr:sp>
    <xdr:clientData/>
  </xdr:twoCellAnchor>
  <xdr:twoCellAnchor>
    <xdr:from>
      <xdr:col>5</xdr:col>
      <xdr:colOff>371475</xdr:colOff>
      <xdr:row>1</xdr:row>
      <xdr:rowOff>161925</xdr:rowOff>
    </xdr:from>
    <xdr:to>
      <xdr:col>13</xdr:col>
      <xdr:colOff>66675</xdr:colOff>
      <xdr:row>16</xdr:row>
      <xdr:rowOff>47625</xdr:rowOff>
    </xdr:to>
    <xdr:graphicFrame macro="">
      <xdr:nvGraphicFramePr>
        <xdr:cNvPr id="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495300</xdr:colOff>
      <xdr:row>13</xdr:row>
      <xdr:rowOff>95250</xdr:rowOff>
    </xdr:from>
    <xdr:to>
      <xdr:col>5</xdr:col>
      <xdr:colOff>287875</xdr:colOff>
      <xdr:row>20</xdr:row>
      <xdr:rowOff>104775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2571750"/>
          <a:ext cx="2230975" cy="134302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rencing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Cell%20Refrencing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NestedIf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CA%20Mar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oceries"/>
      <sheetName val="DL"/>
      <sheetName val="BCA Routine"/>
      <sheetName val="Sheet1"/>
      <sheetName val="Formula"/>
      <sheetName val="Function"/>
      <sheetName val="Function Part 2"/>
      <sheetName val="Math and Trig Function"/>
      <sheetName val="Logical Function"/>
      <sheetName val="Lookup and Refrence Functions"/>
      <sheetName val="Date and Time"/>
      <sheetName val="Multiple Functions"/>
      <sheetName val="Nested If"/>
      <sheetName val="Cell Refrenc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oceries"/>
      <sheetName val="DL"/>
      <sheetName val="BCA Routine"/>
      <sheetName val="Sheet1"/>
      <sheetName val="Formula"/>
      <sheetName val="Function"/>
      <sheetName val="Function Part 2"/>
      <sheetName val="Math and Trig Function"/>
      <sheetName val="Logical Function"/>
      <sheetName val="Lookup and Refrence Functions"/>
      <sheetName val="Date and Time"/>
      <sheetName val="Multiple Functions"/>
      <sheetName val="Nested If"/>
      <sheetName val="Cell Refrenc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stedIf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CA"/>
    </sheetNames>
    <sheetDataSet>
      <sheetData sheetId="0">
        <row r="4">
          <cell r="B4" t="str">
            <v>Ram</v>
          </cell>
          <cell r="C4">
            <v>40</v>
          </cell>
        </row>
        <row r="5">
          <cell r="B5" t="str">
            <v>Hari</v>
          </cell>
          <cell r="C5">
            <v>60</v>
          </cell>
        </row>
        <row r="6">
          <cell r="B6" t="str">
            <v>Shyam</v>
          </cell>
          <cell r="C6">
            <v>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workbookViewId="0">
      <selection activeCell="F5" sqref="F5"/>
    </sheetView>
  </sheetViews>
  <sheetFormatPr defaultRowHeight="14.25" x14ac:dyDescent="0.2"/>
  <cols>
    <col min="1" max="1" width="9.140625" style="1"/>
    <col min="2" max="2" width="7.42578125" style="1" customWidth="1"/>
    <col min="3" max="3" width="18.42578125" style="1" customWidth="1"/>
    <col min="4" max="4" width="10.28515625" style="1" customWidth="1"/>
    <col min="5" max="5" width="9.140625" style="1"/>
    <col min="6" max="6" width="10.28515625" style="1" bestFit="1" customWidth="1"/>
    <col min="7" max="16384" width="9.140625" style="1"/>
  </cols>
  <sheetData>
    <row r="2" spans="1:10" x14ac:dyDescent="0.2">
      <c r="A2" s="27" t="s">
        <v>9</v>
      </c>
      <c r="B2" s="28"/>
      <c r="C2" s="28"/>
      <c r="D2" s="28"/>
      <c r="E2" s="28"/>
      <c r="F2" s="28"/>
      <c r="G2" s="28"/>
    </row>
    <row r="3" spans="1:10" x14ac:dyDescent="0.2">
      <c r="A3" s="28"/>
      <c r="B3" s="28"/>
      <c r="C3" s="28"/>
      <c r="D3" s="28"/>
      <c r="E3" s="28"/>
      <c r="F3" s="28"/>
      <c r="G3" s="28"/>
    </row>
    <row r="4" spans="1:10" s="2" customFormat="1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1:10" x14ac:dyDescent="0.2">
      <c r="B5" s="1">
        <v>1</v>
      </c>
      <c r="C5" s="1" t="s">
        <v>5</v>
      </c>
      <c r="D5" s="1">
        <v>3</v>
      </c>
      <c r="E5" s="1">
        <v>35</v>
      </c>
      <c r="F5" s="1">
        <f>PRODUCT(D5,E5)</f>
        <v>105</v>
      </c>
    </row>
    <row r="6" spans="1:10" x14ac:dyDescent="0.2">
      <c r="B6" s="1">
        <v>2</v>
      </c>
      <c r="C6" s="1" t="s">
        <v>6</v>
      </c>
      <c r="D6" s="1">
        <v>1</v>
      </c>
      <c r="E6" s="1">
        <v>55</v>
      </c>
      <c r="F6" s="1">
        <f t="shared" ref="F6:F8" si="0">PRODUCT(D6,E6)</f>
        <v>55</v>
      </c>
    </row>
    <row r="7" spans="1:10" x14ac:dyDescent="0.2">
      <c r="B7" s="1">
        <v>3</v>
      </c>
      <c r="C7" s="1" t="s">
        <v>7</v>
      </c>
      <c r="D7" s="1">
        <v>3</v>
      </c>
      <c r="E7" s="1">
        <v>80</v>
      </c>
      <c r="F7" s="1">
        <f t="shared" si="0"/>
        <v>240</v>
      </c>
    </row>
    <row r="8" spans="1:10" x14ac:dyDescent="0.2">
      <c r="B8" s="1">
        <v>4</v>
      </c>
      <c r="C8" s="1" t="s">
        <v>8</v>
      </c>
      <c r="D8" s="1">
        <v>1</v>
      </c>
      <c r="E8" s="1">
        <v>65</v>
      </c>
      <c r="F8" s="1">
        <f t="shared" si="0"/>
        <v>65</v>
      </c>
    </row>
    <row r="10" spans="1:10" s="2" customFormat="1" x14ac:dyDescent="0.2">
      <c r="C10" s="2" t="s">
        <v>4</v>
      </c>
      <c r="F10" s="2">
        <f>SUM(F5:F8)</f>
        <v>465</v>
      </c>
    </row>
    <row r="11" spans="1:10" x14ac:dyDescent="0.2">
      <c r="J11" s="3"/>
    </row>
  </sheetData>
  <mergeCells count="1">
    <mergeCell ref="A2:G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7"/>
  <sheetViews>
    <sheetView workbookViewId="0">
      <selection activeCell="H11" sqref="H11"/>
    </sheetView>
  </sheetViews>
  <sheetFormatPr defaultRowHeight="15" x14ac:dyDescent="0.25"/>
  <cols>
    <col min="2" max="2" width="5.7109375" bestFit="1" customWidth="1"/>
    <col min="3" max="3" width="17.7109375" bestFit="1" customWidth="1"/>
    <col min="4" max="4" width="9.7109375" bestFit="1" customWidth="1"/>
    <col min="5" max="5" width="4.42578125" bestFit="1" customWidth="1"/>
    <col min="6" max="6" width="6.28515625" bestFit="1" customWidth="1"/>
    <col min="7" max="7" width="5.140625" bestFit="1" customWidth="1"/>
    <col min="8" max="8" width="8.7109375" customWidth="1"/>
    <col min="9" max="9" width="11.42578125" bestFit="1" customWidth="1"/>
  </cols>
  <sheetData>
    <row r="3" spans="2:13" s="7" customFormat="1" ht="20.100000000000001" customHeight="1" x14ac:dyDescent="0.25">
      <c r="B3" s="7" t="s">
        <v>0</v>
      </c>
      <c r="C3" s="7" t="s">
        <v>10</v>
      </c>
      <c r="D3" s="7" t="s">
        <v>11</v>
      </c>
      <c r="E3" s="7" t="s">
        <v>12</v>
      </c>
      <c r="F3" s="7" t="s">
        <v>14</v>
      </c>
      <c r="H3" s="7" t="s">
        <v>16</v>
      </c>
      <c r="I3" s="7" t="s">
        <v>36</v>
      </c>
    </row>
    <row r="4" spans="2:13" x14ac:dyDescent="0.25">
      <c r="B4">
        <v>1</v>
      </c>
      <c r="C4" t="s">
        <v>15</v>
      </c>
      <c r="D4" s="5">
        <v>36231</v>
      </c>
      <c r="E4">
        <v>18</v>
      </c>
      <c r="F4" s="6">
        <v>45</v>
      </c>
      <c r="G4" s="1">
        <f>PRODUCT(E4,F4)</f>
        <v>810</v>
      </c>
      <c r="H4" t="s">
        <v>17</v>
      </c>
      <c r="I4" t="s">
        <v>29</v>
      </c>
    </row>
    <row r="5" spans="2:13" x14ac:dyDescent="0.25">
      <c r="B5">
        <v>2</v>
      </c>
      <c r="C5" t="s">
        <v>13</v>
      </c>
      <c r="E5">
        <v>15</v>
      </c>
      <c r="H5" t="s">
        <v>18</v>
      </c>
      <c r="I5" t="s">
        <v>30</v>
      </c>
      <c r="M5" s="4"/>
    </row>
    <row r="6" spans="2:13" x14ac:dyDescent="0.25">
      <c r="B6">
        <v>3</v>
      </c>
      <c r="H6" t="s">
        <v>19</v>
      </c>
      <c r="I6" t="s">
        <v>31</v>
      </c>
    </row>
    <row r="7" spans="2:13" x14ac:dyDescent="0.25">
      <c r="B7">
        <v>4</v>
      </c>
      <c r="H7" t="s">
        <v>20</v>
      </c>
      <c r="I7" t="s">
        <v>32</v>
      </c>
    </row>
    <row r="8" spans="2:13" x14ac:dyDescent="0.25">
      <c r="B8">
        <v>5</v>
      </c>
      <c r="H8" t="s">
        <v>21</v>
      </c>
      <c r="I8" t="s">
        <v>33</v>
      </c>
    </row>
    <row r="9" spans="2:13" x14ac:dyDescent="0.25">
      <c r="B9">
        <v>6</v>
      </c>
      <c r="H9" t="s">
        <v>22</v>
      </c>
      <c r="I9" t="s">
        <v>34</v>
      </c>
    </row>
    <row r="10" spans="2:13" x14ac:dyDescent="0.25">
      <c r="B10">
        <v>7</v>
      </c>
      <c r="H10" t="s">
        <v>23</v>
      </c>
      <c r="I10" t="s">
        <v>35</v>
      </c>
    </row>
    <row r="11" spans="2:13" x14ac:dyDescent="0.25">
      <c r="B11">
        <v>8</v>
      </c>
      <c r="H11" t="s">
        <v>24</v>
      </c>
    </row>
    <row r="12" spans="2:13" x14ac:dyDescent="0.25">
      <c r="B12">
        <v>9</v>
      </c>
      <c r="H12" t="s">
        <v>25</v>
      </c>
    </row>
    <row r="13" spans="2:13" x14ac:dyDescent="0.25">
      <c r="B13">
        <v>10</v>
      </c>
      <c r="H13" t="s">
        <v>26</v>
      </c>
    </row>
    <row r="14" spans="2:13" x14ac:dyDescent="0.25">
      <c r="B14">
        <v>11</v>
      </c>
      <c r="H14" t="s">
        <v>27</v>
      </c>
    </row>
    <row r="15" spans="2:13" x14ac:dyDescent="0.25">
      <c r="B15">
        <v>12</v>
      </c>
      <c r="H15" t="s">
        <v>28</v>
      </c>
    </row>
    <row r="16" spans="2:13" x14ac:dyDescent="0.25">
      <c r="B16">
        <v>13</v>
      </c>
    </row>
    <row r="17" spans="2:2" x14ac:dyDescent="0.25">
      <c r="B17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2"/>
  <sheetViews>
    <sheetView workbookViewId="0">
      <selection activeCell="K7" sqref="K7"/>
    </sheetView>
  </sheetViews>
  <sheetFormatPr defaultRowHeight="14.25" x14ac:dyDescent="0.2"/>
  <cols>
    <col min="1" max="1" width="9.140625" style="1"/>
    <col min="2" max="2" width="14.42578125" style="1" customWidth="1"/>
    <col min="3" max="3" width="13.85546875" style="1" customWidth="1"/>
    <col min="4" max="4" width="12" style="1" customWidth="1"/>
    <col min="5" max="5" width="12.5703125" style="1" customWidth="1"/>
    <col min="6" max="6" width="13.140625" style="1" customWidth="1"/>
    <col min="7" max="7" width="13.7109375" style="1" customWidth="1"/>
    <col min="8" max="8" width="13.85546875" style="1" customWidth="1"/>
    <col min="9" max="16384" width="9.140625" style="1"/>
  </cols>
  <sheetData>
    <row r="1" spans="2:13" ht="15" customHeight="1" x14ac:dyDescent="0.2">
      <c r="B1" s="30" t="s">
        <v>56</v>
      </c>
      <c r="C1" s="30"/>
      <c r="D1" s="30"/>
      <c r="E1" s="30"/>
      <c r="F1" s="30"/>
      <c r="G1" s="30"/>
      <c r="H1" s="30"/>
    </row>
    <row r="2" spans="2:13" x14ac:dyDescent="0.2">
      <c r="B2" s="30"/>
      <c r="C2" s="30"/>
      <c r="D2" s="30"/>
      <c r="E2" s="30"/>
      <c r="F2" s="30"/>
      <c r="G2" s="30"/>
      <c r="H2" s="30"/>
    </row>
    <row r="3" spans="2:13" x14ac:dyDescent="0.2">
      <c r="B3" s="30"/>
      <c r="C3" s="30"/>
      <c r="D3" s="30"/>
      <c r="E3" s="30"/>
      <c r="F3" s="30"/>
      <c r="G3" s="30"/>
      <c r="H3" s="30"/>
    </row>
    <row r="4" spans="2:13" s="2" customFormat="1" ht="20.100000000000001" customHeight="1" x14ac:dyDescent="0.2">
      <c r="B4" s="31" t="s">
        <v>37</v>
      </c>
      <c r="C4" s="31"/>
      <c r="D4" s="31"/>
      <c r="E4" s="31"/>
      <c r="F4" s="31"/>
      <c r="G4" s="32" t="s">
        <v>38</v>
      </c>
      <c r="H4" s="32"/>
    </row>
    <row r="5" spans="2:13" s="2" customFormat="1" ht="20.100000000000001" customHeight="1" x14ac:dyDescent="0.2">
      <c r="B5" s="13" t="s">
        <v>39</v>
      </c>
      <c r="C5" s="14" t="s">
        <v>40</v>
      </c>
      <c r="D5" s="13" t="s">
        <v>41</v>
      </c>
      <c r="E5" s="13" t="s">
        <v>42</v>
      </c>
      <c r="F5" s="13" t="s">
        <v>43</v>
      </c>
      <c r="G5" s="13" t="s">
        <v>44</v>
      </c>
      <c r="H5" s="13" t="s">
        <v>45</v>
      </c>
    </row>
    <row r="6" spans="2:13" ht="30" customHeight="1" x14ac:dyDescent="0.2">
      <c r="B6" s="15" t="s">
        <v>29</v>
      </c>
      <c r="C6" s="16" t="s">
        <v>47</v>
      </c>
      <c r="D6" s="16" t="s">
        <v>47</v>
      </c>
      <c r="E6" s="16" t="s">
        <v>48</v>
      </c>
      <c r="F6" s="29" t="s">
        <v>46</v>
      </c>
      <c r="G6" s="16" t="s">
        <v>49</v>
      </c>
      <c r="H6" s="16" t="s">
        <v>50</v>
      </c>
      <c r="M6" s="28" t="s">
        <v>46</v>
      </c>
    </row>
    <row r="7" spans="2:13" ht="30" customHeight="1" x14ac:dyDescent="0.2">
      <c r="B7" s="15" t="s">
        <v>30</v>
      </c>
      <c r="C7" s="16" t="s">
        <v>51</v>
      </c>
      <c r="D7" s="16" t="s">
        <v>51</v>
      </c>
      <c r="E7" s="16" t="s">
        <v>48</v>
      </c>
      <c r="F7" s="29"/>
      <c r="G7" s="16" t="s">
        <v>49</v>
      </c>
      <c r="H7" s="16" t="s">
        <v>50</v>
      </c>
      <c r="M7" s="28"/>
    </row>
    <row r="8" spans="2:13" ht="30" customHeight="1" x14ac:dyDescent="0.2">
      <c r="B8" s="15" t="s">
        <v>31</v>
      </c>
      <c r="C8" s="16" t="s">
        <v>47</v>
      </c>
      <c r="D8" s="16" t="s">
        <v>47</v>
      </c>
      <c r="E8" s="16" t="s">
        <v>48</v>
      </c>
      <c r="F8" s="29"/>
      <c r="G8" s="16" t="s">
        <v>49</v>
      </c>
      <c r="H8" s="16" t="s">
        <v>50</v>
      </c>
      <c r="M8" s="28"/>
    </row>
    <row r="9" spans="2:13" ht="30" customHeight="1" x14ac:dyDescent="0.2">
      <c r="B9" s="15" t="s">
        <v>32</v>
      </c>
      <c r="C9" s="16" t="s">
        <v>51</v>
      </c>
      <c r="D9" s="16" t="s">
        <v>51</v>
      </c>
      <c r="E9" s="16" t="s">
        <v>52</v>
      </c>
      <c r="F9" s="29"/>
      <c r="G9" s="16" t="s">
        <v>53</v>
      </c>
      <c r="H9" s="16" t="s">
        <v>50</v>
      </c>
      <c r="M9" s="28"/>
    </row>
    <row r="10" spans="2:13" ht="30" customHeight="1" x14ac:dyDescent="0.2">
      <c r="B10" s="15" t="s">
        <v>33</v>
      </c>
      <c r="C10" s="16" t="s">
        <v>48</v>
      </c>
      <c r="D10" s="16" t="s">
        <v>48</v>
      </c>
      <c r="E10" s="16" t="s">
        <v>52</v>
      </c>
      <c r="F10" s="29"/>
      <c r="G10" s="16" t="s">
        <v>50</v>
      </c>
      <c r="H10" s="16" t="s">
        <v>50</v>
      </c>
      <c r="M10" s="28"/>
    </row>
    <row r="11" spans="2:13" ht="30" customHeight="1" x14ac:dyDescent="0.2">
      <c r="B11" s="15" t="s">
        <v>34</v>
      </c>
      <c r="C11" s="16" t="s">
        <v>51</v>
      </c>
      <c r="D11" s="16" t="s">
        <v>51</v>
      </c>
      <c r="E11" s="16" t="s">
        <v>52</v>
      </c>
      <c r="F11" s="29"/>
      <c r="G11" s="16" t="s">
        <v>54</v>
      </c>
      <c r="H11" s="16" t="s">
        <v>55</v>
      </c>
      <c r="M11" s="28"/>
    </row>
    <row r="16" spans="2:13" ht="28.5" x14ac:dyDescent="0.2">
      <c r="D16" s="8" t="s">
        <v>47</v>
      </c>
      <c r="E16" s="1" t="s">
        <v>57</v>
      </c>
    </row>
    <row r="18" spans="7:8" ht="28.5" x14ac:dyDescent="0.2">
      <c r="G18" s="8" t="s">
        <v>54</v>
      </c>
      <c r="H18" s="8" t="s">
        <v>59</v>
      </c>
    </row>
    <row r="22" spans="7:8" x14ac:dyDescent="0.2">
      <c r="H22" s="1" t="s">
        <v>58</v>
      </c>
    </row>
  </sheetData>
  <mergeCells count="5">
    <mergeCell ref="F6:F11"/>
    <mergeCell ref="M6:M11"/>
    <mergeCell ref="B1:H3"/>
    <mergeCell ref="B4:F4"/>
    <mergeCell ref="G4:H4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"/>
  <sheetViews>
    <sheetView workbookViewId="0">
      <selection activeCell="D12" sqref="D12"/>
    </sheetView>
  </sheetViews>
  <sheetFormatPr defaultRowHeight="14.25" x14ac:dyDescent="0.2"/>
  <cols>
    <col min="1" max="2" width="9.140625" style="1"/>
    <col min="3" max="4" width="18.140625" style="12" customWidth="1"/>
    <col min="5" max="5" width="8.7109375" style="1" customWidth="1"/>
    <col min="6" max="16384" width="9.140625" style="1"/>
  </cols>
  <sheetData>
    <row r="3" spans="2:5" s="9" customFormat="1" x14ac:dyDescent="0.2">
      <c r="B3" s="9" t="s">
        <v>60</v>
      </c>
      <c r="C3" s="11" t="s">
        <v>63</v>
      </c>
      <c r="D3" s="11"/>
      <c r="E3" s="9" t="s">
        <v>14</v>
      </c>
    </row>
    <row r="4" spans="2:5" x14ac:dyDescent="0.2">
      <c r="B4" s="1">
        <v>1</v>
      </c>
      <c r="C4" s="33" t="s">
        <v>64</v>
      </c>
      <c r="D4" s="33"/>
      <c r="E4" s="1">
        <v>45</v>
      </c>
    </row>
    <row r="5" spans="2:5" x14ac:dyDescent="0.2">
      <c r="B5" s="1">
        <v>2</v>
      </c>
      <c r="C5" s="34" t="s">
        <v>65</v>
      </c>
      <c r="D5" s="34"/>
      <c r="E5" s="1">
        <v>43</v>
      </c>
    </row>
    <row r="6" spans="2:5" x14ac:dyDescent="0.2">
      <c r="B6" s="1">
        <v>3</v>
      </c>
      <c r="C6" s="34" t="s">
        <v>66</v>
      </c>
      <c r="D6" s="34"/>
      <c r="E6" s="1">
        <v>46</v>
      </c>
    </row>
    <row r="7" spans="2:5" x14ac:dyDescent="0.2">
      <c r="B7" s="1">
        <v>4</v>
      </c>
      <c r="C7" s="34" t="s">
        <v>67</v>
      </c>
      <c r="D7" s="34"/>
      <c r="E7" s="1">
        <v>46</v>
      </c>
    </row>
  </sheetData>
  <mergeCells count="4">
    <mergeCell ref="C4:D4"/>
    <mergeCell ref="C5:D5"/>
    <mergeCell ref="C6:D6"/>
    <mergeCell ref="C7:D7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1"/>
  <sheetViews>
    <sheetView topLeftCell="B1" workbookViewId="0">
      <selection activeCell="C17" sqref="C17"/>
    </sheetView>
  </sheetViews>
  <sheetFormatPr defaultRowHeight="14.25" x14ac:dyDescent="0.2"/>
  <cols>
    <col min="1" max="1" width="9.140625" style="1"/>
    <col min="2" max="2" width="17.42578125" style="9" customWidth="1"/>
    <col min="3" max="3" width="9.140625" style="1"/>
    <col min="4" max="4" width="15.5703125" style="1" customWidth="1"/>
    <col min="5" max="5" width="10.7109375" style="1" bestFit="1" customWidth="1"/>
    <col min="6" max="9" width="9.140625" style="1"/>
    <col min="10" max="10" width="23.5703125" style="1" customWidth="1"/>
    <col min="11" max="11" width="9.140625" style="1"/>
    <col min="12" max="12" width="13" style="1" customWidth="1"/>
    <col min="13" max="13" width="12.42578125" style="1" customWidth="1"/>
    <col min="14" max="16384" width="9.140625" style="1"/>
  </cols>
  <sheetData>
    <row r="3" spans="2:13" s="9" customFormat="1" x14ac:dyDescent="0.2">
      <c r="B3" s="9" t="s">
        <v>10</v>
      </c>
      <c r="C3" s="9" t="s">
        <v>68</v>
      </c>
      <c r="D3" s="9" t="s">
        <v>69</v>
      </c>
      <c r="I3" s="9" t="s">
        <v>60</v>
      </c>
      <c r="J3" s="9" t="s">
        <v>61</v>
      </c>
      <c r="K3" s="9" t="s">
        <v>62</v>
      </c>
      <c r="L3" s="9" t="s">
        <v>2</v>
      </c>
      <c r="M3" s="9" t="s">
        <v>87</v>
      </c>
    </row>
    <row r="4" spans="2:13" x14ac:dyDescent="0.2">
      <c r="B4" s="9" t="s">
        <v>70</v>
      </c>
      <c r="C4" s="1" t="s">
        <v>75</v>
      </c>
      <c r="D4" s="1">
        <f>5+3</f>
        <v>8</v>
      </c>
      <c r="I4" s="1">
        <v>1</v>
      </c>
      <c r="J4" s="1" t="s">
        <v>88</v>
      </c>
      <c r="K4" s="1">
        <v>250</v>
      </c>
      <c r="L4" s="1">
        <v>2</v>
      </c>
      <c r="M4" s="1">
        <f>K4*L4</f>
        <v>500</v>
      </c>
    </row>
    <row r="5" spans="2:13" x14ac:dyDescent="0.2">
      <c r="B5" s="9" t="s">
        <v>71</v>
      </c>
      <c r="C5" s="1" t="s">
        <v>76</v>
      </c>
      <c r="D5" s="17">
        <f>5-3</f>
        <v>2</v>
      </c>
      <c r="I5" s="1">
        <v>2</v>
      </c>
      <c r="J5" s="1" t="s">
        <v>89</v>
      </c>
      <c r="K5" s="1">
        <v>100</v>
      </c>
      <c r="L5" s="1">
        <v>5</v>
      </c>
      <c r="M5" s="1">
        <f t="shared" ref="M5:M6" si="0">K5*L5</f>
        <v>500</v>
      </c>
    </row>
    <row r="6" spans="2:13" x14ac:dyDescent="0.2">
      <c r="B6" s="9" t="s">
        <v>72</v>
      </c>
      <c r="C6" s="1" t="s">
        <v>77</v>
      </c>
      <c r="D6" s="1">
        <f>5*3</f>
        <v>15</v>
      </c>
      <c r="I6" s="1">
        <v>3</v>
      </c>
      <c r="J6" s="1" t="s">
        <v>90</v>
      </c>
      <c r="K6" s="1">
        <v>11</v>
      </c>
      <c r="L6" s="1">
        <v>12</v>
      </c>
      <c r="M6" s="1">
        <f t="shared" si="0"/>
        <v>132</v>
      </c>
    </row>
    <row r="7" spans="2:13" x14ac:dyDescent="0.2">
      <c r="B7" s="9" t="s">
        <v>73</v>
      </c>
      <c r="C7" s="1" t="s">
        <v>78</v>
      </c>
      <c r="D7" s="1">
        <f>5/3</f>
        <v>1.6666666666666667</v>
      </c>
    </row>
    <row r="8" spans="2:13" x14ac:dyDescent="0.2">
      <c r="B8" s="9" t="s">
        <v>74</v>
      </c>
      <c r="C8" s="1" t="s">
        <v>79</v>
      </c>
      <c r="D8" s="1">
        <f>5^3</f>
        <v>125</v>
      </c>
    </row>
    <row r="10" spans="2:13" x14ac:dyDescent="0.2">
      <c r="J10" s="1" t="s">
        <v>91</v>
      </c>
      <c r="K10" s="1">
        <v>2000</v>
      </c>
    </row>
    <row r="11" spans="2:13" x14ac:dyDescent="0.2">
      <c r="J11" s="1" t="s">
        <v>92</v>
      </c>
      <c r="K11" s="1">
        <f>M4+M5+M6</f>
        <v>1132</v>
      </c>
    </row>
    <row r="12" spans="2:13" s="9" customFormat="1" x14ac:dyDescent="0.2">
      <c r="B12" s="9" t="s">
        <v>80</v>
      </c>
      <c r="C12" s="9" t="s">
        <v>81</v>
      </c>
      <c r="D12" s="9" t="s">
        <v>82</v>
      </c>
      <c r="E12" s="9" t="s">
        <v>4</v>
      </c>
      <c r="J12" s="9" t="s">
        <v>93</v>
      </c>
      <c r="K12" s="9">
        <f>K10-K11</f>
        <v>868</v>
      </c>
      <c r="M12" s="9">
        <f>2^8</f>
        <v>256</v>
      </c>
    </row>
    <row r="13" spans="2:13" x14ac:dyDescent="0.2">
      <c r="B13" s="9" t="s">
        <v>83</v>
      </c>
      <c r="C13" s="1">
        <v>19</v>
      </c>
      <c r="D13" s="1">
        <v>3</v>
      </c>
      <c r="E13" s="1">
        <f>C17</f>
        <v>50</v>
      </c>
      <c r="G13" s="1">
        <f>19+3</f>
        <v>22</v>
      </c>
    </row>
    <row r="14" spans="2:13" x14ac:dyDescent="0.2">
      <c r="B14" s="9" t="s">
        <v>84</v>
      </c>
      <c r="C14" s="1">
        <v>10</v>
      </c>
      <c r="D14" s="1">
        <v>12</v>
      </c>
      <c r="E14" s="1">
        <f t="shared" ref="E14:E16" si="1">C14+D14</f>
        <v>22</v>
      </c>
      <c r="J14" s="1" t="s">
        <v>94</v>
      </c>
      <c r="K14" s="1">
        <f>K12/2</f>
        <v>434</v>
      </c>
    </row>
    <row r="15" spans="2:13" x14ac:dyDescent="0.2">
      <c r="B15" s="9" t="s">
        <v>85</v>
      </c>
      <c r="C15" s="1">
        <v>15</v>
      </c>
      <c r="D15" s="1">
        <v>7</v>
      </c>
      <c r="E15" s="1">
        <f t="shared" si="1"/>
        <v>22</v>
      </c>
    </row>
    <row r="16" spans="2:13" x14ac:dyDescent="0.2">
      <c r="B16" s="9" t="s">
        <v>86</v>
      </c>
      <c r="C16" s="1">
        <v>6</v>
      </c>
      <c r="D16" s="1">
        <v>8</v>
      </c>
      <c r="E16" s="1">
        <f t="shared" si="1"/>
        <v>14</v>
      </c>
    </row>
    <row r="17" spans="2:10" x14ac:dyDescent="0.2">
      <c r="B17" s="9" t="s">
        <v>4</v>
      </c>
      <c r="C17" s="1">
        <f>C13+C14+C15+C16</f>
        <v>50</v>
      </c>
      <c r="D17" s="1">
        <f>D13+D14+D15+D16</f>
        <v>30</v>
      </c>
      <c r="E17" s="1">
        <f>C17+D17</f>
        <v>80</v>
      </c>
    </row>
    <row r="18" spans="2:10" x14ac:dyDescent="0.2">
      <c r="I18" s="1" t="s">
        <v>95</v>
      </c>
      <c r="J18" s="1" t="s">
        <v>96</v>
      </c>
    </row>
    <row r="19" spans="2:10" x14ac:dyDescent="0.2">
      <c r="G19" s="1">
        <v>12</v>
      </c>
      <c r="H19" s="1">
        <v>3</v>
      </c>
      <c r="I19" s="1">
        <f>12+3</f>
        <v>15</v>
      </c>
      <c r="J19" s="1">
        <f>G19+H19</f>
        <v>15</v>
      </c>
    </row>
    <row r="21" spans="2:10" x14ac:dyDescent="0.2">
      <c r="J21" s="1">
        <f>5*240/(5-2)+7-2</f>
        <v>405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8"/>
  <sheetViews>
    <sheetView workbookViewId="0">
      <selection activeCell="G8" sqref="G8"/>
    </sheetView>
  </sheetViews>
  <sheetFormatPr defaultRowHeight="14.25" x14ac:dyDescent="0.2"/>
  <cols>
    <col min="1" max="2" width="9.140625" style="1"/>
    <col min="3" max="6" width="9.28515625" style="1" bestFit="1" customWidth="1"/>
    <col min="7" max="7" width="10.28515625" style="1" bestFit="1" customWidth="1"/>
    <col min="8" max="9" width="9.28515625" style="1" bestFit="1" customWidth="1"/>
    <col min="10" max="10" width="23" style="1" customWidth="1"/>
    <col min="11" max="11" width="18.28515625" style="1" customWidth="1"/>
    <col min="12" max="12" width="9.28515625" style="1" bestFit="1" customWidth="1"/>
    <col min="13" max="16384" width="9.140625" style="1"/>
  </cols>
  <sheetData>
    <row r="3" spans="2:16" s="10" customFormat="1" x14ac:dyDescent="0.2">
      <c r="B3" s="10" t="s">
        <v>80</v>
      </c>
      <c r="C3" s="10" t="s">
        <v>81</v>
      </c>
      <c r="D3" s="10" t="s">
        <v>82</v>
      </c>
      <c r="E3" s="10" t="s">
        <v>4</v>
      </c>
      <c r="L3" s="10" t="s">
        <v>14</v>
      </c>
    </row>
    <row r="4" spans="2:16" x14ac:dyDescent="0.2">
      <c r="B4" s="10" t="s">
        <v>83</v>
      </c>
      <c r="C4" s="1">
        <v>19</v>
      </c>
      <c r="D4" s="1">
        <v>3</v>
      </c>
      <c r="E4" s="1">
        <f>SUM(C4:D4)</f>
        <v>22</v>
      </c>
      <c r="F4" s="1">
        <f>SUM(C4:D4)</f>
        <v>22</v>
      </c>
      <c r="H4" s="1">
        <v>9.9999999999999904E+23</v>
      </c>
      <c r="I4" s="1">
        <v>9.9999999999999904E+16</v>
      </c>
      <c r="J4" s="1">
        <f>SUM(H4,I8)</f>
        <v>9.9999999999999904E+23</v>
      </c>
      <c r="L4" s="1">
        <v>14</v>
      </c>
    </row>
    <row r="5" spans="2:16" x14ac:dyDescent="0.2">
      <c r="B5" s="10" t="s">
        <v>84</v>
      </c>
      <c r="C5" s="1">
        <v>10</v>
      </c>
      <c r="D5" s="1">
        <v>12</v>
      </c>
      <c r="E5" s="1">
        <f>C5+D5</f>
        <v>22</v>
      </c>
      <c r="F5" s="1">
        <f>SUM(C5:D5)</f>
        <v>22</v>
      </c>
      <c r="L5" s="1">
        <v>15</v>
      </c>
      <c r="O5" s="1">
        <v>2</v>
      </c>
      <c r="P5" s="1">
        <f>SUM(O5:O5)</f>
        <v>2</v>
      </c>
    </row>
    <row r="6" spans="2:16" x14ac:dyDescent="0.2">
      <c r="B6" s="10" t="s">
        <v>85</v>
      </c>
      <c r="C6" s="1">
        <v>15</v>
      </c>
      <c r="D6" s="1">
        <v>7</v>
      </c>
      <c r="E6" s="1">
        <f>C6+D6</f>
        <v>22</v>
      </c>
      <c r="F6" s="1">
        <f>SUM(C6:D6)</f>
        <v>22</v>
      </c>
      <c r="L6" s="1">
        <v>16</v>
      </c>
    </row>
    <row r="7" spans="2:16" x14ac:dyDescent="0.2">
      <c r="B7" s="10" t="s">
        <v>86</v>
      </c>
      <c r="C7" s="1">
        <v>6</v>
      </c>
      <c r="D7" s="1">
        <v>8</v>
      </c>
      <c r="E7" s="1">
        <f>C7+D7</f>
        <v>14</v>
      </c>
      <c r="F7" s="1">
        <f>SUM(C7:D7)</f>
        <v>14</v>
      </c>
      <c r="L7" s="1">
        <v>17</v>
      </c>
    </row>
    <row r="8" spans="2:16" x14ac:dyDescent="0.2">
      <c r="B8" s="10" t="s">
        <v>4</v>
      </c>
      <c r="C8" s="1">
        <f>C4</f>
        <v>19</v>
      </c>
      <c r="D8" s="1">
        <f>D4+D5+D6+D7</f>
        <v>30</v>
      </c>
      <c r="E8" s="1">
        <f>C8+D8</f>
        <v>49</v>
      </c>
      <c r="F8" s="1">
        <f>SUM(C8:D8)</f>
        <v>49</v>
      </c>
      <c r="G8" s="1" t="e">
        <f ca="1">hello(D8,E8)</f>
        <v>#NAME?</v>
      </c>
      <c r="L8" s="1">
        <v>24</v>
      </c>
    </row>
    <row r="9" spans="2:16" x14ac:dyDescent="0.2">
      <c r="L9" s="1">
        <v>28</v>
      </c>
    </row>
    <row r="10" spans="2:16" x14ac:dyDescent="0.2">
      <c r="C10" s="1">
        <f>SUM(C4:C7)</f>
        <v>50</v>
      </c>
      <c r="L10" s="1">
        <v>30</v>
      </c>
    </row>
    <row r="11" spans="2:16" x14ac:dyDescent="0.2">
      <c r="H11" s="1" t="e">
        <f>su</f>
        <v>#NAME?</v>
      </c>
      <c r="L11" s="1">
        <v>25</v>
      </c>
    </row>
    <row r="12" spans="2:16" x14ac:dyDescent="0.2">
      <c r="L12" s="1">
        <v>21</v>
      </c>
    </row>
    <row r="13" spans="2:16" x14ac:dyDescent="0.2">
      <c r="K13" s="1" t="s">
        <v>4</v>
      </c>
      <c r="L13" s="1">
        <f>SUM(L4:L12)</f>
        <v>190</v>
      </c>
      <c r="N13" s="1">
        <f>SUM(L4,L12)</f>
        <v>35</v>
      </c>
    </row>
    <row r="14" spans="2:16" x14ac:dyDescent="0.2">
      <c r="B14" s="1" t="s">
        <v>83</v>
      </c>
      <c r="C14" s="1" t="s">
        <v>84</v>
      </c>
      <c r="D14" s="1" t="s">
        <v>101</v>
      </c>
      <c r="K14" s="1" t="s">
        <v>97</v>
      </c>
      <c r="L14" s="1">
        <f>AVERAGE(L4:L13)</f>
        <v>38</v>
      </c>
    </row>
    <row r="15" spans="2:16" x14ac:dyDescent="0.2">
      <c r="B15" s="1">
        <v>1</v>
      </c>
      <c r="C15" s="1">
        <v>1</v>
      </c>
      <c r="D15" s="1" t="b">
        <f>AND(1,1)</f>
        <v>1</v>
      </c>
      <c r="K15" s="1" t="s">
        <v>98</v>
      </c>
      <c r="L15" s="1">
        <f>MIN(L4:L14)</f>
        <v>14</v>
      </c>
    </row>
    <row r="16" spans="2:16" x14ac:dyDescent="0.2">
      <c r="B16" s="1">
        <v>1</v>
      </c>
      <c r="C16" s="1">
        <v>0</v>
      </c>
      <c r="D16" s="1">
        <f>SQRT(25)</f>
        <v>5</v>
      </c>
      <c r="K16" s="1" t="s">
        <v>99</v>
      </c>
      <c r="L16" s="1">
        <f>MAX(L4:L15)</f>
        <v>190</v>
      </c>
    </row>
    <row r="17" spans="2:12" x14ac:dyDescent="0.2">
      <c r="B17" s="1">
        <v>0</v>
      </c>
      <c r="C17" s="1">
        <v>1</v>
      </c>
      <c r="K17" s="1" t="s">
        <v>100</v>
      </c>
      <c r="L17" s="1">
        <f>COUNT(L4:L12)</f>
        <v>9</v>
      </c>
    </row>
    <row r="18" spans="2:12" x14ac:dyDescent="0.2">
      <c r="B18" s="1">
        <v>0</v>
      </c>
      <c r="C18" s="1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7"/>
  <sheetViews>
    <sheetView workbookViewId="0">
      <selection activeCell="D6" sqref="D6"/>
    </sheetView>
  </sheetViews>
  <sheetFormatPr defaultRowHeight="14.25" x14ac:dyDescent="0.2"/>
  <cols>
    <col min="1" max="2" width="9.140625" style="1"/>
    <col min="3" max="3" width="18.28515625" style="1" customWidth="1"/>
    <col min="4" max="10" width="9.140625" style="1"/>
    <col min="11" max="11" width="18.85546875" style="1" customWidth="1"/>
    <col min="12" max="12" width="16.28515625" style="1" customWidth="1"/>
    <col min="13" max="16384" width="9.140625" style="1"/>
  </cols>
  <sheetData>
    <row r="3" spans="2:12" s="10" customFormat="1" x14ac:dyDescent="0.2">
      <c r="B3" s="10" t="s">
        <v>60</v>
      </c>
      <c r="C3" s="10" t="s">
        <v>102</v>
      </c>
      <c r="D3" s="10" t="s">
        <v>14</v>
      </c>
      <c r="E3" s="10" t="s">
        <v>101</v>
      </c>
    </row>
    <row r="4" spans="2:12" x14ac:dyDescent="0.2">
      <c r="B4" s="1">
        <v>1</v>
      </c>
      <c r="C4" s="1" t="s">
        <v>103</v>
      </c>
      <c r="D4" s="1">
        <v>40</v>
      </c>
      <c r="E4" s="1" t="str">
        <f>IF(D4&gt;=40, "Pass", "Fail")</f>
        <v>Pass</v>
      </c>
    </row>
    <row r="5" spans="2:12" x14ac:dyDescent="0.2">
      <c r="B5" s="1">
        <v>2</v>
      </c>
      <c r="C5" s="1" t="s">
        <v>104</v>
      </c>
      <c r="D5" s="1">
        <v>35</v>
      </c>
      <c r="E5" s="1" t="str">
        <f t="shared" ref="E5:E15" si="0">IF(D5&gt;=40, "Pass", "Fail")</f>
        <v>Fail</v>
      </c>
    </row>
    <row r="6" spans="2:12" x14ac:dyDescent="0.2">
      <c r="B6" s="1">
        <v>3</v>
      </c>
      <c r="C6" s="1" t="s">
        <v>105</v>
      </c>
      <c r="D6" s="1">
        <v>80</v>
      </c>
      <c r="E6" s="1" t="str">
        <f t="shared" si="0"/>
        <v>Pass</v>
      </c>
      <c r="K6" s="1" t="s">
        <v>115</v>
      </c>
      <c r="L6" s="1" t="s">
        <v>114</v>
      </c>
    </row>
    <row r="7" spans="2:12" x14ac:dyDescent="0.2">
      <c r="B7" s="1">
        <v>4</v>
      </c>
      <c r="C7" s="1" t="s">
        <v>13</v>
      </c>
      <c r="D7" s="1">
        <v>90</v>
      </c>
      <c r="E7" s="1" t="str">
        <f t="shared" si="0"/>
        <v>Pass</v>
      </c>
      <c r="H7" s="1">
        <v>40</v>
      </c>
      <c r="I7" s="1">
        <v>30</v>
      </c>
      <c r="J7" s="1">
        <v>30</v>
      </c>
      <c r="K7" s="1">
        <f>PRODUCT(H7:J7)</f>
        <v>36000</v>
      </c>
      <c r="L7" s="1">
        <f>PRODUCT(H7,J7)</f>
        <v>1200</v>
      </c>
    </row>
    <row r="8" spans="2:12" x14ac:dyDescent="0.2">
      <c r="B8" s="1">
        <v>5</v>
      </c>
      <c r="C8" s="1" t="s">
        <v>106</v>
      </c>
      <c r="D8" s="1">
        <v>72</v>
      </c>
      <c r="E8" s="1" t="str">
        <f t="shared" si="0"/>
        <v>Pass</v>
      </c>
      <c r="H8" s="1">
        <v>50</v>
      </c>
      <c r="I8" s="1">
        <v>20</v>
      </c>
    </row>
    <row r="9" spans="2:12" x14ac:dyDescent="0.2">
      <c r="B9" s="1">
        <v>6</v>
      </c>
      <c r="C9" s="1" t="s">
        <v>107</v>
      </c>
      <c r="D9" s="1">
        <v>85</v>
      </c>
      <c r="E9" s="1" t="str">
        <f t="shared" si="0"/>
        <v>Pass</v>
      </c>
      <c r="H9" s="1">
        <v>60</v>
      </c>
    </row>
    <row r="10" spans="2:12" x14ac:dyDescent="0.2">
      <c r="B10" s="1">
        <v>7</v>
      </c>
      <c r="C10" s="1" t="s">
        <v>108</v>
      </c>
      <c r="D10" s="1">
        <v>69</v>
      </c>
      <c r="E10" s="1" t="str">
        <f t="shared" si="0"/>
        <v>Pass</v>
      </c>
    </row>
    <row r="11" spans="2:12" x14ac:dyDescent="0.2">
      <c r="B11" s="1">
        <v>8</v>
      </c>
      <c r="C11" s="1" t="s">
        <v>109</v>
      </c>
      <c r="D11" s="1">
        <v>89</v>
      </c>
      <c r="E11" s="1" t="str">
        <f t="shared" si="0"/>
        <v>Pass</v>
      </c>
    </row>
    <row r="12" spans="2:12" x14ac:dyDescent="0.2">
      <c r="B12" s="1">
        <v>9</v>
      </c>
      <c r="C12" s="1" t="s">
        <v>110</v>
      </c>
      <c r="D12" s="1">
        <v>82</v>
      </c>
      <c r="E12" s="1" t="str">
        <f t="shared" si="0"/>
        <v>Pass</v>
      </c>
    </row>
    <row r="13" spans="2:12" x14ac:dyDescent="0.2">
      <c r="B13" s="1">
        <v>10</v>
      </c>
      <c r="C13" s="1" t="s">
        <v>111</v>
      </c>
      <c r="D13" s="1">
        <v>63</v>
      </c>
      <c r="E13" s="1" t="str">
        <f t="shared" si="0"/>
        <v>Pass</v>
      </c>
    </row>
    <row r="14" spans="2:12" x14ac:dyDescent="0.2">
      <c r="B14" s="1">
        <v>11</v>
      </c>
      <c r="C14" s="1" t="s">
        <v>112</v>
      </c>
      <c r="D14" s="1">
        <v>85</v>
      </c>
      <c r="E14" s="1" t="str">
        <f t="shared" si="0"/>
        <v>Pass</v>
      </c>
    </row>
    <row r="15" spans="2:12" x14ac:dyDescent="0.2">
      <c r="B15" s="1">
        <v>12</v>
      </c>
      <c r="C15" s="1" t="s">
        <v>113</v>
      </c>
      <c r="D15" s="1">
        <v>40</v>
      </c>
      <c r="E15" s="1" t="str">
        <f t="shared" si="0"/>
        <v>Pass</v>
      </c>
    </row>
    <row r="16" spans="2:12" x14ac:dyDescent="0.2">
      <c r="H16" s="1">
        <f>SUM(H7:J7,H8:I8,H9)</f>
        <v>230</v>
      </c>
    </row>
    <row r="17" spans="4:4" x14ac:dyDescent="0.2">
      <c r="D17" s="1">
        <f>SUM(D4:D15)</f>
        <v>830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37"/>
  <sheetViews>
    <sheetView topLeftCell="A19" workbookViewId="0">
      <selection activeCell="J28" sqref="J28"/>
    </sheetView>
  </sheetViews>
  <sheetFormatPr defaultRowHeight="14.25" x14ac:dyDescent="0.2"/>
  <cols>
    <col min="1" max="3" width="9.140625" style="1"/>
    <col min="4" max="4" width="11.5703125" style="1" customWidth="1"/>
    <col min="5" max="5" width="12.7109375" style="1" customWidth="1"/>
    <col min="6" max="6" width="14.140625" style="1" customWidth="1"/>
    <col min="7" max="10" width="9.140625" style="1"/>
    <col min="11" max="11" width="25.85546875" style="1" customWidth="1"/>
    <col min="12" max="16384" width="9.140625" style="1"/>
  </cols>
  <sheetData>
    <row r="3" spans="3:12" s="18" customFormat="1" x14ac:dyDescent="0.2">
      <c r="C3" s="18" t="s">
        <v>60</v>
      </c>
      <c r="D3" s="18" t="s">
        <v>116</v>
      </c>
      <c r="E3" s="18" t="s">
        <v>117</v>
      </c>
      <c r="F3" s="18" t="s">
        <v>118</v>
      </c>
      <c r="G3" s="18" t="s">
        <v>4</v>
      </c>
    </row>
    <row r="4" spans="3:12" x14ac:dyDescent="0.2">
      <c r="C4" s="1">
        <v>1</v>
      </c>
      <c r="D4" s="1" t="s">
        <v>119</v>
      </c>
      <c r="E4" s="1" t="s">
        <v>124</v>
      </c>
      <c r="F4" s="1">
        <v>30</v>
      </c>
      <c r="G4" s="1">
        <v>600</v>
      </c>
    </row>
    <row r="5" spans="3:12" x14ac:dyDescent="0.2">
      <c r="C5" s="1">
        <v>2</v>
      </c>
      <c r="D5" s="1" t="s">
        <v>120</v>
      </c>
      <c r="E5" s="1" t="s">
        <v>125</v>
      </c>
      <c r="F5" s="1">
        <v>10</v>
      </c>
      <c r="G5" s="1">
        <v>100</v>
      </c>
    </row>
    <row r="6" spans="3:12" x14ac:dyDescent="0.2">
      <c r="C6" s="1">
        <v>3</v>
      </c>
      <c r="D6" s="1" t="s">
        <v>121</v>
      </c>
      <c r="E6" s="1" t="s">
        <v>126</v>
      </c>
      <c r="F6" s="1">
        <v>50</v>
      </c>
      <c r="G6" s="1">
        <v>500</v>
      </c>
      <c r="K6" s="1" t="s">
        <v>4</v>
      </c>
      <c r="L6" s="1" t="s">
        <v>118</v>
      </c>
    </row>
    <row r="7" spans="3:12" x14ac:dyDescent="0.2">
      <c r="C7" s="1">
        <v>4</v>
      </c>
      <c r="D7" s="1" t="s">
        <v>119</v>
      </c>
      <c r="E7" s="1" t="s">
        <v>127</v>
      </c>
      <c r="F7" s="1">
        <v>20</v>
      </c>
      <c r="G7" s="1">
        <v>4000</v>
      </c>
      <c r="J7" s="1" t="s">
        <v>119</v>
      </c>
      <c r="K7" s="1">
        <f>SUMIF(D4:D11, D4, G4:G11)</f>
        <v>5080</v>
      </c>
      <c r="L7" s="1">
        <f>SUM(D4:D11, D4, F4:F11)</f>
        <v>160</v>
      </c>
    </row>
    <row r="8" spans="3:12" x14ac:dyDescent="0.2">
      <c r="C8" s="1">
        <v>5</v>
      </c>
      <c r="D8" s="1" t="s">
        <v>122</v>
      </c>
      <c r="E8" s="1" t="s">
        <v>128</v>
      </c>
      <c r="F8" s="1">
        <v>5</v>
      </c>
      <c r="G8" s="1">
        <v>50</v>
      </c>
      <c r="J8" s="1" t="s">
        <v>120</v>
      </c>
      <c r="K8" s="1">
        <f>SUMIF(D4:D11, D5, G4:G11)</f>
        <v>100</v>
      </c>
    </row>
    <row r="9" spans="3:12" x14ac:dyDescent="0.2">
      <c r="C9" s="1">
        <v>6</v>
      </c>
      <c r="D9" s="1" t="s">
        <v>122</v>
      </c>
      <c r="E9" s="1" t="s">
        <v>131</v>
      </c>
      <c r="F9" s="1">
        <v>10</v>
      </c>
      <c r="G9" s="1">
        <v>200</v>
      </c>
      <c r="J9" s="1" t="s">
        <v>122</v>
      </c>
      <c r="K9" s="1">
        <f>SUMIF(D4:D11, D8, G4:G11)</f>
        <v>250</v>
      </c>
    </row>
    <row r="10" spans="3:12" x14ac:dyDescent="0.2">
      <c r="C10" s="1">
        <v>7</v>
      </c>
      <c r="D10" s="1" t="s">
        <v>119</v>
      </c>
      <c r="E10" s="1" t="s">
        <v>129</v>
      </c>
      <c r="F10" s="1">
        <v>15</v>
      </c>
      <c r="G10" s="1">
        <v>480</v>
      </c>
    </row>
    <row r="11" spans="3:12" x14ac:dyDescent="0.2">
      <c r="C11" s="1">
        <v>8</v>
      </c>
      <c r="D11" s="1" t="s">
        <v>123</v>
      </c>
      <c r="E11" s="1" t="s">
        <v>130</v>
      </c>
      <c r="F11" s="1">
        <v>20</v>
      </c>
      <c r="G11" s="1">
        <v>500</v>
      </c>
    </row>
    <row r="15" spans="3:12" ht="42.75" x14ac:dyDescent="0.2">
      <c r="J15" s="8" t="s">
        <v>132</v>
      </c>
      <c r="K15" s="1">
        <f>SUMIFS(G4:G11, E4:E11, E4, D4:D11, D4)</f>
        <v>600</v>
      </c>
    </row>
    <row r="16" spans="3:12" ht="28.5" x14ac:dyDescent="0.2">
      <c r="J16" s="8" t="s">
        <v>133</v>
      </c>
      <c r="K16" s="8">
        <f>SUMIFS(G4:G11, E4:E11, E5, D4:D11, D5)</f>
        <v>100</v>
      </c>
    </row>
    <row r="18" spans="4:10" x14ac:dyDescent="0.2">
      <c r="E18" s="1" t="s">
        <v>134</v>
      </c>
    </row>
    <row r="19" spans="4:10" x14ac:dyDescent="0.2">
      <c r="D19" s="1">
        <v>4.6665999999999999</v>
      </c>
      <c r="E19" s="1">
        <f>ROUND(D19, 3)</f>
        <v>4.6669999999999998</v>
      </c>
    </row>
    <row r="20" spans="4:10" x14ac:dyDescent="0.2">
      <c r="D20" s="1">
        <v>8.9658797999999997</v>
      </c>
      <c r="E20" s="1">
        <f t="shared" ref="E20:E22" si="0">ROUND(D20, 3)</f>
        <v>8.9659999999999993</v>
      </c>
    </row>
    <row r="21" spans="4:10" x14ac:dyDescent="0.2">
      <c r="D21" s="1">
        <v>6.9086999999999996</v>
      </c>
      <c r="E21" s="1">
        <f t="shared" si="0"/>
        <v>6.9089999999999998</v>
      </c>
    </row>
    <row r="22" spans="4:10" x14ac:dyDescent="0.2">
      <c r="D22" s="1">
        <v>6.3444000000000003</v>
      </c>
      <c r="E22" s="1">
        <f t="shared" si="0"/>
        <v>6.3440000000000003</v>
      </c>
    </row>
    <row r="23" spans="4:10" x14ac:dyDescent="0.2">
      <c r="I23" s="1">
        <v>-2</v>
      </c>
      <c r="J23" s="1">
        <f>ABS(I23)</f>
        <v>2</v>
      </c>
    </row>
    <row r="26" spans="4:10" x14ac:dyDescent="0.2">
      <c r="E26" s="1" t="s">
        <v>135</v>
      </c>
      <c r="F26" s="1" t="s">
        <v>136</v>
      </c>
    </row>
    <row r="27" spans="4:10" x14ac:dyDescent="0.2">
      <c r="D27" s="1">
        <v>2.4</v>
      </c>
      <c r="E27" s="1">
        <f>CEILING(D27, 1)</f>
        <v>3</v>
      </c>
      <c r="F27" s="1">
        <f>FLOOR(D27, 1)</f>
        <v>2</v>
      </c>
    </row>
    <row r="28" spans="4:10" x14ac:dyDescent="0.2">
      <c r="D28" s="1">
        <v>-2.5</v>
      </c>
      <c r="E28" s="1">
        <f>CEILING(D28, -2)</f>
        <v>-4</v>
      </c>
      <c r="F28" s="1">
        <f>FLOOR(D28, -2)</f>
        <v>-2</v>
      </c>
    </row>
    <row r="29" spans="4:10" x14ac:dyDescent="0.2">
      <c r="D29" s="1">
        <v>1.5</v>
      </c>
      <c r="E29" s="1">
        <f>CEILING(D29, 0.1)</f>
        <v>1.5</v>
      </c>
      <c r="F29" s="1">
        <f>FLOOR(D29, 0.5)</f>
        <v>1.5</v>
      </c>
    </row>
    <row r="33" spans="5:6" x14ac:dyDescent="0.2">
      <c r="E33" s="1">
        <f ca="1">RAND()</f>
        <v>0.48644230146813283</v>
      </c>
      <c r="F33" s="1">
        <f ca="1">RANDBETWEEN(400, 500)</f>
        <v>443</v>
      </c>
    </row>
    <row r="34" spans="5:6" x14ac:dyDescent="0.2">
      <c r="E34" s="1">
        <f t="shared" ref="E34:E37" ca="1" si="1">RAND()</f>
        <v>0.95544782016842233</v>
      </c>
      <c r="F34" s="1">
        <f t="shared" ref="F34:F37" ca="1" si="2">RANDBETWEEN(400, 500)</f>
        <v>426</v>
      </c>
    </row>
    <row r="35" spans="5:6" x14ac:dyDescent="0.2">
      <c r="E35" s="1">
        <f t="shared" ca="1" si="1"/>
        <v>0.23274757048819805</v>
      </c>
      <c r="F35" s="1">
        <f t="shared" ca="1" si="2"/>
        <v>405</v>
      </c>
    </row>
    <row r="36" spans="5:6" x14ac:dyDescent="0.2">
      <c r="E36" s="1">
        <f t="shared" ca="1" si="1"/>
        <v>0.77298626232522916</v>
      </c>
      <c r="F36" s="1">
        <f t="shared" ca="1" si="2"/>
        <v>417</v>
      </c>
    </row>
    <row r="37" spans="5:6" x14ac:dyDescent="0.2">
      <c r="E37" s="1">
        <f t="shared" ca="1" si="1"/>
        <v>0.13287946450636279</v>
      </c>
      <c r="F37" s="1">
        <f t="shared" ca="1" si="2"/>
        <v>444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8"/>
  <sheetViews>
    <sheetView topLeftCell="B1" workbookViewId="0">
      <selection activeCell="G11" sqref="G11"/>
    </sheetView>
  </sheetViews>
  <sheetFormatPr defaultRowHeight="14.25" x14ac:dyDescent="0.2"/>
  <cols>
    <col min="1" max="3" width="9.140625" style="1"/>
    <col min="4" max="4" width="23.28515625" style="1" customWidth="1"/>
    <col min="5" max="5" width="9.140625" style="1"/>
    <col min="6" max="6" width="12.140625" style="1" customWidth="1"/>
    <col min="7" max="7" width="14.5703125" style="1" customWidth="1"/>
    <col min="8" max="10" width="9.140625" style="1"/>
    <col min="11" max="11" width="12.85546875" style="1" customWidth="1"/>
    <col min="12" max="13" width="9.140625" style="1"/>
    <col min="14" max="15" width="17.28515625" style="1" customWidth="1"/>
    <col min="16" max="16" width="12.85546875" style="1" customWidth="1"/>
    <col min="17" max="16384" width="9.140625" style="1"/>
  </cols>
  <sheetData>
    <row r="4" spans="3:16" s="19" customFormat="1" x14ac:dyDescent="0.2">
      <c r="C4" s="19" t="s">
        <v>60</v>
      </c>
      <c r="D4" s="19" t="s">
        <v>137</v>
      </c>
      <c r="E4" s="19" t="s">
        <v>14</v>
      </c>
      <c r="F4" s="19" t="s">
        <v>139</v>
      </c>
      <c r="G4" s="19" t="s">
        <v>140</v>
      </c>
      <c r="J4" s="19" t="s">
        <v>12</v>
      </c>
      <c r="K4" s="19" t="s">
        <v>138</v>
      </c>
      <c r="M4" s="19" t="s">
        <v>10</v>
      </c>
      <c r="N4" s="19" t="s">
        <v>141</v>
      </c>
      <c r="O4" s="19" t="s">
        <v>142</v>
      </c>
      <c r="P4" s="19" t="s">
        <v>143</v>
      </c>
    </row>
    <row r="5" spans="3:16" x14ac:dyDescent="0.2">
      <c r="C5" s="1">
        <v>1</v>
      </c>
      <c r="D5" s="1" t="s">
        <v>103</v>
      </c>
      <c r="E5" s="1">
        <v>45</v>
      </c>
      <c r="F5" s="1" t="str">
        <f>IF(E5&gt;=40, "Pass", "Fail")</f>
        <v>Pass</v>
      </c>
      <c r="G5" s="1" t="b">
        <f>AND(F5="PASS",E5&gt;=80)</f>
        <v>0</v>
      </c>
      <c r="J5" s="1">
        <v>17</v>
      </c>
      <c r="K5" s="1" t="b">
        <f>AND(J5&gt;=13, J5&lt;=19)</f>
        <v>1</v>
      </c>
      <c r="M5" s="1" t="s">
        <v>103</v>
      </c>
      <c r="N5" s="1">
        <v>0</v>
      </c>
      <c r="O5" s="1" t="s">
        <v>145</v>
      </c>
      <c r="P5" s="1" t="b">
        <f>OR(N5&gt;0, O5="Yes")</f>
        <v>1</v>
      </c>
    </row>
    <row r="6" spans="3:16" x14ac:dyDescent="0.2">
      <c r="C6" s="1">
        <v>2</v>
      </c>
      <c r="D6" s="1" t="s">
        <v>104</v>
      </c>
      <c r="E6" s="1">
        <v>85</v>
      </c>
      <c r="F6" s="1" t="str">
        <f t="shared" ref="F6:F7" si="0">IF(E6&gt;=40, "Pass", "Fail")</f>
        <v>Pass</v>
      </c>
      <c r="G6" s="1" t="b">
        <f t="shared" ref="G6:G7" si="1">AND(F6="PASS",E6&gt;=80)</f>
        <v>1</v>
      </c>
      <c r="J6" s="1">
        <v>20</v>
      </c>
      <c r="K6" s="1" t="b">
        <f t="shared" ref="K6:K8" si="2">AND(J6&gt;=13, J6&lt;=19)</f>
        <v>0</v>
      </c>
      <c r="M6" s="1" t="s">
        <v>144</v>
      </c>
      <c r="N6" s="1">
        <v>0</v>
      </c>
      <c r="O6" s="1" t="s">
        <v>146</v>
      </c>
      <c r="P6" s="1" t="b">
        <f t="shared" ref="P6:P7" si="3">OR(N6&gt;0, O6="Yes")</f>
        <v>0</v>
      </c>
    </row>
    <row r="7" spans="3:16" x14ac:dyDescent="0.2">
      <c r="C7" s="1">
        <v>3</v>
      </c>
      <c r="D7" s="1" t="s">
        <v>105</v>
      </c>
      <c r="E7" s="1">
        <v>39</v>
      </c>
      <c r="F7" s="1" t="str">
        <f t="shared" si="0"/>
        <v>Fail</v>
      </c>
      <c r="G7" s="1" t="b">
        <f t="shared" si="1"/>
        <v>0</v>
      </c>
      <c r="J7" s="1">
        <v>14</v>
      </c>
      <c r="K7" s="1" t="b">
        <f t="shared" si="2"/>
        <v>1</v>
      </c>
      <c r="M7" s="1" t="s">
        <v>105</v>
      </c>
      <c r="N7" s="1">
        <v>2</v>
      </c>
      <c r="O7" s="1" t="s">
        <v>145</v>
      </c>
      <c r="P7" s="1" t="b">
        <f t="shared" si="3"/>
        <v>1</v>
      </c>
    </row>
    <row r="8" spans="3:16" x14ac:dyDescent="0.2">
      <c r="J8" s="1">
        <v>25</v>
      </c>
      <c r="K8" s="1" t="b">
        <f t="shared" si="2"/>
        <v>0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23"/>
  <sheetViews>
    <sheetView topLeftCell="E10" workbookViewId="0">
      <selection activeCell="K23" sqref="K23"/>
    </sheetView>
  </sheetViews>
  <sheetFormatPr defaultRowHeight="14.25" x14ac:dyDescent="0.2"/>
  <cols>
    <col min="1" max="2" width="9.140625" style="1"/>
    <col min="3" max="3" width="16" style="1" customWidth="1"/>
    <col min="4" max="4" width="18" style="1" customWidth="1"/>
    <col min="5" max="5" width="16" style="1" customWidth="1"/>
    <col min="6" max="6" width="18.7109375" style="1" customWidth="1"/>
    <col min="7" max="7" width="15.85546875" style="1" customWidth="1"/>
    <col min="8" max="8" width="16.140625" style="1" customWidth="1"/>
    <col min="9" max="9" width="16.5703125" style="1" customWidth="1"/>
    <col min="10" max="12" width="23.7109375" style="1" customWidth="1"/>
    <col min="13" max="16384" width="9.140625" style="1"/>
  </cols>
  <sheetData>
    <row r="3" spans="2:21" s="19" customFormat="1" x14ac:dyDescent="0.2">
      <c r="B3" s="19" t="s">
        <v>60</v>
      </c>
      <c r="C3" s="19" t="s">
        <v>147</v>
      </c>
      <c r="D3" s="19" t="s">
        <v>148</v>
      </c>
      <c r="E3" s="19" t="s">
        <v>149</v>
      </c>
      <c r="I3" s="19" t="s">
        <v>150</v>
      </c>
      <c r="J3" s="19" t="s">
        <v>151</v>
      </c>
      <c r="K3" s="20"/>
      <c r="L3" s="20"/>
      <c r="M3" s="19" t="s">
        <v>101</v>
      </c>
    </row>
    <row r="4" spans="2:21" x14ac:dyDescent="0.2">
      <c r="B4" s="1">
        <v>1</v>
      </c>
      <c r="C4" s="1">
        <v>0.45700000000000002</v>
      </c>
      <c r="D4" s="1">
        <v>3.55</v>
      </c>
      <c r="E4" s="1">
        <v>500</v>
      </c>
      <c r="I4" s="1">
        <f>VLOOKUP(1, C4:E12, 2)</f>
        <v>2.17</v>
      </c>
    </row>
    <row r="5" spans="2:21" x14ac:dyDescent="0.2">
      <c r="B5" s="1">
        <v>2</v>
      </c>
      <c r="C5" s="1">
        <v>0.52500000000000002</v>
      </c>
      <c r="D5" s="1">
        <v>3.25</v>
      </c>
      <c r="E5" s="1">
        <v>400</v>
      </c>
      <c r="I5" s="1">
        <f>VLOOKUP(1, C5:E13, 3)</f>
        <v>100</v>
      </c>
    </row>
    <row r="6" spans="2:21" x14ac:dyDescent="0.2">
      <c r="B6" s="1">
        <v>3</v>
      </c>
      <c r="C6" s="1">
        <v>0.60599999999999998</v>
      </c>
      <c r="D6" s="1">
        <v>2.93</v>
      </c>
      <c r="E6" s="1">
        <v>300</v>
      </c>
      <c r="I6" s="1">
        <f>VLOOKUP(0.5, C4:E12, 3, TRUE)</f>
        <v>500</v>
      </c>
    </row>
    <row r="7" spans="2:21" x14ac:dyDescent="0.2">
      <c r="B7" s="1">
        <v>4</v>
      </c>
      <c r="C7" s="1">
        <v>0.67500000000000004</v>
      </c>
      <c r="D7" s="1">
        <v>2.75</v>
      </c>
      <c r="E7" s="1">
        <v>250</v>
      </c>
      <c r="I7" s="1" t="e">
        <f>VLOOKUP(0.5, C4:E12, 3,FALSE )</f>
        <v>#N/A</v>
      </c>
    </row>
    <row r="8" spans="2:21" x14ac:dyDescent="0.2">
      <c r="B8" s="1">
        <v>5</v>
      </c>
      <c r="C8" s="1">
        <v>0.746</v>
      </c>
      <c r="D8" s="1">
        <v>2.57</v>
      </c>
      <c r="E8" s="1">
        <v>200</v>
      </c>
      <c r="I8" s="1" t="e">
        <f>VLOOKUP(0.1, C4:E12, 3, TRUE)</f>
        <v>#N/A</v>
      </c>
    </row>
    <row r="9" spans="2:21" x14ac:dyDescent="0.2">
      <c r="B9" s="1">
        <v>6</v>
      </c>
      <c r="C9" s="1">
        <v>0.83499999999999996</v>
      </c>
      <c r="D9" s="1">
        <v>2.38</v>
      </c>
      <c r="E9" s="1">
        <v>150</v>
      </c>
      <c r="I9" s="1">
        <f>VLOOKUP(2, C4:E12, 2, TRUE)</f>
        <v>1.71</v>
      </c>
    </row>
    <row r="10" spans="2:21" x14ac:dyDescent="0.2">
      <c r="B10" s="1">
        <v>7</v>
      </c>
      <c r="C10" s="1">
        <v>0.94599999999999995</v>
      </c>
      <c r="D10" s="1">
        <v>2.17</v>
      </c>
      <c r="E10" s="1">
        <v>100</v>
      </c>
      <c r="I10" s="1">
        <f>VLOOKUP(1.5, C4:E12, 2, TRUE)</f>
        <v>1.71</v>
      </c>
    </row>
    <row r="11" spans="2:21" x14ac:dyDescent="0.2">
      <c r="B11" s="1">
        <v>8</v>
      </c>
      <c r="C11" s="1">
        <v>1.0900000000000001</v>
      </c>
      <c r="D11" s="1">
        <v>1.95</v>
      </c>
      <c r="E11" s="1">
        <v>50</v>
      </c>
    </row>
    <row r="12" spans="2:21" x14ac:dyDescent="0.2">
      <c r="B12" s="1">
        <v>9</v>
      </c>
      <c r="C12" s="1">
        <v>1.29</v>
      </c>
      <c r="D12" s="1">
        <v>1.71</v>
      </c>
      <c r="E12" s="1">
        <v>0</v>
      </c>
      <c r="K12" s="1" t="s">
        <v>155</v>
      </c>
      <c r="L12" s="1" t="s">
        <v>154</v>
      </c>
      <c r="M12" s="1" t="s">
        <v>153</v>
      </c>
    </row>
    <row r="13" spans="2:21" x14ac:dyDescent="0.2">
      <c r="N13" s="1" t="s">
        <v>17</v>
      </c>
      <c r="O13" s="1" t="s">
        <v>18</v>
      </c>
      <c r="P13" s="1" t="s">
        <v>19</v>
      </c>
      <c r="Q13" s="1" t="s">
        <v>20</v>
      </c>
      <c r="R13" s="1" t="s">
        <v>21</v>
      </c>
      <c r="S13" s="1" t="s">
        <v>22</v>
      </c>
      <c r="T13" s="1" t="s">
        <v>23</v>
      </c>
      <c r="U13" s="1" t="s">
        <v>24</v>
      </c>
    </row>
    <row r="14" spans="2:21" x14ac:dyDescent="0.2">
      <c r="K14" s="1" t="str">
        <f>N13</f>
        <v>Jan</v>
      </c>
      <c r="L14" s="1" t="str">
        <f t="array" ref="L14:L21">TRANSPOSE(N13:U13)</f>
        <v>Jan</v>
      </c>
      <c r="M14" s="1" t="s">
        <v>17</v>
      </c>
    </row>
    <row r="15" spans="2:21" x14ac:dyDescent="0.2">
      <c r="D15" s="1" t="str">
        <f>C17</f>
        <v>Sunday</v>
      </c>
      <c r="E15" s="1" t="str">
        <f>C18</f>
        <v>Monday</v>
      </c>
      <c r="F15" s="1" t="str">
        <f>C19</f>
        <v>Tuesday</v>
      </c>
      <c r="G15" s="1" t="str">
        <f>C20</f>
        <v>Wednesday</v>
      </c>
      <c r="H15" s="1" t="str">
        <f>C21</f>
        <v>Thursdays</v>
      </c>
      <c r="I15" s="1" t="str">
        <f>C22</f>
        <v>Friday</v>
      </c>
      <c r="J15" s="1" t="str">
        <f>C23</f>
        <v>Saturday</v>
      </c>
      <c r="K15" s="1" t="str">
        <f>O13</f>
        <v>Feb</v>
      </c>
      <c r="L15" s="1" t="str">
        <v>Feb</v>
      </c>
      <c r="M15" s="1" t="s">
        <v>18</v>
      </c>
    </row>
    <row r="16" spans="2:21" x14ac:dyDescent="0.2">
      <c r="D16" s="1" t="str">
        <f t="array" ref="D16:J16">TRANSPOSE(C17:C24)</f>
        <v>Sunday</v>
      </c>
      <c r="E16" s="1" t="str">
        <v>Monday</v>
      </c>
      <c r="F16" s="1" t="str">
        <v>Tuesday</v>
      </c>
      <c r="G16" s="1" t="str">
        <v>Wednesday</v>
      </c>
      <c r="H16" s="1" t="str">
        <v>Thursdays</v>
      </c>
      <c r="I16" s="1" t="str">
        <v>Friday</v>
      </c>
      <c r="J16" s="1" t="str">
        <v>Saturday</v>
      </c>
      <c r="K16" s="1" t="str">
        <f>P13</f>
        <v>Mar</v>
      </c>
      <c r="L16" s="1" t="str">
        <v>Mar</v>
      </c>
    </row>
    <row r="17" spans="3:12" x14ac:dyDescent="0.2">
      <c r="C17" s="1" t="s">
        <v>29</v>
      </c>
      <c r="L17" s="1" t="str">
        <v>Apr</v>
      </c>
    </row>
    <row r="18" spans="3:12" x14ac:dyDescent="0.2">
      <c r="C18" s="1" t="s">
        <v>30</v>
      </c>
      <c r="L18" s="1" t="str">
        <v>May</v>
      </c>
    </row>
    <row r="19" spans="3:12" x14ac:dyDescent="0.2">
      <c r="C19" s="1" t="s">
        <v>31</v>
      </c>
      <c r="L19" s="1" t="str">
        <v>Jun</v>
      </c>
    </row>
    <row r="20" spans="3:12" x14ac:dyDescent="0.2">
      <c r="C20" s="1" t="s">
        <v>32</v>
      </c>
      <c r="L20" s="1" t="str">
        <v>Jul</v>
      </c>
    </row>
    <row r="21" spans="3:12" x14ac:dyDescent="0.2">
      <c r="C21" s="1" t="s">
        <v>152</v>
      </c>
      <c r="L21" s="1" t="str">
        <v>Aug</v>
      </c>
    </row>
    <row r="22" spans="3:12" x14ac:dyDescent="0.2">
      <c r="C22" s="1" t="s">
        <v>34</v>
      </c>
    </row>
    <row r="23" spans="3:12" x14ac:dyDescent="0.2">
      <c r="C23" s="1" t="s">
        <v>35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0"/>
  <sheetViews>
    <sheetView workbookViewId="0">
      <selection activeCell="J10" sqref="J10"/>
    </sheetView>
  </sheetViews>
  <sheetFormatPr defaultRowHeight="15" x14ac:dyDescent="0.25"/>
  <cols>
    <col min="5" max="5" width="12.7109375" bestFit="1" customWidth="1"/>
    <col min="10" max="10" width="14.28515625" bestFit="1" customWidth="1"/>
  </cols>
  <sheetData>
    <row r="3" spans="3:10" x14ac:dyDescent="0.25">
      <c r="C3">
        <f>NETWORKDAYS(JAN2, JAN30, JAN15)</f>
        <v>0</v>
      </c>
      <c r="D3" t="s">
        <v>156</v>
      </c>
    </row>
    <row r="4" spans="3:10" x14ac:dyDescent="0.25">
      <c r="E4" s="21">
        <f ca="1">NOW()</f>
        <v>44395.42933298611</v>
      </c>
      <c r="J4" s="22">
        <f>FV(6, 2, 40000, 0, 1)</f>
        <v>-2240000</v>
      </c>
    </row>
    <row r="5" spans="3:10" x14ac:dyDescent="0.25">
      <c r="F5">
        <f>DAY(15)</f>
        <v>15</v>
      </c>
    </row>
    <row r="9" spans="3:10" x14ac:dyDescent="0.25">
      <c r="G9" s="5">
        <f ca="1">TODAY()</f>
        <v>44395</v>
      </c>
    </row>
    <row r="10" spans="3:10" x14ac:dyDescent="0.25">
      <c r="G10">
        <f>YEAR(J18)</f>
        <v>1900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7"/>
  <sheetViews>
    <sheetView workbookViewId="0">
      <selection activeCell="C4" sqref="C4:C9"/>
    </sheetView>
  </sheetViews>
  <sheetFormatPr defaultRowHeight="15" x14ac:dyDescent="0.25"/>
  <cols>
    <col min="2" max="2" width="17.28515625" customWidth="1"/>
    <col min="3" max="3" width="26.42578125" customWidth="1"/>
    <col min="16" max="16" width="17.42578125" customWidth="1"/>
  </cols>
  <sheetData>
    <row r="3" spans="2:16" s="23" customFormat="1" x14ac:dyDescent="0.25">
      <c r="B3" s="23" t="s">
        <v>157</v>
      </c>
      <c r="C3" s="23" t="s">
        <v>158</v>
      </c>
      <c r="D3" s="23" t="s">
        <v>165</v>
      </c>
    </row>
    <row r="4" spans="2:16" x14ac:dyDescent="0.25">
      <c r="B4" t="s">
        <v>159</v>
      </c>
      <c r="C4">
        <v>78</v>
      </c>
      <c r="D4" t="str">
        <f>IF(C4&gt;=40, "Pass", "Fail")</f>
        <v>Pass</v>
      </c>
    </row>
    <row r="5" spans="2:16" x14ac:dyDescent="0.25">
      <c r="B5" t="s">
        <v>160</v>
      </c>
      <c r="C5">
        <v>95</v>
      </c>
      <c r="D5" t="str">
        <f t="shared" ref="D5:D10" si="0">IF(C5&gt;=40, "Pass", "Fail")</f>
        <v>Pass</v>
      </c>
    </row>
    <row r="6" spans="2:16" x14ac:dyDescent="0.25">
      <c r="B6" t="s">
        <v>161</v>
      </c>
      <c r="C6">
        <v>82</v>
      </c>
      <c r="D6" t="str">
        <f t="shared" si="0"/>
        <v>Pass</v>
      </c>
      <c r="K6" t="s">
        <v>166</v>
      </c>
      <c r="L6">
        <f>34+56</f>
        <v>90</v>
      </c>
      <c r="M6" t="s">
        <v>95</v>
      </c>
      <c r="P6">
        <v>168421</v>
      </c>
    </row>
    <row r="7" spans="2:16" x14ac:dyDescent="0.25">
      <c r="B7" t="s">
        <v>162</v>
      </c>
      <c r="C7">
        <v>92</v>
      </c>
      <c r="D7" t="str">
        <f t="shared" si="0"/>
        <v>Pass</v>
      </c>
      <c r="K7" t="s">
        <v>167</v>
      </c>
      <c r="L7">
        <f>(H8+I8)</f>
        <v>110</v>
      </c>
      <c r="M7" t="s">
        <v>96</v>
      </c>
    </row>
    <row r="8" spans="2:16" x14ac:dyDescent="0.25">
      <c r="B8" t="s">
        <v>163</v>
      </c>
      <c r="C8">
        <v>57</v>
      </c>
      <c r="D8" t="str">
        <f t="shared" si="0"/>
        <v>Pass</v>
      </c>
      <c r="H8">
        <v>54</v>
      </c>
      <c r="I8">
        <v>56</v>
      </c>
    </row>
    <row r="9" spans="2:16" x14ac:dyDescent="0.25">
      <c r="B9" t="s">
        <v>58</v>
      </c>
      <c r="C9">
        <v>88</v>
      </c>
      <c r="D9" t="str">
        <f t="shared" si="0"/>
        <v>Pass</v>
      </c>
      <c r="O9">
        <v>60</v>
      </c>
      <c r="P9">
        <v>111100</v>
      </c>
    </row>
    <row r="10" spans="2:16" s="23" customFormat="1" x14ac:dyDescent="0.25">
      <c r="B10" s="23" t="s">
        <v>164</v>
      </c>
      <c r="C10" s="23">
        <f>SUM(C4:C9)</f>
        <v>492</v>
      </c>
      <c r="D10" t="str">
        <f t="shared" si="0"/>
        <v>Pass</v>
      </c>
      <c r="O10" s="23">
        <v>13</v>
      </c>
      <c r="P10" s="23">
        <v>1101</v>
      </c>
    </row>
    <row r="11" spans="2:16" x14ac:dyDescent="0.25">
      <c r="P11">
        <v>1100</v>
      </c>
    </row>
    <row r="12" spans="2:16" s="23" customFormat="1" x14ac:dyDescent="0.25">
      <c r="B12" s="23" t="s">
        <v>101</v>
      </c>
      <c r="C12" s="23" t="str">
        <f>IF(AND(C4&gt;=40, C5&gt;=40, C6&gt;=40, C7&gt;=40, C8&gt;=40, C9&gt;=40), "Pass", "Fail")</f>
        <v>Pass</v>
      </c>
      <c r="I12" s="23" t="s">
        <v>168</v>
      </c>
      <c r="J12" s="23">
        <v>9</v>
      </c>
      <c r="L12" s="23" t="s">
        <v>169</v>
      </c>
      <c r="M12" s="23">
        <f>J12</f>
        <v>9</v>
      </c>
    </row>
    <row r="13" spans="2:16" x14ac:dyDescent="0.25">
      <c r="C13" t="str">
        <f>IF(OR(C4&lt;40, C5&lt;40, C6&lt;40, C7&lt;40, C8&lt;40, C9&lt;40), "Fail", "Pass")</f>
        <v>Pass</v>
      </c>
      <c r="J13">
        <v>0</v>
      </c>
      <c r="M13">
        <f>J13</f>
        <v>0</v>
      </c>
    </row>
    <row r="16" spans="2:16" x14ac:dyDescent="0.25">
      <c r="K16" t="s">
        <v>166</v>
      </c>
      <c r="L16" s="23" t="s">
        <v>169</v>
      </c>
      <c r="M16" s="23">
        <v>7</v>
      </c>
    </row>
    <row r="17" spans="13:13" x14ac:dyDescent="0.25">
      <c r="M17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3"/>
  <sheetViews>
    <sheetView topLeftCell="A7" workbookViewId="0">
      <selection activeCell="D24" sqref="D24"/>
    </sheetView>
  </sheetViews>
  <sheetFormatPr defaultRowHeight="15" x14ac:dyDescent="0.25"/>
  <cols>
    <col min="2" max="2" width="19.7109375" customWidth="1"/>
    <col min="3" max="3" width="14" customWidth="1"/>
    <col min="4" max="4" width="15.5703125" customWidth="1"/>
    <col min="5" max="5" width="10" customWidth="1"/>
  </cols>
  <sheetData>
    <row r="3" spans="2:14" x14ac:dyDescent="0.25">
      <c r="B3" t="s">
        <v>170</v>
      </c>
      <c r="C3" t="s">
        <v>171</v>
      </c>
      <c r="D3" t="s">
        <v>172</v>
      </c>
    </row>
    <row r="4" spans="2:14" x14ac:dyDescent="0.25">
      <c r="B4" t="s">
        <v>173</v>
      </c>
      <c r="C4">
        <v>12350</v>
      </c>
      <c r="D4">
        <f>IF(C4&lt;4000, C4*5%, IF(C4&lt;7000, C4*7%, IF(C4&lt;10000, C4*10%, C4*12%)))</f>
        <v>1482</v>
      </c>
      <c r="L4">
        <f>(5*B15)</f>
        <v>4400</v>
      </c>
    </row>
    <row r="5" spans="2:14" x14ac:dyDescent="0.25">
      <c r="B5" t="s">
        <v>174</v>
      </c>
      <c r="C5">
        <v>4800</v>
      </c>
      <c r="D5">
        <f t="shared" ref="D5:D7" si="0">IF(C5&lt;4000, C5*5%, IF(C5&lt;7000, C5*7%, IF(C5&lt;10000, C5*10%, C5*12%)))</f>
        <v>336.00000000000006</v>
      </c>
    </row>
    <row r="6" spans="2:14" x14ac:dyDescent="0.25">
      <c r="B6" t="s">
        <v>175</v>
      </c>
      <c r="C6">
        <v>7000</v>
      </c>
      <c r="D6">
        <f t="shared" si="0"/>
        <v>700</v>
      </c>
    </row>
    <row r="7" spans="2:14" x14ac:dyDescent="0.25">
      <c r="B7" t="s">
        <v>176</v>
      </c>
      <c r="C7">
        <v>8800</v>
      </c>
      <c r="D7">
        <f t="shared" si="0"/>
        <v>880</v>
      </c>
    </row>
    <row r="8" spans="2:14" x14ac:dyDescent="0.25">
      <c r="G8" t="e">
        <f>Cell '[1]Cell Refrencing'!G8</f>
        <v>#NAME?</v>
      </c>
    </row>
    <row r="10" spans="2:14" x14ac:dyDescent="0.25">
      <c r="N10">
        <f>'New Cell'!Q13</f>
        <v>0</v>
      </c>
    </row>
    <row r="12" spans="2:14" x14ac:dyDescent="0.25">
      <c r="G12" t="s">
        <v>177</v>
      </c>
    </row>
    <row r="13" spans="2:14" x14ac:dyDescent="0.25">
      <c r="G13" t="s">
        <v>178</v>
      </c>
      <c r="M13" t="e">
        <f ca="1">CELL('[1]Cell Refrencing'!G8)</f>
        <v>#REF!</v>
      </c>
    </row>
    <row r="14" spans="2:14" x14ac:dyDescent="0.25">
      <c r="G14" t="s">
        <v>179</v>
      </c>
    </row>
    <row r="15" spans="2:14" x14ac:dyDescent="0.25">
      <c r="B15">
        <f>D7</f>
        <v>880</v>
      </c>
      <c r="C15">
        <f>SUM('[2]Cell Refrencing'!G8+B15)</f>
        <v>880</v>
      </c>
      <c r="G15" t="s">
        <v>180</v>
      </c>
    </row>
    <row r="19" spans="3:6" x14ac:dyDescent="0.25">
      <c r="D19">
        <f>SUM(D4,'New Cell'!G8)</f>
        <v>1497</v>
      </c>
    </row>
    <row r="20" spans="3:6" x14ac:dyDescent="0.25">
      <c r="E20">
        <v>25</v>
      </c>
      <c r="F20">
        <f>SUM(E20,'New Cell'!O17:Q17)</f>
        <v>90</v>
      </c>
    </row>
    <row r="23" spans="3:6" x14ac:dyDescent="0.25">
      <c r="C23" t="s">
        <v>185</v>
      </c>
      <c r="D23" t="b">
        <f>'New Cell'!F19='New Cell'!F19</f>
        <v>1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9"/>
  <sheetViews>
    <sheetView topLeftCell="C1" workbookViewId="0">
      <selection activeCell="P19" sqref="P19"/>
    </sheetView>
  </sheetViews>
  <sheetFormatPr defaultRowHeight="15" x14ac:dyDescent="0.25"/>
  <cols>
    <col min="17" max="17" width="13.5703125" customWidth="1"/>
    <col min="18" max="18" width="13.7109375" customWidth="1"/>
    <col min="19" max="19" width="26.7109375" customWidth="1"/>
  </cols>
  <sheetData>
    <row r="2" spans="2:19" x14ac:dyDescent="0.25">
      <c r="C2">
        <v>5</v>
      </c>
      <c r="D2">
        <v>7</v>
      </c>
      <c r="E2">
        <f>C2+D2</f>
        <v>12</v>
      </c>
      <c r="G2">
        <f>$D$2+$C$2</f>
        <v>12</v>
      </c>
    </row>
    <row r="3" spans="2:19" x14ac:dyDescent="0.25">
      <c r="C3">
        <v>13</v>
      </c>
      <c r="D3">
        <v>9</v>
      </c>
      <c r="E3">
        <f>C3+D3</f>
        <v>22</v>
      </c>
      <c r="G3">
        <f t="shared" ref="G3" si="0">$D$2+$C$2</f>
        <v>12</v>
      </c>
    </row>
    <row r="5" spans="2:19" s="23" customFormat="1" x14ac:dyDescent="0.25">
      <c r="P5" s="23" t="s">
        <v>0</v>
      </c>
      <c r="Q5" s="23" t="s">
        <v>183</v>
      </c>
      <c r="R5" s="23" t="s">
        <v>184</v>
      </c>
    </row>
    <row r="6" spans="2:19" x14ac:dyDescent="0.25">
      <c r="Q6" s="5">
        <f>DATE(1995, 5, 18)</f>
        <v>34837</v>
      </c>
      <c r="R6" s="5">
        <f ca="1">TODAY()</f>
        <v>44395</v>
      </c>
      <c r="S6" t="e">
        <f ca="1">DATEDIF(R6, Q6, "y")</f>
        <v>#NUM!</v>
      </c>
    </row>
    <row r="7" spans="2:19" x14ac:dyDescent="0.25">
      <c r="D7" t="e">
        <f>[3]NestedIf!D7</f>
        <v>#REF!</v>
      </c>
      <c r="L7">
        <f>$D$2+$C$2</f>
        <v>12</v>
      </c>
    </row>
    <row r="8" spans="2:19" x14ac:dyDescent="0.25">
      <c r="G8">
        <v>15</v>
      </c>
    </row>
    <row r="10" spans="2:19" x14ac:dyDescent="0.25">
      <c r="L10" t="s">
        <v>182</v>
      </c>
      <c r="M10" t="s">
        <v>181</v>
      </c>
      <c r="N10" t="s">
        <v>4</v>
      </c>
    </row>
    <row r="11" spans="2:19" x14ac:dyDescent="0.25">
      <c r="K11" t="s">
        <v>103</v>
      </c>
      <c r="L11">
        <v>80</v>
      </c>
      <c r="M11">
        <v>40</v>
      </c>
      <c r="N11">
        <f>L11+$M$11</f>
        <v>120</v>
      </c>
    </row>
    <row r="12" spans="2:19" x14ac:dyDescent="0.25">
      <c r="F12">
        <v>3</v>
      </c>
      <c r="G12">
        <v>4</v>
      </c>
      <c r="H12">
        <f>$F$12+$G$12</f>
        <v>7</v>
      </c>
      <c r="K12" t="s">
        <v>104</v>
      </c>
      <c r="L12">
        <v>120</v>
      </c>
      <c r="M12">
        <v>0</v>
      </c>
      <c r="N12">
        <f>L12+$M$11</f>
        <v>160</v>
      </c>
    </row>
    <row r="13" spans="2:19" x14ac:dyDescent="0.25">
      <c r="K13" t="s">
        <v>105</v>
      </c>
      <c r="L13">
        <v>60</v>
      </c>
      <c r="M13">
        <v>0</v>
      </c>
      <c r="N13">
        <f t="shared" ref="N13" si="1">L13+$M$11</f>
        <v>100</v>
      </c>
    </row>
    <row r="15" spans="2:19" x14ac:dyDescent="0.25">
      <c r="B15" t="e">
        <f>'New Cell'!F16=D7</f>
        <v>#REF!</v>
      </c>
    </row>
    <row r="17" spans="4:17" x14ac:dyDescent="0.25">
      <c r="D17">
        <v>5</v>
      </c>
      <c r="O17">
        <v>15</v>
      </c>
      <c r="P17">
        <v>20</v>
      </c>
      <c r="Q17">
        <v>30</v>
      </c>
    </row>
    <row r="19" spans="4:17" x14ac:dyDescent="0.25">
      <c r="P19" t="str">
        <f>('BCA Result'!I4)</f>
        <v>Ram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6"/>
  <sheetViews>
    <sheetView workbookViewId="0">
      <selection activeCell="H18" sqref="H18"/>
    </sheetView>
  </sheetViews>
  <sheetFormatPr defaultRowHeight="15" x14ac:dyDescent="0.25"/>
  <cols>
    <col min="2" max="2" width="17" customWidth="1"/>
    <col min="3" max="3" width="14.140625" customWidth="1"/>
  </cols>
  <sheetData>
    <row r="3" spans="1:9" s="23" customFormat="1" x14ac:dyDescent="0.25">
      <c r="A3" s="23" t="s">
        <v>60</v>
      </c>
      <c r="B3" s="23" t="s">
        <v>10</v>
      </c>
      <c r="C3" s="23" t="s">
        <v>101</v>
      </c>
    </row>
    <row r="4" spans="1:9" x14ac:dyDescent="0.25">
      <c r="A4">
        <v>1</v>
      </c>
      <c r="B4" t="str">
        <f>([4]BCA!B4)</f>
        <v>Ram</v>
      </c>
      <c r="C4" t="str">
        <f>IF([4]BCA!C4&gt;=40, "Pass", "Fail")</f>
        <v>Pass</v>
      </c>
      <c r="I4" t="str">
        <f>(B4)</f>
        <v>Ram</v>
      </c>
    </row>
    <row r="5" spans="1:9" x14ac:dyDescent="0.25">
      <c r="A5">
        <v>2</v>
      </c>
      <c r="B5" t="str">
        <f>([4]BCA!B5)</f>
        <v>Hari</v>
      </c>
      <c r="C5" t="str">
        <f>IF([4]BCA!C5&gt;=40, "Pass", "Fail")</f>
        <v>Pass</v>
      </c>
    </row>
    <row r="6" spans="1:9" x14ac:dyDescent="0.25">
      <c r="A6">
        <v>3</v>
      </c>
      <c r="B6" t="str">
        <f>([4]BCA!B6)</f>
        <v>Shyam</v>
      </c>
      <c r="C6" t="str">
        <f>IF([4]BCA!C6&gt;=40, "Pass", "Fail")</f>
        <v>Fail</v>
      </c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9"/>
  <sheetViews>
    <sheetView workbookViewId="0">
      <selection activeCell="N9" sqref="N9"/>
    </sheetView>
  </sheetViews>
  <sheetFormatPr defaultRowHeight="15" x14ac:dyDescent="0.25"/>
  <cols>
    <col min="3" max="3" width="20.7109375" customWidth="1"/>
    <col min="4" max="4" width="15.85546875" customWidth="1"/>
  </cols>
  <sheetData>
    <row r="3" spans="3:4" s="23" customFormat="1" x14ac:dyDescent="0.25">
      <c r="C3" s="23" t="s">
        <v>61</v>
      </c>
      <c r="D3" s="23" t="s">
        <v>186</v>
      </c>
    </row>
    <row r="4" spans="3:4" x14ac:dyDescent="0.25">
      <c r="C4" t="s">
        <v>187</v>
      </c>
      <c r="D4" s="25">
        <v>0.45</v>
      </c>
    </row>
    <row r="5" spans="3:4" x14ac:dyDescent="0.25">
      <c r="C5" t="s">
        <v>188</v>
      </c>
      <c r="D5" s="25">
        <v>0.28999999999999998</v>
      </c>
    </row>
    <row r="6" spans="3:4" x14ac:dyDescent="0.25">
      <c r="C6" t="s">
        <v>189</v>
      </c>
      <c r="D6" s="25">
        <v>0.1</v>
      </c>
    </row>
    <row r="7" spans="3:4" x14ac:dyDescent="0.25">
      <c r="C7" t="s">
        <v>190</v>
      </c>
      <c r="D7" s="25">
        <v>0.08</v>
      </c>
    </row>
    <row r="8" spans="3:4" x14ac:dyDescent="0.25">
      <c r="C8" t="s">
        <v>191</v>
      </c>
      <c r="D8" s="25">
        <v>0.03</v>
      </c>
    </row>
    <row r="9" spans="3:4" x14ac:dyDescent="0.25">
      <c r="C9" t="s">
        <v>192</v>
      </c>
      <c r="D9" s="25">
        <v>0.05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8"/>
  <sheetViews>
    <sheetView workbookViewId="0">
      <selection activeCell="I16" sqref="I16"/>
    </sheetView>
  </sheetViews>
  <sheetFormatPr defaultRowHeight="15" x14ac:dyDescent="0.25"/>
  <cols>
    <col min="2" max="2" width="20.85546875" style="23" customWidth="1"/>
  </cols>
  <sheetData>
    <row r="3" spans="2:7" s="23" customFormat="1" x14ac:dyDescent="0.25">
      <c r="B3" s="24" t="s">
        <v>193</v>
      </c>
      <c r="C3" s="24">
        <v>2006</v>
      </c>
      <c r="D3" s="24">
        <v>2007</v>
      </c>
      <c r="E3" s="24">
        <v>2008</v>
      </c>
      <c r="F3" s="24">
        <v>2009</v>
      </c>
      <c r="G3" s="24">
        <v>2010</v>
      </c>
    </row>
    <row r="4" spans="2:7" x14ac:dyDescent="0.25">
      <c r="B4" s="24" t="s">
        <v>194</v>
      </c>
      <c r="C4" s="1">
        <v>35</v>
      </c>
      <c r="D4" s="1">
        <v>42</v>
      </c>
      <c r="E4" s="1">
        <v>20</v>
      </c>
      <c r="F4" s="1">
        <v>16</v>
      </c>
      <c r="G4" s="1">
        <v>21</v>
      </c>
    </row>
    <row r="5" spans="2:7" x14ac:dyDescent="0.25">
      <c r="B5" s="24" t="s">
        <v>195</v>
      </c>
      <c r="C5" s="1">
        <v>18</v>
      </c>
      <c r="D5" s="1">
        <v>49</v>
      </c>
      <c r="E5" s="1">
        <v>16</v>
      </c>
      <c r="F5" s="1">
        <v>10</v>
      </c>
      <c r="G5" s="1">
        <v>26</v>
      </c>
    </row>
    <row r="6" spans="2:7" x14ac:dyDescent="0.25">
      <c r="B6" s="24" t="s">
        <v>196</v>
      </c>
      <c r="C6" s="1">
        <v>78</v>
      </c>
      <c r="D6" s="1">
        <v>82</v>
      </c>
      <c r="E6" s="1">
        <v>48</v>
      </c>
      <c r="F6" s="1">
        <v>53</v>
      </c>
      <c r="G6" s="1">
        <v>73</v>
      </c>
    </row>
    <row r="7" spans="2:7" x14ac:dyDescent="0.25">
      <c r="B7" s="24" t="s">
        <v>197</v>
      </c>
      <c r="C7" s="1">
        <v>94</v>
      </c>
      <c r="D7" s="1">
        <v>131</v>
      </c>
      <c r="E7" s="1">
        <v>79</v>
      </c>
      <c r="F7" s="1">
        <v>71</v>
      </c>
      <c r="G7" s="1">
        <v>81</v>
      </c>
    </row>
    <row r="8" spans="2:7" x14ac:dyDescent="0.25">
      <c r="B8" s="24" t="s">
        <v>198</v>
      </c>
      <c r="C8" s="1">
        <v>16</v>
      </c>
      <c r="D8" s="1">
        <v>19</v>
      </c>
      <c r="E8" s="1">
        <v>12</v>
      </c>
      <c r="F8" s="1">
        <v>11</v>
      </c>
      <c r="G8" s="1">
        <v>17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0"/>
  <sheetViews>
    <sheetView topLeftCell="A4" workbookViewId="0">
      <selection activeCell="I9" sqref="I9"/>
    </sheetView>
  </sheetViews>
  <sheetFormatPr defaultRowHeight="14.25" x14ac:dyDescent="0.2"/>
  <cols>
    <col min="1" max="1" width="9.140625" style="1"/>
    <col min="2" max="2" width="14" style="24" customWidth="1"/>
    <col min="3" max="3" width="9.140625" style="1"/>
    <col min="4" max="4" width="13.140625" style="1" customWidth="1"/>
    <col min="5" max="16384" width="9.140625" style="1"/>
  </cols>
  <sheetData>
    <row r="3" spans="2:16" s="24" customFormat="1" x14ac:dyDescent="0.2">
      <c r="B3" s="24" t="s">
        <v>61</v>
      </c>
      <c r="C3" s="24" t="s">
        <v>17</v>
      </c>
      <c r="D3" s="24" t="s">
        <v>199</v>
      </c>
      <c r="E3" s="24" t="s">
        <v>19</v>
      </c>
    </row>
    <row r="4" spans="2:16" x14ac:dyDescent="0.2">
      <c r="B4" s="24" t="s">
        <v>200</v>
      </c>
      <c r="C4" s="1">
        <v>50</v>
      </c>
      <c r="D4" s="1">
        <v>40</v>
      </c>
      <c r="E4" s="1">
        <v>30</v>
      </c>
    </row>
    <row r="5" spans="2:16" x14ac:dyDescent="0.2">
      <c r="B5" s="24" t="s">
        <v>201</v>
      </c>
      <c r="C5" s="1">
        <v>25</v>
      </c>
      <c r="D5" s="1">
        <v>80</v>
      </c>
      <c r="E5" s="1">
        <v>70</v>
      </c>
    </row>
    <row r="6" spans="2:16" x14ac:dyDescent="0.2">
      <c r="B6" s="24" t="s">
        <v>202</v>
      </c>
      <c r="C6" s="1">
        <v>55</v>
      </c>
      <c r="D6" s="1">
        <v>35</v>
      </c>
      <c r="E6" s="1">
        <v>80</v>
      </c>
    </row>
    <row r="8" spans="2:16" x14ac:dyDescent="0.2">
      <c r="H8" s="1">
        <v>98</v>
      </c>
    </row>
    <row r="9" spans="2:16" x14ac:dyDescent="0.2">
      <c r="H9" s="26" t="s">
        <v>207</v>
      </c>
    </row>
    <row r="10" spans="2:16" x14ac:dyDescent="0.2">
      <c r="L10" s="1" t="s">
        <v>210</v>
      </c>
      <c r="N10" s="1">
        <v>1024</v>
      </c>
    </row>
    <row r="12" spans="2:16" x14ac:dyDescent="0.2">
      <c r="C12" s="35" t="s">
        <v>208</v>
      </c>
      <c r="D12" s="35"/>
      <c r="E12" s="35"/>
      <c r="F12" s="35"/>
      <c r="P12" s="1" t="s">
        <v>218</v>
      </c>
    </row>
    <row r="13" spans="2:16" x14ac:dyDescent="0.2">
      <c r="C13" s="1">
        <v>1024</v>
      </c>
      <c r="D13" s="1">
        <v>1026</v>
      </c>
      <c r="E13" s="1">
        <v>1028</v>
      </c>
      <c r="F13" s="1">
        <v>1030</v>
      </c>
      <c r="G13" s="1">
        <v>1032</v>
      </c>
      <c r="K13" s="1">
        <v>2</v>
      </c>
    </row>
    <row r="14" spans="2:16" x14ac:dyDescent="0.2">
      <c r="C14" s="26" t="s">
        <v>203</v>
      </c>
      <c r="D14" s="26" t="s">
        <v>204</v>
      </c>
      <c r="E14" s="26" t="s">
        <v>205</v>
      </c>
      <c r="F14" s="26" t="s">
        <v>206</v>
      </c>
      <c r="G14" s="1" t="s">
        <v>207</v>
      </c>
      <c r="M14" s="1" t="s">
        <v>217</v>
      </c>
    </row>
    <row r="15" spans="2:16" x14ac:dyDescent="0.2">
      <c r="C15" s="1">
        <v>0</v>
      </c>
      <c r="D15" s="1">
        <v>1</v>
      </c>
      <c r="E15" s="1">
        <v>2</v>
      </c>
      <c r="F15" s="1">
        <v>3</v>
      </c>
      <c r="G15" s="1">
        <v>4</v>
      </c>
      <c r="K15" s="1" t="s">
        <v>216</v>
      </c>
      <c r="M15" s="1">
        <v>0</v>
      </c>
      <c r="N15" s="1">
        <v>1</v>
      </c>
      <c r="O15" s="1">
        <v>2</v>
      </c>
    </row>
    <row r="16" spans="2:16" x14ac:dyDescent="0.2">
      <c r="L16" s="1">
        <v>0</v>
      </c>
      <c r="M16" s="26">
        <v>0</v>
      </c>
      <c r="N16" s="26">
        <v>1</v>
      </c>
      <c r="O16" s="26">
        <v>2</v>
      </c>
    </row>
    <row r="17" spans="4:15" x14ac:dyDescent="0.2">
      <c r="L17" s="1">
        <v>1</v>
      </c>
      <c r="M17" s="26">
        <v>2</v>
      </c>
      <c r="N17" s="26">
        <v>6</v>
      </c>
      <c r="O17" s="26">
        <v>8</v>
      </c>
    </row>
    <row r="18" spans="4:15" x14ac:dyDescent="0.2">
      <c r="D18" s="1" t="s">
        <v>209</v>
      </c>
      <c r="L18" s="1">
        <v>2</v>
      </c>
      <c r="M18" s="26">
        <v>3</v>
      </c>
      <c r="N18" s="26">
        <v>4</v>
      </c>
      <c r="O18" s="26">
        <v>5</v>
      </c>
    </row>
    <row r="19" spans="4:15" x14ac:dyDescent="0.2">
      <c r="D19" s="1" t="s">
        <v>211</v>
      </c>
      <c r="E19" s="1">
        <v>1024</v>
      </c>
      <c r="F19" s="1" t="s">
        <v>212</v>
      </c>
    </row>
    <row r="20" spans="4:15" x14ac:dyDescent="0.2">
      <c r="D20" s="1" t="s">
        <v>213</v>
      </c>
      <c r="E20" s="1" t="s">
        <v>214</v>
      </c>
      <c r="F20" s="1" t="s">
        <v>215</v>
      </c>
    </row>
  </sheetData>
  <mergeCells count="1">
    <mergeCell ref="C12:F12"/>
  </mergeCells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5" sqref="P15"/>
    </sheetView>
  </sheetViews>
  <sheetFormatPr defaultRowHeight="15" x14ac:dyDescent="0.25"/>
  <sheetData/>
  <pageMargins left="0.7" right="0.7" top="0.75" bottom="0.75" header="0.3" footer="0.3"/>
  <pageSetup paperSize="9" orientation="portrait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14"/>
  <sheetViews>
    <sheetView workbookViewId="0">
      <selection activeCell="O12" sqref="O12"/>
    </sheetView>
  </sheetViews>
  <sheetFormatPr defaultRowHeight="15" x14ac:dyDescent="0.25"/>
  <sheetData>
    <row r="3" spans="3:18" x14ac:dyDescent="0.25">
      <c r="C3">
        <v>5</v>
      </c>
    </row>
    <row r="4" spans="3:18" x14ac:dyDescent="0.25">
      <c r="C4">
        <v>4</v>
      </c>
    </row>
    <row r="5" spans="3:18" x14ac:dyDescent="0.25">
      <c r="C5">
        <v>3</v>
      </c>
      <c r="O5" t="s">
        <v>227</v>
      </c>
    </row>
    <row r="6" spans="3:18" x14ac:dyDescent="0.25">
      <c r="C6">
        <v>2</v>
      </c>
      <c r="O6" t="s">
        <v>220</v>
      </c>
      <c r="R6" t="s">
        <v>226</v>
      </c>
    </row>
    <row r="7" spans="3:18" x14ac:dyDescent="0.25">
      <c r="C7">
        <v>1</v>
      </c>
      <c r="H7" t="s">
        <v>220</v>
      </c>
      <c r="O7">
        <v>8</v>
      </c>
      <c r="R7">
        <f>(8+1)</f>
        <v>9</v>
      </c>
    </row>
    <row r="8" spans="3:18" x14ac:dyDescent="0.25">
      <c r="C8">
        <v>0</v>
      </c>
      <c r="H8">
        <v>120</v>
      </c>
      <c r="K8" t="s">
        <v>222</v>
      </c>
    </row>
    <row r="9" spans="3:18" x14ac:dyDescent="0.25">
      <c r="D9">
        <f>(1*1*2*3*4*5)</f>
        <v>120</v>
      </c>
      <c r="K9" t="s">
        <v>225</v>
      </c>
      <c r="L9" t="s">
        <v>224</v>
      </c>
    </row>
    <row r="10" spans="3:18" x14ac:dyDescent="0.25">
      <c r="O10" t="s">
        <v>228</v>
      </c>
    </row>
    <row r="11" spans="3:18" x14ac:dyDescent="0.25">
      <c r="F11" t="s">
        <v>219</v>
      </c>
      <c r="O11" t="s">
        <v>229</v>
      </c>
      <c r="R11" t="s">
        <v>226</v>
      </c>
    </row>
    <row r="12" spans="3:18" x14ac:dyDescent="0.25">
      <c r="D12" t="s">
        <v>223</v>
      </c>
      <c r="O12">
        <f>(8+1)</f>
        <v>9</v>
      </c>
      <c r="R12">
        <f>O12</f>
        <v>9</v>
      </c>
    </row>
    <row r="13" spans="3:18" x14ac:dyDescent="0.25">
      <c r="D13" t="s">
        <v>224</v>
      </c>
      <c r="K13" t="s">
        <v>220</v>
      </c>
    </row>
    <row r="14" spans="3:18" x14ac:dyDescent="0.25">
      <c r="F14" t="s">
        <v>221</v>
      </c>
      <c r="M14">
        <f>K14</f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J9"/>
  <sheetViews>
    <sheetView workbookViewId="0">
      <selection activeCell="E15" sqref="E15"/>
    </sheetView>
  </sheetViews>
  <sheetFormatPr defaultRowHeight="14.25" x14ac:dyDescent="0.2"/>
  <cols>
    <col min="1" max="1" width="6.42578125" style="1" customWidth="1"/>
    <col min="2" max="2" width="9.85546875" style="1" customWidth="1"/>
    <col min="3" max="3" width="23.140625" style="1" customWidth="1"/>
    <col min="4" max="4" width="13.42578125" style="1" customWidth="1"/>
    <col min="5" max="5" width="13.28515625" style="1" customWidth="1"/>
    <col min="6" max="6" width="13.7109375" style="1" customWidth="1"/>
    <col min="7" max="7" width="13.85546875" style="1" customWidth="1"/>
    <col min="8" max="8" width="15" style="1" customWidth="1"/>
    <col min="9" max="9" width="15.85546875" style="1" customWidth="1"/>
    <col min="10" max="10" width="15.7109375" style="1" customWidth="1"/>
    <col min="11" max="16384" width="9.140625" style="1"/>
  </cols>
  <sheetData>
    <row r="4" spans="1:10" s="36" customFormat="1" ht="57" x14ac:dyDescent="0.2">
      <c r="A4" s="36" t="s">
        <v>60</v>
      </c>
      <c r="B4" s="36" t="s">
        <v>230</v>
      </c>
      <c r="C4" s="36" t="s">
        <v>10</v>
      </c>
      <c r="D4" s="36" t="s">
        <v>231</v>
      </c>
      <c r="E4" s="36" t="s">
        <v>232</v>
      </c>
      <c r="F4" s="36" t="s">
        <v>233</v>
      </c>
      <c r="G4" s="36" t="s">
        <v>234</v>
      </c>
      <c r="H4" s="36" t="s">
        <v>235</v>
      </c>
      <c r="I4" s="36" t="s">
        <v>236</v>
      </c>
      <c r="J4" s="36" t="s">
        <v>237</v>
      </c>
    </row>
    <row r="5" spans="1:10" x14ac:dyDescent="0.2">
      <c r="A5" s="1">
        <v>1</v>
      </c>
      <c r="B5" s="1" t="s">
        <v>238</v>
      </c>
      <c r="C5" s="1" t="s">
        <v>243</v>
      </c>
      <c r="D5" s="1">
        <v>11500</v>
      </c>
      <c r="E5" s="1">
        <f>(10%*D5)</f>
        <v>1150</v>
      </c>
      <c r="F5" s="1">
        <f>(D5-E5)</f>
        <v>10350</v>
      </c>
      <c r="G5" s="1">
        <f>(J5/12)</f>
        <v>10350</v>
      </c>
      <c r="H5" s="1">
        <f>(F5*12)</f>
        <v>124200</v>
      </c>
      <c r="I5" s="1">
        <f>IF(H5&lt;=200000, 0, IF(H5&lt;=240000, 15%*(240000-H5), (15%*40000+(H5-240000)*25%)))</f>
        <v>0</v>
      </c>
      <c r="J5" s="1">
        <f>(H5-I5)</f>
        <v>124200</v>
      </c>
    </row>
    <row r="6" spans="1:10" x14ac:dyDescent="0.2">
      <c r="A6" s="1">
        <v>2</v>
      </c>
      <c r="B6" s="1" t="s">
        <v>239</v>
      </c>
      <c r="C6" s="1" t="s">
        <v>244</v>
      </c>
      <c r="D6" s="1">
        <v>12700</v>
      </c>
      <c r="E6" s="1">
        <f t="shared" ref="E6:E9" si="0">(10%*D6)</f>
        <v>1270</v>
      </c>
      <c r="F6" s="1">
        <f t="shared" ref="F6:F9" si="1">(D6-E6)</f>
        <v>11430</v>
      </c>
      <c r="G6" s="1">
        <f t="shared" ref="G6:G9" si="2">(J6/12)</f>
        <v>11430</v>
      </c>
      <c r="H6" s="1">
        <f t="shared" ref="H6:H9" si="3">(F6*12)</f>
        <v>137160</v>
      </c>
      <c r="I6" s="1">
        <f t="shared" ref="I6:I9" si="4">IF(H6&lt;=200000, 0, IF(H6&lt;=240000, 15%*(240000-H6), (15%*40000+(H6-240000)*25%)))</f>
        <v>0</v>
      </c>
      <c r="J6" s="1">
        <f t="shared" ref="J6:J9" si="5">(H6-I6)</f>
        <v>137160</v>
      </c>
    </row>
    <row r="7" spans="1:10" x14ac:dyDescent="0.2">
      <c r="A7" s="1">
        <v>3</v>
      </c>
      <c r="B7" s="1" t="s">
        <v>240</v>
      </c>
      <c r="C7" s="1" t="s">
        <v>245</v>
      </c>
      <c r="D7" s="1">
        <v>22500</v>
      </c>
      <c r="E7" s="1">
        <f t="shared" si="0"/>
        <v>2250</v>
      </c>
      <c r="F7" s="1">
        <f t="shared" si="1"/>
        <v>20250</v>
      </c>
      <c r="G7" s="1">
        <f t="shared" si="2"/>
        <v>19687.5</v>
      </c>
      <c r="H7" s="1">
        <f t="shared" si="3"/>
        <v>243000</v>
      </c>
      <c r="I7" s="1">
        <f t="shared" si="4"/>
        <v>6750</v>
      </c>
      <c r="J7" s="1">
        <f t="shared" si="5"/>
        <v>236250</v>
      </c>
    </row>
    <row r="8" spans="1:10" x14ac:dyDescent="0.2">
      <c r="A8" s="1">
        <v>4</v>
      </c>
      <c r="B8" s="1" t="s">
        <v>241</v>
      </c>
      <c r="C8" s="1" t="s">
        <v>246</v>
      </c>
      <c r="D8" s="1">
        <v>24000</v>
      </c>
      <c r="E8" s="1">
        <f t="shared" si="0"/>
        <v>2400</v>
      </c>
      <c r="F8" s="1">
        <f t="shared" si="1"/>
        <v>21600</v>
      </c>
      <c r="G8" s="1">
        <f t="shared" si="2"/>
        <v>20700</v>
      </c>
      <c r="H8" s="1">
        <f t="shared" si="3"/>
        <v>259200</v>
      </c>
      <c r="I8" s="1">
        <f t="shared" si="4"/>
        <v>10800</v>
      </c>
      <c r="J8" s="1">
        <f t="shared" si="5"/>
        <v>248400</v>
      </c>
    </row>
    <row r="9" spans="1:10" x14ac:dyDescent="0.2">
      <c r="A9" s="1">
        <v>5</v>
      </c>
      <c r="B9" s="1" t="s">
        <v>242</v>
      </c>
      <c r="C9" s="1" t="s">
        <v>247</v>
      </c>
      <c r="D9" s="1">
        <v>10500</v>
      </c>
      <c r="E9" s="1">
        <f t="shared" si="0"/>
        <v>1050</v>
      </c>
      <c r="F9" s="1">
        <f t="shared" si="1"/>
        <v>9450</v>
      </c>
      <c r="G9" s="1">
        <f t="shared" si="2"/>
        <v>9450</v>
      </c>
      <c r="H9" s="1">
        <f t="shared" si="3"/>
        <v>113400</v>
      </c>
      <c r="I9" s="1">
        <f t="shared" si="4"/>
        <v>0</v>
      </c>
      <c r="J9" s="1">
        <f t="shared" si="5"/>
        <v>113400</v>
      </c>
    </row>
  </sheetData>
  <pageMargins left="0.7" right="0.7" top="0.75" bottom="0.75" header="0.3" footer="0.3"/>
  <pageSetup paperSize="9" scale="93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5"/>
  <sheetViews>
    <sheetView tabSelected="1" workbookViewId="0">
      <selection activeCell="I17" sqref="I17"/>
    </sheetView>
  </sheetViews>
  <sheetFormatPr defaultRowHeight="14.25" x14ac:dyDescent="0.2"/>
  <cols>
    <col min="1" max="8" width="9.140625" style="1"/>
    <col min="9" max="9" width="9.7109375" style="1" customWidth="1"/>
    <col min="10" max="10" width="11.140625" style="1" bestFit="1" customWidth="1"/>
    <col min="11" max="11" width="16.140625" style="1" customWidth="1"/>
    <col min="12" max="16384" width="9.140625" style="1"/>
  </cols>
  <sheetData>
    <row r="4" spans="1:11" s="36" customFormat="1" ht="28.5" x14ac:dyDescent="0.2">
      <c r="A4" s="36" t="s">
        <v>248</v>
      </c>
      <c r="B4" s="36" t="s">
        <v>10</v>
      </c>
      <c r="C4" s="36" t="s">
        <v>249</v>
      </c>
      <c r="D4" s="36" t="s">
        <v>250</v>
      </c>
      <c r="E4" s="36" t="s">
        <v>251</v>
      </c>
      <c r="F4" s="36" t="s">
        <v>252</v>
      </c>
      <c r="G4" s="36" t="s">
        <v>253</v>
      </c>
      <c r="H4" s="36" t="s">
        <v>4</v>
      </c>
      <c r="I4" s="36" t="s">
        <v>254</v>
      </c>
      <c r="J4" s="36" t="s">
        <v>101</v>
      </c>
      <c r="K4" s="36" t="s">
        <v>165</v>
      </c>
    </row>
    <row r="5" spans="1:11" x14ac:dyDescent="0.2">
      <c r="A5" s="1">
        <v>1</v>
      </c>
      <c r="B5" s="1" t="s">
        <v>257</v>
      </c>
      <c r="C5" s="1">
        <v>78</v>
      </c>
      <c r="D5" s="1">
        <v>79</v>
      </c>
      <c r="E5" s="1">
        <v>81</v>
      </c>
      <c r="F5" s="1">
        <v>96</v>
      </c>
      <c r="G5" s="1">
        <v>76</v>
      </c>
      <c r="H5" s="1">
        <f>SUM(C5:G5)</f>
        <v>410</v>
      </c>
      <c r="I5" s="1">
        <f>H5/5</f>
        <v>82</v>
      </c>
      <c r="J5" s="1" t="str">
        <f>IF(AND(C5&gt;=40, D5&gt;=40, E5&gt;=40, F5&gt;=40, G5&gt;=40), "PASS", "FAIL")</f>
        <v>PASS</v>
      </c>
      <c r="K5" s="1" t="str">
        <f>IF(I5&gt;=80, "EXCELLENT", IF(I5&gt;=70, "GOOD", IF(I5&gt;=40, "AVERAGE", "FAILED")))</f>
        <v>EXCELLENT</v>
      </c>
    </row>
    <row r="6" spans="1:11" x14ac:dyDescent="0.2">
      <c r="A6" s="1">
        <v>2</v>
      </c>
      <c r="B6" s="1" t="s">
        <v>258</v>
      </c>
      <c r="C6" s="1">
        <v>76</v>
      </c>
      <c r="D6" s="1">
        <v>81</v>
      </c>
      <c r="E6" s="1">
        <v>45</v>
      </c>
      <c r="F6" s="1">
        <v>87</v>
      </c>
      <c r="G6" s="1">
        <v>67</v>
      </c>
      <c r="H6" s="1">
        <f t="shared" ref="H6:H7" si="0">SUM(C6:G6)</f>
        <v>356</v>
      </c>
      <c r="I6" s="1">
        <f t="shared" ref="I6:I7" si="1">H6/5</f>
        <v>71.2</v>
      </c>
      <c r="J6" s="1" t="str">
        <f t="shared" ref="J6:J7" si="2">IF(AND(C6&gt;=40, D6&gt;=40, E6&gt;=40, F6&gt;=40, G6&gt;=40), "PASS", "FAIL")</f>
        <v>PASS</v>
      </c>
      <c r="K6" s="1" t="str">
        <f t="shared" ref="K6:K7" si="3">IF(I6&gt;=80, "EXCELLENT", IF(I6&gt;=70, "GOOD", IF(I6&gt;=40, "AVERAGE", "FAILED")))</f>
        <v>GOOD</v>
      </c>
    </row>
    <row r="7" spans="1:11" x14ac:dyDescent="0.2">
      <c r="A7" s="1">
        <v>3</v>
      </c>
      <c r="B7" s="1" t="s">
        <v>259</v>
      </c>
      <c r="C7" s="1">
        <v>65</v>
      </c>
      <c r="D7" s="1">
        <v>89</v>
      </c>
      <c r="E7" s="1">
        <v>30</v>
      </c>
      <c r="F7" s="1">
        <v>78</v>
      </c>
      <c r="G7" s="1">
        <v>69</v>
      </c>
      <c r="H7" s="1">
        <f t="shared" si="0"/>
        <v>331</v>
      </c>
      <c r="I7" s="1">
        <f t="shared" si="1"/>
        <v>66.2</v>
      </c>
      <c r="J7" s="1" t="str">
        <f>IF(AND(C7&gt;=40, D7&gt;=40, E7&gt;=40, F7&gt;=40, G7&gt;=40), "PASS", "FAIL")</f>
        <v>FAIL</v>
      </c>
      <c r="K7" s="1" t="str">
        <f t="shared" si="3"/>
        <v>AVERAGE</v>
      </c>
    </row>
    <row r="15" spans="1:11" s="36" customFormat="1" ht="28.5" x14ac:dyDescent="0.2">
      <c r="B15" s="36" t="s">
        <v>255</v>
      </c>
      <c r="C15" s="36">
        <f>MAX(C5:C7)</f>
        <v>78</v>
      </c>
      <c r="D15" s="36">
        <f t="shared" ref="D15:G15" si="4">MAX(D5:D7)</f>
        <v>89</v>
      </c>
      <c r="E15" s="36">
        <f t="shared" si="4"/>
        <v>81</v>
      </c>
      <c r="F15" s="36">
        <f t="shared" si="4"/>
        <v>96</v>
      </c>
      <c r="G15" s="36">
        <f t="shared" si="4"/>
        <v>76</v>
      </c>
      <c r="I15" s="36" t="s">
        <v>256</v>
      </c>
      <c r="J15" s="36">
        <f>COUNTIF(J5:J7, "PASS")</f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</vt:i4>
      </vt:variant>
    </vt:vector>
  </HeadingPairs>
  <TitlesOfParts>
    <vt:vector size="23" baseType="lpstr">
      <vt:lpstr>Groceries</vt:lpstr>
      <vt:lpstr>DL</vt:lpstr>
      <vt:lpstr>BCA Routine</vt:lpstr>
      <vt:lpstr>Sheet1</vt:lpstr>
      <vt:lpstr>Formula</vt:lpstr>
      <vt:lpstr>Function</vt:lpstr>
      <vt:lpstr>Function Part 2</vt:lpstr>
      <vt:lpstr>Math and Trig Function</vt:lpstr>
      <vt:lpstr>Logical Function</vt:lpstr>
      <vt:lpstr>Lookup and Refrence Functions</vt:lpstr>
      <vt:lpstr>Date and Time</vt:lpstr>
      <vt:lpstr>Multiple Functions</vt:lpstr>
      <vt:lpstr>Nested If</vt:lpstr>
      <vt:lpstr>New Cell</vt:lpstr>
      <vt:lpstr>BCA Result</vt:lpstr>
      <vt:lpstr>Chart</vt:lpstr>
      <vt:lpstr>Bar Graph</vt:lpstr>
      <vt:lpstr>Sheet4</vt:lpstr>
      <vt:lpstr>Sheet5</vt:lpstr>
      <vt:lpstr>Stack</vt:lpstr>
      <vt:lpstr>Salary</vt:lpstr>
      <vt:lpstr>Sheet3</vt:lpstr>
      <vt:lpstr>Salary!Print_Area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Dealbisac</dc:creator>
  <cp:lastModifiedBy>Dealbisac</cp:lastModifiedBy>
  <cp:lastPrinted>2021-07-18T04:07:10Z</cp:lastPrinted>
  <dcterms:created xsi:type="dcterms:W3CDTF">2021-05-23T03:53:21Z</dcterms:created>
  <dcterms:modified xsi:type="dcterms:W3CDTF">2021-07-18T04:33:39Z</dcterms:modified>
</cp:coreProperties>
</file>