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XXE Unit Test Cases" sheetId="1" r:id="rId1"/>
    <sheet name="NHibernate Unit Test Cases" sheetId="4" r:id="rId2"/>
    <sheet name="Fortify Results for XXE" sheetId="2" r:id="rId3"/>
    <sheet name="Fortify Results for HQL" sheetId="5" r:id="rId4"/>
    <sheet name="Contrast Results for XXE" sheetId="3" r:id="rId5"/>
    <sheet name="Contrast Results for HQL" sheetId="6" r:id="rId6"/>
  </sheets>
  <calcPr calcId="145621" concurrentCalc="0"/>
</workbook>
</file>

<file path=xl/calcChain.xml><?xml version="1.0" encoding="utf-8"?>
<calcChain xmlns="http://schemas.openxmlformats.org/spreadsheetml/2006/main">
  <c r="E5" i="6" l="1"/>
  <c r="D5" i="6"/>
  <c r="C5" i="6"/>
  <c r="B5" i="6"/>
  <c r="H4" i="6"/>
  <c r="G4" i="6"/>
  <c r="I4" i="6"/>
  <c r="F4" i="6"/>
  <c r="H3" i="6"/>
  <c r="H5" i="6"/>
  <c r="G3" i="6"/>
  <c r="I3" i="6"/>
  <c r="I5" i="6"/>
  <c r="F3" i="6"/>
  <c r="F5" i="6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E5" i="5"/>
  <c r="D5" i="5"/>
  <c r="C5" i="5"/>
  <c r="B5" i="5"/>
  <c r="H4" i="5"/>
  <c r="G4" i="5"/>
  <c r="F4" i="5"/>
  <c r="H3" i="5"/>
  <c r="G3" i="5"/>
  <c r="G5" i="5"/>
  <c r="F3" i="5"/>
  <c r="G5" i="6"/>
  <c r="I4" i="5"/>
  <c r="F5" i="5"/>
  <c r="H5" i="5"/>
  <c r="I3" i="5"/>
  <c r="I5" i="5"/>
  <c r="E39" i="3"/>
  <c r="D39" i="3"/>
  <c r="C39" i="3"/>
  <c r="B39" i="3"/>
  <c r="H38" i="3"/>
  <c r="G38" i="3"/>
  <c r="I38" i="3"/>
  <c r="F38" i="3"/>
  <c r="H37" i="3"/>
  <c r="G37" i="3"/>
  <c r="I37" i="3"/>
  <c r="F37" i="3"/>
  <c r="H36" i="3"/>
  <c r="G36" i="3"/>
  <c r="I36" i="3"/>
  <c r="F36" i="3"/>
  <c r="H35" i="3"/>
  <c r="G35" i="3"/>
  <c r="I35" i="3"/>
  <c r="F35" i="3"/>
  <c r="H34" i="3"/>
  <c r="G34" i="3"/>
  <c r="I34" i="3"/>
  <c r="F34" i="3"/>
  <c r="H33" i="3"/>
  <c r="G33" i="3"/>
  <c r="I33" i="3"/>
  <c r="F33" i="3"/>
  <c r="H32" i="3"/>
  <c r="G32" i="3"/>
  <c r="I32" i="3"/>
  <c r="F32" i="3"/>
  <c r="H31" i="3"/>
  <c r="G31" i="3"/>
  <c r="I31" i="3"/>
  <c r="F31" i="3"/>
  <c r="E11" i="3"/>
  <c r="D11" i="3"/>
  <c r="C11" i="3"/>
  <c r="B11" i="3"/>
  <c r="H10" i="3"/>
  <c r="G10" i="3"/>
  <c r="I10" i="3"/>
  <c r="F10" i="3"/>
  <c r="H9" i="3"/>
  <c r="G9" i="3"/>
  <c r="F9" i="3"/>
  <c r="H8" i="3"/>
  <c r="G8" i="3"/>
  <c r="I8" i="3"/>
  <c r="F8" i="3"/>
  <c r="H7" i="3"/>
  <c r="G7" i="3"/>
  <c r="I7" i="3"/>
  <c r="F7" i="3"/>
  <c r="H6" i="3"/>
  <c r="G6" i="3"/>
  <c r="F6" i="3"/>
  <c r="H5" i="3"/>
  <c r="G5" i="3"/>
  <c r="F5" i="3"/>
  <c r="H4" i="3"/>
  <c r="G4" i="3"/>
  <c r="I4" i="3"/>
  <c r="F4" i="3"/>
  <c r="H3" i="3"/>
  <c r="G3" i="3"/>
  <c r="I3" i="3"/>
  <c r="F3" i="3"/>
  <c r="E39" i="2"/>
  <c r="D39" i="2"/>
  <c r="C39" i="2"/>
  <c r="B39" i="2"/>
  <c r="H38" i="2"/>
  <c r="G38" i="2"/>
  <c r="I38" i="2"/>
  <c r="F38" i="2"/>
  <c r="H37" i="2"/>
  <c r="G37" i="2"/>
  <c r="I37" i="2"/>
  <c r="F37" i="2"/>
  <c r="H36" i="2"/>
  <c r="G36" i="2"/>
  <c r="I36" i="2"/>
  <c r="F36" i="2"/>
  <c r="H35" i="2"/>
  <c r="G35" i="2"/>
  <c r="I35" i="2"/>
  <c r="F35" i="2"/>
  <c r="H34" i="2"/>
  <c r="G34" i="2"/>
  <c r="I34" i="2"/>
  <c r="F34" i="2"/>
  <c r="H33" i="2"/>
  <c r="G33" i="2"/>
  <c r="F33" i="2"/>
  <c r="H32" i="2"/>
  <c r="G32" i="2"/>
  <c r="I32" i="2"/>
  <c r="F32" i="2"/>
  <c r="H31" i="2"/>
  <c r="G31" i="2"/>
  <c r="I31" i="2"/>
  <c r="F31" i="2"/>
  <c r="G3" i="2"/>
  <c r="G4" i="2"/>
  <c r="I33" i="2"/>
  <c r="H11" i="3"/>
  <c r="I6" i="3"/>
  <c r="F11" i="3"/>
  <c r="I5" i="3"/>
  <c r="I9" i="3"/>
  <c r="H39" i="3"/>
  <c r="F39" i="3"/>
  <c r="I11" i="3"/>
  <c r="I39" i="3"/>
  <c r="G11" i="3"/>
  <c r="G39" i="3"/>
  <c r="H39" i="2"/>
  <c r="F39" i="2"/>
  <c r="I39" i="2"/>
  <c r="G39" i="2"/>
  <c r="C11" i="2"/>
  <c r="D11" i="2"/>
  <c r="E11" i="2"/>
  <c r="B11" i="2"/>
  <c r="H4" i="2"/>
  <c r="H3" i="2"/>
  <c r="F4" i="2"/>
  <c r="F3" i="2"/>
  <c r="I3" i="2"/>
  <c r="I4" i="2"/>
  <c r="I11" i="2"/>
  <c r="H11" i="2"/>
  <c r="G11" i="2"/>
  <c r="F11" i="2"/>
</calcChain>
</file>

<file path=xl/sharedStrings.xml><?xml version="1.0" encoding="utf-8"?>
<sst xmlns="http://schemas.openxmlformats.org/spreadsheetml/2006/main" count="391" uniqueCount="126">
  <si>
    <t>XML Parser</t>
  </si>
  <si>
    <t>Test Description</t>
  </si>
  <si>
    <t>Unsafe</t>
  </si>
  <si>
    <t>Safe</t>
  </si>
  <si>
    <t>Test Tag</t>
  </si>
  <si>
    <t>Safety in 4.5.1 and lower</t>
  </si>
  <si>
    <t>Safety in 4.5.2 and up</t>
  </si>
  <si>
    <r>
      <t>System.Xml.</t>
    </r>
    <r>
      <rPr>
        <b/>
        <sz val="11"/>
        <color theme="1"/>
        <rFont val="Calibri"/>
        <family val="2"/>
        <scheme val="minor"/>
      </rPr>
      <t>XmlDictionaryReader</t>
    </r>
  </si>
  <si>
    <r>
      <t>System.Xml.</t>
    </r>
    <r>
      <rPr>
        <b/>
        <sz val="11"/>
        <color theme="1"/>
        <rFont val="Calibri"/>
        <family val="2"/>
        <scheme val="minor"/>
      </rPr>
      <t>Linq</t>
    </r>
  </si>
  <si>
    <r>
      <t>System.Xml.</t>
    </r>
    <r>
      <rPr>
        <b/>
        <sz val="11"/>
        <color theme="1"/>
        <rFont val="Calibri"/>
        <family val="2"/>
        <scheme val="minor"/>
      </rPr>
      <t>XmlDocument</t>
    </r>
  </si>
  <si>
    <r>
      <t>System.Xml.</t>
    </r>
    <r>
      <rPr>
        <b/>
        <sz val="11"/>
        <color theme="1"/>
        <rFont val="Calibri"/>
        <family val="2"/>
        <scheme val="minor"/>
      </rPr>
      <t>XmlReader</t>
    </r>
  </si>
  <si>
    <r>
      <t>System.Xml.</t>
    </r>
    <r>
      <rPr>
        <b/>
        <sz val="11"/>
        <color theme="1"/>
        <rFont val="Calibri"/>
        <family val="2"/>
        <scheme val="minor"/>
      </rPr>
      <t>XmlNodeReader</t>
    </r>
  </si>
  <si>
    <r>
      <t>System.Xml.</t>
    </r>
    <r>
      <rPr>
        <b/>
        <sz val="11"/>
        <color theme="1"/>
        <rFont val="Calibri"/>
        <family val="2"/>
        <scheme val="minor"/>
      </rPr>
      <t>XmlTextReader</t>
    </r>
  </si>
  <si>
    <r>
      <t>System.Xml.XPath.</t>
    </r>
    <r>
      <rPr>
        <b/>
        <sz val="11"/>
        <color theme="1"/>
        <rFont val="Calibri"/>
        <family val="2"/>
        <scheme val="minor"/>
      </rPr>
      <t>XPathNavigator</t>
    </r>
  </si>
  <si>
    <r>
      <t>System.Xml.Xsl.</t>
    </r>
    <r>
      <rPr>
        <b/>
        <sz val="11"/>
        <color theme="1"/>
        <rFont val="Calibri"/>
        <family val="2"/>
        <scheme val="minor"/>
      </rPr>
      <t>XslCompiledTransform</t>
    </r>
  </si>
  <si>
    <t>linqxelementsafe</t>
  </si>
  <si>
    <t>linqxdocumentsafe</t>
  </si>
  <si>
    <t>linqxdocumentunsafe</t>
  </si>
  <si>
    <t>xmldictionaryreadersafe</t>
  </si>
  <si>
    <t>xmldictionaryreaderunsafe</t>
  </si>
  <si>
    <t>xmldocumentsafe452</t>
  </si>
  <si>
    <t>xmldocumentsafe</t>
  </si>
  <si>
    <t>xmldocumentunsafe</t>
  </si>
  <si>
    <t>xmlreadersafe</t>
  </si>
  <si>
    <t>xmlreaderunsafe</t>
  </si>
  <si>
    <t>xmlnodereadersafe</t>
  </si>
  <si>
    <t>xmlnodereadersafexmlreader</t>
  </si>
  <si>
    <t>xmltextreadersafe452</t>
  </si>
  <si>
    <t>xmltextreadersafe</t>
  </si>
  <si>
    <t>xmltextreaderunsafe</t>
  </si>
  <si>
    <t>xpathnavigatorsafe452</t>
  </si>
  <si>
    <t>xpathnavigatorsafe</t>
  </si>
  <si>
    <t>xslcompiledtransformsafe</t>
  </si>
  <si>
    <t>xslcompiledtransformunsafe</t>
  </si>
  <si>
    <t>Test Title</t>
  </si>
  <si>
    <t>XElement: Safe by Default Example</t>
  </si>
  <si>
    <t>XDocument: Safe by Default Example</t>
  </si>
  <si>
    <t>XDocument: Unsafe when Providing an Unsafe XML Parser Example</t>
  </si>
  <si>
    <t>Safe by Default Example</t>
  </si>
  <si>
    <t>Unsafe when Providing an Unsafe XML Parser Example</t>
  </si>
  <si>
    <t>Unsafe by Default in Current .NET Version (4.5.1 and lower) Example
or
Safe by Default in Current .NET Version (4.5.2 and above) Example</t>
  </si>
  <si>
    <t>Safe when Setting the XmlResolver to null Example</t>
  </si>
  <si>
    <t>Unsafe when Resolving Entities Manually Example</t>
  </si>
  <si>
    <t>Safe when Wrapping in an Unsafe XmlReader Example</t>
  </si>
  <si>
    <t>Safe when Providing a Safe XML Parser Example</t>
  </si>
  <si>
    <t>Safe when Prohibiting DTDs Example</t>
  </si>
  <si>
    <t>Proves that XElement is safe by default</t>
  </si>
  <si>
    <t>Proves that XDocument is safe by default</t>
  </si>
  <si>
    <t>Proves that giving XmlDocument an unsafe XML parser makes it unsafe as well</t>
  </si>
  <si>
    <t>Proves that XmlDictionaryReader is safe by default</t>
  </si>
  <si>
    <t>Proves that giving XmlDictionaryReader an unsafe XML parser makes it unsafe as well</t>
  </si>
  <si>
    <t>Proves that XmlDocument is unsafe by default, or safe by default in .NET versions 4.5.2 and up</t>
  </si>
  <si>
    <t>Proves that setting the XmlDocument's XmlResolver to null make the XmlDocument safe</t>
  </si>
  <si>
    <t>Proves that creating a nonnull XmlResolver for the XmlDocument to use makes the XmlDocument unsafe</t>
  </si>
  <si>
    <t>Proves that XmlReader is safe by default</t>
  </si>
  <si>
    <t>Proves that XmlNodeReader is safe by default</t>
  </si>
  <si>
    <t>Proves that creating a nonnull XmlResolver for the XmlReaderSettings that the XmlReader uses makes the XmlReader unsafe</t>
  </si>
  <si>
    <t>Proves that XmlNodeReader is safe even when wrapped in an unsafe XmlReader</t>
  </si>
  <si>
    <t>Proves that XmlTextReader is unsafe by default, or safe by default in .NET versions 4.5.2 and up</t>
  </si>
  <si>
    <t>Proves that setting the XmlTextReader's DtdProcessing property to Prohibit makes the XmlTextReader safe</t>
  </si>
  <si>
    <t>Proves that creating a nonnull XmlResolver for the XmlTextReader to use makes the XmlTextReader unsafe</t>
  </si>
  <si>
    <t>Proves that XPathNavigator is unsafe by default, or safe by default in .NET versions 4.5.2 and up</t>
  </si>
  <si>
    <t>Proves that XPathNavigator is safe when provided with a safe XML parser</t>
  </si>
  <si>
    <t>Proves that XslCompiledTransform is safe by default</t>
  </si>
  <si>
    <t>Proves that XslCompiledTransform is unsafe when provided with an unsafe XML parser</t>
  </si>
  <si>
    <t>True Positive</t>
  </si>
  <si>
    <t>False Negative</t>
  </si>
  <si>
    <t>True Negative</t>
  </si>
  <si>
    <t>False Positive</t>
  </si>
  <si>
    <t>Total</t>
  </si>
  <si>
    <t>True Posistive Rate</t>
  </si>
  <si>
    <t>False Positive Rate</t>
  </si>
  <si>
    <t>Score</t>
  </si>
  <si>
    <t>XML External Entity (XXE) Injection (.NET 4.5.1)</t>
  </si>
  <si>
    <t>XML External Entity (XXE) Injection (.NET 4.5.2)</t>
  </si>
  <si>
    <t>Fortify had the same results for running in Fortify 16.20 and 17.10, 
as well as analyzing the solution in .NET 4.5.1 and 4.5.2 (positives and negatives are different, however)</t>
  </si>
  <si>
    <t>Contrast did not detect anthing .NET 4.5.1 and 4.5.2 (positives and negatives are different, however)</t>
  </si>
  <si>
    <t>Query Type</t>
  </si>
  <si>
    <t>Test</t>
  </si>
  <si>
    <t>SELECT</t>
  </si>
  <si>
    <t>DELETE</t>
  </si>
  <si>
    <t>Safety</t>
  </si>
  <si>
    <t>Safe when Using Built-in Functions Example</t>
  </si>
  <si>
    <t>Unsafe when Using String Concatenation on Custom HQL Queries (CreateQuery) Example</t>
  </si>
  <si>
    <t>Unsafe when Using String Concatenation on Custom SQL Queries (CreateSQLQuery) Example</t>
  </si>
  <si>
    <t>safedefault</t>
  </si>
  <si>
    <t>unsafe</t>
  </si>
  <si>
    <t>unsafesql</t>
  </si>
  <si>
    <t>unsafehqlstringplace</t>
  </si>
  <si>
    <t>Unsafe when Using String Placeholders on Custom HQL Queries (CreateQuery) Example</t>
  </si>
  <si>
    <t>Unsafe when Using String Placeholders on Custom SQL Queries (CreateSQLQuery) Example</t>
  </si>
  <si>
    <t>Proves that by doing string concatenation in the CreateQuery method, the HQL query is just as vulnerable to injection as any unsafe SQL query</t>
  </si>
  <si>
    <t>Proves that Nhibernate's bult-in functions are inherently parameterized, which make it safe from injection</t>
  </si>
  <si>
    <t>Proves that by doing string concatenation in the CreateSQLQuery method, the SQL query is vulnerable to injection</t>
  </si>
  <si>
    <t>Proves that by using string placeholders in the CreateQuery method, the HQL query is just as vulnerable to injection as any unsafe SQL query</t>
  </si>
  <si>
    <t>Proves that by using string placeholders in the CreateSQLQuery method, the SQL query is vulnerable to injection</t>
  </si>
  <si>
    <t>Safe when Parameterizing Custom HQL Queries (CreateQuery) Example</t>
  </si>
  <si>
    <t>Safe when Parameterizing Custom SQL Queries (CreateSQLQuery) Example</t>
  </si>
  <si>
    <t>safeparam</t>
  </si>
  <si>
    <t>safeparamsql</t>
  </si>
  <si>
    <t>deletesafedefault</t>
  </si>
  <si>
    <t>Safe when Using Built-in Functions Example [TEST REMOVED]</t>
  </si>
  <si>
    <t>Unsafe when Using String Concatenation on Custom HQL Queries Example</t>
  </si>
  <si>
    <t>deleteunsafe</t>
  </si>
  <si>
    <t>Proves that by doing string concatenation in the Delete method, the query is vulnerable to injection</t>
  </si>
  <si>
    <t>Proves that by parameterizing the user input, we can succesfully block any SQL injection attempts</t>
  </si>
  <si>
    <t>Proves that by parameterizing the user input, we can succesfully block any HQL injection attempts</t>
  </si>
  <si>
    <t>Proves that Nhibernate's bult-in functions are inherently parameterized, which make it safe from injection (REMOVED due to uselessness, see comment in hqlresults.aspx.cs for more info)</t>
  </si>
  <si>
    <t>Unsafe when Using String Placeholders on Custom HQL Queries Example</t>
  </si>
  <si>
    <t>Proves that by using string placeholders in the Delete method, the query is vulnerable to injection</t>
  </si>
  <si>
    <t>Proves that by parameterizing the user input, we can succesfully block any HQL injection attempt</t>
  </si>
  <si>
    <t>Safe when Parameterizing Custom HQL Queries Example</t>
  </si>
  <si>
    <t>deletesafeparam</t>
  </si>
  <si>
    <t>deleteunsafestringplace</t>
  </si>
  <si>
    <t xml:space="preserve">Fortify did not detect anything </t>
  </si>
  <si>
    <t>SQL Injection</t>
  </si>
  <si>
    <t>HQL/SQL Injection</t>
  </si>
  <si>
    <t>Fortify Detection</t>
  </si>
  <si>
    <t>Contrast Detection</t>
  </si>
  <si>
    <t>N/A</t>
  </si>
  <si>
    <t>Pass</t>
  </si>
  <si>
    <t>Fail</t>
  </si>
  <si>
    <t>Fortify Detection (.NET 4.5.1)</t>
  </si>
  <si>
    <t>Contrast Detection (4.5.1)</t>
  </si>
  <si>
    <t>Contrast Detection (4.5.2)</t>
  </si>
  <si>
    <t>Fortify Detection (4.5.2)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</si>
</sst>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2" xfId="1" applyBorder="1"/>
    <xf numFmtId="0" fontId="1" fillId="0" borderId="2" xfId="1" applyNumberFormat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2" borderId="3" xfId="0" applyFont="1" applyFill="1" applyBorder="1"/>
    <xf numFmtId="0" fontId="0" fillId="2" borderId="4" xfId="0" applyFont="1" applyFill="1" applyBorder="1"/>
    <xf numFmtId="0" fontId="0" fillId="5" borderId="6" xfId="0" applyFont="1" applyFill="1" applyBorder="1"/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/>
    <xf numFmtId="0" fontId="0" fillId="0" borderId="6" xfId="0" applyFont="1" applyBorder="1" applyAlignment="1"/>
    <xf numFmtId="0" fontId="4" fillId="4" borderId="7" xfId="0" applyFont="1" applyFill="1" applyBorder="1" applyAlignment="1">
      <alignment wrapText="1"/>
    </xf>
    <xf numFmtId="0" fontId="4" fillId="4" borderId="7" xfId="0" applyFont="1" applyFill="1" applyBorder="1" applyAlignment="1"/>
    <xf numFmtId="0" fontId="0" fillId="5" borderId="8" xfId="0" applyFont="1" applyFill="1" applyBorder="1"/>
    <xf numFmtId="0" fontId="0" fillId="5" borderId="8" xfId="0" applyFont="1" applyFill="1" applyBorder="1" applyAlignment="1"/>
    <xf numFmtId="0" fontId="3" fillId="3" borderId="5" xfId="2" applyBorder="1"/>
    <xf numFmtId="0" fontId="3" fillId="3" borderId="5" xfId="2" applyBorder="1" applyAlignment="1">
      <alignment wrapText="1"/>
    </xf>
    <xf numFmtId="0" fontId="3" fillId="3" borderId="5" xfId="2" applyBorder="1" applyAlignment="1"/>
    <xf numFmtId="0" fontId="3" fillId="3" borderId="6" xfId="2" applyBorder="1"/>
    <xf numFmtId="0" fontId="0" fillId="6" borderId="6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8" xfId="2" applyBorder="1"/>
  </cellXfs>
  <cellStyles count="3">
    <cellStyle name="Neutral" xfId="2" builtinId="28"/>
    <cellStyle name="Normal" xfId="0" builtinId="0"/>
    <cellStyle name="Total" xfId="1" builtinId="25"/>
  </cellStyles>
  <dxfs count="2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Results for XXE'!$G$11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7904"/>
        <c:axId val="84188480"/>
      </c:scatterChart>
      <c:valAx>
        <c:axId val="8418790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8480"/>
        <c:crosses val="autoZero"/>
        <c:crossBetween val="midCat"/>
        <c:majorUnit val="0.1"/>
      </c:valAx>
      <c:valAx>
        <c:axId val="841884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790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XXE'!$H$39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'Fortify Results for XXE'!$G$39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38848"/>
        <c:axId val="122639424"/>
      </c:scatterChart>
      <c:valAx>
        <c:axId val="12263884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639424"/>
        <c:crosses val="autoZero"/>
        <c:crossBetween val="midCat"/>
        <c:majorUnit val="0.1"/>
      </c:valAx>
      <c:valAx>
        <c:axId val="1226394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63884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Results for HQL'!$G$5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1728"/>
        <c:axId val="81698816"/>
      </c:scatterChart>
      <c:valAx>
        <c:axId val="12264172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98816"/>
        <c:crosses val="autoZero"/>
        <c:crossBetween val="midCat"/>
        <c:majorUnit val="0.1"/>
      </c:valAx>
      <c:valAx>
        <c:axId val="816988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64172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XXE'!$G$11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696"/>
        <c:axId val="81702272"/>
      </c:scatterChart>
      <c:valAx>
        <c:axId val="8170169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02272"/>
        <c:crosses val="autoZero"/>
        <c:crossBetween val="midCat"/>
        <c:majorUnit val="0.1"/>
      </c:valAx>
      <c:valAx>
        <c:axId val="817022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0169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XXE'!$H$39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XXE'!$G$39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000"/>
        <c:axId val="81704576"/>
      </c:scatterChart>
      <c:valAx>
        <c:axId val="8170400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04576"/>
        <c:crosses val="autoZero"/>
        <c:crossBetween val="midCat"/>
        <c:majorUnit val="0.1"/>
      </c:valAx>
      <c:valAx>
        <c:axId val="81704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0400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HQL'!$G$5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9184"/>
        <c:axId val="84189760"/>
      </c:scatterChart>
      <c:valAx>
        <c:axId val="8418918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9760"/>
        <c:crosses val="autoZero"/>
        <c:crossBetween val="midCat"/>
        <c:majorUnit val="0.1"/>
      </c:valAx>
      <c:valAx>
        <c:axId val="8418976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8918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47625</xdr:rowOff>
    </xdr:from>
    <xdr:to>
      <xdr:col>1</xdr:col>
      <xdr:colOff>791172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6</xdr:row>
      <xdr:rowOff>47625</xdr:rowOff>
    </xdr:from>
    <xdr:to>
      <xdr:col>2</xdr:col>
      <xdr:colOff>1095374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0" totalsRowShown="0" headerRowDxfId="230">
  <autoFilter ref="A1:K20"/>
  <tableColumns count="11">
    <tableColumn id="1" name="Test"/>
    <tableColumn id="2" name="XML Parser"/>
    <tableColumn id="7" name="Test Title"/>
    <tableColumn id="3" name="Test Tag"/>
    <tableColumn id="4" name="Safety in 4.5.1 and lower"/>
    <tableColumn id="8" name="Fortify Detection (.NET 4.5.1)" dataDxfId="116"/>
    <tableColumn id="9" name="Contrast Detection (4.5.1)" dataDxfId="115"/>
    <tableColumn id="5" name="Safety in 4.5.2 and up" dataDxfId="229"/>
    <tableColumn id="10" name="Fortify Detection (4.5.2)" dataDxfId="118"/>
    <tableColumn id="11" name="Contrast Detection (4.5.2)" dataDxfId="117"/>
    <tableColumn id="6" name="Test Description" dataDxfId="2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2" totalsRowShown="0" headerRowDxfId="227" headerRowBorderDxfId="226" tableBorderDxfId="225" totalsRowBorderDxfId="224">
  <autoFilter ref="A1:H12"/>
  <tableColumns count="8">
    <tableColumn id="1" name="Test" dataDxfId="223"/>
    <tableColumn id="2" name="Query Type" dataDxfId="222"/>
    <tableColumn id="3" name="Test Title" dataDxfId="221"/>
    <tableColumn id="4" name="Test Tag" dataDxfId="220"/>
    <tableColumn id="5" name="Safety"/>
    <tableColumn id="6" name="Fortify Detection"/>
    <tableColumn id="8" name="Contrast Detection"/>
    <tableColumn id="7" name="Test Description" dataDxfId="2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:I11" totalsRowShown="0" tableBorderDxfId="218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17"/>
    <tableColumn id="8" name="False Positive Rate" dataDxfId="216"/>
    <tableColumn id="9" name="Score" dataDxfId="2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27" displayName="Table27" ref="A30:I39" totalsRowShown="0" tableBorderDxfId="214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13"/>
    <tableColumn id="8" name="False Positive Rate" dataDxfId="212"/>
    <tableColumn id="9" name="Score" dataDxfId="2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2:I5" totalsRowShown="0" tableBorderDxfId="210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09"/>
    <tableColumn id="8" name="False Positive Rate" dataDxfId="208"/>
    <tableColumn id="9" name="Score" dataDxfId="20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28" displayName="Table28" ref="A2:I11" totalsRowShown="0" tableBorderDxfId="206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05"/>
    <tableColumn id="8" name="False Positive Rate" dataDxfId="204"/>
    <tableColumn id="9" name="Score" dataDxfId="20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279" displayName="Table279" ref="A30:I39" totalsRowShown="0" tableBorderDxfId="202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01"/>
    <tableColumn id="8" name="False Positive Rate" dataDxfId="200"/>
    <tableColumn id="9" name="Score" dataDxfId="19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2610" displayName="Table2610" ref="A2:I5" totalsRowShown="0" tableBorderDxfId="198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197"/>
    <tableColumn id="8" name="False Positive Rate" dataDxfId="196"/>
    <tableColumn id="9" name="Score" dataDxfId="19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tabSelected="1" zoomScaleNormal="100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7" bestFit="1" customWidth="1"/>
    <col min="2" max="2" width="36.140625" bestFit="1" customWidth="1"/>
    <col min="3" max="3" width="61.7109375" bestFit="1" customWidth="1"/>
    <col min="4" max="4" width="28.140625" style="2" bestFit="1" customWidth="1"/>
    <col min="5" max="5" width="25.28515625" bestFit="1" customWidth="1"/>
    <col min="6" max="6" width="23.85546875" style="5" bestFit="1" customWidth="1"/>
    <col min="7" max="7" width="20.140625" style="5" bestFit="1" customWidth="1"/>
    <col min="8" max="8" width="22.28515625" style="5" bestFit="1" customWidth="1"/>
    <col min="9" max="10" width="10.85546875" bestFit="1" customWidth="1"/>
    <col min="11" max="11" width="114.28515625" style="1" bestFit="1" customWidth="1"/>
  </cols>
  <sheetData>
    <row r="1" spans="1:11" ht="45" x14ac:dyDescent="0.25">
      <c r="A1" s="5" t="s">
        <v>78</v>
      </c>
      <c r="B1" s="5" t="s">
        <v>0</v>
      </c>
      <c r="C1" s="5" t="s">
        <v>34</v>
      </c>
      <c r="D1" s="5" t="s">
        <v>4</v>
      </c>
      <c r="E1" s="5" t="s">
        <v>5</v>
      </c>
      <c r="F1" s="5" t="s">
        <v>122</v>
      </c>
      <c r="G1" s="5" t="s">
        <v>123</v>
      </c>
      <c r="H1" s="5" t="s">
        <v>6</v>
      </c>
      <c r="I1" s="5" t="s">
        <v>125</v>
      </c>
      <c r="J1" s="5" t="s">
        <v>124</v>
      </c>
      <c r="K1" s="1" t="s">
        <v>1</v>
      </c>
    </row>
    <row r="2" spans="1:11" x14ac:dyDescent="0.25">
      <c r="A2" s="2">
        <v>1</v>
      </c>
      <c r="B2" s="2" t="s">
        <v>8</v>
      </c>
      <c r="C2" s="2" t="s">
        <v>35</v>
      </c>
      <c r="D2" s="2" t="s">
        <v>15</v>
      </c>
      <c r="E2" s="2" t="s">
        <v>3</v>
      </c>
      <c r="F2" s="11" t="s">
        <v>120</v>
      </c>
      <c r="G2" s="11" t="s">
        <v>120</v>
      </c>
      <c r="H2" s="2" t="s">
        <v>3</v>
      </c>
      <c r="I2" s="11" t="s">
        <v>120</v>
      </c>
      <c r="J2" s="11" t="s">
        <v>120</v>
      </c>
      <c r="K2" s="1" t="s">
        <v>46</v>
      </c>
    </row>
    <row r="3" spans="1:11" x14ac:dyDescent="0.25">
      <c r="A3" s="2">
        <v>2</v>
      </c>
      <c r="B3" s="2" t="s">
        <v>8</v>
      </c>
      <c r="C3" s="2" t="s">
        <v>36</v>
      </c>
      <c r="D3" s="2" t="s">
        <v>16</v>
      </c>
      <c r="E3" s="2" t="s">
        <v>3</v>
      </c>
      <c r="F3" s="11" t="s">
        <v>120</v>
      </c>
      <c r="G3" s="11" t="s">
        <v>120</v>
      </c>
      <c r="H3" s="2" t="s">
        <v>3</v>
      </c>
      <c r="I3" s="11" t="s">
        <v>120</v>
      </c>
      <c r="J3" s="11" t="s">
        <v>120</v>
      </c>
      <c r="K3" s="1" t="s">
        <v>47</v>
      </c>
    </row>
    <row r="4" spans="1:11" x14ac:dyDescent="0.25">
      <c r="A4" s="2">
        <v>3</v>
      </c>
      <c r="B4" s="2" t="s">
        <v>8</v>
      </c>
      <c r="C4" s="2" t="s">
        <v>37</v>
      </c>
      <c r="D4" s="2" t="s">
        <v>17</v>
      </c>
      <c r="E4" s="2" t="s">
        <v>2</v>
      </c>
      <c r="F4" s="11" t="s">
        <v>120</v>
      </c>
      <c r="G4" s="11" t="s">
        <v>121</v>
      </c>
      <c r="H4" s="2" t="s">
        <v>2</v>
      </c>
      <c r="I4" s="11" t="s">
        <v>120</v>
      </c>
      <c r="J4" s="11" t="s">
        <v>121</v>
      </c>
      <c r="K4" s="1" t="s">
        <v>48</v>
      </c>
    </row>
    <row r="5" spans="1:11" x14ac:dyDescent="0.25">
      <c r="A5" s="2">
        <v>4</v>
      </c>
      <c r="B5" s="2" t="s">
        <v>7</v>
      </c>
      <c r="C5" s="2" t="s">
        <v>38</v>
      </c>
      <c r="D5" s="2" t="s">
        <v>18</v>
      </c>
      <c r="E5" s="2" t="s">
        <v>3</v>
      </c>
      <c r="F5" s="11" t="s">
        <v>120</v>
      </c>
      <c r="G5" s="11" t="s">
        <v>120</v>
      </c>
      <c r="H5" s="2" t="s">
        <v>3</v>
      </c>
      <c r="I5" s="11" t="s">
        <v>120</v>
      </c>
      <c r="J5" s="11" t="s">
        <v>120</v>
      </c>
      <c r="K5" s="1" t="s">
        <v>49</v>
      </c>
    </row>
    <row r="6" spans="1:11" x14ac:dyDescent="0.25">
      <c r="A6" s="2">
        <v>5</v>
      </c>
      <c r="B6" s="2" t="s">
        <v>7</v>
      </c>
      <c r="C6" s="2" t="s">
        <v>39</v>
      </c>
      <c r="D6" s="2" t="s">
        <v>19</v>
      </c>
      <c r="E6" s="2" t="s">
        <v>2</v>
      </c>
      <c r="F6" s="11" t="s">
        <v>120</v>
      </c>
      <c r="G6" s="11" t="s">
        <v>121</v>
      </c>
      <c r="H6" s="2" t="s">
        <v>2</v>
      </c>
      <c r="I6" s="11" t="s">
        <v>120</v>
      </c>
      <c r="J6" s="11" t="s">
        <v>121</v>
      </c>
      <c r="K6" s="1" t="s">
        <v>50</v>
      </c>
    </row>
    <row r="7" spans="1:11" ht="60" x14ac:dyDescent="0.25">
      <c r="A7" s="2">
        <v>6</v>
      </c>
      <c r="B7" s="2" t="s">
        <v>9</v>
      </c>
      <c r="C7" s="5" t="s">
        <v>40</v>
      </c>
      <c r="D7" s="2" t="s">
        <v>20</v>
      </c>
      <c r="E7" s="2" t="s">
        <v>2</v>
      </c>
      <c r="F7" s="5" t="s">
        <v>120</v>
      </c>
      <c r="G7" s="11" t="s">
        <v>121</v>
      </c>
      <c r="H7" s="5" t="s">
        <v>3</v>
      </c>
      <c r="I7" s="5" t="s">
        <v>121</v>
      </c>
      <c r="J7" s="11" t="s">
        <v>120</v>
      </c>
      <c r="K7" s="1" t="s">
        <v>51</v>
      </c>
    </row>
    <row r="8" spans="1:11" x14ac:dyDescent="0.25">
      <c r="A8" s="2">
        <v>7</v>
      </c>
      <c r="B8" s="2" t="s">
        <v>9</v>
      </c>
      <c r="C8" s="2" t="s">
        <v>41</v>
      </c>
      <c r="D8" s="2" t="s">
        <v>21</v>
      </c>
      <c r="E8" s="5" t="s">
        <v>3</v>
      </c>
      <c r="F8" s="5" t="s">
        <v>120</v>
      </c>
      <c r="G8" s="11" t="s">
        <v>120</v>
      </c>
      <c r="H8" s="5" t="s">
        <v>3</v>
      </c>
      <c r="I8" s="11" t="s">
        <v>120</v>
      </c>
      <c r="J8" s="11" t="s">
        <v>120</v>
      </c>
      <c r="K8" s="1" t="s">
        <v>52</v>
      </c>
    </row>
    <row r="9" spans="1:11" x14ac:dyDescent="0.25">
      <c r="A9" s="2">
        <v>8</v>
      </c>
      <c r="B9" s="2" t="s">
        <v>9</v>
      </c>
      <c r="C9" s="2" t="s">
        <v>42</v>
      </c>
      <c r="D9" s="2" t="s">
        <v>22</v>
      </c>
      <c r="E9" s="2" t="s">
        <v>2</v>
      </c>
      <c r="F9" s="11" t="s">
        <v>120</v>
      </c>
      <c r="G9" s="11" t="s">
        <v>121</v>
      </c>
      <c r="H9" s="2" t="s">
        <v>2</v>
      </c>
      <c r="I9" s="11" t="s">
        <v>120</v>
      </c>
      <c r="J9" s="11" t="s">
        <v>121</v>
      </c>
      <c r="K9" s="1" t="s">
        <v>53</v>
      </c>
    </row>
    <row r="10" spans="1:11" x14ac:dyDescent="0.25">
      <c r="A10" s="2">
        <v>9</v>
      </c>
      <c r="B10" s="2" t="s">
        <v>10</v>
      </c>
      <c r="C10" s="2" t="s">
        <v>38</v>
      </c>
      <c r="D10" s="2" t="s">
        <v>23</v>
      </c>
      <c r="E10" s="2" t="s">
        <v>3</v>
      </c>
      <c r="F10" s="11" t="s">
        <v>120</v>
      </c>
      <c r="G10" s="11" t="s">
        <v>120</v>
      </c>
      <c r="H10" s="2" t="s">
        <v>3</v>
      </c>
      <c r="I10" s="11" t="s">
        <v>120</v>
      </c>
      <c r="J10" s="11" t="s">
        <v>120</v>
      </c>
      <c r="K10" s="1" t="s">
        <v>54</v>
      </c>
    </row>
    <row r="11" spans="1:11" x14ac:dyDescent="0.25">
      <c r="A11" s="2">
        <v>10</v>
      </c>
      <c r="B11" s="2" t="s">
        <v>10</v>
      </c>
      <c r="C11" s="2" t="s">
        <v>42</v>
      </c>
      <c r="D11" s="2" t="s">
        <v>24</v>
      </c>
      <c r="E11" s="2" t="s">
        <v>2</v>
      </c>
      <c r="F11" s="11" t="s">
        <v>120</v>
      </c>
      <c r="G11" s="11" t="s">
        <v>121</v>
      </c>
      <c r="H11" s="2" t="s">
        <v>2</v>
      </c>
      <c r="I11" s="11" t="s">
        <v>120</v>
      </c>
      <c r="J11" s="11" t="s">
        <v>121</v>
      </c>
      <c r="K11" s="1" t="s">
        <v>56</v>
      </c>
    </row>
    <row r="12" spans="1:11" x14ac:dyDescent="0.25">
      <c r="A12" s="2">
        <v>11</v>
      </c>
      <c r="B12" s="3" t="s">
        <v>11</v>
      </c>
      <c r="C12" s="3" t="s">
        <v>38</v>
      </c>
      <c r="D12" s="2" t="s">
        <v>25</v>
      </c>
      <c r="E12" s="2" t="s">
        <v>3</v>
      </c>
      <c r="F12" s="11" t="s">
        <v>120</v>
      </c>
      <c r="G12" s="11" t="s">
        <v>120</v>
      </c>
      <c r="H12" s="2" t="s">
        <v>3</v>
      </c>
      <c r="I12" s="11" t="s">
        <v>120</v>
      </c>
      <c r="J12" s="11" t="s">
        <v>120</v>
      </c>
      <c r="K12" s="1" t="s">
        <v>55</v>
      </c>
    </row>
    <row r="13" spans="1:11" x14ac:dyDescent="0.25">
      <c r="A13" s="2">
        <v>12</v>
      </c>
      <c r="B13" s="3" t="s">
        <v>11</v>
      </c>
      <c r="C13" s="3" t="s">
        <v>43</v>
      </c>
      <c r="D13" s="2" t="s">
        <v>26</v>
      </c>
      <c r="E13" s="2" t="s">
        <v>3</v>
      </c>
      <c r="F13" s="11" t="s">
        <v>120</v>
      </c>
      <c r="G13" s="11" t="s">
        <v>120</v>
      </c>
      <c r="H13" s="2" t="s">
        <v>3</v>
      </c>
      <c r="I13" s="11" t="s">
        <v>120</v>
      </c>
      <c r="J13" s="11" t="s">
        <v>120</v>
      </c>
      <c r="K13" s="1" t="s">
        <v>57</v>
      </c>
    </row>
    <row r="14" spans="1:11" ht="60" x14ac:dyDescent="0.25">
      <c r="A14" s="2">
        <v>13</v>
      </c>
      <c r="B14" s="3" t="s">
        <v>12</v>
      </c>
      <c r="C14" s="7" t="s">
        <v>40</v>
      </c>
      <c r="D14" s="2" t="s">
        <v>27</v>
      </c>
      <c r="E14" s="2" t="s">
        <v>2</v>
      </c>
      <c r="F14" s="5" t="s">
        <v>120</v>
      </c>
      <c r="G14" s="11" t="s">
        <v>121</v>
      </c>
      <c r="H14" s="5" t="s">
        <v>3</v>
      </c>
      <c r="I14" s="5" t="s">
        <v>121</v>
      </c>
      <c r="J14" s="11" t="s">
        <v>120</v>
      </c>
      <c r="K14" s="1" t="s">
        <v>58</v>
      </c>
    </row>
    <row r="15" spans="1:11" x14ac:dyDescent="0.25">
      <c r="A15" s="2">
        <v>14</v>
      </c>
      <c r="B15" s="3" t="s">
        <v>12</v>
      </c>
      <c r="C15" s="3" t="s">
        <v>45</v>
      </c>
      <c r="D15" s="2" t="s">
        <v>28</v>
      </c>
      <c r="E15" s="5" t="s">
        <v>3</v>
      </c>
      <c r="F15" s="5" t="s">
        <v>120</v>
      </c>
      <c r="G15" s="11" t="s">
        <v>120</v>
      </c>
      <c r="H15" s="5" t="s">
        <v>3</v>
      </c>
      <c r="I15" s="11" t="s">
        <v>120</v>
      </c>
      <c r="J15" s="11" t="s">
        <v>120</v>
      </c>
      <c r="K15" s="1" t="s">
        <v>59</v>
      </c>
    </row>
    <row r="16" spans="1:11" x14ac:dyDescent="0.25">
      <c r="A16" s="2">
        <v>15</v>
      </c>
      <c r="B16" s="3" t="s">
        <v>12</v>
      </c>
      <c r="C16" s="3" t="s">
        <v>42</v>
      </c>
      <c r="D16" s="2" t="s">
        <v>29</v>
      </c>
      <c r="E16" s="2" t="s">
        <v>2</v>
      </c>
      <c r="F16" s="11" t="s">
        <v>120</v>
      </c>
      <c r="G16" s="11" t="s">
        <v>121</v>
      </c>
      <c r="H16" s="2" t="s">
        <v>2</v>
      </c>
      <c r="I16" s="11" t="s">
        <v>120</v>
      </c>
      <c r="J16" s="11" t="s">
        <v>121</v>
      </c>
      <c r="K16" s="1" t="s">
        <v>60</v>
      </c>
    </row>
    <row r="17" spans="1:11" ht="60" x14ac:dyDescent="0.25">
      <c r="A17" s="2">
        <v>16</v>
      </c>
      <c r="B17" s="3" t="s">
        <v>13</v>
      </c>
      <c r="C17" s="7" t="s">
        <v>40</v>
      </c>
      <c r="D17" s="2" t="s">
        <v>30</v>
      </c>
      <c r="E17" s="2" t="s">
        <v>2</v>
      </c>
      <c r="F17" s="5" t="s">
        <v>120</v>
      </c>
      <c r="G17" s="11" t="s">
        <v>121</v>
      </c>
      <c r="H17" s="5" t="s">
        <v>3</v>
      </c>
      <c r="I17" s="5" t="s">
        <v>121</v>
      </c>
      <c r="J17" s="11" t="s">
        <v>120</v>
      </c>
      <c r="K17" s="1" t="s">
        <v>61</v>
      </c>
    </row>
    <row r="18" spans="1:11" x14ac:dyDescent="0.25">
      <c r="A18" s="2">
        <v>17</v>
      </c>
      <c r="B18" s="3" t="s">
        <v>13</v>
      </c>
      <c r="C18" s="3" t="s">
        <v>44</v>
      </c>
      <c r="D18" s="2" t="s">
        <v>31</v>
      </c>
      <c r="E18" s="5" t="s">
        <v>3</v>
      </c>
      <c r="F18" s="5" t="s">
        <v>120</v>
      </c>
      <c r="G18" s="11" t="s">
        <v>120</v>
      </c>
      <c r="H18" s="5" t="s">
        <v>3</v>
      </c>
      <c r="I18" s="11" t="s">
        <v>120</v>
      </c>
      <c r="J18" s="11" t="s">
        <v>120</v>
      </c>
      <c r="K18" s="1" t="s">
        <v>62</v>
      </c>
    </row>
    <row r="19" spans="1:11" x14ac:dyDescent="0.25">
      <c r="A19" s="2">
        <v>18</v>
      </c>
      <c r="B19" s="3" t="s">
        <v>14</v>
      </c>
      <c r="C19" s="3" t="s">
        <v>38</v>
      </c>
      <c r="D19" s="2" t="s">
        <v>32</v>
      </c>
      <c r="E19" s="5" t="s">
        <v>3</v>
      </c>
      <c r="F19" s="5" t="s">
        <v>120</v>
      </c>
      <c r="G19" s="11" t="s">
        <v>120</v>
      </c>
      <c r="H19" s="5" t="s">
        <v>3</v>
      </c>
      <c r="I19" s="11" t="s">
        <v>120</v>
      </c>
      <c r="J19" s="11" t="s">
        <v>120</v>
      </c>
      <c r="K19" s="1" t="s">
        <v>63</v>
      </c>
    </row>
    <row r="20" spans="1:11" x14ac:dyDescent="0.25">
      <c r="A20" s="2">
        <v>19</v>
      </c>
      <c r="B20" s="3" t="s">
        <v>14</v>
      </c>
      <c r="C20" s="3" t="s">
        <v>39</v>
      </c>
      <c r="D20" s="2" t="s">
        <v>33</v>
      </c>
      <c r="E20" s="2" t="s">
        <v>2</v>
      </c>
      <c r="F20" s="11" t="s">
        <v>121</v>
      </c>
      <c r="G20" s="11" t="s">
        <v>121</v>
      </c>
      <c r="H20" s="2" t="s">
        <v>2</v>
      </c>
      <c r="I20" s="11" t="s">
        <v>121</v>
      </c>
      <c r="J20" s="11" t="s">
        <v>121</v>
      </c>
      <c r="K20" s="1" t="s">
        <v>64</v>
      </c>
    </row>
    <row r="21" spans="1:11" x14ac:dyDescent="0.25">
      <c r="A21" s="2"/>
      <c r="B21" s="3"/>
      <c r="C21" s="2"/>
      <c r="E21" s="4"/>
      <c r="F21" s="6"/>
      <c r="G21" s="6"/>
      <c r="H21" s="6"/>
    </row>
    <row r="22" spans="1:11" x14ac:dyDescent="0.25">
      <c r="A22" s="2"/>
      <c r="B22" s="3"/>
      <c r="C22" s="2"/>
      <c r="E22" s="4"/>
      <c r="F22" s="6"/>
      <c r="G22" s="6"/>
      <c r="H22" s="6"/>
    </row>
    <row r="23" spans="1:11" x14ac:dyDescent="0.25">
      <c r="A23" s="2"/>
      <c r="B23" s="3"/>
      <c r="C23" s="2"/>
      <c r="E23" s="4"/>
      <c r="F23" s="6"/>
      <c r="G23" s="6"/>
      <c r="H23" s="6"/>
    </row>
    <row r="24" spans="1:11" x14ac:dyDescent="0.25">
      <c r="A24" s="2"/>
      <c r="B24" s="3"/>
      <c r="C24" s="2"/>
      <c r="E24" s="2"/>
    </row>
    <row r="25" spans="1:11" x14ac:dyDescent="0.25">
      <c r="A25" s="2"/>
      <c r="B25" s="3"/>
      <c r="C25" s="2"/>
      <c r="E25" s="2"/>
    </row>
    <row r="26" spans="1:11" x14ac:dyDescent="0.25">
      <c r="A26" s="2"/>
      <c r="B26" s="3"/>
      <c r="C26" s="2"/>
      <c r="E26" s="2"/>
    </row>
    <row r="27" spans="1:11" x14ac:dyDescent="0.25">
      <c r="A27" s="2"/>
      <c r="B27" s="3"/>
      <c r="C27" s="2"/>
      <c r="E27" s="2"/>
    </row>
    <row r="28" spans="1:11" x14ac:dyDescent="0.25">
      <c r="A28" s="2"/>
      <c r="B28" s="3"/>
      <c r="C28" s="2"/>
      <c r="E28" s="2"/>
    </row>
    <row r="29" spans="1:11" x14ac:dyDescent="0.25">
      <c r="A29" s="2"/>
      <c r="B29" s="3"/>
      <c r="C29" s="2"/>
      <c r="E29" s="2"/>
    </row>
    <row r="30" spans="1:11" x14ac:dyDescent="0.25">
      <c r="A30" s="2"/>
      <c r="B30" s="3"/>
      <c r="C30" s="2"/>
      <c r="E30" s="2"/>
    </row>
    <row r="31" spans="1:11" x14ac:dyDescent="0.25">
      <c r="A31" s="2"/>
      <c r="B31" s="3"/>
      <c r="C31" s="2"/>
      <c r="E31" s="2"/>
    </row>
    <row r="32" spans="1:11" x14ac:dyDescent="0.25">
      <c r="A32" s="2"/>
      <c r="B32" s="3"/>
      <c r="C32" s="2"/>
      <c r="E32" s="2"/>
    </row>
    <row r="33" spans="1:5" x14ac:dyDescent="0.25">
      <c r="A33" s="2"/>
      <c r="B33" s="3"/>
      <c r="C33" s="2"/>
      <c r="E33" s="2"/>
    </row>
    <row r="34" spans="1:5" x14ac:dyDescent="0.25">
      <c r="A34" s="2"/>
      <c r="B34" s="3"/>
      <c r="C34" s="2"/>
      <c r="E34" s="2"/>
    </row>
    <row r="35" spans="1:5" x14ac:dyDescent="0.25">
      <c r="A35" s="2"/>
      <c r="B35" s="3"/>
      <c r="C35" s="2"/>
      <c r="E35" s="2"/>
    </row>
    <row r="36" spans="1:5" x14ac:dyDescent="0.25">
      <c r="A36" s="2"/>
      <c r="B36" s="3"/>
      <c r="C36" s="2"/>
      <c r="E36" s="2"/>
    </row>
    <row r="37" spans="1:5" x14ac:dyDescent="0.25">
      <c r="A37" s="2"/>
      <c r="B37" s="3"/>
      <c r="C37" s="2"/>
      <c r="E37" s="2"/>
    </row>
    <row r="38" spans="1:5" x14ac:dyDescent="0.25">
      <c r="A38" s="2"/>
      <c r="B38" s="3"/>
      <c r="C38" s="2"/>
      <c r="E38" s="2"/>
    </row>
    <row r="39" spans="1:5" x14ac:dyDescent="0.25">
      <c r="A39" s="2"/>
      <c r="B39" s="3"/>
      <c r="C39" s="2"/>
      <c r="E39" s="2"/>
    </row>
  </sheetData>
  <conditionalFormatting sqref="E2:E20 F20:J20 F16:J16 G7:G20 J2:J20 I18:I19 I15:I16 F9:J13 I8:I11 F2:J6">
    <cfRule type="containsText" dxfId="114" priority="5" operator="containsText" text="Safe">
      <formula>NOT(ISERROR(SEARCH("Safe",E2)))</formula>
    </cfRule>
    <cfRule type="containsText" dxfId="113" priority="6" operator="containsText" text="Safe">
      <formula>NOT(ISERROR(SEARCH("Safe",E2)))</formula>
    </cfRule>
  </conditionalFormatting>
  <conditionalFormatting sqref="E2:J20">
    <cfRule type="containsText" dxfId="112" priority="3" operator="containsText" text="Unsafe">
      <formula>NOT(ISERROR(SEARCH("Unsafe",E2)))</formula>
    </cfRule>
    <cfRule type="containsText" dxfId="111" priority="4" operator="containsText" text="Safe">
      <formula>NOT(ISERROR(SEARCH("Safe",E2)))</formula>
    </cfRule>
  </conditionalFormatting>
  <conditionalFormatting sqref="F1:G1048576 I1:J20">
    <cfRule type="containsText" dxfId="110" priority="1" operator="containsText" text="Fail">
      <formula>NOT(ISERROR(SEARCH("Fail",F1)))</formula>
    </cfRule>
    <cfRule type="containsText" dxfId="109" priority="2" operator="containsText" text="Pass">
      <formula>NOT(ISERROR(SEARCH("Pass",F1)))</formula>
    </cfRule>
  </conditionalFormatting>
  <pageMargins left="0.7" right="0.7" top="0.75" bottom="0.75" header="0.3" footer="0.3"/>
  <pageSetup scale="40" fitToHeight="0" orientation="landscape" verticalDpi="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7" sqref="G17"/>
    </sheetView>
  </sheetViews>
  <sheetFormatPr defaultRowHeight="15" x14ac:dyDescent="0.25"/>
  <cols>
    <col min="1" max="1" width="7" bestFit="1" customWidth="1"/>
    <col min="2" max="2" width="13.42578125" bestFit="1" customWidth="1"/>
    <col min="3" max="3" width="84.7109375" bestFit="1" customWidth="1"/>
    <col min="4" max="4" width="23" bestFit="1" customWidth="1"/>
    <col min="5" max="5" width="8.85546875" bestFit="1" customWidth="1"/>
    <col min="6" max="6" width="12" bestFit="1" customWidth="1"/>
    <col min="7" max="7" width="13" bestFit="1" customWidth="1"/>
    <col min="8" max="8" width="171.7109375" bestFit="1" customWidth="1"/>
  </cols>
  <sheetData>
    <row r="1" spans="1:9" ht="30" x14ac:dyDescent="0.25">
      <c r="A1" s="22" t="s">
        <v>78</v>
      </c>
      <c r="B1" s="22" t="s">
        <v>77</v>
      </c>
      <c r="C1" s="22" t="s">
        <v>34</v>
      </c>
      <c r="D1" s="22" t="s">
        <v>4</v>
      </c>
      <c r="E1" s="22" t="s">
        <v>81</v>
      </c>
      <c r="F1" s="22" t="s">
        <v>117</v>
      </c>
      <c r="G1" s="22" t="s">
        <v>118</v>
      </c>
      <c r="H1" s="23" t="s">
        <v>1</v>
      </c>
      <c r="I1" s="11"/>
    </row>
    <row r="2" spans="1:9" x14ac:dyDescent="0.25">
      <c r="A2" s="16">
        <v>1</v>
      </c>
      <c r="B2" s="16" t="s">
        <v>79</v>
      </c>
      <c r="C2" s="16" t="s">
        <v>82</v>
      </c>
      <c r="D2" s="16" t="s">
        <v>85</v>
      </c>
      <c r="E2" s="16" t="s">
        <v>3</v>
      </c>
      <c r="F2" s="17" t="s">
        <v>120</v>
      </c>
      <c r="G2" s="17" t="s">
        <v>120</v>
      </c>
      <c r="H2" s="20" t="s">
        <v>92</v>
      </c>
      <c r="I2" s="11"/>
    </row>
    <row r="3" spans="1:9" x14ac:dyDescent="0.25">
      <c r="A3" s="17">
        <v>2</v>
      </c>
      <c r="B3" s="17" t="s">
        <v>79</v>
      </c>
      <c r="C3" s="17" t="s">
        <v>83</v>
      </c>
      <c r="D3" s="17" t="s">
        <v>86</v>
      </c>
      <c r="E3" s="16" t="s">
        <v>2</v>
      </c>
      <c r="F3" s="24" t="s">
        <v>121</v>
      </c>
      <c r="G3" s="24" t="s">
        <v>120</v>
      </c>
      <c r="H3" s="21" t="s">
        <v>91</v>
      </c>
      <c r="I3" s="11"/>
    </row>
    <row r="4" spans="1:9" x14ac:dyDescent="0.25">
      <c r="A4" s="16">
        <v>3</v>
      </c>
      <c r="B4" s="16" t="s">
        <v>79</v>
      </c>
      <c r="C4" s="16" t="s">
        <v>84</v>
      </c>
      <c r="D4" s="16" t="s">
        <v>87</v>
      </c>
      <c r="E4" s="16" t="s">
        <v>2</v>
      </c>
      <c r="F4" s="24" t="s">
        <v>121</v>
      </c>
      <c r="G4" s="17" t="s">
        <v>121</v>
      </c>
      <c r="H4" s="20" t="s">
        <v>93</v>
      </c>
      <c r="I4" s="11"/>
    </row>
    <row r="5" spans="1:9" x14ac:dyDescent="0.25">
      <c r="A5" s="17">
        <v>4</v>
      </c>
      <c r="B5" s="17" t="s">
        <v>79</v>
      </c>
      <c r="C5" s="17" t="s">
        <v>89</v>
      </c>
      <c r="D5" s="17" t="s">
        <v>88</v>
      </c>
      <c r="E5" s="16" t="s">
        <v>2</v>
      </c>
      <c r="F5" s="24" t="s">
        <v>121</v>
      </c>
      <c r="G5" s="17" t="s">
        <v>121</v>
      </c>
      <c r="H5" s="21" t="s">
        <v>94</v>
      </c>
      <c r="I5" s="11"/>
    </row>
    <row r="6" spans="1:9" x14ac:dyDescent="0.25">
      <c r="A6" s="16">
        <v>5</v>
      </c>
      <c r="B6" s="16" t="s">
        <v>79</v>
      </c>
      <c r="C6" s="16" t="s">
        <v>90</v>
      </c>
      <c r="D6" s="17" t="s">
        <v>88</v>
      </c>
      <c r="E6" s="16" t="s">
        <v>2</v>
      </c>
      <c r="F6" s="24" t="s">
        <v>121</v>
      </c>
      <c r="G6" s="17" t="s">
        <v>121</v>
      </c>
      <c r="H6" s="20" t="s">
        <v>95</v>
      </c>
      <c r="I6" s="11"/>
    </row>
    <row r="7" spans="1:9" x14ac:dyDescent="0.25">
      <c r="A7" s="17">
        <v>6</v>
      </c>
      <c r="B7" s="17" t="s">
        <v>79</v>
      </c>
      <c r="C7" s="18" t="s">
        <v>96</v>
      </c>
      <c r="D7" s="17" t="s">
        <v>98</v>
      </c>
      <c r="E7" s="19" t="s">
        <v>3</v>
      </c>
      <c r="F7" s="17" t="s">
        <v>120</v>
      </c>
      <c r="G7" s="17" t="s">
        <v>120</v>
      </c>
      <c r="H7" s="21" t="s">
        <v>106</v>
      </c>
      <c r="I7" s="11"/>
    </row>
    <row r="8" spans="1:9" x14ac:dyDescent="0.25">
      <c r="A8" s="16">
        <v>7</v>
      </c>
      <c r="B8" s="16" t="s">
        <v>79</v>
      </c>
      <c r="C8" s="16" t="s">
        <v>97</v>
      </c>
      <c r="D8" s="16" t="s">
        <v>99</v>
      </c>
      <c r="E8" s="19" t="s">
        <v>3</v>
      </c>
      <c r="F8" s="17" t="s">
        <v>120</v>
      </c>
      <c r="G8" s="17" t="s">
        <v>120</v>
      </c>
      <c r="H8" s="21" t="s">
        <v>105</v>
      </c>
      <c r="I8" s="11"/>
    </row>
    <row r="9" spans="1:9" x14ac:dyDescent="0.25">
      <c r="A9" s="29">
        <v>8</v>
      </c>
      <c r="B9" s="26" t="s">
        <v>80</v>
      </c>
      <c r="C9" s="26" t="s">
        <v>101</v>
      </c>
      <c r="D9" s="26" t="s">
        <v>100</v>
      </c>
      <c r="E9" s="27" t="s">
        <v>119</v>
      </c>
      <c r="F9" s="35" t="s">
        <v>119</v>
      </c>
      <c r="G9" s="35" t="s">
        <v>119</v>
      </c>
      <c r="H9" s="28" t="s">
        <v>107</v>
      </c>
      <c r="I9" s="11"/>
    </row>
    <row r="10" spans="1:9" x14ac:dyDescent="0.25">
      <c r="A10" s="16">
        <v>9</v>
      </c>
      <c r="B10" s="17" t="s">
        <v>80</v>
      </c>
      <c r="C10" s="16" t="s">
        <v>102</v>
      </c>
      <c r="D10" s="16" t="s">
        <v>103</v>
      </c>
      <c r="E10" s="17" t="s">
        <v>2</v>
      </c>
      <c r="F10" s="17" t="s">
        <v>121</v>
      </c>
      <c r="G10" s="17" t="s">
        <v>121</v>
      </c>
      <c r="H10" s="20" t="s">
        <v>104</v>
      </c>
      <c r="I10" s="11"/>
    </row>
    <row r="11" spans="1:9" x14ac:dyDescent="0.25">
      <c r="A11" s="17">
        <v>10</v>
      </c>
      <c r="B11" s="17" t="s">
        <v>80</v>
      </c>
      <c r="C11" s="17" t="s">
        <v>108</v>
      </c>
      <c r="D11" s="17" t="s">
        <v>113</v>
      </c>
      <c r="E11" s="17" t="s">
        <v>2</v>
      </c>
      <c r="F11" s="17" t="s">
        <v>121</v>
      </c>
      <c r="G11" s="17" t="s">
        <v>121</v>
      </c>
      <c r="H11" s="30" t="s">
        <v>109</v>
      </c>
      <c r="I11" s="11"/>
    </row>
    <row r="12" spans="1:9" x14ac:dyDescent="0.25">
      <c r="A12" s="24">
        <v>11</v>
      </c>
      <c r="B12" s="17" t="s">
        <v>80</v>
      </c>
      <c r="C12" s="24" t="s">
        <v>111</v>
      </c>
      <c r="D12" s="24" t="s">
        <v>112</v>
      </c>
      <c r="E12" s="24" t="s">
        <v>3</v>
      </c>
      <c r="F12" s="24" t="s">
        <v>120</v>
      </c>
      <c r="G12" s="24" t="s">
        <v>120</v>
      </c>
      <c r="H12" s="25" t="s">
        <v>110</v>
      </c>
      <c r="I12" s="11"/>
    </row>
  </sheetData>
  <conditionalFormatting sqref="E2:G12">
    <cfRule type="containsText" dxfId="108" priority="4" operator="containsText" text="Unsafe">
      <formula>NOT(ISERROR(SEARCH("Unsafe",E2)))</formula>
    </cfRule>
    <cfRule type="containsText" dxfId="107" priority="5" operator="containsText" text="Safe">
      <formula>NOT(ISERROR(SEARCH("Safe",E2)))</formula>
    </cfRule>
  </conditionalFormatting>
  <conditionalFormatting sqref="E2:G12">
    <cfRule type="containsText" dxfId="106" priority="6" operator="containsText" text="Safe">
      <formula>NOT(ISERROR(SEARCH("Safe",E2)))</formula>
    </cfRule>
    <cfRule type="containsText" dxfId="105" priority="7" operator="containsText" text="Safe">
      <formula>NOT(ISERROR(SEARCH("Safe",E2)))</formula>
    </cfRule>
  </conditionalFormatting>
  <conditionalFormatting sqref="F1:F1048576 G2">
    <cfRule type="containsText" dxfId="104" priority="3" operator="containsText" text="Pass">
      <formula>NOT(ISERROR(SEARCH("Pass",F1)))</formula>
    </cfRule>
  </conditionalFormatting>
  <conditionalFormatting sqref="F1:G1048576">
    <cfRule type="containsText" dxfId="103" priority="1" operator="containsText" text="Fail">
      <formula>NOT(ISERROR(SEARCH("Fail",F1)))</formula>
    </cfRule>
    <cfRule type="containsText" dxfId="102" priority="2" operator="containsText" text="Pass">
      <formula>NOT(ISERROR(SEARCH("Pass",F1)))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D37" sqref="D37"/>
    </sheetView>
  </sheetViews>
  <sheetFormatPr defaultRowHeight="15" x14ac:dyDescent="0.25"/>
  <cols>
    <col min="1" max="1" width="36.140625" bestFit="1" customWidth="1"/>
    <col min="2" max="2" width="14.7109375" customWidth="1"/>
    <col min="3" max="3" width="16.140625" customWidth="1"/>
    <col min="4" max="4" width="15.5703125" customWidth="1"/>
    <col min="5" max="5" width="15.28515625" customWidth="1"/>
    <col min="6" max="6" width="7.5703125" customWidth="1"/>
    <col min="7" max="7" width="20" customWidth="1"/>
    <col min="8" max="8" width="19.7109375" customWidth="1"/>
    <col min="9" max="9" width="12" bestFit="1" customWidth="1"/>
    <col min="11" max="11" width="23.5703125" bestFit="1" customWidth="1"/>
  </cols>
  <sheetData>
    <row r="1" spans="1:11" x14ac:dyDescent="0.25">
      <c r="A1" s="31" t="s">
        <v>73</v>
      </c>
      <c r="B1" s="31"/>
      <c r="C1" s="31"/>
      <c r="D1" s="31"/>
      <c r="E1" s="31"/>
      <c r="F1" s="31"/>
      <c r="G1" s="31"/>
      <c r="H1" s="31"/>
      <c r="I1" s="31"/>
    </row>
    <row r="2" spans="1:11" x14ac:dyDescent="0.25">
      <c r="A2" s="11" t="s">
        <v>0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K2" s="32" t="s">
        <v>75</v>
      </c>
    </row>
    <row r="3" spans="1:11" x14ac:dyDescent="0.25">
      <c r="A3" s="11" t="s">
        <v>8</v>
      </c>
      <c r="B3" s="11">
        <v>1</v>
      </c>
      <c r="C3" s="11"/>
      <c r="D3" s="11">
        <v>2</v>
      </c>
      <c r="E3" s="11"/>
      <c r="F3" s="11">
        <f>SUM(Table2[[#This Row],[True Positive]:[False Positive]])</f>
        <v>3</v>
      </c>
      <c r="G3" s="13">
        <f>IF(Table2[[#This Row],[True Positive]]+Table2[[#This Row],[False Negative]]=0,0,Table2[[#This Row],[True Positive]]/(Table2[[#This Row],[True Positive]]+Table2[[#This Row],[False Negative]]))</f>
        <v>1</v>
      </c>
      <c r="H3" s="13">
        <f>Table2[[#This Row],[False Positive]]/(Table2[[#This Row],[False Positive]]+Table2[[#This Row],[True Negative]])</f>
        <v>0</v>
      </c>
      <c r="I3" s="13">
        <f>(Table2[[#This Row],[True Posistive Rate]]+(1 - Table2[[#This Row],[False Positive Rate]])) - 1</f>
        <v>1</v>
      </c>
      <c r="K3" s="33"/>
    </row>
    <row r="4" spans="1:11" x14ac:dyDescent="0.25">
      <c r="A4" s="12" t="s">
        <v>7</v>
      </c>
      <c r="B4" s="11">
        <v>1</v>
      </c>
      <c r="C4" s="11"/>
      <c r="D4" s="11">
        <v>1</v>
      </c>
      <c r="E4" s="11"/>
      <c r="F4" s="11">
        <f>SUM(Table2[[#This Row],[True Positive]:[False Positive]])</f>
        <v>2</v>
      </c>
      <c r="G4" s="13">
        <f>IF(Table2[[#This Row],[True Positive]]+Table2[[#This Row],[False Negative]]=0,0,Table2[[#This Row],[True Positive]]/(Table2[[#This Row],[True Positive]]+Table2[[#This Row],[False Negative]]))</f>
        <v>1</v>
      </c>
      <c r="H4" s="13">
        <f>Table2[[#This Row],[False Positive]]/(Table2[[#This Row],[False Positive]]+Table2[[#This Row],[True Negative]])</f>
        <v>0</v>
      </c>
      <c r="I4" s="13">
        <f>(Table2[[#This Row],[True Posistive Rate]]+(1 - Table2[[#This Row],[False Positive Rate]])) - 1</f>
        <v>1</v>
      </c>
      <c r="K4" s="33"/>
    </row>
    <row r="5" spans="1:11" x14ac:dyDescent="0.25">
      <c r="A5" s="12" t="s">
        <v>9</v>
      </c>
      <c r="B5" s="11">
        <v>2</v>
      </c>
      <c r="C5" s="11"/>
      <c r="D5" s="11">
        <v>1</v>
      </c>
      <c r="E5" s="11"/>
      <c r="F5" s="11">
        <f>SUM(Table2[[#This Row],[True Positive]:[False Positive]])</f>
        <v>3</v>
      </c>
      <c r="G5" s="13">
        <f>IF(Table2[[#This Row],[True Positive]]+Table2[[#This Row],[False Negative]]=0,0,Table2[[#This Row],[True Positive]]/(Table2[[#This Row],[True Positive]]+Table2[[#This Row],[False Negative]]))</f>
        <v>1</v>
      </c>
      <c r="H5" s="13">
        <f>Table2[[#This Row],[False Positive]]/(Table2[[#This Row],[False Positive]]+Table2[[#This Row],[True Negative]])</f>
        <v>0</v>
      </c>
      <c r="I5" s="13">
        <f>(Table2[[#This Row],[True Posistive Rate]]+(1 - Table2[[#This Row],[False Positive Rate]])) - 1</f>
        <v>1</v>
      </c>
      <c r="K5" s="33"/>
    </row>
    <row r="6" spans="1:11" x14ac:dyDescent="0.25">
      <c r="A6" s="14" t="s">
        <v>11</v>
      </c>
      <c r="B6" s="15">
        <v>3</v>
      </c>
      <c r="C6" s="15"/>
      <c r="D6" s="15">
        <v>1E-13</v>
      </c>
      <c r="E6" s="15"/>
      <c r="F6" s="15">
        <f>SUM(Table2[[#This Row],[True Positive]:[False Positive]])</f>
        <v>3.0000000000000999</v>
      </c>
      <c r="G6" s="13">
        <f>IF(Table2[[#This Row],[True Positive]]+Table2[[#This Row],[False Negative]]=0,0,Table2[[#This Row],[True Positive]]/(Table2[[#This Row],[True Positive]]+Table2[[#This Row],[False Negative]]))</f>
        <v>1</v>
      </c>
      <c r="H6" s="13">
        <f>Table2[[#This Row],[False Positive]]/(Table2[[#This Row],[False Positive]]+Table2[[#This Row],[True Negative]])</f>
        <v>0</v>
      </c>
      <c r="I6" s="13">
        <f>(Table2[[#This Row],[True Posistive Rate]]+(1 - Table2[[#This Row],[False Positive Rate]])) - 1</f>
        <v>1</v>
      </c>
      <c r="K6" s="33"/>
    </row>
    <row r="7" spans="1:11" x14ac:dyDescent="0.25">
      <c r="A7" s="12" t="s">
        <v>10</v>
      </c>
      <c r="B7" s="11">
        <v>1</v>
      </c>
      <c r="C7" s="11"/>
      <c r="D7" s="11">
        <v>1</v>
      </c>
      <c r="E7" s="11"/>
      <c r="F7" s="11">
        <f>SUM(Table2[[#This Row],[True Positive]:[False Positive]])</f>
        <v>2</v>
      </c>
      <c r="G7" s="13">
        <f>IF(Table2[[#This Row],[True Positive]]+Table2[[#This Row],[False Negative]]=0,0,Table2[[#This Row],[True Positive]]/(Table2[[#This Row],[True Positive]]+Table2[[#This Row],[False Negative]]))</f>
        <v>1</v>
      </c>
      <c r="H7" s="13">
        <f>Table2[[#This Row],[False Positive]]/(Table2[[#This Row],[False Positive]]+Table2[[#This Row],[True Negative]])</f>
        <v>0</v>
      </c>
      <c r="I7" s="13">
        <f>(Table2[[#This Row],[True Posistive Rate]]+(1 - Table2[[#This Row],[False Positive Rate]])) - 1</f>
        <v>1</v>
      </c>
      <c r="K7" s="33"/>
    </row>
    <row r="8" spans="1:11" x14ac:dyDescent="0.25">
      <c r="A8" s="12" t="s">
        <v>12</v>
      </c>
      <c r="B8" s="11">
        <v>2</v>
      </c>
      <c r="C8" s="11"/>
      <c r="D8" s="11">
        <v>1</v>
      </c>
      <c r="E8" s="11"/>
      <c r="F8" s="11">
        <f>SUM(Table2[[#This Row],[True Positive]:[False Positive]])</f>
        <v>3</v>
      </c>
      <c r="G8" s="13">
        <f>IF(Table2[[#This Row],[True Positive]]+Table2[[#This Row],[False Negative]]=0,0,Table2[[#This Row],[True Positive]]/(Table2[[#This Row],[True Positive]]+Table2[[#This Row],[False Negative]]))</f>
        <v>1</v>
      </c>
      <c r="H8" s="13">
        <f>Table2[[#This Row],[False Positive]]/(Table2[[#This Row],[False Positive]]+Table2[[#This Row],[True Negative]])</f>
        <v>0</v>
      </c>
      <c r="I8" s="13">
        <f>(Table2[[#This Row],[True Posistive Rate]]+(1 - Table2[[#This Row],[False Positive Rate]])) - 1</f>
        <v>1</v>
      </c>
      <c r="K8" s="33"/>
    </row>
    <row r="9" spans="1:11" x14ac:dyDescent="0.25">
      <c r="A9" s="12" t="s">
        <v>13</v>
      </c>
      <c r="B9" s="11">
        <v>1</v>
      </c>
      <c r="C9" s="11"/>
      <c r="D9" s="11">
        <v>1</v>
      </c>
      <c r="E9" s="11"/>
      <c r="F9" s="11">
        <f>SUM(Table2[[#This Row],[True Positive]:[False Positive]])</f>
        <v>2</v>
      </c>
      <c r="G9" s="13">
        <f>IF(Table2[[#This Row],[True Positive]]+Table2[[#This Row],[False Negative]]=0,0,Table2[[#This Row],[True Positive]]/(Table2[[#This Row],[True Positive]]+Table2[[#This Row],[False Negative]]))</f>
        <v>1</v>
      </c>
      <c r="H9" s="13">
        <f>Table2[[#This Row],[False Positive]]/(Table2[[#This Row],[False Positive]]+Table2[[#This Row],[True Negative]])</f>
        <v>0</v>
      </c>
      <c r="I9" s="13">
        <f>(Table2[[#This Row],[True Posistive Rate]]+(1 - Table2[[#This Row],[False Positive Rate]])) - 1</f>
        <v>1</v>
      </c>
      <c r="K9" s="33"/>
    </row>
    <row r="10" spans="1:11" x14ac:dyDescent="0.25">
      <c r="A10" s="12" t="s">
        <v>14</v>
      </c>
      <c r="B10" s="11"/>
      <c r="C10" s="11">
        <v>1</v>
      </c>
      <c r="D10" s="11">
        <v>1</v>
      </c>
      <c r="E10" s="11"/>
      <c r="F10" s="11">
        <f>SUM(Table2[[#This Row],[True Positive]:[False Positive]])</f>
        <v>2</v>
      </c>
      <c r="G10" s="13">
        <f>IF(Table2[[#This Row],[True Positive]]+Table2[[#This Row],[False Negative]]=0,0,Table2[[#This Row],[True Positive]]/(Table2[[#This Row],[True Positive]]+Table2[[#This Row],[False Negative]]))</f>
        <v>0</v>
      </c>
      <c r="H10" s="13">
        <f>Table2[[#This Row],[False Positive]]/(Table2[[#This Row],[False Positive]]+Table2[[#This Row],[True Negative]])</f>
        <v>0</v>
      </c>
      <c r="I10" s="13">
        <f>(Table2[[#This Row],[True Posistive Rate]]+(1 - Table2[[#This Row],[False Positive Rate]])) - 1</f>
        <v>0</v>
      </c>
      <c r="K10" s="33"/>
    </row>
    <row r="11" spans="1:11" x14ac:dyDescent="0.25">
      <c r="A11" s="8" t="s">
        <v>69</v>
      </c>
      <c r="B11" s="9">
        <f>SUM(B3:B10)</f>
        <v>11</v>
      </c>
      <c r="C11" s="9">
        <f>SUM(C3:C10)</f>
        <v>1</v>
      </c>
      <c r="D11" s="9">
        <f>SUM(D3:D10)</f>
        <v>8.0000000000000995</v>
      </c>
      <c r="E11" s="9">
        <f>SUM(E3:E10)</f>
        <v>0</v>
      </c>
      <c r="F11" s="9">
        <f>SUM(F3:F10)</f>
        <v>20.000000000000099</v>
      </c>
      <c r="G11" s="9">
        <f>AVERAGE(G3:G10)</f>
        <v>0.875</v>
      </c>
      <c r="H11" s="9">
        <f>AVERAGE(H3:H10)</f>
        <v>0</v>
      </c>
      <c r="I11" s="9">
        <f>ROUND(AVERAGE(I3:I10)*100, 0)</f>
        <v>88</v>
      </c>
      <c r="K11" s="33"/>
    </row>
    <row r="12" spans="1:11" ht="18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K12" s="1"/>
    </row>
    <row r="13" spans="1:11" x14ac:dyDescent="0.25">
      <c r="A13" s="10"/>
      <c r="B13" s="10"/>
      <c r="C13" s="10"/>
      <c r="D13" s="5"/>
      <c r="E13" s="10"/>
      <c r="F13" s="10"/>
      <c r="G13" s="10"/>
      <c r="H13" s="10"/>
      <c r="I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25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  <row r="29" spans="1:9" x14ac:dyDescent="0.25">
      <c r="A29" s="31" t="s">
        <v>74</v>
      </c>
      <c r="B29" s="31"/>
      <c r="C29" s="31"/>
      <c r="D29" s="31"/>
      <c r="E29" s="31"/>
      <c r="F29" s="31"/>
      <c r="G29" s="31"/>
      <c r="H29" s="31"/>
      <c r="I29" s="31"/>
    </row>
    <row r="30" spans="1:9" x14ac:dyDescent="0.25">
      <c r="A30" s="11" t="s">
        <v>0</v>
      </c>
      <c r="B30" s="11" t="s">
        <v>65</v>
      </c>
      <c r="C30" s="11" t="s">
        <v>66</v>
      </c>
      <c r="D30" s="11" t="s">
        <v>67</v>
      </c>
      <c r="E30" s="11" t="s">
        <v>68</v>
      </c>
      <c r="F30" s="11" t="s">
        <v>69</v>
      </c>
      <c r="G30" s="11" t="s">
        <v>70</v>
      </c>
      <c r="H30" s="11" t="s">
        <v>71</v>
      </c>
      <c r="I30" s="11" t="s">
        <v>72</v>
      </c>
    </row>
    <row r="31" spans="1:9" x14ac:dyDescent="0.25">
      <c r="A31" s="11" t="s">
        <v>8</v>
      </c>
      <c r="B31" s="11">
        <v>1</v>
      </c>
      <c r="C31" s="11"/>
      <c r="D31" s="11">
        <v>2</v>
      </c>
      <c r="E31" s="11"/>
      <c r="F31" s="11">
        <f>SUM(Table27[[#This Row],[True Positive]:[False Positive]])</f>
        <v>3</v>
      </c>
      <c r="G31" s="13">
        <f>IF(Table27[[#This Row],[True Positive]]+Table27[[#This Row],[False Negative]]=0,0,Table27[[#This Row],[True Positive]]/(Table27[[#This Row],[True Positive]]+Table27[[#This Row],[False Negative]]))</f>
        <v>1</v>
      </c>
      <c r="H31" s="13">
        <f>Table27[[#This Row],[False Positive]]/(Table27[[#This Row],[False Positive]]+Table27[[#This Row],[True Negative]])</f>
        <v>0</v>
      </c>
      <c r="I31" s="13">
        <f>(Table27[[#This Row],[True Posistive Rate]]+(1 - Table27[[#This Row],[False Positive Rate]])) - 1</f>
        <v>1</v>
      </c>
    </row>
    <row r="32" spans="1:9" x14ac:dyDescent="0.25">
      <c r="A32" s="12" t="s">
        <v>7</v>
      </c>
      <c r="B32" s="11">
        <v>1</v>
      </c>
      <c r="C32" s="11"/>
      <c r="D32" s="11">
        <v>1</v>
      </c>
      <c r="E32" s="11"/>
      <c r="F32" s="11">
        <f>SUM(Table27[[#This Row],[True Positive]:[False Positive]])</f>
        <v>2</v>
      </c>
      <c r="G32" s="13">
        <f>IF(Table27[[#This Row],[True Positive]]+Table27[[#This Row],[False Negative]]=0,0,Table27[[#This Row],[True Positive]]/(Table27[[#This Row],[True Positive]]+Table27[[#This Row],[False Negative]]))</f>
        <v>1</v>
      </c>
      <c r="H32" s="13">
        <f>Table27[[#This Row],[False Positive]]/(Table27[[#This Row],[False Positive]]+Table27[[#This Row],[True Negative]])</f>
        <v>0</v>
      </c>
      <c r="I32" s="13">
        <f>(Table27[[#This Row],[True Posistive Rate]]+(1 - Table27[[#This Row],[False Positive Rate]])) - 1</f>
        <v>1</v>
      </c>
    </row>
    <row r="33" spans="1:9" x14ac:dyDescent="0.25">
      <c r="A33" s="12" t="s">
        <v>9</v>
      </c>
      <c r="B33" s="11">
        <v>1</v>
      </c>
      <c r="C33" s="11"/>
      <c r="D33" s="11">
        <v>1</v>
      </c>
      <c r="E33" s="11">
        <v>1</v>
      </c>
      <c r="F33" s="11">
        <f>SUM(Table27[[#This Row],[True Positive]:[False Positive]])</f>
        <v>3</v>
      </c>
      <c r="G33" s="13">
        <f>IF(Table27[[#This Row],[True Positive]]+Table27[[#This Row],[False Negative]]=0,0,Table27[[#This Row],[True Positive]]/(Table27[[#This Row],[True Positive]]+Table27[[#This Row],[False Negative]]))</f>
        <v>1</v>
      </c>
      <c r="H33" s="13">
        <f>Table27[[#This Row],[False Positive]]/(Table27[[#This Row],[False Positive]]+Table27[[#This Row],[True Negative]])</f>
        <v>0.5</v>
      </c>
      <c r="I33" s="13">
        <f>(Table27[[#This Row],[True Posistive Rate]]+(1 - Table27[[#This Row],[False Positive Rate]])) - 1</f>
        <v>0.5</v>
      </c>
    </row>
    <row r="34" spans="1:9" x14ac:dyDescent="0.25">
      <c r="A34" s="14" t="s">
        <v>11</v>
      </c>
      <c r="B34" s="15">
        <v>3</v>
      </c>
      <c r="C34" s="15"/>
      <c r="D34" s="15">
        <v>1E-13</v>
      </c>
      <c r="E34" s="15"/>
      <c r="F34" s="15">
        <f>SUM(Table27[[#This Row],[True Positive]:[False Positive]])</f>
        <v>3.0000000000000999</v>
      </c>
      <c r="G34" s="13">
        <f>IF(Table27[[#This Row],[True Positive]]+Table27[[#This Row],[False Negative]]=0,0,Table27[[#This Row],[True Positive]]/(Table27[[#This Row],[True Positive]]+Table27[[#This Row],[False Negative]]))</f>
        <v>1</v>
      </c>
      <c r="H34" s="13">
        <f>Table27[[#This Row],[False Positive]]/(Table27[[#This Row],[False Positive]]+Table27[[#This Row],[True Negative]])</f>
        <v>0</v>
      </c>
      <c r="I34" s="13">
        <f>(Table27[[#This Row],[True Posistive Rate]]+(1 - Table27[[#This Row],[False Positive Rate]])) - 1</f>
        <v>1</v>
      </c>
    </row>
    <row r="35" spans="1:9" x14ac:dyDescent="0.25">
      <c r="A35" s="12" t="s">
        <v>10</v>
      </c>
      <c r="B35" s="11">
        <v>1</v>
      </c>
      <c r="C35" s="11"/>
      <c r="D35" s="11">
        <v>1</v>
      </c>
      <c r="E35" s="11"/>
      <c r="F35" s="11">
        <f>SUM(Table27[[#This Row],[True Positive]:[False Positive]])</f>
        <v>2</v>
      </c>
      <c r="G35" s="13">
        <f>IF(Table27[[#This Row],[True Positive]]+Table27[[#This Row],[False Negative]]=0,0,Table27[[#This Row],[True Positive]]/(Table27[[#This Row],[True Positive]]+Table27[[#This Row],[False Negative]]))</f>
        <v>1</v>
      </c>
      <c r="H35" s="13">
        <f>Table27[[#This Row],[False Positive]]/(Table27[[#This Row],[False Positive]]+Table27[[#This Row],[True Negative]])</f>
        <v>0</v>
      </c>
      <c r="I35" s="13">
        <f>(Table27[[#This Row],[True Posistive Rate]]+(1 - Table27[[#This Row],[False Positive Rate]])) - 1</f>
        <v>1</v>
      </c>
    </row>
    <row r="36" spans="1:9" x14ac:dyDescent="0.25">
      <c r="A36" s="12" t="s">
        <v>12</v>
      </c>
      <c r="B36" s="11">
        <v>1</v>
      </c>
      <c r="C36" s="11"/>
      <c r="D36" s="11">
        <v>1</v>
      </c>
      <c r="E36" s="11">
        <v>1</v>
      </c>
      <c r="F36" s="11">
        <f>SUM(Table27[[#This Row],[True Positive]:[False Positive]])</f>
        <v>3</v>
      </c>
      <c r="G36" s="13">
        <f>IF(Table27[[#This Row],[True Positive]]+Table27[[#This Row],[False Negative]]=0,0,Table27[[#This Row],[True Positive]]/(Table27[[#This Row],[True Positive]]+Table27[[#This Row],[False Negative]]))</f>
        <v>1</v>
      </c>
      <c r="H36" s="13">
        <f>Table27[[#This Row],[False Positive]]/(Table27[[#This Row],[False Positive]]+Table27[[#This Row],[True Negative]])</f>
        <v>0.5</v>
      </c>
      <c r="I36" s="13">
        <f>(Table27[[#This Row],[True Posistive Rate]]+(1 - Table27[[#This Row],[False Positive Rate]])) - 1</f>
        <v>0.5</v>
      </c>
    </row>
    <row r="37" spans="1:9" x14ac:dyDescent="0.25">
      <c r="A37" s="12" t="s">
        <v>13</v>
      </c>
      <c r="B37" s="11"/>
      <c r="C37" s="11"/>
      <c r="D37" s="11">
        <v>1</v>
      </c>
      <c r="E37" s="11">
        <v>1</v>
      </c>
      <c r="F37" s="11">
        <f>SUM(Table27[[#This Row],[True Positive]:[False Positive]])</f>
        <v>2</v>
      </c>
      <c r="G37" s="13">
        <f>IF(Table27[[#This Row],[True Positive]]+Table27[[#This Row],[False Negative]]=0,0,Table27[[#This Row],[True Positive]]/(Table27[[#This Row],[True Positive]]+Table27[[#This Row],[False Negative]]))</f>
        <v>0</v>
      </c>
      <c r="H37" s="13">
        <f>Table27[[#This Row],[False Positive]]/(Table27[[#This Row],[False Positive]]+Table27[[#This Row],[True Negative]])</f>
        <v>0.5</v>
      </c>
      <c r="I37" s="13">
        <f>(Table27[[#This Row],[True Posistive Rate]]+(1 - Table27[[#This Row],[False Positive Rate]])) - 1</f>
        <v>-0.5</v>
      </c>
    </row>
    <row r="38" spans="1:9" x14ac:dyDescent="0.25">
      <c r="A38" s="12" t="s">
        <v>14</v>
      </c>
      <c r="B38" s="11"/>
      <c r="C38" s="11"/>
      <c r="D38" s="11">
        <v>1</v>
      </c>
      <c r="E38" s="11">
        <v>1</v>
      </c>
      <c r="F38" s="11">
        <f>SUM(Table27[[#This Row],[True Positive]:[False Positive]])</f>
        <v>2</v>
      </c>
      <c r="G38" s="13">
        <f>IF(Table27[[#This Row],[True Positive]]+Table27[[#This Row],[False Negative]]=0,0,Table27[[#This Row],[True Positive]]/(Table27[[#This Row],[True Positive]]+Table27[[#This Row],[False Negative]]))</f>
        <v>0</v>
      </c>
      <c r="H38" s="13">
        <f>Table27[[#This Row],[False Positive]]/(Table27[[#This Row],[False Positive]]+Table27[[#This Row],[True Negative]])</f>
        <v>0.5</v>
      </c>
      <c r="I38" s="13">
        <f>(Table27[[#This Row],[True Posistive Rate]]+(1 - Table27[[#This Row],[False Positive Rate]])) - 1</f>
        <v>-0.5</v>
      </c>
    </row>
    <row r="39" spans="1:9" x14ac:dyDescent="0.25">
      <c r="A39" s="8" t="s">
        <v>69</v>
      </c>
      <c r="B39" s="9">
        <f>SUM(B31:B38)</f>
        <v>8</v>
      </c>
      <c r="C39" s="9">
        <f t="shared" ref="C39:F39" si="0">SUM(C31:C38)</f>
        <v>0</v>
      </c>
      <c r="D39" s="9">
        <f t="shared" si="0"/>
        <v>8.0000000000000995</v>
      </c>
      <c r="E39" s="9">
        <f t="shared" si="0"/>
        <v>4</v>
      </c>
      <c r="F39" s="9">
        <f t="shared" si="0"/>
        <v>20.000000000000099</v>
      </c>
      <c r="G39" s="9">
        <f>AVERAGE(G31:G38)</f>
        <v>0.75</v>
      </c>
      <c r="H39" s="9">
        <f>AVERAGE(H31:H38)</f>
        <v>0.25</v>
      </c>
      <c r="I39" s="9">
        <f>ROUND(AVERAGE(I31:I38)*100, 0)</f>
        <v>50</v>
      </c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11"/>
      <c r="B41" s="11"/>
      <c r="C41" s="11"/>
      <c r="D41" s="5"/>
      <c r="E41" s="11"/>
      <c r="F41" s="11"/>
      <c r="G41" s="11"/>
      <c r="H41" s="11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1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11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11"/>
      <c r="I55" s="11"/>
    </row>
  </sheetData>
  <mergeCells count="3">
    <mergeCell ref="A1:I1"/>
    <mergeCell ref="A29:I29"/>
    <mergeCell ref="K2:K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32" sqref="F32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1" customWidth="1"/>
  </cols>
  <sheetData>
    <row r="1" spans="1:11" s="11" customFormat="1" x14ac:dyDescent="0.25">
      <c r="A1" s="34" t="s">
        <v>116</v>
      </c>
      <c r="B1" s="34"/>
      <c r="C1" s="34"/>
      <c r="D1" s="34"/>
      <c r="E1" s="34"/>
      <c r="F1" s="34"/>
      <c r="G1" s="34"/>
      <c r="H1" s="34"/>
      <c r="I1" s="34"/>
    </row>
    <row r="2" spans="1:11" x14ac:dyDescent="0.25">
      <c r="A2" s="11" t="s">
        <v>77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32" t="s">
        <v>114</v>
      </c>
    </row>
    <row r="3" spans="1:11" x14ac:dyDescent="0.25">
      <c r="A3" s="11" t="s">
        <v>79</v>
      </c>
      <c r="B3" s="11"/>
      <c r="C3" s="11">
        <v>4</v>
      </c>
      <c r="D3" s="11">
        <v>3</v>
      </c>
      <c r="E3" s="11"/>
      <c r="F3" s="11">
        <f>SUM(Table26[[#This Row],[True Positive]:[False Positive]])</f>
        <v>7</v>
      </c>
      <c r="G3" s="13">
        <f>IF(Table26[[#This Row],[True Positive]]+Table26[[#This Row],[False Negative]]=0,0,Table26[[#This Row],[True Positive]]/(Table26[[#This Row],[True Positive]]+Table26[[#This Row],[False Negative]]))</f>
        <v>0</v>
      </c>
      <c r="H3" s="13">
        <f>Table26[[#This Row],[False Positive]]/(Table26[[#This Row],[False Positive]]+Table26[[#This Row],[True Negative]])</f>
        <v>0</v>
      </c>
      <c r="I3" s="13">
        <f>(Table26[[#This Row],[True Posistive Rate]]+(1 - Table26[[#This Row],[False Positive Rate]])) - 1</f>
        <v>0</v>
      </c>
      <c r="J3" s="11"/>
      <c r="K3" s="33"/>
    </row>
    <row r="4" spans="1:11" x14ac:dyDescent="0.25">
      <c r="A4" s="12" t="s">
        <v>80</v>
      </c>
      <c r="B4" s="11"/>
      <c r="C4" s="11">
        <v>2</v>
      </c>
      <c r="D4" s="11">
        <v>1</v>
      </c>
      <c r="E4" s="11"/>
      <c r="F4" s="11">
        <f>SUM(Table26[[#This Row],[True Positive]:[False Positive]])</f>
        <v>3</v>
      </c>
      <c r="G4" s="13">
        <f>IF(Table26[[#This Row],[True Positive]]+Table26[[#This Row],[False Negative]]=0,0,Table26[[#This Row],[True Positive]]/(Table26[[#This Row],[True Positive]]+Table26[[#This Row],[False Negative]]))</f>
        <v>0</v>
      </c>
      <c r="H4" s="13">
        <f>Table26[[#This Row],[False Positive]]/(Table26[[#This Row],[False Positive]]+Table26[[#This Row],[True Negative]])</f>
        <v>0</v>
      </c>
      <c r="I4" s="13">
        <f>(Table26[[#This Row],[True Posistive Rate]]+(1 - Table26[[#This Row],[False Positive Rate]])) - 1</f>
        <v>0</v>
      </c>
      <c r="J4" s="11"/>
      <c r="K4" s="33"/>
    </row>
    <row r="5" spans="1:11" x14ac:dyDescent="0.25">
      <c r="A5" s="8" t="s">
        <v>69</v>
      </c>
      <c r="B5" s="9">
        <f>SUM(B3:B4)</f>
        <v>0</v>
      </c>
      <c r="C5" s="9">
        <f>SUM(C3:C4)</f>
        <v>6</v>
      </c>
      <c r="D5" s="9">
        <f>SUM(D3:D4)</f>
        <v>4</v>
      </c>
      <c r="E5" s="9">
        <f>SUM(E3:E4)</f>
        <v>0</v>
      </c>
      <c r="F5" s="9">
        <f>SUM(F3:F4)</f>
        <v>10</v>
      </c>
      <c r="G5" s="9">
        <f>AVERAGE(G3:G4)</f>
        <v>0</v>
      </c>
      <c r="H5" s="9">
        <f>AVERAGE(H3:H4)</f>
        <v>0</v>
      </c>
      <c r="I5" s="9">
        <f>ROUND(AVERAGE(I3:I4)*100, 0)</f>
        <v>0</v>
      </c>
      <c r="J5" s="11"/>
      <c r="K5" s="33"/>
    </row>
    <row r="6" spans="1:1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33"/>
    </row>
    <row r="7" spans="1:11" x14ac:dyDescent="0.25">
      <c r="A7" s="11"/>
      <c r="B7" s="11"/>
      <c r="C7" s="11"/>
      <c r="D7" s="5"/>
      <c r="E7" s="11"/>
      <c r="F7" s="11"/>
      <c r="G7" s="11"/>
      <c r="H7" s="11"/>
      <c r="I7" s="11"/>
      <c r="J7" s="11"/>
      <c r="K7" s="33"/>
    </row>
    <row r="8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33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3"/>
    </row>
    <row r="10" spans="1:1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33"/>
    </row>
    <row r="11" spans="1:1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33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J23" s="11"/>
      <c r="K23" s="11"/>
    </row>
    <row r="24" spans="1:11" x14ac:dyDescent="0.25">
      <c r="J24" s="11"/>
      <c r="K24" s="11"/>
    </row>
    <row r="25" spans="1:11" x14ac:dyDescent="0.25">
      <c r="J25" s="11"/>
      <c r="K25" s="11"/>
    </row>
    <row r="26" spans="1:11" x14ac:dyDescent="0.25">
      <c r="J26" s="11"/>
      <c r="K26" s="11"/>
    </row>
    <row r="27" spans="1:11" x14ac:dyDescent="0.25">
      <c r="J27" s="11"/>
      <c r="K27" s="11"/>
    </row>
    <row r="28" spans="1:11" x14ac:dyDescent="0.25">
      <c r="J28" s="11"/>
      <c r="K28" s="11"/>
    </row>
  </sheetData>
  <mergeCells count="2">
    <mergeCell ref="K2:K11"/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D14" sqref="D14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6.5703125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2.140625" customWidth="1"/>
  </cols>
  <sheetData>
    <row r="1" spans="1:11" x14ac:dyDescent="0.25">
      <c r="A1" s="31" t="s">
        <v>73</v>
      </c>
      <c r="B1" s="31"/>
      <c r="C1" s="31"/>
      <c r="D1" s="31"/>
      <c r="E1" s="31"/>
      <c r="F1" s="31"/>
      <c r="G1" s="31"/>
      <c r="H1" s="31"/>
      <c r="I1" s="31"/>
      <c r="J1" s="11"/>
      <c r="K1" s="11"/>
    </row>
    <row r="2" spans="1:11" x14ac:dyDescent="0.25">
      <c r="A2" s="11" t="s">
        <v>0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32" t="s">
        <v>76</v>
      </c>
    </row>
    <row r="3" spans="1:11" x14ac:dyDescent="0.25">
      <c r="A3" s="11" t="s">
        <v>8</v>
      </c>
      <c r="B3" s="11"/>
      <c r="C3" s="11">
        <v>1</v>
      </c>
      <c r="D3" s="11">
        <v>2</v>
      </c>
      <c r="E3" s="11"/>
      <c r="F3" s="11">
        <f>SUM(Table28[[#This Row],[True Positive]:[False Positive]])</f>
        <v>3</v>
      </c>
      <c r="G3" s="13">
        <f>IF(Table28[[#This Row],[True Positive]]+Table28[[#This Row],[False Negative]]=0,0,Table28[[#This Row],[True Positive]]/(Table28[[#This Row],[True Positive]]+Table28[[#This Row],[False Negative]]))</f>
        <v>0</v>
      </c>
      <c r="H3" s="13">
        <f>Table28[[#This Row],[False Positive]]/(Table28[[#This Row],[False Positive]]+Table28[[#This Row],[True Negative]])</f>
        <v>0</v>
      </c>
      <c r="I3" s="13">
        <f>(Table28[[#This Row],[True Posistive Rate]]+(1 - Table28[[#This Row],[False Positive Rate]])) - 1</f>
        <v>0</v>
      </c>
      <c r="J3" s="11"/>
      <c r="K3" s="33"/>
    </row>
    <row r="4" spans="1:11" x14ac:dyDescent="0.25">
      <c r="A4" s="12" t="s">
        <v>7</v>
      </c>
      <c r="B4" s="11"/>
      <c r="C4" s="11">
        <v>1</v>
      </c>
      <c r="D4" s="11">
        <v>1</v>
      </c>
      <c r="E4" s="11"/>
      <c r="F4" s="11">
        <f>SUM(Table28[[#This Row],[True Positive]:[False Positive]])</f>
        <v>2</v>
      </c>
      <c r="G4" s="13">
        <f>IF(Table28[[#This Row],[True Positive]]+Table28[[#This Row],[False Negative]]=0,0,Table28[[#This Row],[True Positive]]/(Table28[[#This Row],[True Positive]]+Table28[[#This Row],[False Negative]]))</f>
        <v>0</v>
      </c>
      <c r="H4" s="13">
        <f>Table28[[#This Row],[False Positive]]/(Table28[[#This Row],[False Positive]]+Table28[[#This Row],[True Negative]])</f>
        <v>0</v>
      </c>
      <c r="I4" s="13">
        <f>(Table28[[#This Row],[True Posistive Rate]]+(1 - Table28[[#This Row],[False Positive Rate]])) - 1</f>
        <v>0</v>
      </c>
      <c r="J4" s="11"/>
      <c r="K4" s="33"/>
    </row>
    <row r="5" spans="1:11" x14ac:dyDescent="0.25">
      <c r="A5" s="12" t="s">
        <v>9</v>
      </c>
      <c r="B5" s="11"/>
      <c r="C5" s="11">
        <v>2</v>
      </c>
      <c r="D5" s="11">
        <v>1</v>
      </c>
      <c r="E5" s="11"/>
      <c r="F5" s="11">
        <f>SUM(Table28[[#This Row],[True Positive]:[False Positive]])</f>
        <v>3</v>
      </c>
      <c r="G5" s="13">
        <f>IF(Table28[[#This Row],[True Positive]]+Table28[[#This Row],[False Negative]]=0,0,Table28[[#This Row],[True Positive]]/(Table28[[#This Row],[True Positive]]+Table28[[#This Row],[False Negative]]))</f>
        <v>0</v>
      </c>
      <c r="H5" s="13">
        <f>Table28[[#This Row],[False Positive]]/(Table28[[#This Row],[False Positive]]+Table28[[#This Row],[True Negative]])</f>
        <v>0</v>
      </c>
      <c r="I5" s="13">
        <f>(Table28[[#This Row],[True Posistive Rate]]+(1 - Table28[[#This Row],[False Positive Rate]])) - 1</f>
        <v>0</v>
      </c>
      <c r="J5" s="11"/>
      <c r="K5" s="33"/>
    </row>
    <row r="6" spans="1:11" x14ac:dyDescent="0.25">
      <c r="A6" s="14" t="s">
        <v>11</v>
      </c>
      <c r="B6" s="15"/>
      <c r="C6" s="15"/>
      <c r="D6" s="15">
        <v>2</v>
      </c>
      <c r="E6" s="15"/>
      <c r="F6" s="15">
        <f>SUM(Table28[[#This Row],[True Positive]:[False Positive]])</f>
        <v>2</v>
      </c>
      <c r="G6" s="13">
        <f>IF(Table28[[#This Row],[True Positive]]+Table28[[#This Row],[False Negative]]=0,0,Table28[[#This Row],[True Positive]]/(Table28[[#This Row],[True Positive]]+Table28[[#This Row],[False Negative]]))</f>
        <v>0</v>
      </c>
      <c r="H6" s="13">
        <f>Table28[[#This Row],[False Positive]]/(Table28[[#This Row],[False Positive]]+Table28[[#This Row],[True Negative]])</f>
        <v>0</v>
      </c>
      <c r="I6" s="13">
        <f>(Table28[[#This Row],[True Posistive Rate]]+(1 - Table28[[#This Row],[False Positive Rate]])) - 1</f>
        <v>0</v>
      </c>
      <c r="J6" s="11"/>
      <c r="K6" s="33"/>
    </row>
    <row r="7" spans="1:11" x14ac:dyDescent="0.25">
      <c r="A7" s="12" t="s">
        <v>10</v>
      </c>
      <c r="B7" s="11"/>
      <c r="C7" s="11">
        <v>1</v>
      </c>
      <c r="D7" s="11">
        <v>1</v>
      </c>
      <c r="E7" s="11"/>
      <c r="F7" s="11">
        <f>SUM(Table28[[#This Row],[True Positive]:[False Positive]])</f>
        <v>2</v>
      </c>
      <c r="G7" s="13">
        <f>IF(Table28[[#This Row],[True Positive]]+Table28[[#This Row],[False Negative]]=0,0,Table28[[#This Row],[True Positive]]/(Table28[[#This Row],[True Positive]]+Table28[[#This Row],[False Negative]]))</f>
        <v>0</v>
      </c>
      <c r="H7" s="13">
        <f>Table28[[#This Row],[False Positive]]/(Table28[[#This Row],[False Positive]]+Table28[[#This Row],[True Negative]])</f>
        <v>0</v>
      </c>
      <c r="I7" s="13">
        <f>(Table28[[#This Row],[True Posistive Rate]]+(1 - Table28[[#This Row],[False Positive Rate]])) - 1</f>
        <v>0</v>
      </c>
      <c r="J7" s="11"/>
      <c r="K7" s="33"/>
    </row>
    <row r="8" spans="1:11" x14ac:dyDescent="0.25">
      <c r="A8" s="12" t="s">
        <v>12</v>
      </c>
      <c r="B8" s="11"/>
      <c r="C8" s="11">
        <v>2</v>
      </c>
      <c r="D8" s="11">
        <v>1</v>
      </c>
      <c r="E8" s="11"/>
      <c r="F8" s="11">
        <f>SUM(Table28[[#This Row],[True Positive]:[False Positive]])</f>
        <v>3</v>
      </c>
      <c r="G8" s="13">
        <f>IF(Table28[[#This Row],[True Positive]]+Table28[[#This Row],[False Negative]]=0,0,Table28[[#This Row],[True Positive]]/(Table28[[#This Row],[True Positive]]+Table28[[#This Row],[False Negative]]))</f>
        <v>0</v>
      </c>
      <c r="H8" s="13">
        <f>Table28[[#This Row],[False Positive]]/(Table28[[#This Row],[False Positive]]+Table28[[#This Row],[True Negative]])</f>
        <v>0</v>
      </c>
      <c r="I8" s="13">
        <f>(Table28[[#This Row],[True Posistive Rate]]+(1 - Table28[[#This Row],[False Positive Rate]])) - 1</f>
        <v>0</v>
      </c>
      <c r="J8" s="11"/>
      <c r="K8" s="33"/>
    </row>
    <row r="9" spans="1:11" x14ac:dyDescent="0.25">
      <c r="A9" s="12" t="s">
        <v>13</v>
      </c>
      <c r="B9" s="11"/>
      <c r="C9" s="11">
        <v>1</v>
      </c>
      <c r="D9" s="11">
        <v>1</v>
      </c>
      <c r="E9" s="11"/>
      <c r="F9" s="11">
        <f>SUM(Table28[[#This Row],[True Positive]:[False Positive]])</f>
        <v>2</v>
      </c>
      <c r="G9" s="13">
        <f>IF(Table28[[#This Row],[True Positive]]+Table28[[#This Row],[False Negative]]=0,0,Table28[[#This Row],[True Positive]]/(Table28[[#This Row],[True Positive]]+Table28[[#This Row],[False Negative]]))</f>
        <v>0</v>
      </c>
      <c r="H9" s="13">
        <f>Table28[[#This Row],[False Positive]]/(Table28[[#This Row],[False Positive]]+Table28[[#This Row],[True Negative]])</f>
        <v>0</v>
      </c>
      <c r="I9" s="13">
        <f>(Table28[[#This Row],[True Posistive Rate]]+(1 - Table28[[#This Row],[False Positive Rate]])) - 1</f>
        <v>0</v>
      </c>
      <c r="J9" s="11"/>
      <c r="K9" s="33"/>
    </row>
    <row r="10" spans="1:11" x14ac:dyDescent="0.25">
      <c r="A10" s="12" t="s">
        <v>14</v>
      </c>
      <c r="B10" s="11"/>
      <c r="C10" s="11">
        <v>1</v>
      </c>
      <c r="D10" s="11">
        <v>1</v>
      </c>
      <c r="E10" s="11"/>
      <c r="F10" s="11">
        <f>SUM(Table28[[#This Row],[True Positive]:[False Positive]])</f>
        <v>2</v>
      </c>
      <c r="G10" s="13">
        <f>IF(Table28[[#This Row],[True Positive]]+Table28[[#This Row],[False Negative]]=0,0,Table28[[#This Row],[True Positive]]/(Table28[[#This Row],[True Positive]]+Table28[[#This Row],[False Negative]]))</f>
        <v>0</v>
      </c>
      <c r="H10" s="13">
        <f>Table28[[#This Row],[False Positive]]/(Table28[[#This Row],[False Positive]]+Table28[[#This Row],[True Negative]])</f>
        <v>0</v>
      </c>
      <c r="I10" s="13">
        <f>(Table28[[#This Row],[True Posistive Rate]]+(1 - Table28[[#This Row],[False Positive Rate]])) - 1</f>
        <v>0</v>
      </c>
      <c r="J10" s="11"/>
      <c r="K10" s="33"/>
    </row>
    <row r="11" spans="1:11" x14ac:dyDescent="0.25">
      <c r="A11" s="8" t="s">
        <v>69</v>
      </c>
      <c r="B11" s="9">
        <f>SUM(B3:B10)</f>
        <v>0</v>
      </c>
      <c r="C11" s="9">
        <f t="shared" ref="C11:F11" si="0">SUM(C3:C10)</f>
        <v>9</v>
      </c>
      <c r="D11" s="9">
        <f t="shared" si="0"/>
        <v>10</v>
      </c>
      <c r="E11" s="9">
        <f t="shared" si="0"/>
        <v>0</v>
      </c>
      <c r="F11" s="9">
        <f t="shared" si="0"/>
        <v>19</v>
      </c>
      <c r="G11" s="9">
        <f>AVERAGE(G3:G10)</f>
        <v>0</v>
      </c>
      <c r="H11" s="9">
        <f>AVERAGE(H3:H10)</f>
        <v>0</v>
      </c>
      <c r="I11" s="9">
        <f>ROUND(AVERAGE(I3:I10)*100, 0)</f>
        <v>0</v>
      </c>
      <c r="J11" s="11"/>
      <c r="K11" s="33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5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5">
      <c r="A29" s="31" t="s">
        <v>74</v>
      </c>
      <c r="B29" s="31"/>
      <c r="C29" s="31"/>
      <c r="D29" s="31"/>
      <c r="E29" s="31"/>
      <c r="F29" s="31"/>
      <c r="G29" s="31"/>
      <c r="H29" s="31"/>
      <c r="I29" s="31"/>
      <c r="J29" s="11"/>
      <c r="K29" s="11"/>
    </row>
    <row r="30" spans="1:11" x14ac:dyDescent="0.25">
      <c r="A30" s="11" t="s">
        <v>0</v>
      </c>
      <c r="B30" s="11" t="s">
        <v>65</v>
      </c>
      <c r="C30" s="11" t="s">
        <v>66</v>
      </c>
      <c r="D30" s="11" t="s">
        <v>67</v>
      </c>
      <c r="E30" s="11" t="s">
        <v>68</v>
      </c>
      <c r="F30" s="11" t="s">
        <v>69</v>
      </c>
      <c r="G30" s="11" t="s">
        <v>70</v>
      </c>
      <c r="H30" s="11" t="s">
        <v>71</v>
      </c>
      <c r="I30" s="11" t="s">
        <v>72</v>
      </c>
      <c r="J30" s="11"/>
      <c r="K30" s="11"/>
    </row>
    <row r="31" spans="1:11" x14ac:dyDescent="0.25">
      <c r="A31" s="11" t="s">
        <v>8</v>
      </c>
      <c r="B31" s="11"/>
      <c r="C31" s="11">
        <v>1</v>
      </c>
      <c r="D31" s="11">
        <v>2</v>
      </c>
      <c r="E31" s="11"/>
      <c r="F31" s="11">
        <f>SUM(Table279[[#This Row],[True Positive]:[False Positive]])</f>
        <v>3</v>
      </c>
      <c r="G31" s="13">
        <f>IF(Table279[[#This Row],[True Positive]]+Table279[[#This Row],[False Negative]]=0,0,Table279[[#This Row],[True Positive]]/(Table279[[#This Row],[True Positive]]+Table279[[#This Row],[False Negative]]))</f>
        <v>0</v>
      </c>
      <c r="H31" s="13">
        <f>Table279[[#This Row],[False Positive]]/(Table279[[#This Row],[False Positive]]+Table279[[#This Row],[True Negative]])</f>
        <v>0</v>
      </c>
      <c r="I31" s="13">
        <f>(Table279[[#This Row],[True Posistive Rate]]+(1 - Table279[[#This Row],[False Positive Rate]])) - 1</f>
        <v>0</v>
      </c>
      <c r="J31" s="11"/>
      <c r="K31" s="11"/>
    </row>
    <row r="32" spans="1:11" x14ac:dyDescent="0.25">
      <c r="A32" s="12" t="s">
        <v>7</v>
      </c>
      <c r="B32" s="11"/>
      <c r="C32" s="11">
        <v>1</v>
      </c>
      <c r="D32" s="11">
        <v>1</v>
      </c>
      <c r="E32" s="11"/>
      <c r="F32" s="11">
        <f>SUM(Table279[[#This Row],[True Positive]:[False Positive]])</f>
        <v>2</v>
      </c>
      <c r="G32" s="13">
        <f>IF(Table279[[#This Row],[True Positive]]+Table279[[#This Row],[False Negative]]=0,0,Table279[[#This Row],[True Positive]]/(Table279[[#This Row],[True Positive]]+Table279[[#This Row],[False Negative]]))</f>
        <v>0</v>
      </c>
      <c r="H32" s="13">
        <f>Table279[[#This Row],[False Positive]]/(Table279[[#This Row],[False Positive]]+Table279[[#This Row],[True Negative]])</f>
        <v>0</v>
      </c>
      <c r="I32" s="13">
        <f>(Table279[[#This Row],[True Posistive Rate]]+(1 - Table279[[#This Row],[False Positive Rate]])) - 1</f>
        <v>0</v>
      </c>
      <c r="J32" s="11"/>
      <c r="K32" s="11"/>
    </row>
    <row r="33" spans="1:11" x14ac:dyDescent="0.25">
      <c r="A33" s="12" t="s">
        <v>9</v>
      </c>
      <c r="B33" s="11"/>
      <c r="C33" s="11">
        <v>1</v>
      </c>
      <c r="D33" s="11">
        <v>2</v>
      </c>
      <c r="E33" s="11"/>
      <c r="F33" s="11">
        <f>SUM(Table279[[#This Row],[True Positive]:[False Positive]])</f>
        <v>3</v>
      </c>
      <c r="G33" s="13">
        <f>IF(Table279[[#This Row],[True Positive]]+Table279[[#This Row],[False Negative]]=0,0,Table279[[#This Row],[True Positive]]/(Table279[[#This Row],[True Positive]]+Table279[[#This Row],[False Negative]]))</f>
        <v>0</v>
      </c>
      <c r="H33" s="13">
        <f>Table279[[#This Row],[False Positive]]/(Table279[[#This Row],[False Positive]]+Table279[[#This Row],[True Negative]])</f>
        <v>0</v>
      </c>
      <c r="I33" s="13">
        <f>(Table279[[#This Row],[True Posistive Rate]]+(1 - Table279[[#This Row],[False Positive Rate]])) - 1</f>
        <v>0</v>
      </c>
      <c r="J33" s="11"/>
      <c r="K33" s="11"/>
    </row>
    <row r="34" spans="1:11" x14ac:dyDescent="0.25">
      <c r="A34" s="14" t="s">
        <v>11</v>
      </c>
      <c r="B34" s="15"/>
      <c r="C34" s="15"/>
      <c r="D34" s="15">
        <v>2</v>
      </c>
      <c r="E34" s="15"/>
      <c r="F34" s="15">
        <f>SUM(Table279[[#This Row],[True Positive]:[False Positive]])</f>
        <v>2</v>
      </c>
      <c r="G34" s="13">
        <f>IF(Table279[[#This Row],[True Positive]]+Table279[[#This Row],[False Negative]]=0,0,Table279[[#This Row],[True Positive]]/(Table279[[#This Row],[True Positive]]+Table279[[#This Row],[False Negative]]))</f>
        <v>0</v>
      </c>
      <c r="H34" s="13">
        <f>Table279[[#This Row],[False Positive]]/(Table279[[#This Row],[False Positive]]+Table279[[#This Row],[True Negative]])</f>
        <v>0</v>
      </c>
      <c r="I34" s="13">
        <f>(Table279[[#This Row],[True Posistive Rate]]+(1 - Table279[[#This Row],[False Positive Rate]])) - 1</f>
        <v>0</v>
      </c>
      <c r="J34" s="11"/>
      <c r="K34" s="11"/>
    </row>
    <row r="35" spans="1:11" x14ac:dyDescent="0.25">
      <c r="A35" s="12" t="s">
        <v>10</v>
      </c>
      <c r="B35" s="11"/>
      <c r="C35" s="11">
        <v>1</v>
      </c>
      <c r="D35" s="11">
        <v>1</v>
      </c>
      <c r="E35" s="11"/>
      <c r="F35" s="11">
        <f>SUM(Table279[[#This Row],[True Positive]:[False Positive]])</f>
        <v>2</v>
      </c>
      <c r="G35" s="13">
        <f>IF(Table279[[#This Row],[True Positive]]+Table279[[#This Row],[False Negative]]=0,0,Table279[[#This Row],[True Positive]]/(Table279[[#This Row],[True Positive]]+Table279[[#This Row],[False Negative]]))</f>
        <v>0</v>
      </c>
      <c r="H35" s="13">
        <f>Table279[[#This Row],[False Positive]]/(Table279[[#This Row],[False Positive]]+Table279[[#This Row],[True Negative]])</f>
        <v>0</v>
      </c>
      <c r="I35" s="13">
        <f>(Table279[[#This Row],[True Posistive Rate]]+(1 - Table279[[#This Row],[False Positive Rate]])) - 1</f>
        <v>0</v>
      </c>
      <c r="J35" s="11"/>
      <c r="K35" s="11"/>
    </row>
    <row r="36" spans="1:11" x14ac:dyDescent="0.25">
      <c r="A36" s="12" t="s">
        <v>12</v>
      </c>
      <c r="B36" s="11"/>
      <c r="C36" s="11">
        <v>1</v>
      </c>
      <c r="D36" s="11">
        <v>2</v>
      </c>
      <c r="E36" s="11"/>
      <c r="F36" s="11">
        <f>SUM(Table279[[#This Row],[True Positive]:[False Positive]])</f>
        <v>3</v>
      </c>
      <c r="G36" s="13">
        <f>IF(Table279[[#This Row],[True Positive]]+Table279[[#This Row],[False Negative]]=0,0,Table279[[#This Row],[True Positive]]/(Table279[[#This Row],[True Positive]]+Table279[[#This Row],[False Negative]]))</f>
        <v>0</v>
      </c>
      <c r="H36" s="13">
        <f>Table279[[#This Row],[False Positive]]/(Table279[[#This Row],[False Positive]]+Table279[[#This Row],[True Negative]])</f>
        <v>0</v>
      </c>
      <c r="I36" s="13">
        <f>(Table279[[#This Row],[True Posistive Rate]]+(1 - Table279[[#This Row],[False Positive Rate]])) - 1</f>
        <v>0</v>
      </c>
      <c r="J36" s="11"/>
      <c r="K36" s="11"/>
    </row>
    <row r="37" spans="1:11" x14ac:dyDescent="0.25">
      <c r="A37" s="12" t="s">
        <v>13</v>
      </c>
      <c r="B37" s="11"/>
      <c r="C37" s="11"/>
      <c r="D37" s="11">
        <v>2</v>
      </c>
      <c r="E37" s="11"/>
      <c r="F37" s="11">
        <f>SUM(Table279[[#This Row],[True Positive]:[False Positive]])</f>
        <v>2</v>
      </c>
      <c r="G37" s="13">
        <f>IF(Table279[[#This Row],[True Positive]]+Table279[[#This Row],[False Negative]]=0,0,Table279[[#This Row],[True Positive]]/(Table279[[#This Row],[True Positive]]+Table279[[#This Row],[False Negative]]))</f>
        <v>0</v>
      </c>
      <c r="H37" s="13">
        <f>Table279[[#This Row],[False Positive]]/(Table279[[#This Row],[False Positive]]+Table279[[#This Row],[True Negative]])</f>
        <v>0</v>
      </c>
      <c r="I37" s="13">
        <f>(Table279[[#This Row],[True Posistive Rate]]+(1 - Table279[[#This Row],[False Positive Rate]])) - 1</f>
        <v>0</v>
      </c>
      <c r="J37" s="11"/>
      <c r="K37" s="11"/>
    </row>
    <row r="38" spans="1:11" x14ac:dyDescent="0.25">
      <c r="A38" s="12" t="s">
        <v>14</v>
      </c>
      <c r="B38" s="11"/>
      <c r="C38" s="11">
        <v>1</v>
      </c>
      <c r="D38" s="11">
        <v>1</v>
      </c>
      <c r="E38" s="11"/>
      <c r="F38" s="11">
        <f>SUM(Table279[[#This Row],[True Positive]:[False Positive]])</f>
        <v>2</v>
      </c>
      <c r="G38" s="13">
        <f>IF(Table279[[#This Row],[True Positive]]+Table279[[#This Row],[False Negative]]=0,0,Table279[[#This Row],[True Positive]]/(Table279[[#This Row],[True Positive]]+Table279[[#This Row],[False Negative]]))</f>
        <v>0</v>
      </c>
      <c r="H38" s="13">
        <f>Table279[[#This Row],[False Positive]]/(Table279[[#This Row],[False Positive]]+Table279[[#This Row],[True Negative]])</f>
        <v>0</v>
      </c>
      <c r="I38" s="13">
        <f>(Table279[[#This Row],[True Posistive Rate]]+(1 - Table279[[#This Row],[False Positive Rate]])) - 1</f>
        <v>0</v>
      </c>
      <c r="J38" s="11"/>
      <c r="K38" s="11"/>
    </row>
    <row r="39" spans="1:11" x14ac:dyDescent="0.25">
      <c r="A39" s="8" t="s">
        <v>69</v>
      </c>
      <c r="B39" s="9">
        <f>SUM(B31:B38)</f>
        <v>0</v>
      </c>
      <c r="C39" s="9">
        <f t="shared" ref="C39:F39" si="1">SUM(C31:C38)</f>
        <v>6</v>
      </c>
      <c r="D39" s="9">
        <f t="shared" si="1"/>
        <v>13</v>
      </c>
      <c r="E39" s="9">
        <f t="shared" si="1"/>
        <v>0</v>
      </c>
      <c r="F39" s="9">
        <f t="shared" si="1"/>
        <v>19</v>
      </c>
      <c r="G39" s="9">
        <f>AVERAGE(G31:G38)</f>
        <v>0</v>
      </c>
      <c r="H39" s="9">
        <f>AVERAGE(H31:H38)</f>
        <v>0</v>
      </c>
      <c r="I39" s="9">
        <f>ROUND(AVERAGE(I31:I38)*100, 0)</f>
        <v>0</v>
      </c>
      <c r="J39" s="11"/>
      <c r="K39" s="11"/>
    </row>
    <row r="40" spans="1:1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5">
      <c r="A41" s="11"/>
      <c r="B41" s="11"/>
      <c r="C41" s="11"/>
      <c r="D41" s="5"/>
      <c r="E41" s="11"/>
      <c r="F41" s="11"/>
      <c r="G41" s="11"/>
      <c r="H41" s="11"/>
      <c r="I41" s="11"/>
      <c r="J41" s="11"/>
      <c r="K41" s="11"/>
    </row>
    <row r="42" spans="1:1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</sheetData>
  <mergeCells count="3">
    <mergeCell ref="A1:I1"/>
    <mergeCell ref="K2:K11"/>
    <mergeCell ref="A29:I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6" sqref="G16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11" x14ac:dyDescent="0.25">
      <c r="A1" s="34" t="s">
        <v>115</v>
      </c>
      <c r="B1" s="34"/>
      <c r="C1" s="34"/>
      <c r="D1" s="34"/>
      <c r="E1" s="34"/>
      <c r="F1" s="34"/>
      <c r="G1" s="34"/>
      <c r="H1" s="34"/>
      <c r="I1" s="34"/>
      <c r="J1" s="11"/>
      <c r="K1" s="11"/>
    </row>
    <row r="2" spans="1:11" x14ac:dyDescent="0.25">
      <c r="A2" s="11" t="s">
        <v>77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32"/>
    </row>
    <row r="3" spans="1:11" x14ac:dyDescent="0.25">
      <c r="A3" s="11" t="s">
        <v>79</v>
      </c>
      <c r="B3" s="11">
        <v>1</v>
      </c>
      <c r="C3" s="11">
        <v>3</v>
      </c>
      <c r="D3" s="11">
        <v>3</v>
      </c>
      <c r="E3" s="11"/>
      <c r="F3" s="11">
        <f>SUM(Table2610[[#This Row],[True Positive]:[False Positive]])</f>
        <v>7</v>
      </c>
      <c r="G3" s="13">
        <f>IF(Table2610[[#This Row],[True Positive]]+Table2610[[#This Row],[False Negative]]=0,0,Table2610[[#This Row],[True Positive]]/(Table2610[[#This Row],[True Positive]]+Table2610[[#This Row],[False Negative]]))</f>
        <v>0.25</v>
      </c>
      <c r="H3" s="13">
        <f>Table2610[[#This Row],[False Positive]]/(Table2610[[#This Row],[False Positive]]+Table2610[[#This Row],[True Negative]])</f>
        <v>0</v>
      </c>
      <c r="I3" s="13">
        <f>(Table2610[[#This Row],[True Posistive Rate]]+(1 - Table2610[[#This Row],[False Positive Rate]])) - 1</f>
        <v>0.25</v>
      </c>
      <c r="J3" s="11"/>
      <c r="K3" s="33"/>
    </row>
    <row r="4" spans="1:11" x14ac:dyDescent="0.25">
      <c r="A4" s="12" t="s">
        <v>80</v>
      </c>
      <c r="B4" s="11"/>
      <c r="C4" s="11">
        <v>2</v>
      </c>
      <c r="D4" s="11">
        <v>1</v>
      </c>
      <c r="E4" s="11"/>
      <c r="F4" s="11">
        <f>SUM(Table2610[[#This Row],[True Positive]:[False Positive]])</f>
        <v>3</v>
      </c>
      <c r="G4" s="13">
        <f>IF(Table2610[[#This Row],[True Positive]]+Table2610[[#This Row],[False Negative]]=0,0,Table2610[[#This Row],[True Positive]]/(Table2610[[#This Row],[True Positive]]+Table2610[[#This Row],[False Negative]]))</f>
        <v>0</v>
      </c>
      <c r="H4" s="13">
        <f>Table2610[[#This Row],[False Positive]]/(Table2610[[#This Row],[False Positive]]+Table2610[[#This Row],[True Negative]])</f>
        <v>0</v>
      </c>
      <c r="I4" s="13">
        <f>(Table2610[[#This Row],[True Posistive Rate]]+(1 - Table2610[[#This Row],[False Positive Rate]])) - 1</f>
        <v>0</v>
      </c>
      <c r="J4" s="11"/>
      <c r="K4" s="33"/>
    </row>
    <row r="5" spans="1:11" x14ac:dyDescent="0.25">
      <c r="A5" s="8" t="s">
        <v>69</v>
      </c>
      <c r="B5" s="9">
        <f>SUM(B3:B4)</f>
        <v>1</v>
      </c>
      <c r="C5" s="9">
        <f>SUM(C3:C4)</f>
        <v>5</v>
      </c>
      <c r="D5" s="9">
        <f>SUM(D3:D4)</f>
        <v>4</v>
      </c>
      <c r="E5" s="9">
        <f>SUM(E3:E4)</f>
        <v>0</v>
      </c>
      <c r="F5" s="9">
        <f>SUM(F3:F4)</f>
        <v>10</v>
      </c>
      <c r="G5" s="9">
        <f>AVERAGE(G3:G4)</f>
        <v>0.125</v>
      </c>
      <c r="H5" s="9">
        <f>AVERAGE(H3:H4)</f>
        <v>0</v>
      </c>
      <c r="I5" s="9">
        <f>ROUND(AVERAGE(I3:I4)*100, 0)</f>
        <v>13</v>
      </c>
      <c r="J5" s="11"/>
      <c r="K5" s="33"/>
    </row>
    <row r="6" spans="1:1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33"/>
    </row>
    <row r="7" spans="1:11" x14ac:dyDescent="0.25">
      <c r="A7" s="11"/>
      <c r="B7" s="11"/>
      <c r="C7" s="11"/>
      <c r="D7" s="5"/>
      <c r="E7" s="11"/>
      <c r="F7" s="11"/>
      <c r="G7" s="11"/>
      <c r="H7" s="11"/>
      <c r="I7" s="11"/>
      <c r="J7" s="11"/>
      <c r="K7" s="33"/>
    </row>
    <row r="8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33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3"/>
    </row>
    <row r="10" spans="1:1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33"/>
    </row>
    <row r="11" spans="1:1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33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mergeCells count="2">
    <mergeCell ref="A1:I1"/>
    <mergeCell ref="K2:K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XXE Unit Test Cases</vt:lpstr>
      <vt:lpstr>NHibernate Unit Test Cases</vt:lpstr>
      <vt:lpstr>Fortify Results for XXE</vt:lpstr>
      <vt:lpstr>Fortify Results for HQL</vt:lpstr>
      <vt:lpstr>Contrast Results for XXE</vt:lpstr>
      <vt:lpstr>Contrast Results for HQL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2017-06-15T20:14:09Z</cp:lastPrinted>
  <dcterms:created xsi:type="dcterms:W3CDTF">2017-06-15T17:28:02Z</dcterms:created>
  <dcterms:modified xsi:type="dcterms:W3CDTF">2017-06-30T20:52:45Z</dcterms:modified>
</cp:coreProperties>
</file>