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Test Cases" sheetId="1" r:id="rId1"/>
    <sheet name="Fortify XXE" sheetId="2" r:id="rId2"/>
    <sheet name="Fortify HQL" sheetId="5" r:id="rId3"/>
    <sheet name="Fortify XPath" sheetId="7" r:id="rId4"/>
    <sheet name="Fortify XQuery" sheetId="8" r:id="rId5"/>
    <sheet name="Contrast XXE" sheetId="3" r:id="rId6"/>
    <sheet name="Contrast HQL" sheetId="6" r:id="rId7"/>
    <sheet name="Contrast XPath" sheetId="11" r:id="rId8"/>
    <sheet name="Contrast XQuery" sheetId="12" r:id="rId9"/>
  </sheets>
  <calcPr calcId="145621" concurrentCalc="0"/>
</workbook>
</file>

<file path=xl/calcChain.xml><?xml version="1.0" encoding="utf-8"?>
<calcChain xmlns="http://schemas.openxmlformats.org/spreadsheetml/2006/main">
  <c r="G3" i="12" l="1"/>
  <c r="H3" i="12"/>
  <c r="I3" i="12"/>
  <c r="I4" i="12"/>
  <c r="H4" i="12"/>
  <c r="G4" i="12"/>
  <c r="F3" i="12"/>
  <c r="F4" i="12"/>
  <c r="E4" i="12"/>
  <c r="D4" i="12"/>
  <c r="C4" i="12"/>
  <c r="B4" i="12"/>
  <c r="G3" i="8"/>
  <c r="H3" i="8"/>
  <c r="I3" i="8"/>
  <c r="I4" i="8"/>
  <c r="H4" i="8"/>
  <c r="G4" i="8"/>
  <c r="F3" i="8"/>
  <c r="F4" i="8"/>
  <c r="E4" i="8"/>
  <c r="D4" i="8"/>
  <c r="C4" i="8"/>
  <c r="B4" i="8"/>
  <c r="G3" i="11"/>
  <c r="H3" i="11"/>
  <c r="I3" i="11"/>
  <c r="I4" i="11"/>
  <c r="H4" i="11"/>
  <c r="G4" i="11"/>
  <c r="F3" i="11"/>
  <c r="F4" i="11"/>
  <c r="E4" i="11"/>
  <c r="D4" i="11"/>
  <c r="C4" i="11"/>
  <c r="B4" i="11"/>
  <c r="G3" i="7"/>
  <c r="H3" i="7"/>
  <c r="I3" i="7"/>
  <c r="I4" i="7"/>
  <c r="H4" i="7"/>
  <c r="G4" i="7"/>
  <c r="F3" i="7"/>
  <c r="F4" i="7"/>
  <c r="E4" i="7"/>
  <c r="D4" i="7"/>
  <c r="C4" i="7"/>
  <c r="B4" i="7"/>
  <c r="E5" i="6"/>
  <c r="D5" i="6"/>
  <c r="C5" i="6"/>
  <c r="B5" i="6"/>
  <c r="H4" i="6"/>
  <c r="G4" i="6"/>
  <c r="I4" i="6"/>
  <c r="F4" i="6"/>
  <c r="H3" i="6"/>
  <c r="H5" i="6"/>
  <c r="G3" i="6"/>
  <c r="I3" i="6"/>
  <c r="I5" i="6"/>
  <c r="F3" i="6"/>
  <c r="F5" i="6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E5" i="5"/>
  <c r="D5" i="5"/>
  <c r="C5" i="5"/>
  <c r="B5" i="5"/>
  <c r="H4" i="5"/>
  <c r="G4" i="5"/>
  <c r="F4" i="5"/>
  <c r="H3" i="5"/>
  <c r="G3" i="5"/>
  <c r="G5" i="5"/>
  <c r="F3" i="5"/>
  <c r="G5" i="6"/>
  <c r="I4" i="5"/>
  <c r="F5" i="5"/>
  <c r="H5" i="5"/>
  <c r="I3" i="5"/>
  <c r="I5" i="5"/>
  <c r="E39" i="3"/>
  <c r="D39" i="3"/>
  <c r="C39" i="3"/>
  <c r="B39" i="3"/>
  <c r="H38" i="3"/>
  <c r="G38" i="3"/>
  <c r="I38" i="3"/>
  <c r="F38" i="3"/>
  <c r="H37" i="3"/>
  <c r="G37" i="3"/>
  <c r="I37" i="3"/>
  <c r="F37" i="3"/>
  <c r="H36" i="3"/>
  <c r="G36" i="3"/>
  <c r="I36" i="3"/>
  <c r="F36" i="3"/>
  <c r="H35" i="3"/>
  <c r="G35" i="3"/>
  <c r="I35" i="3"/>
  <c r="F35" i="3"/>
  <c r="H34" i="3"/>
  <c r="G34" i="3"/>
  <c r="I34" i="3"/>
  <c r="F34" i="3"/>
  <c r="H33" i="3"/>
  <c r="G33" i="3"/>
  <c r="I33" i="3"/>
  <c r="F33" i="3"/>
  <c r="H32" i="3"/>
  <c r="G32" i="3"/>
  <c r="I32" i="3"/>
  <c r="F32" i="3"/>
  <c r="H31" i="3"/>
  <c r="G31" i="3"/>
  <c r="I31" i="3"/>
  <c r="F31" i="3"/>
  <c r="E11" i="3"/>
  <c r="D11" i="3"/>
  <c r="C11" i="3"/>
  <c r="B11" i="3"/>
  <c r="H10" i="3"/>
  <c r="G10" i="3"/>
  <c r="I10" i="3"/>
  <c r="F10" i="3"/>
  <c r="H9" i="3"/>
  <c r="G9" i="3"/>
  <c r="F9" i="3"/>
  <c r="H8" i="3"/>
  <c r="G8" i="3"/>
  <c r="I8" i="3"/>
  <c r="F8" i="3"/>
  <c r="H7" i="3"/>
  <c r="G7" i="3"/>
  <c r="I7" i="3"/>
  <c r="F7" i="3"/>
  <c r="H6" i="3"/>
  <c r="G6" i="3"/>
  <c r="F6" i="3"/>
  <c r="H5" i="3"/>
  <c r="G5" i="3"/>
  <c r="F5" i="3"/>
  <c r="H4" i="3"/>
  <c r="G4" i="3"/>
  <c r="I4" i="3"/>
  <c r="F4" i="3"/>
  <c r="H3" i="3"/>
  <c r="G3" i="3"/>
  <c r="I3" i="3"/>
  <c r="F3" i="3"/>
  <c r="E39" i="2"/>
  <c r="D39" i="2"/>
  <c r="C39" i="2"/>
  <c r="B39" i="2"/>
  <c r="H38" i="2"/>
  <c r="G38" i="2"/>
  <c r="I38" i="2"/>
  <c r="F38" i="2"/>
  <c r="H37" i="2"/>
  <c r="G37" i="2"/>
  <c r="I37" i="2"/>
  <c r="F37" i="2"/>
  <c r="H36" i="2"/>
  <c r="G36" i="2"/>
  <c r="I36" i="2"/>
  <c r="F36" i="2"/>
  <c r="H35" i="2"/>
  <c r="G35" i="2"/>
  <c r="I35" i="2"/>
  <c r="F35" i="2"/>
  <c r="H34" i="2"/>
  <c r="G34" i="2"/>
  <c r="I34" i="2"/>
  <c r="F34" i="2"/>
  <c r="H33" i="2"/>
  <c r="G33" i="2"/>
  <c r="F33" i="2"/>
  <c r="H32" i="2"/>
  <c r="G32" i="2"/>
  <c r="I32" i="2"/>
  <c r="F32" i="2"/>
  <c r="H31" i="2"/>
  <c r="G31" i="2"/>
  <c r="I31" i="2"/>
  <c r="F31" i="2"/>
  <c r="G3" i="2"/>
  <c r="G4" i="2"/>
  <c r="I33" i="2"/>
  <c r="H11" i="3"/>
  <c r="I6" i="3"/>
  <c r="F11" i="3"/>
  <c r="I5" i="3"/>
  <c r="I9" i="3"/>
  <c r="H39" i="3"/>
  <c r="F39" i="3"/>
  <c r="I11" i="3"/>
  <c r="I39" i="3"/>
  <c r="G11" i="3"/>
  <c r="G39" i="3"/>
  <c r="H39" i="2"/>
  <c r="F39" i="2"/>
  <c r="I39" i="2"/>
  <c r="G39" i="2"/>
  <c r="C11" i="2"/>
  <c r="D11" i="2"/>
  <c r="E11" i="2"/>
  <c r="B11" i="2"/>
  <c r="H4" i="2"/>
  <c r="H3" i="2"/>
  <c r="F4" i="2"/>
  <c r="F3" i="2"/>
  <c r="I3" i="2"/>
  <c r="I4" i="2"/>
  <c r="I11" i="2"/>
  <c r="H11" i="2"/>
  <c r="G11" i="2"/>
  <c r="F11" i="2"/>
</calcChain>
</file>

<file path=xl/sharedStrings.xml><?xml version="1.0" encoding="utf-8"?>
<sst xmlns="http://schemas.openxmlformats.org/spreadsheetml/2006/main" count="466" uniqueCount="158">
  <si>
    <t>XML Parser</t>
  </si>
  <si>
    <t>Test Description</t>
  </si>
  <si>
    <t>Unsafe</t>
  </si>
  <si>
    <t>Safe</t>
  </si>
  <si>
    <r>
      <t>System.Xml.</t>
    </r>
    <r>
      <rPr>
        <b/>
        <sz val="11"/>
        <color theme="1"/>
        <rFont val="Calibri"/>
        <family val="2"/>
        <scheme val="minor"/>
      </rPr>
      <t>XmlDictionaryReader</t>
    </r>
  </si>
  <si>
    <r>
      <t>System.Xml.</t>
    </r>
    <r>
      <rPr>
        <b/>
        <sz val="11"/>
        <color theme="1"/>
        <rFont val="Calibri"/>
        <family val="2"/>
        <scheme val="minor"/>
      </rPr>
      <t>Linq</t>
    </r>
  </si>
  <si>
    <r>
      <t>System.Xml.</t>
    </r>
    <r>
      <rPr>
        <b/>
        <sz val="11"/>
        <color theme="1"/>
        <rFont val="Calibri"/>
        <family val="2"/>
        <scheme val="minor"/>
      </rPr>
      <t>XmlDocument</t>
    </r>
  </si>
  <si>
    <r>
      <t>System.Xml.</t>
    </r>
    <r>
      <rPr>
        <b/>
        <sz val="11"/>
        <color theme="1"/>
        <rFont val="Calibri"/>
        <family val="2"/>
        <scheme val="minor"/>
      </rPr>
      <t>XmlReader</t>
    </r>
  </si>
  <si>
    <r>
      <t>System.Xml.</t>
    </r>
    <r>
      <rPr>
        <b/>
        <sz val="11"/>
        <color theme="1"/>
        <rFont val="Calibri"/>
        <family val="2"/>
        <scheme val="minor"/>
      </rPr>
      <t>XmlNodeReader</t>
    </r>
  </si>
  <si>
    <r>
      <t>System.Xml.</t>
    </r>
    <r>
      <rPr>
        <b/>
        <sz val="11"/>
        <color theme="1"/>
        <rFont val="Calibri"/>
        <family val="2"/>
        <scheme val="minor"/>
      </rPr>
      <t>XmlTextReader</t>
    </r>
  </si>
  <si>
    <r>
      <t>System.Xml.XPath.</t>
    </r>
    <r>
      <rPr>
        <b/>
        <sz val="11"/>
        <color theme="1"/>
        <rFont val="Calibri"/>
        <family val="2"/>
        <scheme val="minor"/>
      </rPr>
      <t>XPathNavigator</t>
    </r>
  </si>
  <si>
    <r>
      <t>System.Xml.Xsl.</t>
    </r>
    <r>
      <rPr>
        <b/>
        <sz val="11"/>
        <color theme="1"/>
        <rFont val="Calibri"/>
        <family val="2"/>
        <scheme val="minor"/>
      </rPr>
      <t>XslCompiledTransform</t>
    </r>
  </si>
  <si>
    <t>Test Title</t>
  </si>
  <si>
    <t>XElement: Safe by Default Example</t>
  </si>
  <si>
    <t>XDocument: Safe by Default Example</t>
  </si>
  <si>
    <t>XDocument: Unsafe when Providing an Unsafe XML Parser Example</t>
  </si>
  <si>
    <t>Safe by Default Example</t>
  </si>
  <si>
    <t>Unsafe when Providing an Unsafe XML Parser Example</t>
  </si>
  <si>
    <t>Unsafe by Default in Current .NET Version (4.5.1 and lower) Example
or
Safe by Default in Current .NET Version (4.5.2 and above) Example</t>
  </si>
  <si>
    <t>Safe when Setting the XmlResolver to null Example</t>
  </si>
  <si>
    <t>Unsafe when Resolving Entities Manually Example</t>
  </si>
  <si>
    <t>Safe when Wrapping in an Unsafe XmlReader Example</t>
  </si>
  <si>
    <t>Safe when Providing a Safe XML Parser Example</t>
  </si>
  <si>
    <t>Safe when Prohibiting DTDs Example</t>
  </si>
  <si>
    <t>Proves that XElement is safe by default</t>
  </si>
  <si>
    <t>Proves that XDocument is safe by default</t>
  </si>
  <si>
    <t>Proves that giving XmlDocument an unsafe XML parser makes it unsafe as well</t>
  </si>
  <si>
    <t>Proves that XmlDictionaryReader is safe by default</t>
  </si>
  <si>
    <t>Proves that giving XmlDictionaryReader an unsafe XML parser makes it unsafe as well</t>
  </si>
  <si>
    <t>Proves that XmlDocument is unsafe by default, or safe by default in .NET versions 4.5.2 and up</t>
  </si>
  <si>
    <t>Proves that setting the XmlDocument's XmlResolver to null make the XmlDocument safe</t>
  </si>
  <si>
    <t>Proves that creating a nonnull XmlResolver for the XmlDocument to use makes the XmlDocument unsafe</t>
  </si>
  <si>
    <t>Proves that XmlReader is safe by default</t>
  </si>
  <si>
    <t>Proves that XmlNodeReader is safe by default</t>
  </si>
  <si>
    <t>Proves that creating a nonnull XmlResolver for the XmlReaderSettings that the XmlReader uses makes the XmlReader unsafe</t>
  </si>
  <si>
    <t>Proves that XmlNodeReader is safe even when wrapped in an unsafe XmlReader</t>
  </si>
  <si>
    <t>Proves that XmlTextReader is unsafe by default, or safe by default in .NET versions 4.5.2 and up</t>
  </si>
  <si>
    <t>Proves that setting the XmlTextReader's DtdProcessing property to Prohibit makes the XmlTextReader safe</t>
  </si>
  <si>
    <t>Proves that creating a nonnull XmlResolver for the XmlTextReader to use makes the XmlTextReader unsafe</t>
  </si>
  <si>
    <t>Proves that XPathNavigator is unsafe by default, or safe by default in .NET versions 4.5.2 and up</t>
  </si>
  <si>
    <t>Proves that XPathNavigator is safe when provided with a safe XML parser</t>
  </si>
  <si>
    <t>Proves that XslCompiledTransform is safe by default</t>
  </si>
  <si>
    <t>Proves that XslCompiledTransform is unsafe when provided with an unsafe XML parser</t>
  </si>
  <si>
    <t>True Positive</t>
  </si>
  <si>
    <t>False Negative</t>
  </si>
  <si>
    <t>True Negative</t>
  </si>
  <si>
    <t>False Positive</t>
  </si>
  <si>
    <t>Total</t>
  </si>
  <si>
    <t>True Posistive Rate</t>
  </si>
  <si>
    <t>False Positive Rate</t>
  </si>
  <si>
    <t>Score</t>
  </si>
  <si>
    <t>XML External Entity (XXE) Injection (.NET 4.5.1)</t>
  </si>
  <si>
    <t>XML External Entity (XXE) Injection (.NET 4.5.2)</t>
  </si>
  <si>
    <t>Fortify had the same results for running in Fortify 16.20 and 17.10, 
as well as analyzing the solution in .NET 4.5.1 and 4.5.2 (positives and negatives are different, however)</t>
  </si>
  <si>
    <t>Query Type</t>
  </si>
  <si>
    <t>Test</t>
  </si>
  <si>
    <t>SELECT</t>
  </si>
  <si>
    <t>DELETE</t>
  </si>
  <si>
    <t>Safety</t>
  </si>
  <si>
    <t>Safe when Using Built-in Functions Example</t>
  </si>
  <si>
    <t>Unsafe when Using String Concatenation on Custom HQL Queries (CreateQuery) Example</t>
  </si>
  <si>
    <t>Unsafe when Using String Concatenation on Custom SQL Queries (CreateSQLQuery) Example</t>
  </si>
  <si>
    <t>Unsafe when Using String Placeholders on Custom HQL Queries (CreateQuery) Example</t>
  </si>
  <si>
    <t>Unsafe when Using String Placeholders on Custom SQL Queries (CreateSQLQuery) Example</t>
  </si>
  <si>
    <t>Proves that by doing string concatenation in the CreateQuery method, the HQL query is just as vulnerable to injection as any unsafe SQL query</t>
  </si>
  <si>
    <t>Proves that Nhibernate's bult-in functions are inherently parameterized, which make it safe from injection</t>
  </si>
  <si>
    <t>Proves that by doing string concatenation in the CreateSQLQuery method, the SQL query is vulnerable to injection</t>
  </si>
  <si>
    <t>Proves that by using string placeholders in the CreateQuery method, the HQL query is just as vulnerable to injection as any unsafe SQL query</t>
  </si>
  <si>
    <t>Proves that by using string placeholders in the CreateSQLQuery method, the SQL query is vulnerable to injection</t>
  </si>
  <si>
    <t>Safe when Parameterizing Custom HQL Queries (CreateQuery) Example</t>
  </si>
  <si>
    <t>Safe when Parameterizing Custom SQL Queries (CreateSQLQuery) Example</t>
  </si>
  <si>
    <t>Unsafe when Using String Concatenation on Custom HQL Queries Example</t>
  </si>
  <si>
    <t>Proves that by doing string concatenation in the Delete method, the query is vulnerable to injection</t>
  </si>
  <si>
    <t>Proves that by parameterizing the user input, we can succesfully block any SQL injection attempts</t>
  </si>
  <si>
    <t>Proves that by parameterizing the user input, we can succesfully block any HQL injection attempts</t>
  </si>
  <si>
    <t>Unsafe when Using String Placeholders on Custom HQL Queries Example</t>
  </si>
  <si>
    <t>Proves that by using string placeholders in the Delete method, the query is vulnerable to injection</t>
  </si>
  <si>
    <t>Proves that by parameterizing the user input, we can succesfully block any HQL injection attempt</t>
  </si>
  <si>
    <t>Safe when Parameterizing Custom HQL Queries Example</t>
  </si>
  <si>
    <t xml:space="preserve">Fortify did not detect anything </t>
  </si>
  <si>
    <t>SQL Injection</t>
  </si>
  <si>
    <t>HQL/SQL Injection</t>
  </si>
  <si>
    <t>Fortify Detection</t>
  </si>
  <si>
    <t>Contrast Detection</t>
  </si>
  <si>
    <t>Pass</t>
  </si>
  <si>
    <t>Fail</t>
  </si>
  <si>
    <t>Updated for Contrast 3.4.2</t>
  </si>
  <si>
    <t>File Name</t>
  </si>
  <si>
    <t>Library</t>
  </si>
  <si>
    <t>Test Type</t>
  </si>
  <si>
    <t>XXE Injection</t>
  </si>
  <si>
    <t>LINQXElementSafe.aspx.cs</t>
  </si>
  <si>
    <t>LINQXDocumentSafe.aspx.cs</t>
  </si>
  <si>
    <t>LINQXDocumentUnsafe.aspx.cs</t>
  </si>
  <si>
    <t>XmlDictionaryReaderSafe.aspx.cs</t>
  </si>
  <si>
    <t>XmlDictionaryReaderUnsafe.aspx.cs</t>
  </si>
  <si>
    <t>XmlDocumentSafe452.aspx.cs</t>
  </si>
  <si>
    <t>XmlDocumentSafe.aspx.cs</t>
  </si>
  <si>
    <t>XmlDocumentUnsafe.aspx.cs</t>
  </si>
  <si>
    <t>XmlReaderSafe.aspx.cs</t>
  </si>
  <si>
    <t>XmlReaderUnsafe.aspx.cs</t>
  </si>
  <si>
    <t>XmlNodeReaderSafe.aspx.cs</t>
  </si>
  <si>
    <t>XmlNodeReaderSafeXmlReader.aspx.cs</t>
  </si>
  <si>
    <t>XmlTextReaderSafe452.aspx.cs</t>
  </si>
  <si>
    <t>XmlTextReaderSafe.aspx.cs</t>
  </si>
  <si>
    <t>XmlTextReaderUnsafe.aspx.cs</t>
  </si>
  <si>
    <t>XPathNavigatorSafe452.aspx.cs</t>
  </si>
  <si>
    <t>XPathNavigatorSafe.aspx.cs</t>
  </si>
  <si>
    <t>XslCompiledTransformSafe.aspx.cs</t>
  </si>
  <si>
    <t>XslCompiledTransformUnsafe.aspx.cs</t>
  </si>
  <si>
    <t>XPath Injection</t>
  </si>
  <si>
    <t>XQuery Injection</t>
  </si>
  <si>
    <t>NHibernate Injection (SELECT)</t>
  </si>
  <si>
    <t>NHibernate Injection (DELETE)</t>
  </si>
  <si>
    <r>
      <t>System.Xml.</t>
    </r>
    <r>
      <rPr>
        <b/>
        <sz val="11"/>
        <color theme="1"/>
        <rFont val="Calibri"/>
        <family val="2"/>
        <scheme val="minor"/>
      </rPr>
      <t>XPath</t>
    </r>
  </si>
  <si>
    <t>NHibernate</t>
  </si>
  <si>
    <r>
      <t>net.sf.saxon.s9api (</t>
    </r>
    <r>
      <rPr>
        <b/>
        <sz val="11"/>
        <color theme="1"/>
        <rFont val="Calibri"/>
        <family val="2"/>
        <scheme val="minor"/>
      </rPr>
      <t>Saxonica Saxon9</t>
    </r>
    <r>
      <rPr>
        <sz val="11"/>
        <color theme="1"/>
        <rFont val="Calibri"/>
        <family val="2"/>
        <scheme val="minor"/>
      </rPr>
      <t>)</t>
    </r>
  </si>
  <si>
    <t>Unsafe (Safe in 4.5.2 and up)</t>
  </si>
  <si>
    <t>Pass (Fail in 4.5.2 and up)</t>
  </si>
  <si>
    <t>Fail (Pass in 4.5.2 and up)</t>
  </si>
  <si>
    <t>Unsafe when Using String Concatenation on XPath Expression Example</t>
  </si>
  <si>
    <t>Unsafe when Using String Placeholders on XPath Expression Example</t>
  </si>
  <si>
    <t>Safe when Whitelisting on XPath Expression Example</t>
  </si>
  <si>
    <t>Unsafe when Escaping Apostrophes on XPath Expression Example</t>
  </si>
  <si>
    <t>Unsafe when Using String Concatenation on XQuery Expression Example</t>
  </si>
  <si>
    <t>Unsafe when Using String Placeholders on XQuery Expression Example</t>
  </si>
  <si>
    <t>Safe when Using Bind Variables on XQuery Expression Example</t>
  </si>
  <si>
    <t>Safe when Whitelisting on XQuery Expression Example</t>
  </si>
  <si>
    <t>Safe when Escaping Quotation Marks and Semicolons on XQuery Expression Example</t>
  </si>
  <si>
    <t>SafeDefault</t>
  </si>
  <si>
    <t>UnsafeSQL</t>
  </si>
  <si>
    <t>UnsafeHQLStringPlace</t>
  </si>
  <si>
    <t>UnsafeSQLStringPlace</t>
  </si>
  <si>
    <t>SafeParam</t>
  </si>
  <si>
    <t>SafeParamSQL</t>
  </si>
  <si>
    <t>DeleteUnsafe</t>
  </si>
  <si>
    <t>DeleteUnsafeStringPlace</t>
  </si>
  <si>
    <t>DeleteSafeParam</t>
  </si>
  <si>
    <t>XPathSafeList.aspx.cs</t>
  </si>
  <si>
    <t>XPathUnsafeConcat.aspx.cs</t>
  </si>
  <si>
    <t>XPathUnsafePlaceholder.aspx.cs</t>
  </si>
  <si>
    <t>XQueryUnsafeConcat.aspx.cs</t>
  </si>
  <si>
    <t>XQueryUnsafePlaceholder.aspx.cs</t>
  </si>
  <si>
    <t>XQuerySafeBind.aspx.cs</t>
  </si>
  <si>
    <t>XQuerySafeList.aspx.cs</t>
  </si>
  <si>
    <t>XQuerySafeEscape.aspx.cs</t>
  </si>
  <si>
    <t>Proves that XPath is safe from injection when whitelisting the XPath expression</t>
  </si>
  <si>
    <t>Proves that XPath is vulnerable to injection when using string concatenation on the XPath expression</t>
  </si>
  <si>
    <t>Proves that XPath is vulnerable to injection when using string placeholders on the XPath expression</t>
  </si>
  <si>
    <t>Proves that XPath is unsafe from injection when using string concatenation while escaping apostrophes on the XPath expression</t>
  </si>
  <si>
    <t>Proves that Saxon is safe from injection when whitelisting the XQuery expression</t>
  </si>
  <si>
    <t>Proves that Saxon is vulnerable to injection when using string concatenation on the XQuery expression</t>
  </si>
  <si>
    <t>Proves that Saxon is vulnerable to injection when using string placeholders on the XQuery expression</t>
  </si>
  <si>
    <t>Proves that Saxon is safe from injection when using bind variables on the XQuery expression</t>
  </si>
  <si>
    <t>Proves that Saxon is safe from injection when using character escaping on the XQuery expression</t>
  </si>
  <si>
    <t>XPathUnsafeEscape.aspx.cs</t>
  </si>
  <si>
    <t>XPath Library</t>
  </si>
  <si>
    <t>XQuery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</si>
</sst>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2" xfId="1" applyBorder="1"/>
    <xf numFmtId="0" fontId="1" fillId="0" borderId="2" xfId="1" applyNumberFormat="1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5" xfId="0" applyFont="1" applyFill="1" applyBorder="1" applyAlignment="1">
      <alignment wrapText="1"/>
    </xf>
    <xf numFmtId="0" fontId="0" fillId="3" borderId="6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/>
  </cellXfs>
  <cellStyles count="2">
    <cellStyle name="Normal" xfId="0" builtinId="0"/>
    <cellStyle name="Total" xfId="1" builtinId="25"/>
  </cellStyles>
  <dxfs count="73"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rgb="FF4F81BD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rgb="FF4F81BD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XXE'!$G$11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6400"/>
        <c:axId val="161286976"/>
      </c:scatterChart>
      <c:valAx>
        <c:axId val="16128640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86976"/>
        <c:crosses val="autoZero"/>
        <c:crossBetween val="midCat"/>
        <c:majorUnit val="0.1"/>
      </c:valAx>
      <c:valAx>
        <c:axId val="1612869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8640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XQuery'!$H$4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XQuery'!$G$4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3920"/>
        <c:axId val="173120832"/>
      </c:scatterChart>
      <c:valAx>
        <c:axId val="17311392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120832"/>
        <c:crosses val="autoZero"/>
        <c:crossBetween val="midCat"/>
        <c:majorUnit val="0.1"/>
      </c:valAx>
      <c:valAx>
        <c:axId val="1731208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11392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XXE'!$H$39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'Fortify XXE'!$G$39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8704"/>
        <c:axId val="161289280"/>
      </c:scatterChart>
      <c:valAx>
        <c:axId val="16128870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89280"/>
        <c:crosses val="autoZero"/>
        <c:crossBetween val="midCat"/>
        <c:majorUnit val="0.1"/>
      </c:valAx>
      <c:valAx>
        <c:axId val="161289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8870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HQL'!$G$5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91584"/>
        <c:axId val="171982848"/>
      </c:scatterChart>
      <c:valAx>
        <c:axId val="16129158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2848"/>
        <c:crosses val="autoZero"/>
        <c:crossBetween val="midCat"/>
        <c:majorUnit val="0.1"/>
      </c:valAx>
      <c:valAx>
        <c:axId val="1719828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9158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XPath'!$H$4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'Fortify XPath'!$G$4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1632"/>
        <c:axId val="139582208"/>
      </c:scatterChart>
      <c:valAx>
        <c:axId val="139581632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582208"/>
        <c:crosses val="autoZero"/>
        <c:crossBetween val="midCat"/>
        <c:majorUnit val="0.1"/>
      </c:valAx>
      <c:valAx>
        <c:axId val="1395822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5816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XQuery'!$H$4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XQuery'!$G$4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6576"/>
        <c:axId val="103275264"/>
      </c:scatterChart>
      <c:valAx>
        <c:axId val="6729657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275264"/>
        <c:crosses val="autoZero"/>
        <c:crossBetween val="midCat"/>
        <c:majorUnit val="0.1"/>
      </c:valAx>
      <c:valAx>
        <c:axId val="1032752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9657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XXE'!$G$11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5728"/>
        <c:axId val="171986304"/>
      </c:scatterChart>
      <c:valAx>
        <c:axId val="17198572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6304"/>
        <c:crosses val="autoZero"/>
        <c:crossBetween val="midCat"/>
        <c:majorUnit val="0.1"/>
      </c:valAx>
      <c:valAx>
        <c:axId val="1719863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572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XXE'!$H$39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XXE'!$G$39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8032"/>
        <c:axId val="171988608"/>
      </c:scatterChart>
      <c:valAx>
        <c:axId val="171988032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8608"/>
        <c:crosses val="autoZero"/>
        <c:crossBetween val="midCat"/>
        <c:majorUnit val="0.1"/>
      </c:valAx>
      <c:valAx>
        <c:axId val="1719886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80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HQL'!$G$5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98944"/>
        <c:axId val="172499520"/>
      </c:scatterChart>
      <c:valAx>
        <c:axId val="17249894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499520"/>
        <c:crosses val="autoZero"/>
        <c:crossBetween val="midCat"/>
        <c:majorUnit val="0.1"/>
      </c:valAx>
      <c:valAx>
        <c:axId val="1724995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49894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XPath'!$H$4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'Contrast XPath'!$G$4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7888"/>
        <c:axId val="67278464"/>
      </c:scatterChart>
      <c:valAx>
        <c:axId val="6727788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78464"/>
        <c:crosses val="autoZero"/>
        <c:crossBetween val="midCat"/>
        <c:majorUnit val="0.1"/>
      </c:valAx>
      <c:valAx>
        <c:axId val="672784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7788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47625</xdr:rowOff>
    </xdr:from>
    <xdr:to>
      <xdr:col>1</xdr:col>
      <xdr:colOff>791172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47625</xdr:rowOff>
    </xdr:from>
    <xdr:to>
      <xdr:col>2</xdr:col>
      <xdr:colOff>933450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47625</xdr:rowOff>
    </xdr:from>
    <xdr:to>
      <xdr:col>2</xdr:col>
      <xdr:colOff>19050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6</xdr:row>
      <xdr:rowOff>47625</xdr:rowOff>
    </xdr:from>
    <xdr:to>
      <xdr:col>2</xdr:col>
      <xdr:colOff>1095374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47625</xdr:rowOff>
    </xdr:from>
    <xdr:to>
      <xdr:col>2</xdr:col>
      <xdr:colOff>933450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47625</xdr:rowOff>
    </xdr:from>
    <xdr:to>
      <xdr:col>2</xdr:col>
      <xdr:colOff>19050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39" totalsRowShown="0" headerRowDxfId="72">
  <autoFilter ref="A1:I39"/>
  <tableColumns count="9">
    <tableColumn id="1" name="Test"/>
    <tableColumn id="2" name="Library"/>
    <tableColumn id="7" name="Test Title"/>
    <tableColumn id="12" name="Test Type"/>
    <tableColumn id="3" name="File Name"/>
    <tableColumn id="4" name="Safety"/>
    <tableColumn id="8" name="Fortify Detection" dataDxfId="71"/>
    <tableColumn id="9" name="Contrast Detection" dataDxfId="70"/>
    <tableColumn id="6" name="Test Description" dataDxfId="6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26411" displayName="Table26411" ref="A2:I4" totalsRowShown="0" tableBorderDxfId="11">
  <autoFilter ref="A2:I4"/>
  <tableColumns count="9">
    <tableColumn id="1" name="XPath Library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10"/>
    <tableColumn id="8" name="False Positive Rate" dataDxfId="9"/>
    <tableColumn id="9" name="Score" dataDxfId="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2" name="Table2641213" displayName="Table2641213" ref="A2:I4" totalsRowShown="0" tableBorderDxfId="3">
  <autoFilter ref="A2:I4"/>
  <tableColumns count="9">
    <tableColumn id="1" name="XQuery Library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"/>
    <tableColumn id="8" name="False Positive Rate" dataDxfId="1"/>
    <tableColumn id="9" name="Scor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I11" totalsRowShown="0" tableBorderDxfId="68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67"/>
    <tableColumn id="8" name="False Positive Rate" dataDxfId="66"/>
    <tableColumn id="9" name="Score" dataDxfId="6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30:I39" totalsRowShown="0" tableBorderDxfId="64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63"/>
    <tableColumn id="8" name="False Positive Rate" dataDxfId="62"/>
    <tableColumn id="9" name="Score" dataDxfId="6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2:I5" totalsRowShown="0" tableBorderDxfId="60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59"/>
    <tableColumn id="8" name="False Positive Rate" dataDxfId="58"/>
    <tableColumn id="9" name="Score" dataDxfId="5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264" displayName="Table264" ref="A2:I4" totalsRowShown="0" tableBorderDxfId="44">
  <autoFilter ref="A2:I4"/>
  <tableColumns count="9">
    <tableColumn id="1" name="XPath Library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43"/>
    <tableColumn id="8" name="False Positive Rate" dataDxfId="42"/>
    <tableColumn id="9" name="Score" dataDxfId="4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Table26412" displayName="Table26412" ref="A2:I4" totalsRowShown="0" tableBorderDxfId="7">
  <autoFilter ref="A2:I4"/>
  <tableColumns count="9">
    <tableColumn id="1" name="XQuery Library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6"/>
    <tableColumn id="8" name="False Positive Rate" dataDxfId="5"/>
    <tableColumn id="9" name="Score" dataDxfId="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A2:I11" totalsRowShown="0" tableBorderDxfId="56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55"/>
    <tableColumn id="8" name="False Positive Rate" dataDxfId="54"/>
    <tableColumn id="9" name="Score" dataDxfId="5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279" displayName="Table279" ref="A30:I39" totalsRowShown="0" tableBorderDxfId="52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51"/>
    <tableColumn id="8" name="False Positive Rate" dataDxfId="50"/>
    <tableColumn id="9" name="Score" dataDxfId="49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2610" displayName="Table2610" ref="A2:I5" totalsRowShown="0" tableBorderDxfId="48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47"/>
    <tableColumn id="8" name="False Positive Rate" dataDxfId="46"/>
    <tableColumn id="9" name="Score" dataDxfId="4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zoomScaleNormal="100" workbookViewId="0">
      <pane ySplit="1" topLeftCell="A2" activePane="bottomLeft" state="frozen"/>
      <selection pane="bottomLeft" activeCell="B35" sqref="B35"/>
    </sheetView>
  </sheetViews>
  <sheetFormatPr defaultRowHeight="15" x14ac:dyDescent="0.25"/>
  <cols>
    <col min="1" max="1" width="7" bestFit="1" customWidth="1"/>
    <col min="2" max="2" width="36.140625" bestFit="1" customWidth="1"/>
    <col min="3" max="3" width="84.7109375" bestFit="1" customWidth="1"/>
    <col min="4" max="4" width="28.140625" style="2" bestFit="1" customWidth="1"/>
    <col min="5" max="5" width="36.85546875" style="4" bestFit="1" customWidth="1"/>
    <col min="6" max="6" width="26.5703125" style="4" bestFit="1" customWidth="1"/>
    <col min="7" max="7" width="23.85546875" style="4" bestFit="1" customWidth="1"/>
    <col min="8" max="8" width="23.42578125" bestFit="1" customWidth="1"/>
    <col min="9" max="9" width="129.85546875" bestFit="1" customWidth="1"/>
  </cols>
  <sheetData>
    <row r="1" spans="1:9" x14ac:dyDescent="0.25">
      <c r="A1" s="4" t="s">
        <v>55</v>
      </c>
      <c r="B1" s="4" t="s">
        <v>88</v>
      </c>
      <c r="C1" s="4" t="s">
        <v>12</v>
      </c>
      <c r="D1" s="4" t="s">
        <v>89</v>
      </c>
      <c r="E1" s="4" t="s">
        <v>87</v>
      </c>
      <c r="F1" s="4" t="s">
        <v>58</v>
      </c>
      <c r="G1" s="4" t="s">
        <v>82</v>
      </c>
      <c r="H1" s="4" t="s">
        <v>83</v>
      </c>
      <c r="I1" s="1" t="s">
        <v>1</v>
      </c>
    </row>
    <row r="2" spans="1:9" x14ac:dyDescent="0.25">
      <c r="A2" s="2">
        <v>1</v>
      </c>
      <c r="B2" s="2" t="s">
        <v>5</v>
      </c>
      <c r="C2" s="2" t="s">
        <v>13</v>
      </c>
      <c r="D2" s="10" t="s">
        <v>90</v>
      </c>
      <c r="E2" s="2" t="s">
        <v>91</v>
      </c>
      <c r="F2" s="2" t="s">
        <v>3</v>
      </c>
      <c r="G2" s="10" t="s">
        <v>84</v>
      </c>
      <c r="H2" s="10" t="s">
        <v>84</v>
      </c>
      <c r="I2" s="1" t="s">
        <v>24</v>
      </c>
    </row>
    <row r="3" spans="1:9" x14ac:dyDescent="0.25">
      <c r="A3" s="2">
        <v>2</v>
      </c>
      <c r="B3" s="2" t="s">
        <v>5</v>
      </c>
      <c r="C3" s="2" t="s">
        <v>14</v>
      </c>
      <c r="D3" s="10" t="s">
        <v>90</v>
      </c>
      <c r="E3" s="2" t="s">
        <v>92</v>
      </c>
      <c r="F3" s="2" t="s">
        <v>3</v>
      </c>
      <c r="G3" s="10" t="s">
        <v>84</v>
      </c>
      <c r="H3" s="10" t="s">
        <v>84</v>
      </c>
      <c r="I3" s="1" t="s">
        <v>25</v>
      </c>
    </row>
    <row r="4" spans="1:9" x14ac:dyDescent="0.25">
      <c r="A4" s="2">
        <v>3</v>
      </c>
      <c r="B4" s="2" t="s">
        <v>5</v>
      </c>
      <c r="C4" s="2" t="s">
        <v>15</v>
      </c>
      <c r="D4" s="10" t="s">
        <v>90</v>
      </c>
      <c r="E4" s="2" t="s">
        <v>93</v>
      </c>
      <c r="F4" s="2" t="s">
        <v>2</v>
      </c>
      <c r="G4" s="10" t="s">
        <v>84</v>
      </c>
      <c r="H4" s="10" t="s">
        <v>84</v>
      </c>
      <c r="I4" s="1" t="s">
        <v>26</v>
      </c>
    </row>
    <row r="5" spans="1:9" x14ac:dyDescent="0.25">
      <c r="A5" s="2">
        <v>4</v>
      </c>
      <c r="B5" s="2" t="s">
        <v>4</v>
      </c>
      <c r="C5" s="2" t="s">
        <v>16</v>
      </c>
      <c r="D5" s="10" t="s">
        <v>90</v>
      </c>
      <c r="E5" s="2" t="s">
        <v>94</v>
      </c>
      <c r="F5" s="2" t="s">
        <v>3</v>
      </c>
      <c r="G5" s="10" t="s">
        <v>84</v>
      </c>
      <c r="H5" s="10" t="s">
        <v>84</v>
      </c>
      <c r="I5" s="1" t="s">
        <v>27</v>
      </c>
    </row>
    <row r="6" spans="1:9" x14ac:dyDescent="0.25">
      <c r="A6" s="2">
        <v>5</v>
      </c>
      <c r="B6" s="2" t="s">
        <v>4</v>
      </c>
      <c r="C6" s="2" t="s">
        <v>17</v>
      </c>
      <c r="D6" s="10" t="s">
        <v>90</v>
      </c>
      <c r="E6" s="2" t="s">
        <v>95</v>
      </c>
      <c r="F6" s="2" t="s">
        <v>2</v>
      </c>
      <c r="G6" s="10" t="s">
        <v>84</v>
      </c>
      <c r="H6" s="10" t="s">
        <v>84</v>
      </c>
      <c r="I6" s="1" t="s">
        <v>28</v>
      </c>
    </row>
    <row r="7" spans="1:9" ht="45" x14ac:dyDescent="0.25">
      <c r="A7" s="2">
        <v>6</v>
      </c>
      <c r="B7" s="2" t="s">
        <v>6</v>
      </c>
      <c r="C7" s="4" t="s">
        <v>18</v>
      </c>
      <c r="D7" s="10" t="s">
        <v>90</v>
      </c>
      <c r="E7" s="2" t="s">
        <v>96</v>
      </c>
      <c r="F7" s="10" t="s">
        <v>117</v>
      </c>
      <c r="G7" s="4" t="s">
        <v>118</v>
      </c>
      <c r="H7" s="10" t="s">
        <v>119</v>
      </c>
      <c r="I7" s="1" t="s">
        <v>29</v>
      </c>
    </row>
    <row r="8" spans="1:9" x14ac:dyDescent="0.25">
      <c r="A8" s="2">
        <v>7</v>
      </c>
      <c r="B8" s="2" t="s">
        <v>6</v>
      </c>
      <c r="C8" s="2" t="s">
        <v>19</v>
      </c>
      <c r="D8" s="10" t="s">
        <v>90</v>
      </c>
      <c r="E8" s="2" t="s">
        <v>97</v>
      </c>
      <c r="F8" s="4" t="s">
        <v>3</v>
      </c>
      <c r="G8" s="4" t="s">
        <v>84</v>
      </c>
      <c r="H8" s="10" t="s">
        <v>84</v>
      </c>
      <c r="I8" s="1" t="s">
        <v>30</v>
      </c>
    </row>
    <row r="9" spans="1:9" x14ac:dyDescent="0.25">
      <c r="A9" s="2">
        <v>8</v>
      </c>
      <c r="B9" s="2" t="s">
        <v>6</v>
      </c>
      <c r="C9" s="2" t="s">
        <v>20</v>
      </c>
      <c r="D9" s="10" t="s">
        <v>90</v>
      </c>
      <c r="E9" s="2" t="s">
        <v>98</v>
      </c>
      <c r="F9" s="2" t="s">
        <v>2</v>
      </c>
      <c r="G9" s="10" t="s">
        <v>84</v>
      </c>
      <c r="H9" s="10" t="s">
        <v>85</v>
      </c>
      <c r="I9" s="1" t="s">
        <v>31</v>
      </c>
    </row>
    <row r="10" spans="1:9" x14ac:dyDescent="0.25">
      <c r="A10" s="2">
        <v>9</v>
      </c>
      <c r="B10" s="2" t="s">
        <v>7</v>
      </c>
      <c r="C10" s="2" t="s">
        <v>16</v>
      </c>
      <c r="D10" s="10" t="s">
        <v>90</v>
      </c>
      <c r="E10" s="2" t="s">
        <v>99</v>
      </c>
      <c r="F10" s="2" t="s">
        <v>3</v>
      </c>
      <c r="G10" s="10" t="s">
        <v>84</v>
      </c>
      <c r="H10" s="10" t="s">
        <v>84</v>
      </c>
      <c r="I10" s="1" t="s">
        <v>32</v>
      </c>
    </row>
    <row r="11" spans="1:9" x14ac:dyDescent="0.25">
      <c r="A11" s="2">
        <v>10</v>
      </c>
      <c r="B11" s="2" t="s">
        <v>7</v>
      </c>
      <c r="C11" s="2" t="s">
        <v>20</v>
      </c>
      <c r="D11" s="10" t="s">
        <v>90</v>
      </c>
      <c r="E11" s="2" t="s">
        <v>100</v>
      </c>
      <c r="F11" s="2" t="s">
        <v>2</v>
      </c>
      <c r="G11" s="10" t="s">
        <v>84</v>
      </c>
      <c r="H11" s="10" t="s">
        <v>84</v>
      </c>
      <c r="I11" s="1" t="s">
        <v>34</v>
      </c>
    </row>
    <row r="12" spans="1:9" x14ac:dyDescent="0.25">
      <c r="A12" s="2">
        <v>11</v>
      </c>
      <c r="B12" s="3" t="s">
        <v>8</v>
      </c>
      <c r="C12" s="3" t="s">
        <v>16</v>
      </c>
      <c r="D12" s="10" t="s">
        <v>90</v>
      </c>
      <c r="E12" s="2" t="s">
        <v>101</v>
      </c>
      <c r="F12" s="2" t="s">
        <v>3</v>
      </c>
      <c r="G12" s="10" t="s">
        <v>84</v>
      </c>
      <c r="H12" s="10" t="s">
        <v>84</v>
      </c>
      <c r="I12" s="1" t="s">
        <v>33</v>
      </c>
    </row>
    <row r="13" spans="1:9" x14ac:dyDescent="0.25">
      <c r="A13" s="2">
        <v>12</v>
      </c>
      <c r="B13" s="3" t="s">
        <v>8</v>
      </c>
      <c r="C13" s="3" t="s">
        <v>21</v>
      </c>
      <c r="D13" s="10" t="s">
        <v>90</v>
      </c>
      <c r="E13" s="2" t="s">
        <v>102</v>
      </c>
      <c r="F13" s="2" t="s">
        <v>3</v>
      </c>
      <c r="G13" s="10" t="s">
        <v>84</v>
      </c>
      <c r="H13" s="10" t="s">
        <v>84</v>
      </c>
      <c r="I13" s="1" t="s">
        <v>35</v>
      </c>
    </row>
    <row r="14" spans="1:9" ht="45" x14ac:dyDescent="0.25">
      <c r="A14" s="2">
        <v>13</v>
      </c>
      <c r="B14" s="3" t="s">
        <v>9</v>
      </c>
      <c r="C14" s="6" t="s">
        <v>18</v>
      </c>
      <c r="D14" s="10" t="s">
        <v>90</v>
      </c>
      <c r="E14" s="2" t="s">
        <v>103</v>
      </c>
      <c r="F14" s="2" t="s">
        <v>117</v>
      </c>
      <c r="G14" s="4" t="s">
        <v>118</v>
      </c>
      <c r="H14" s="10" t="s">
        <v>119</v>
      </c>
      <c r="I14" s="1" t="s">
        <v>36</v>
      </c>
    </row>
    <row r="15" spans="1:9" x14ac:dyDescent="0.25">
      <c r="A15" s="2">
        <v>14</v>
      </c>
      <c r="B15" s="3" t="s">
        <v>9</v>
      </c>
      <c r="C15" s="3" t="s">
        <v>23</v>
      </c>
      <c r="D15" s="10" t="s">
        <v>90</v>
      </c>
      <c r="E15" s="2" t="s">
        <v>104</v>
      </c>
      <c r="F15" s="4" t="s">
        <v>3</v>
      </c>
      <c r="G15" s="4" t="s">
        <v>84</v>
      </c>
      <c r="H15" s="10" t="s">
        <v>84</v>
      </c>
      <c r="I15" s="1" t="s">
        <v>37</v>
      </c>
    </row>
    <row r="16" spans="1:9" x14ac:dyDescent="0.25">
      <c r="A16" s="2">
        <v>15</v>
      </c>
      <c r="B16" s="3" t="s">
        <v>9</v>
      </c>
      <c r="C16" s="3" t="s">
        <v>20</v>
      </c>
      <c r="D16" s="10" t="s">
        <v>90</v>
      </c>
      <c r="E16" s="2" t="s">
        <v>105</v>
      </c>
      <c r="F16" s="2" t="s">
        <v>2</v>
      </c>
      <c r="G16" s="10" t="s">
        <v>84</v>
      </c>
      <c r="H16" s="10" t="s">
        <v>85</v>
      </c>
      <c r="I16" s="1" t="s">
        <v>38</v>
      </c>
    </row>
    <row r="17" spans="1:9" ht="45" x14ac:dyDescent="0.25">
      <c r="A17" s="2">
        <v>16</v>
      </c>
      <c r="B17" s="3" t="s">
        <v>10</v>
      </c>
      <c r="C17" s="6" t="s">
        <v>18</v>
      </c>
      <c r="D17" s="10" t="s">
        <v>90</v>
      </c>
      <c r="E17" s="2" t="s">
        <v>106</v>
      </c>
      <c r="F17" s="10" t="s">
        <v>117</v>
      </c>
      <c r="G17" s="4" t="s">
        <v>118</v>
      </c>
      <c r="H17" s="10" t="s">
        <v>119</v>
      </c>
      <c r="I17" s="1" t="s">
        <v>39</v>
      </c>
    </row>
    <row r="18" spans="1:9" x14ac:dyDescent="0.25">
      <c r="A18" s="2">
        <v>17</v>
      </c>
      <c r="B18" s="3" t="s">
        <v>10</v>
      </c>
      <c r="C18" s="3" t="s">
        <v>22</v>
      </c>
      <c r="D18" s="10" t="s">
        <v>90</v>
      </c>
      <c r="E18" s="2" t="s">
        <v>107</v>
      </c>
      <c r="F18" s="4" t="s">
        <v>3</v>
      </c>
      <c r="G18" s="4" t="s">
        <v>84</v>
      </c>
      <c r="H18" s="10" t="s">
        <v>84</v>
      </c>
      <c r="I18" s="1" t="s">
        <v>40</v>
      </c>
    </row>
    <row r="19" spans="1:9" x14ac:dyDescent="0.25">
      <c r="A19" s="2">
        <v>18</v>
      </c>
      <c r="B19" s="3" t="s">
        <v>11</v>
      </c>
      <c r="C19" s="3" t="s">
        <v>16</v>
      </c>
      <c r="D19" s="10" t="s">
        <v>90</v>
      </c>
      <c r="E19" s="2" t="s">
        <v>108</v>
      </c>
      <c r="F19" s="4" t="s">
        <v>3</v>
      </c>
      <c r="G19" s="4" t="s">
        <v>84</v>
      </c>
      <c r="H19" s="10" t="s">
        <v>84</v>
      </c>
      <c r="I19" s="1" t="s">
        <v>41</v>
      </c>
    </row>
    <row r="20" spans="1:9" x14ac:dyDescent="0.25">
      <c r="A20" s="2">
        <v>19</v>
      </c>
      <c r="B20" s="3" t="s">
        <v>11</v>
      </c>
      <c r="C20" s="3" t="s">
        <v>17</v>
      </c>
      <c r="D20" s="10" t="s">
        <v>90</v>
      </c>
      <c r="E20" s="2" t="s">
        <v>109</v>
      </c>
      <c r="F20" s="2" t="s">
        <v>2</v>
      </c>
      <c r="G20" s="10" t="s">
        <v>85</v>
      </c>
      <c r="H20" s="10" t="s">
        <v>84</v>
      </c>
      <c r="I20" s="1" t="s">
        <v>42</v>
      </c>
    </row>
    <row r="21" spans="1:9" s="10" customFormat="1" x14ac:dyDescent="0.25">
      <c r="A21" s="10">
        <v>20</v>
      </c>
      <c r="B21" s="23" t="s">
        <v>115</v>
      </c>
      <c r="C21" s="11" t="s">
        <v>59</v>
      </c>
      <c r="D21" s="10" t="s">
        <v>112</v>
      </c>
      <c r="E21" s="10" t="s">
        <v>129</v>
      </c>
      <c r="F21" s="15" t="s">
        <v>3</v>
      </c>
      <c r="G21" s="16" t="s">
        <v>84</v>
      </c>
      <c r="H21" s="16" t="s">
        <v>84</v>
      </c>
      <c r="I21" s="1" t="s">
        <v>65</v>
      </c>
    </row>
    <row r="22" spans="1:9" s="10" customFormat="1" x14ac:dyDescent="0.25">
      <c r="A22" s="10">
        <v>21</v>
      </c>
      <c r="B22" s="23" t="s">
        <v>115</v>
      </c>
      <c r="C22" s="11" t="s">
        <v>60</v>
      </c>
      <c r="D22" s="10" t="s">
        <v>112</v>
      </c>
      <c r="E22" s="10" t="s">
        <v>2</v>
      </c>
      <c r="F22" s="15" t="s">
        <v>2</v>
      </c>
      <c r="G22" s="18" t="s">
        <v>85</v>
      </c>
      <c r="H22" s="18" t="s">
        <v>84</v>
      </c>
      <c r="I22" s="1" t="s">
        <v>64</v>
      </c>
    </row>
    <row r="23" spans="1:9" s="10" customFormat="1" x14ac:dyDescent="0.25">
      <c r="A23" s="10">
        <v>22</v>
      </c>
      <c r="B23" s="23" t="s">
        <v>115</v>
      </c>
      <c r="C23" s="11" t="s">
        <v>61</v>
      </c>
      <c r="D23" s="10" t="s">
        <v>112</v>
      </c>
      <c r="E23" s="10" t="s">
        <v>130</v>
      </c>
      <c r="F23" s="15" t="s">
        <v>2</v>
      </c>
      <c r="G23" s="18" t="s">
        <v>85</v>
      </c>
      <c r="H23" s="16" t="s">
        <v>85</v>
      </c>
      <c r="I23" s="1" t="s">
        <v>66</v>
      </c>
    </row>
    <row r="24" spans="1:9" s="10" customFormat="1" x14ac:dyDescent="0.25">
      <c r="A24" s="10">
        <v>23</v>
      </c>
      <c r="B24" s="23" t="s">
        <v>115</v>
      </c>
      <c r="C24" s="11" t="s">
        <v>62</v>
      </c>
      <c r="D24" s="10" t="s">
        <v>112</v>
      </c>
      <c r="E24" s="10" t="s">
        <v>131</v>
      </c>
      <c r="F24" s="15" t="s">
        <v>2</v>
      </c>
      <c r="G24" s="18" t="s">
        <v>85</v>
      </c>
      <c r="H24" s="16" t="s">
        <v>85</v>
      </c>
      <c r="I24" s="1" t="s">
        <v>67</v>
      </c>
    </row>
    <row r="25" spans="1:9" s="10" customFormat="1" x14ac:dyDescent="0.25">
      <c r="A25" s="10">
        <v>24</v>
      </c>
      <c r="B25" s="23" t="s">
        <v>115</v>
      </c>
      <c r="C25" s="11" t="s">
        <v>63</v>
      </c>
      <c r="D25" s="10" t="s">
        <v>112</v>
      </c>
      <c r="E25" s="10" t="s">
        <v>132</v>
      </c>
      <c r="F25" s="15" t="s">
        <v>2</v>
      </c>
      <c r="G25" s="18" t="s">
        <v>85</v>
      </c>
      <c r="H25" s="16" t="s">
        <v>85</v>
      </c>
      <c r="I25" s="1" t="s">
        <v>68</v>
      </c>
    </row>
    <row r="26" spans="1:9" s="10" customFormat="1" x14ac:dyDescent="0.25">
      <c r="A26" s="10">
        <v>25</v>
      </c>
      <c r="B26" s="23" t="s">
        <v>115</v>
      </c>
      <c r="C26" s="11" t="s">
        <v>69</v>
      </c>
      <c r="D26" s="10" t="s">
        <v>112</v>
      </c>
      <c r="E26" s="10" t="s">
        <v>133</v>
      </c>
      <c r="F26" s="17" t="s">
        <v>3</v>
      </c>
      <c r="G26" s="16" t="s">
        <v>84</v>
      </c>
      <c r="H26" s="16" t="s">
        <v>84</v>
      </c>
      <c r="I26" s="1" t="s">
        <v>74</v>
      </c>
    </row>
    <row r="27" spans="1:9" s="10" customFormat="1" x14ac:dyDescent="0.25">
      <c r="A27" s="10">
        <v>26</v>
      </c>
      <c r="B27" s="23" t="s">
        <v>115</v>
      </c>
      <c r="C27" s="11" t="s">
        <v>70</v>
      </c>
      <c r="D27" s="10" t="s">
        <v>112</v>
      </c>
      <c r="E27" s="10" t="s">
        <v>134</v>
      </c>
      <c r="F27" s="17" t="s">
        <v>3</v>
      </c>
      <c r="G27" s="16" t="s">
        <v>84</v>
      </c>
      <c r="H27" s="16" t="s">
        <v>84</v>
      </c>
      <c r="I27" s="1" t="s">
        <v>73</v>
      </c>
    </row>
    <row r="28" spans="1:9" s="10" customFormat="1" x14ac:dyDescent="0.25">
      <c r="A28" s="10">
        <v>27</v>
      </c>
      <c r="B28" s="23" t="s">
        <v>115</v>
      </c>
      <c r="C28" s="11" t="s">
        <v>71</v>
      </c>
      <c r="D28" s="10" t="s">
        <v>113</v>
      </c>
      <c r="E28" s="10" t="s">
        <v>135</v>
      </c>
      <c r="F28" s="16" t="s">
        <v>2</v>
      </c>
      <c r="G28" s="16" t="s">
        <v>85</v>
      </c>
      <c r="H28" s="16" t="s">
        <v>85</v>
      </c>
      <c r="I28" s="1" t="s">
        <v>72</v>
      </c>
    </row>
    <row r="29" spans="1:9" s="10" customFormat="1" x14ac:dyDescent="0.25">
      <c r="A29" s="10">
        <v>28</v>
      </c>
      <c r="B29" s="23" t="s">
        <v>115</v>
      </c>
      <c r="C29" s="11" t="s">
        <v>75</v>
      </c>
      <c r="D29" s="10" t="s">
        <v>113</v>
      </c>
      <c r="E29" s="10" t="s">
        <v>136</v>
      </c>
      <c r="F29" s="16" t="s">
        <v>2</v>
      </c>
      <c r="G29" s="16" t="s">
        <v>85</v>
      </c>
      <c r="H29" s="16" t="s">
        <v>85</v>
      </c>
      <c r="I29" s="1" t="s">
        <v>76</v>
      </c>
    </row>
    <row r="30" spans="1:9" s="10" customFormat="1" x14ac:dyDescent="0.25">
      <c r="A30" s="10">
        <v>29</v>
      </c>
      <c r="B30" s="23" t="s">
        <v>115</v>
      </c>
      <c r="C30" s="11" t="s">
        <v>78</v>
      </c>
      <c r="D30" s="10" t="s">
        <v>113</v>
      </c>
      <c r="E30" s="10" t="s">
        <v>137</v>
      </c>
      <c r="F30" s="18" t="s">
        <v>3</v>
      </c>
      <c r="G30" s="18" t="s">
        <v>84</v>
      </c>
      <c r="H30" s="18" t="s">
        <v>84</v>
      </c>
      <c r="I30" s="1" t="s">
        <v>77</v>
      </c>
    </row>
    <row r="31" spans="1:9" s="10" customFormat="1" x14ac:dyDescent="0.25">
      <c r="A31" s="10">
        <v>30</v>
      </c>
      <c r="B31" s="11" t="s">
        <v>114</v>
      </c>
      <c r="C31" s="11" t="s">
        <v>120</v>
      </c>
      <c r="D31" s="10" t="s">
        <v>110</v>
      </c>
      <c r="E31" s="10" t="s">
        <v>139</v>
      </c>
      <c r="F31" s="15" t="s">
        <v>2</v>
      </c>
      <c r="G31" s="18" t="s">
        <v>84</v>
      </c>
      <c r="H31" s="18" t="s">
        <v>84</v>
      </c>
      <c r="I31" s="1" t="s">
        <v>147</v>
      </c>
    </row>
    <row r="32" spans="1:9" s="10" customFormat="1" x14ac:dyDescent="0.25">
      <c r="A32" s="10">
        <v>31</v>
      </c>
      <c r="B32" s="11" t="s">
        <v>114</v>
      </c>
      <c r="C32" s="11" t="s">
        <v>121</v>
      </c>
      <c r="D32" s="10" t="s">
        <v>110</v>
      </c>
      <c r="E32" s="10" t="s">
        <v>140</v>
      </c>
      <c r="F32" s="15" t="s">
        <v>2</v>
      </c>
      <c r="G32" s="18" t="s">
        <v>84</v>
      </c>
      <c r="H32" s="18" t="s">
        <v>84</v>
      </c>
      <c r="I32" s="1" t="s">
        <v>148</v>
      </c>
    </row>
    <row r="33" spans="1:9" s="10" customFormat="1" x14ac:dyDescent="0.25">
      <c r="A33" s="10">
        <v>32</v>
      </c>
      <c r="B33" s="11" t="s">
        <v>114</v>
      </c>
      <c r="C33" s="11" t="s">
        <v>122</v>
      </c>
      <c r="D33" s="10" t="s">
        <v>110</v>
      </c>
      <c r="E33" s="10" t="s">
        <v>138</v>
      </c>
      <c r="F33" s="17" t="s">
        <v>3</v>
      </c>
      <c r="G33" s="10" t="s">
        <v>85</v>
      </c>
      <c r="H33" s="10" t="s">
        <v>85</v>
      </c>
      <c r="I33" s="1" t="s">
        <v>146</v>
      </c>
    </row>
    <row r="34" spans="1:9" s="10" customFormat="1" x14ac:dyDescent="0.25">
      <c r="A34" s="10">
        <v>33</v>
      </c>
      <c r="B34" s="11" t="s">
        <v>114</v>
      </c>
      <c r="C34" s="11" t="s">
        <v>123</v>
      </c>
      <c r="D34" s="10" t="s">
        <v>110</v>
      </c>
      <c r="E34" s="10" t="s">
        <v>155</v>
      </c>
      <c r="F34" s="17" t="s">
        <v>2</v>
      </c>
      <c r="G34" s="10" t="s">
        <v>84</v>
      </c>
      <c r="H34" s="10" t="s">
        <v>84</v>
      </c>
      <c r="I34" s="1" t="s">
        <v>149</v>
      </c>
    </row>
    <row r="35" spans="1:9" s="10" customFormat="1" x14ac:dyDescent="0.25">
      <c r="A35" s="10">
        <v>34</v>
      </c>
      <c r="B35" s="11" t="s">
        <v>116</v>
      </c>
      <c r="C35" s="11" t="s">
        <v>124</v>
      </c>
      <c r="D35" s="10" t="s">
        <v>111</v>
      </c>
      <c r="E35" s="10" t="s">
        <v>141</v>
      </c>
      <c r="F35" s="15" t="s">
        <v>2</v>
      </c>
      <c r="G35" s="10" t="s">
        <v>85</v>
      </c>
      <c r="H35" s="10" t="s">
        <v>85</v>
      </c>
      <c r="I35" s="1" t="s">
        <v>151</v>
      </c>
    </row>
    <row r="36" spans="1:9" s="10" customFormat="1" x14ac:dyDescent="0.25">
      <c r="A36" s="10">
        <v>35</v>
      </c>
      <c r="B36" s="11" t="s">
        <v>116</v>
      </c>
      <c r="C36" s="11" t="s">
        <v>125</v>
      </c>
      <c r="D36" s="10" t="s">
        <v>111</v>
      </c>
      <c r="E36" s="10" t="s">
        <v>142</v>
      </c>
      <c r="F36" s="15" t="s">
        <v>2</v>
      </c>
      <c r="G36" s="10" t="s">
        <v>85</v>
      </c>
      <c r="H36" s="10" t="s">
        <v>85</v>
      </c>
      <c r="I36" s="1" t="s">
        <v>152</v>
      </c>
    </row>
    <row r="37" spans="1:9" s="10" customFormat="1" x14ac:dyDescent="0.25">
      <c r="A37" s="10">
        <v>36</v>
      </c>
      <c r="B37" s="11" t="s">
        <v>116</v>
      </c>
      <c r="C37" s="11" t="s">
        <v>126</v>
      </c>
      <c r="D37" s="10" t="s">
        <v>111</v>
      </c>
      <c r="E37" s="10" t="s">
        <v>143</v>
      </c>
      <c r="F37" s="17" t="s">
        <v>3</v>
      </c>
      <c r="G37" s="10" t="s">
        <v>84</v>
      </c>
      <c r="H37" s="10" t="s">
        <v>84</v>
      </c>
      <c r="I37" s="1" t="s">
        <v>153</v>
      </c>
    </row>
    <row r="38" spans="1:9" s="10" customFormat="1" x14ac:dyDescent="0.25">
      <c r="A38" s="10">
        <v>37</v>
      </c>
      <c r="B38" s="11" t="s">
        <v>116</v>
      </c>
      <c r="C38" s="11" t="s">
        <v>127</v>
      </c>
      <c r="D38" s="10" t="s">
        <v>111</v>
      </c>
      <c r="E38" s="10" t="s">
        <v>144</v>
      </c>
      <c r="F38" s="17" t="s">
        <v>3</v>
      </c>
      <c r="G38" s="10" t="s">
        <v>84</v>
      </c>
      <c r="H38" s="10" t="s">
        <v>84</v>
      </c>
      <c r="I38" s="1" t="s">
        <v>150</v>
      </c>
    </row>
    <row r="39" spans="1:9" s="10" customFormat="1" x14ac:dyDescent="0.25">
      <c r="A39" s="10">
        <v>38</v>
      </c>
      <c r="B39" s="11" t="s">
        <v>116</v>
      </c>
      <c r="C39" s="11" t="s">
        <v>128</v>
      </c>
      <c r="D39" s="10" t="s">
        <v>111</v>
      </c>
      <c r="E39" s="10" t="s">
        <v>145</v>
      </c>
      <c r="F39" s="17" t="s">
        <v>3</v>
      </c>
      <c r="G39" s="10" t="s">
        <v>84</v>
      </c>
      <c r="H39" s="10" t="s">
        <v>84</v>
      </c>
      <c r="I39" s="1" t="s">
        <v>154</v>
      </c>
    </row>
    <row r="40" spans="1:9" x14ac:dyDescent="0.25">
      <c r="A40" s="2"/>
      <c r="B40" s="3"/>
      <c r="C40" s="2"/>
      <c r="E40" s="5"/>
      <c r="F40" s="5"/>
      <c r="G40" s="5"/>
    </row>
    <row r="41" spans="1:9" x14ac:dyDescent="0.25">
      <c r="A41" s="2"/>
      <c r="B41" s="3"/>
      <c r="C41" s="2"/>
      <c r="E41" s="5"/>
      <c r="F41" s="5"/>
      <c r="G41" s="5"/>
    </row>
    <row r="42" spans="1:9" x14ac:dyDescent="0.25">
      <c r="A42" s="2"/>
      <c r="B42" s="3"/>
      <c r="C42" s="2"/>
      <c r="E42" s="5"/>
      <c r="F42" s="5"/>
      <c r="G42" s="5"/>
    </row>
    <row r="43" spans="1:9" x14ac:dyDescent="0.25">
      <c r="A43" s="2"/>
      <c r="B43" s="3"/>
      <c r="C43" s="2"/>
    </row>
    <row r="44" spans="1:9" x14ac:dyDescent="0.25">
      <c r="A44" s="2"/>
      <c r="B44" s="3"/>
      <c r="C44" s="2"/>
    </row>
    <row r="45" spans="1:9" x14ac:dyDescent="0.25">
      <c r="A45" s="2"/>
      <c r="B45" s="3"/>
      <c r="C45" s="2"/>
    </row>
    <row r="46" spans="1:9" x14ac:dyDescent="0.25">
      <c r="A46" s="2"/>
      <c r="B46" s="3"/>
      <c r="C46" s="2"/>
    </row>
    <row r="47" spans="1:9" x14ac:dyDescent="0.25">
      <c r="A47" s="2"/>
      <c r="B47" s="3"/>
      <c r="C47" s="2"/>
    </row>
    <row r="48" spans="1:9" x14ac:dyDescent="0.25">
      <c r="A48" s="2"/>
      <c r="B48" s="3"/>
      <c r="C48" s="2"/>
    </row>
    <row r="49" spans="1:3" x14ac:dyDescent="0.25">
      <c r="A49" s="2"/>
      <c r="B49" s="3"/>
      <c r="C49" s="2"/>
    </row>
    <row r="50" spans="1:3" x14ac:dyDescent="0.25">
      <c r="A50" s="2"/>
      <c r="B50" s="3"/>
      <c r="C50" s="2"/>
    </row>
    <row r="51" spans="1:3" x14ac:dyDescent="0.25">
      <c r="A51" s="2"/>
      <c r="B51" s="3"/>
      <c r="C51" s="2"/>
    </row>
    <row r="52" spans="1:3" x14ac:dyDescent="0.25">
      <c r="A52" s="2"/>
      <c r="B52" s="3"/>
      <c r="C52" s="2"/>
    </row>
    <row r="53" spans="1:3" x14ac:dyDescent="0.25">
      <c r="A53" s="2"/>
      <c r="B53" s="3"/>
      <c r="C53" s="2"/>
    </row>
    <row r="54" spans="1:3" x14ac:dyDescent="0.25">
      <c r="A54" s="2"/>
      <c r="B54" s="3"/>
      <c r="C54" s="2"/>
    </row>
    <row r="55" spans="1:3" x14ac:dyDescent="0.25">
      <c r="A55" s="2"/>
      <c r="B55" s="3"/>
      <c r="C55" s="2"/>
    </row>
    <row r="56" spans="1:3" x14ac:dyDescent="0.25">
      <c r="A56" s="2"/>
      <c r="B56" s="3"/>
      <c r="C56" s="2"/>
    </row>
    <row r="57" spans="1:3" x14ac:dyDescent="0.25">
      <c r="A57" s="2"/>
      <c r="B57" s="3"/>
      <c r="C57" s="2"/>
    </row>
    <row r="58" spans="1:3" x14ac:dyDescent="0.25">
      <c r="A58" s="2"/>
      <c r="B58" s="3"/>
      <c r="C58" s="2"/>
    </row>
  </sheetData>
  <conditionalFormatting sqref="G16:H16 G9:H13 G2:H6 G20:H20 F2:F20 H7:H20 G33:H39">
    <cfRule type="containsText" dxfId="40" priority="28" operator="containsText" text="Safe">
      <formula>NOT(ISERROR(SEARCH("Safe",F2)))</formula>
    </cfRule>
    <cfRule type="containsText" dxfId="39" priority="29" operator="containsText" text="Safe">
      <formula>NOT(ISERROR(SEARCH("Safe",F2)))</formula>
    </cfRule>
  </conditionalFormatting>
  <conditionalFormatting sqref="F2:H20 G33:H39">
    <cfRule type="containsText" dxfId="38" priority="26" operator="containsText" text="Unsafe">
      <formula>NOT(ISERROR(SEARCH("Unsafe",F2)))</formula>
    </cfRule>
    <cfRule type="containsText" dxfId="37" priority="27" operator="containsText" text="Safe">
      <formula>NOT(ISERROR(SEARCH("Safe",F2)))</formula>
    </cfRule>
  </conditionalFormatting>
  <conditionalFormatting sqref="E40:F1048576 G1:H20 G33:H39">
    <cfRule type="containsText" dxfId="36" priority="24" operator="containsText" text="Fail">
      <formula>NOT(ISERROR(SEARCH("Fail",E1)))</formula>
    </cfRule>
    <cfRule type="containsText" dxfId="35" priority="25" operator="containsText" text="Pass">
      <formula>NOT(ISERROR(SEARCH("Pass",E1)))</formula>
    </cfRule>
  </conditionalFormatting>
  <conditionalFormatting sqref="F1:H20 F40:H1048576 G33:H39">
    <cfRule type="containsText" dxfId="34" priority="23" operator="containsText" text="4.5.2">
      <formula>NOT(ISERROR(SEARCH("4.5.2",F1)))</formula>
    </cfRule>
  </conditionalFormatting>
  <conditionalFormatting sqref="F21:H27">
    <cfRule type="containsText" dxfId="33" priority="19" operator="containsText" text="Unsafe">
      <formula>NOT(ISERROR(SEARCH("Unsafe",F21)))</formula>
    </cfRule>
    <cfRule type="containsText" dxfId="32" priority="20" operator="containsText" text="Safe">
      <formula>NOT(ISERROR(SEARCH("Safe",F21)))</formula>
    </cfRule>
  </conditionalFormatting>
  <conditionalFormatting sqref="F21:H27">
    <cfRule type="containsText" dxfId="31" priority="21" operator="containsText" text="Safe">
      <formula>NOT(ISERROR(SEARCH("Safe",F21)))</formula>
    </cfRule>
    <cfRule type="containsText" dxfId="30" priority="22" operator="containsText" text="Safe">
      <formula>NOT(ISERROR(SEARCH("Safe",F21)))</formula>
    </cfRule>
  </conditionalFormatting>
  <conditionalFormatting sqref="G21:G27 H21">
    <cfRule type="containsText" dxfId="29" priority="18" operator="containsText" text="Pass">
      <formula>NOT(ISERROR(SEARCH("Pass",G21)))</formula>
    </cfRule>
  </conditionalFormatting>
  <conditionalFormatting sqref="G21:H27">
    <cfRule type="containsText" dxfId="28" priority="16" operator="containsText" text="Fail">
      <formula>NOT(ISERROR(SEARCH("Fail",G21)))</formula>
    </cfRule>
    <cfRule type="containsText" dxfId="27" priority="17" operator="containsText" text="Pass">
      <formula>NOT(ISERROR(SEARCH("Pass",G21)))</formula>
    </cfRule>
  </conditionalFormatting>
  <conditionalFormatting sqref="F28:H30 G31:H32">
    <cfRule type="containsText" dxfId="26" priority="12" operator="containsText" text="Unsafe">
      <formula>NOT(ISERROR(SEARCH("Unsafe",F28)))</formula>
    </cfRule>
    <cfRule type="containsText" dxfId="25" priority="13" operator="containsText" text="Safe">
      <formula>NOT(ISERROR(SEARCH("Safe",F28)))</formula>
    </cfRule>
  </conditionalFormatting>
  <conditionalFormatting sqref="F28:H30 G31:H32">
    <cfRule type="containsText" dxfId="24" priority="14" operator="containsText" text="Safe">
      <formula>NOT(ISERROR(SEARCH("Safe",F28)))</formula>
    </cfRule>
    <cfRule type="containsText" dxfId="23" priority="15" operator="containsText" text="Safe">
      <formula>NOT(ISERROR(SEARCH("Safe",F28)))</formula>
    </cfRule>
  </conditionalFormatting>
  <conditionalFormatting sqref="G28:G32 H31:H32">
    <cfRule type="containsText" dxfId="22" priority="11" operator="containsText" text="Pass">
      <formula>NOT(ISERROR(SEARCH("Pass",G28)))</formula>
    </cfRule>
  </conditionalFormatting>
  <conditionalFormatting sqref="G28:H32">
    <cfRule type="containsText" dxfId="21" priority="9" operator="containsText" text="Fail">
      <formula>NOT(ISERROR(SEARCH("Fail",G28)))</formula>
    </cfRule>
    <cfRule type="containsText" dxfId="20" priority="10" operator="containsText" text="Pass">
      <formula>NOT(ISERROR(SEARCH("Pass",G28)))</formula>
    </cfRule>
  </conditionalFormatting>
  <conditionalFormatting sqref="F31:F34">
    <cfRule type="containsText" dxfId="19" priority="5" operator="containsText" text="Unsafe">
      <formula>NOT(ISERROR(SEARCH("Unsafe",F31)))</formula>
    </cfRule>
    <cfRule type="containsText" dxfId="18" priority="6" operator="containsText" text="Safe">
      <formula>NOT(ISERROR(SEARCH("Safe",F31)))</formula>
    </cfRule>
  </conditionalFormatting>
  <conditionalFormatting sqref="F31:F34">
    <cfRule type="containsText" dxfId="17" priority="7" operator="containsText" text="Safe">
      <formula>NOT(ISERROR(SEARCH("Safe",F31)))</formula>
    </cfRule>
    <cfRule type="containsText" dxfId="16" priority="8" operator="containsText" text="Safe">
      <formula>NOT(ISERROR(SEARCH("Safe",F31)))</formula>
    </cfRule>
  </conditionalFormatting>
  <conditionalFormatting sqref="F35:F39">
    <cfRule type="containsText" dxfId="15" priority="1" operator="containsText" text="Unsafe">
      <formula>NOT(ISERROR(SEARCH("Unsafe",F35)))</formula>
    </cfRule>
    <cfRule type="containsText" dxfId="14" priority="2" operator="containsText" text="Safe">
      <formula>NOT(ISERROR(SEARCH("Safe",F35)))</formula>
    </cfRule>
  </conditionalFormatting>
  <conditionalFormatting sqref="F35:F39">
    <cfRule type="containsText" dxfId="13" priority="3" operator="containsText" text="Safe">
      <formula>NOT(ISERROR(SEARCH("Safe",F35)))</formula>
    </cfRule>
    <cfRule type="containsText" dxfId="12" priority="4" operator="containsText" text="Safe">
      <formula>NOT(ISERROR(SEARCH("Safe",F35)))</formula>
    </cfRule>
  </conditionalFormatting>
  <pageMargins left="0.7" right="0.7" top="0.75" bottom="0.75" header="0.3" footer="0.3"/>
  <pageSetup scale="40" fitToHeight="0" orientation="landscape" verticalDpi="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D37" sqref="D37"/>
    </sheetView>
  </sheetViews>
  <sheetFormatPr defaultRowHeight="15" x14ac:dyDescent="0.25"/>
  <cols>
    <col min="1" max="1" width="36.140625" bestFit="1" customWidth="1"/>
    <col min="2" max="2" width="14.7109375" customWidth="1"/>
    <col min="3" max="3" width="16.140625" customWidth="1"/>
    <col min="4" max="4" width="15.5703125" customWidth="1"/>
    <col min="5" max="5" width="15.28515625" customWidth="1"/>
    <col min="6" max="6" width="7.5703125" customWidth="1"/>
    <col min="7" max="7" width="20" customWidth="1"/>
    <col min="8" max="8" width="19.7109375" customWidth="1"/>
    <col min="9" max="9" width="12" bestFit="1" customWidth="1"/>
    <col min="11" max="11" width="23.5703125" bestFit="1" customWidth="1"/>
  </cols>
  <sheetData>
    <row r="1" spans="1:11" x14ac:dyDescent="0.25">
      <c r="A1" s="19" t="s">
        <v>51</v>
      </c>
      <c r="B1" s="19"/>
      <c r="C1" s="19"/>
      <c r="D1" s="19"/>
      <c r="E1" s="19"/>
      <c r="F1" s="19"/>
      <c r="G1" s="19"/>
      <c r="H1" s="19"/>
      <c r="I1" s="19"/>
    </row>
    <row r="2" spans="1:11" x14ac:dyDescent="0.25">
      <c r="A2" s="10" t="s">
        <v>0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K2" s="20" t="s">
        <v>53</v>
      </c>
    </row>
    <row r="3" spans="1:11" x14ac:dyDescent="0.25">
      <c r="A3" s="10" t="s">
        <v>5</v>
      </c>
      <c r="B3" s="10">
        <v>1</v>
      </c>
      <c r="C3" s="10"/>
      <c r="D3" s="10">
        <v>2</v>
      </c>
      <c r="E3" s="10"/>
      <c r="F3" s="10">
        <f>SUM(Table2[[#This Row],[True Positive]:[False Positive]])</f>
        <v>3</v>
      </c>
      <c r="G3" s="12">
        <f>IF(Table2[[#This Row],[True Positive]]+Table2[[#This Row],[False Negative]]=0,0,Table2[[#This Row],[True Positive]]/(Table2[[#This Row],[True Positive]]+Table2[[#This Row],[False Negative]]))</f>
        <v>1</v>
      </c>
      <c r="H3" s="12">
        <f>Table2[[#This Row],[False Positive]]/(Table2[[#This Row],[False Positive]]+Table2[[#This Row],[True Negative]])</f>
        <v>0</v>
      </c>
      <c r="I3" s="12">
        <f>(Table2[[#This Row],[True Posistive Rate]]+(1 - Table2[[#This Row],[False Positive Rate]])) - 1</f>
        <v>1</v>
      </c>
      <c r="K3" s="21"/>
    </row>
    <row r="4" spans="1:11" x14ac:dyDescent="0.25">
      <c r="A4" s="11" t="s">
        <v>4</v>
      </c>
      <c r="B4" s="10">
        <v>1</v>
      </c>
      <c r="C4" s="10"/>
      <c r="D4" s="10">
        <v>1</v>
      </c>
      <c r="E4" s="10"/>
      <c r="F4" s="10">
        <f>SUM(Table2[[#This Row],[True Positive]:[False Positive]])</f>
        <v>2</v>
      </c>
      <c r="G4" s="12">
        <f>IF(Table2[[#This Row],[True Positive]]+Table2[[#This Row],[False Negative]]=0,0,Table2[[#This Row],[True Positive]]/(Table2[[#This Row],[True Positive]]+Table2[[#This Row],[False Negative]]))</f>
        <v>1</v>
      </c>
      <c r="H4" s="12">
        <f>Table2[[#This Row],[False Positive]]/(Table2[[#This Row],[False Positive]]+Table2[[#This Row],[True Negative]])</f>
        <v>0</v>
      </c>
      <c r="I4" s="12">
        <f>(Table2[[#This Row],[True Posistive Rate]]+(1 - Table2[[#This Row],[False Positive Rate]])) - 1</f>
        <v>1</v>
      </c>
      <c r="K4" s="21"/>
    </row>
    <row r="5" spans="1:11" x14ac:dyDescent="0.25">
      <c r="A5" s="11" t="s">
        <v>6</v>
      </c>
      <c r="B5" s="10">
        <v>2</v>
      </c>
      <c r="C5" s="10"/>
      <c r="D5" s="10">
        <v>1</v>
      </c>
      <c r="E5" s="10"/>
      <c r="F5" s="10">
        <f>SUM(Table2[[#This Row],[True Positive]:[False Positive]])</f>
        <v>3</v>
      </c>
      <c r="G5" s="12">
        <f>IF(Table2[[#This Row],[True Positive]]+Table2[[#This Row],[False Negative]]=0,0,Table2[[#This Row],[True Positive]]/(Table2[[#This Row],[True Positive]]+Table2[[#This Row],[False Negative]]))</f>
        <v>1</v>
      </c>
      <c r="H5" s="12">
        <f>Table2[[#This Row],[False Positive]]/(Table2[[#This Row],[False Positive]]+Table2[[#This Row],[True Negative]])</f>
        <v>0</v>
      </c>
      <c r="I5" s="12">
        <f>(Table2[[#This Row],[True Posistive Rate]]+(1 - Table2[[#This Row],[False Positive Rate]])) - 1</f>
        <v>1</v>
      </c>
      <c r="K5" s="21"/>
    </row>
    <row r="6" spans="1:11" x14ac:dyDescent="0.25">
      <c r="A6" s="13" t="s">
        <v>8</v>
      </c>
      <c r="B6" s="14">
        <v>3</v>
      </c>
      <c r="C6" s="14"/>
      <c r="D6" s="14">
        <v>1E-13</v>
      </c>
      <c r="E6" s="14"/>
      <c r="F6" s="14">
        <f>SUM(Table2[[#This Row],[True Positive]:[False Positive]])</f>
        <v>3.0000000000000999</v>
      </c>
      <c r="G6" s="12">
        <f>IF(Table2[[#This Row],[True Positive]]+Table2[[#This Row],[False Negative]]=0,0,Table2[[#This Row],[True Positive]]/(Table2[[#This Row],[True Positive]]+Table2[[#This Row],[False Negative]]))</f>
        <v>1</v>
      </c>
      <c r="H6" s="12">
        <f>Table2[[#This Row],[False Positive]]/(Table2[[#This Row],[False Positive]]+Table2[[#This Row],[True Negative]])</f>
        <v>0</v>
      </c>
      <c r="I6" s="12">
        <f>(Table2[[#This Row],[True Posistive Rate]]+(1 - Table2[[#This Row],[False Positive Rate]])) - 1</f>
        <v>1</v>
      </c>
      <c r="K6" s="21"/>
    </row>
    <row r="7" spans="1:11" x14ac:dyDescent="0.25">
      <c r="A7" s="11" t="s">
        <v>7</v>
      </c>
      <c r="B7" s="10">
        <v>1</v>
      </c>
      <c r="C7" s="10"/>
      <c r="D7" s="10">
        <v>1</v>
      </c>
      <c r="E7" s="10"/>
      <c r="F7" s="10">
        <f>SUM(Table2[[#This Row],[True Positive]:[False Positive]])</f>
        <v>2</v>
      </c>
      <c r="G7" s="12">
        <f>IF(Table2[[#This Row],[True Positive]]+Table2[[#This Row],[False Negative]]=0,0,Table2[[#This Row],[True Positive]]/(Table2[[#This Row],[True Positive]]+Table2[[#This Row],[False Negative]]))</f>
        <v>1</v>
      </c>
      <c r="H7" s="12">
        <f>Table2[[#This Row],[False Positive]]/(Table2[[#This Row],[False Positive]]+Table2[[#This Row],[True Negative]])</f>
        <v>0</v>
      </c>
      <c r="I7" s="12">
        <f>(Table2[[#This Row],[True Posistive Rate]]+(1 - Table2[[#This Row],[False Positive Rate]])) - 1</f>
        <v>1</v>
      </c>
      <c r="K7" s="21"/>
    </row>
    <row r="8" spans="1:11" x14ac:dyDescent="0.25">
      <c r="A8" s="11" t="s">
        <v>9</v>
      </c>
      <c r="B8" s="10">
        <v>2</v>
      </c>
      <c r="C8" s="10"/>
      <c r="D8" s="10">
        <v>1</v>
      </c>
      <c r="E8" s="10"/>
      <c r="F8" s="10">
        <f>SUM(Table2[[#This Row],[True Positive]:[False Positive]])</f>
        <v>3</v>
      </c>
      <c r="G8" s="12">
        <f>IF(Table2[[#This Row],[True Positive]]+Table2[[#This Row],[False Negative]]=0,0,Table2[[#This Row],[True Positive]]/(Table2[[#This Row],[True Positive]]+Table2[[#This Row],[False Negative]]))</f>
        <v>1</v>
      </c>
      <c r="H8" s="12">
        <f>Table2[[#This Row],[False Positive]]/(Table2[[#This Row],[False Positive]]+Table2[[#This Row],[True Negative]])</f>
        <v>0</v>
      </c>
      <c r="I8" s="12">
        <f>(Table2[[#This Row],[True Posistive Rate]]+(1 - Table2[[#This Row],[False Positive Rate]])) - 1</f>
        <v>1</v>
      </c>
      <c r="K8" s="21"/>
    </row>
    <row r="9" spans="1:11" x14ac:dyDescent="0.25">
      <c r="A9" s="11" t="s">
        <v>10</v>
      </c>
      <c r="B9" s="10">
        <v>1</v>
      </c>
      <c r="C9" s="10"/>
      <c r="D9" s="10">
        <v>1</v>
      </c>
      <c r="E9" s="10"/>
      <c r="F9" s="10">
        <f>SUM(Table2[[#This Row],[True Positive]:[False Positive]])</f>
        <v>2</v>
      </c>
      <c r="G9" s="12">
        <f>IF(Table2[[#This Row],[True Positive]]+Table2[[#This Row],[False Negative]]=0,0,Table2[[#This Row],[True Positive]]/(Table2[[#This Row],[True Positive]]+Table2[[#This Row],[False Negative]]))</f>
        <v>1</v>
      </c>
      <c r="H9" s="12">
        <f>Table2[[#This Row],[False Positive]]/(Table2[[#This Row],[False Positive]]+Table2[[#This Row],[True Negative]])</f>
        <v>0</v>
      </c>
      <c r="I9" s="12">
        <f>(Table2[[#This Row],[True Posistive Rate]]+(1 - Table2[[#This Row],[False Positive Rate]])) - 1</f>
        <v>1</v>
      </c>
      <c r="K9" s="21"/>
    </row>
    <row r="10" spans="1:11" x14ac:dyDescent="0.25">
      <c r="A10" s="11" t="s">
        <v>11</v>
      </c>
      <c r="B10" s="10"/>
      <c r="C10" s="10">
        <v>1</v>
      </c>
      <c r="D10" s="10">
        <v>1</v>
      </c>
      <c r="E10" s="10"/>
      <c r="F10" s="10">
        <f>SUM(Table2[[#This Row],[True Positive]:[False Positive]])</f>
        <v>2</v>
      </c>
      <c r="G10" s="12">
        <f>IF(Table2[[#This Row],[True Positive]]+Table2[[#This Row],[False Negative]]=0,0,Table2[[#This Row],[True Positive]]/(Table2[[#This Row],[True Positive]]+Table2[[#This Row],[False Negative]]))</f>
        <v>0</v>
      </c>
      <c r="H10" s="12">
        <f>Table2[[#This Row],[False Positive]]/(Table2[[#This Row],[False Positive]]+Table2[[#This Row],[True Negative]])</f>
        <v>0</v>
      </c>
      <c r="I10" s="12">
        <f>(Table2[[#This Row],[True Posistive Rate]]+(1 - Table2[[#This Row],[False Positive Rate]])) - 1</f>
        <v>0</v>
      </c>
      <c r="K10" s="21"/>
    </row>
    <row r="11" spans="1:11" x14ac:dyDescent="0.25">
      <c r="A11" s="7" t="s">
        <v>47</v>
      </c>
      <c r="B11" s="8">
        <f>SUM(B3:B10)</f>
        <v>11</v>
      </c>
      <c r="C11" s="8">
        <f>SUM(C3:C10)</f>
        <v>1</v>
      </c>
      <c r="D11" s="8">
        <f>SUM(D3:D10)</f>
        <v>8.0000000000000995</v>
      </c>
      <c r="E11" s="8">
        <f>SUM(E3:E10)</f>
        <v>0</v>
      </c>
      <c r="F11" s="8">
        <f>SUM(F3:F10)</f>
        <v>20.000000000000099</v>
      </c>
      <c r="G11" s="8">
        <f>AVERAGE(G3:G10)</f>
        <v>0.875</v>
      </c>
      <c r="H11" s="8">
        <f>AVERAGE(H3:H10)</f>
        <v>0</v>
      </c>
      <c r="I11" s="8">
        <f>ROUND(AVERAGE(I3:I10)*100, 0)</f>
        <v>88</v>
      </c>
      <c r="K11" s="21"/>
    </row>
    <row r="12" spans="1:11" ht="18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K12" s="1"/>
    </row>
    <row r="13" spans="1:11" x14ac:dyDescent="0.25">
      <c r="A13" s="9"/>
      <c r="B13" s="9"/>
      <c r="C13" s="9"/>
      <c r="D13" s="4"/>
      <c r="E13" s="9"/>
      <c r="F13" s="9"/>
      <c r="G13" s="9"/>
      <c r="H13" s="9"/>
      <c r="I13" s="9"/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</row>
    <row r="15" spans="1:11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25">
      <c r="A17" s="9"/>
      <c r="B17" s="9"/>
      <c r="C17" s="9"/>
      <c r="D17" s="9"/>
    </row>
    <row r="18" spans="1:9" x14ac:dyDescent="0.25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25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25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2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2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25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2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25">
      <c r="A25" s="9"/>
      <c r="B25" s="9"/>
      <c r="C25" s="9"/>
      <c r="D25" s="9"/>
    </row>
    <row r="26" spans="1:9" x14ac:dyDescent="0.25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25">
      <c r="A27" s="9"/>
      <c r="B27" s="9"/>
      <c r="C27" s="9"/>
      <c r="D27" s="9"/>
      <c r="E27" s="9"/>
      <c r="F27" s="9"/>
      <c r="G27" s="9"/>
      <c r="H27" s="9"/>
      <c r="I27" s="9"/>
    </row>
    <row r="29" spans="1:9" x14ac:dyDescent="0.25">
      <c r="A29" s="19" t="s">
        <v>52</v>
      </c>
      <c r="B29" s="19"/>
      <c r="C29" s="19"/>
      <c r="D29" s="19"/>
      <c r="E29" s="19"/>
      <c r="F29" s="19"/>
      <c r="G29" s="19"/>
      <c r="H29" s="19"/>
      <c r="I29" s="19"/>
    </row>
    <row r="30" spans="1:9" x14ac:dyDescent="0.25">
      <c r="A30" s="10" t="s">
        <v>0</v>
      </c>
      <c r="B30" s="10" t="s">
        <v>43</v>
      </c>
      <c r="C30" s="10" t="s">
        <v>44</v>
      </c>
      <c r="D30" s="10" t="s">
        <v>45</v>
      </c>
      <c r="E30" s="10" t="s">
        <v>46</v>
      </c>
      <c r="F30" s="10" t="s">
        <v>47</v>
      </c>
      <c r="G30" s="10" t="s">
        <v>48</v>
      </c>
      <c r="H30" s="10" t="s">
        <v>49</v>
      </c>
      <c r="I30" s="10" t="s">
        <v>50</v>
      </c>
    </row>
    <row r="31" spans="1:9" x14ac:dyDescent="0.25">
      <c r="A31" s="10" t="s">
        <v>5</v>
      </c>
      <c r="B31" s="10">
        <v>1</v>
      </c>
      <c r="C31" s="10"/>
      <c r="D31" s="10">
        <v>2</v>
      </c>
      <c r="E31" s="10"/>
      <c r="F31" s="10">
        <f>SUM(Table27[[#This Row],[True Positive]:[False Positive]])</f>
        <v>3</v>
      </c>
      <c r="G31" s="12">
        <f>IF(Table27[[#This Row],[True Positive]]+Table27[[#This Row],[False Negative]]=0,0,Table27[[#This Row],[True Positive]]/(Table27[[#This Row],[True Positive]]+Table27[[#This Row],[False Negative]]))</f>
        <v>1</v>
      </c>
      <c r="H31" s="12">
        <f>Table27[[#This Row],[False Positive]]/(Table27[[#This Row],[False Positive]]+Table27[[#This Row],[True Negative]])</f>
        <v>0</v>
      </c>
      <c r="I31" s="12">
        <f>(Table27[[#This Row],[True Posistive Rate]]+(1 - Table27[[#This Row],[False Positive Rate]])) - 1</f>
        <v>1</v>
      </c>
    </row>
    <row r="32" spans="1:9" x14ac:dyDescent="0.25">
      <c r="A32" s="11" t="s">
        <v>4</v>
      </c>
      <c r="B32" s="10">
        <v>1</v>
      </c>
      <c r="C32" s="10"/>
      <c r="D32" s="10">
        <v>1</v>
      </c>
      <c r="E32" s="10"/>
      <c r="F32" s="10">
        <f>SUM(Table27[[#This Row],[True Positive]:[False Positive]])</f>
        <v>2</v>
      </c>
      <c r="G32" s="12">
        <f>IF(Table27[[#This Row],[True Positive]]+Table27[[#This Row],[False Negative]]=0,0,Table27[[#This Row],[True Positive]]/(Table27[[#This Row],[True Positive]]+Table27[[#This Row],[False Negative]]))</f>
        <v>1</v>
      </c>
      <c r="H32" s="12">
        <f>Table27[[#This Row],[False Positive]]/(Table27[[#This Row],[False Positive]]+Table27[[#This Row],[True Negative]])</f>
        <v>0</v>
      </c>
      <c r="I32" s="12">
        <f>(Table27[[#This Row],[True Posistive Rate]]+(1 - Table27[[#This Row],[False Positive Rate]])) - 1</f>
        <v>1</v>
      </c>
    </row>
    <row r="33" spans="1:9" x14ac:dyDescent="0.25">
      <c r="A33" s="11" t="s">
        <v>6</v>
      </c>
      <c r="B33" s="10">
        <v>1</v>
      </c>
      <c r="C33" s="10"/>
      <c r="D33" s="10">
        <v>1</v>
      </c>
      <c r="E33" s="10">
        <v>1</v>
      </c>
      <c r="F33" s="10">
        <f>SUM(Table27[[#This Row],[True Positive]:[False Positive]])</f>
        <v>3</v>
      </c>
      <c r="G33" s="12">
        <f>IF(Table27[[#This Row],[True Positive]]+Table27[[#This Row],[False Negative]]=0,0,Table27[[#This Row],[True Positive]]/(Table27[[#This Row],[True Positive]]+Table27[[#This Row],[False Negative]]))</f>
        <v>1</v>
      </c>
      <c r="H33" s="12">
        <f>Table27[[#This Row],[False Positive]]/(Table27[[#This Row],[False Positive]]+Table27[[#This Row],[True Negative]])</f>
        <v>0.5</v>
      </c>
      <c r="I33" s="12">
        <f>(Table27[[#This Row],[True Posistive Rate]]+(1 - Table27[[#This Row],[False Positive Rate]])) - 1</f>
        <v>0.5</v>
      </c>
    </row>
    <row r="34" spans="1:9" x14ac:dyDescent="0.25">
      <c r="A34" s="13" t="s">
        <v>8</v>
      </c>
      <c r="B34" s="14">
        <v>3</v>
      </c>
      <c r="C34" s="14"/>
      <c r="D34" s="14">
        <v>1E-13</v>
      </c>
      <c r="E34" s="14"/>
      <c r="F34" s="14">
        <f>SUM(Table27[[#This Row],[True Positive]:[False Positive]])</f>
        <v>3.0000000000000999</v>
      </c>
      <c r="G34" s="12">
        <f>IF(Table27[[#This Row],[True Positive]]+Table27[[#This Row],[False Negative]]=0,0,Table27[[#This Row],[True Positive]]/(Table27[[#This Row],[True Positive]]+Table27[[#This Row],[False Negative]]))</f>
        <v>1</v>
      </c>
      <c r="H34" s="12">
        <f>Table27[[#This Row],[False Positive]]/(Table27[[#This Row],[False Positive]]+Table27[[#This Row],[True Negative]])</f>
        <v>0</v>
      </c>
      <c r="I34" s="12">
        <f>(Table27[[#This Row],[True Posistive Rate]]+(1 - Table27[[#This Row],[False Positive Rate]])) - 1</f>
        <v>1</v>
      </c>
    </row>
    <row r="35" spans="1:9" x14ac:dyDescent="0.25">
      <c r="A35" s="11" t="s">
        <v>7</v>
      </c>
      <c r="B35" s="10">
        <v>1</v>
      </c>
      <c r="C35" s="10"/>
      <c r="D35" s="10">
        <v>1</v>
      </c>
      <c r="E35" s="10"/>
      <c r="F35" s="10">
        <f>SUM(Table27[[#This Row],[True Positive]:[False Positive]])</f>
        <v>2</v>
      </c>
      <c r="G35" s="12">
        <f>IF(Table27[[#This Row],[True Positive]]+Table27[[#This Row],[False Negative]]=0,0,Table27[[#This Row],[True Positive]]/(Table27[[#This Row],[True Positive]]+Table27[[#This Row],[False Negative]]))</f>
        <v>1</v>
      </c>
      <c r="H35" s="12">
        <f>Table27[[#This Row],[False Positive]]/(Table27[[#This Row],[False Positive]]+Table27[[#This Row],[True Negative]])</f>
        <v>0</v>
      </c>
      <c r="I35" s="12">
        <f>(Table27[[#This Row],[True Posistive Rate]]+(1 - Table27[[#This Row],[False Positive Rate]])) - 1</f>
        <v>1</v>
      </c>
    </row>
    <row r="36" spans="1:9" x14ac:dyDescent="0.25">
      <c r="A36" s="11" t="s">
        <v>9</v>
      </c>
      <c r="B36" s="10">
        <v>1</v>
      </c>
      <c r="C36" s="10"/>
      <c r="D36" s="10">
        <v>1</v>
      </c>
      <c r="E36" s="10">
        <v>1</v>
      </c>
      <c r="F36" s="10">
        <f>SUM(Table27[[#This Row],[True Positive]:[False Positive]])</f>
        <v>3</v>
      </c>
      <c r="G36" s="12">
        <f>IF(Table27[[#This Row],[True Positive]]+Table27[[#This Row],[False Negative]]=0,0,Table27[[#This Row],[True Positive]]/(Table27[[#This Row],[True Positive]]+Table27[[#This Row],[False Negative]]))</f>
        <v>1</v>
      </c>
      <c r="H36" s="12">
        <f>Table27[[#This Row],[False Positive]]/(Table27[[#This Row],[False Positive]]+Table27[[#This Row],[True Negative]])</f>
        <v>0.5</v>
      </c>
      <c r="I36" s="12">
        <f>(Table27[[#This Row],[True Posistive Rate]]+(1 - Table27[[#This Row],[False Positive Rate]])) - 1</f>
        <v>0.5</v>
      </c>
    </row>
    <row r="37" spans="1:9" x14ac:dyDescent="0.25">
      <c r="A37" s="11" t="s">
        <v>10</v>
      </c>
      <c r="B37" s="10"/>
      <c r="C37" s="10"/>
      <c r="D37" s="10">
        <v>1</v>
      </c>
      <c r="E37" s="10">
        <v>1</v>
      </c>
      <c r="F37" s="10">
        <f>SUM(Table27[[#This Row],[True Positive]:[False Positive]])</f>
        <v>2</v>
      </c>
      <c r="G37" s="12">
        <f>IF(Table27[[#This Row],[True Positive]]+Table27[[#This Row],[False Negative]]=0,0,Table27[[#This Row],[True Positive]]/(Table27[[#This Row],[True Positive]]+Table27[[#This Row],[False Negative]]))</f>
        <v>0</v>
      </c>
      <c r="H37" s="12">
        <f>Table27[[#This Row],[False Positive]]/(Table27[[#This Row],[False Positive]]+Table27[[#This Row],[True Negative]])</f>
        <v>0.5</v>
      </c>
      <c r="I37" s="12">
        <f>(Table27[[#This Row],[True Posistive Rate]]+(1 - Table27[[#This Row],[False Positive Rate]])) - 1</f>
        <v>-0.5</v>
      </c>
    </row>
    <row r="38" spans="1:9" x14ac:dyDescent="0.25">
      <c r="A38" s="11" t="s">
        <v>11</v>
      </c>
      <c r="B38" s="10"/>
      <c r="C38" s="10"/>
      <c r="D38" s="10">
        <v>1</v>
      </c>
      <c r="E38" s="10">
        <v>1</v>
      </c>
      <c r="F38" s="10">
        <f>SUM(Table27[[#This Row],[True Positive]:[False Positive]])</f>
        <v>2</v>
      </c>
      <c r="G38" s="12">
        <f>IF(Table27[[#This Row],[True Positive]]+Table27[[#This Row],[False Negative]]=0,0,Table27[[#This Row],[True Positive]]/(Table27[[#This Row],[True Positive]]+Table27[[#This Row],[False Negative]]))</f>
        <v>0</v>
      </c>
      <c r="H38" s="12">
        <f>Table27[[#This Row],[False Positive]]/(Table27[[#This Row],[False Positive]]+Table27[[#This Row],[True Negative]])</f>
        <v>0.5</v>
      </c>
      <c r="I38" s="12">
        <f>(Table27[[#This Row],[True Posistive Rate]]+(1 - Table27[[#This Row],[False Positive Rate]])) - 1</f>
        <v>-0.5</v>
      </c>
    </row>
    <row r="39" spans="1:9" x14ac:dyDescent="0.25">
      <c r="A39" s="7" t="s">
        <v>47</v>
      </c>
      <c r="B39" s="8">
        <f>SUM(B31:B38)</f>
        <v>8</v>
      </c>
      <c r="C39" s="8">
        <f t="shared" ref="C39:F39" si="0">SUM(C31:C38)</f>
        <v>0</v>
      </c>
      <c r="D39" s="8">
        <f t="shared" si="0"/>
        <v>8.0000000000000995</v>
      </c>
      <c r="E39" s="8">
        <f t="shared" si="0"/>
        <v>4</v>
      </c>
      <c r="F39" s="8">
        <f t="shared" si="0"/>
        <v>20.000000000000099</v>
      </c>
      <c r="G39" s="8">
        <f>AVERAGE(G31:G38)</f>
        <v>0.75</v>
      </c>
      <c r="H39" s="8">
        <f>AVERAGE(H31:H38)</f>
        <v>0.25</v>
      </c>
      <c r="I39" s="8">
        <f>ROUND(AVERAGE(I31:I38)*100, 0)</f>
        <v>50</v>
      </c>
    </row>
    <row r="40" spans="1:9" x14ac:dyDescent="0.25">
      <c r="A40" s="10"/>
      <c r="B40" s="10"/>
      <c r="C40" s="10"/>
      <c r="D40" s="10"/>
      <c r="E40" s="10"/>
      <c r="F40" s="10"/>
      <c r="G40" s="10"/>
      <c r="H40" s="10"/>
      <c r="I40" s="10"/>
    </row>
    <row r="41" spans="1:9" x14ac:dyDescent="0.25">
      <c r="A41" s="10"/>
      <c r="B41" s="10"/>
      <c r="C41" s="10"/>
      <c r="D41" s="4"/>
      <c r="E41" s="10"/>
      <c r="F41" s="10"/>
      <c r="G41" s="10"/>
      <c r="H41" s="10"/>
      <c r="I41" s="10"/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x14ac:dyDescent="0.25">
      <c r="A44" s="10"/>
      <c r="B44" s="10"/>
      <c r="C44" s="10"/>
      <c r="D44" s="10"/>
      <c r="E44" s="10"/>
      <c r="F44" s="10"/>
      <c r="G44" s="10"/>
      <c r="H44" s="10"/>
      <c r="I44" s="10"/>
    </row>
    <row r="45" spans="1:9" x14ac:dyDescent="0.25">
      <c r="A45" s="10"/>
      <c r="B45" s="10"/>
      <c r="C45" s="10"/>
      <c r="D45" s="10"/>
      <c r="E45" s="10"/>
      <c r="F45" s="10"/>
      <c r="G45" s="10"/>
      <c r="H45" s="10"/>
      <c r="I45" s="10"/>
    </row>
    <row r="46" spans="1:9" x14ac:dyDescent="0.25">
      <c r="A46" s="10"/>
      <c r="B46" s="10"/>
      <c r="C46" s="10"/>
      <c r="D46" s="10"/>
      <c r="E46" s="10"/>
      <c r="F46" s="10"/>
      <c r="G46" s="10"/>
      <c r="H46" s="10"/>
      <c r="I46" s="10"/>
    </row>
    <row r="47" spans="1:9" x14ac:dyDescent="0.25">
      <c r="A47" s="10"/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 s="10"/>
      <c r="B48" s="10"/>
      <c r="C48" s="10"/>
      <c r="D48" s="10"/>
      <c r="E48" s="10"/>
      <c r="F48" s="10"/>
      <c r="G48" s="10"/>
      <c r="H48" s="10"/>
      <c r="I48" s="10"/>
    </row>
    <row r="49" spans="1:9" x14ac:dyDescent="0.25">
      <c r="A49" s="10"/>
      <c r="B49" s="10"/>
      <c r="C49" s="10"/>
      <c r="D49" s="10"/>
      <c r="E49" s="10"/>
      <c r="F49" s="10"/>
      <c r="G49" s="10"/>
      <c r="H49" s="10"/>
      <c r="I49" s="10"/>
    </row>
    <row r="50" spans="1:9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10"/>
      <c r="B51" s="10"/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</sheetData>
  <mergeCells count="3">
    <mergeCell ref="A1:I1"/>
    <mergeCell ref="A29:I29"/>
    <mergeCell ref="K2:K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I22" sqref="A1:I22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1" customWidth="1"/>
  </cols>
  <sheetData>
    <row r="1" spans="1:11" s="10" customFormat="1" x14ac:dyDescent="0.25">
      <c r="A1" s="22" t="s">
        <v>81</v>
      </c>
      <c r="B1" s="22"/>
      <c r="C1" s="22"/>
      <c r="D1" s="22"/>
      <c r="E1" s="22"/>
      <c r="F1" s="22"/>
      <c r="G1" s="22"/>
      <c r="H1" s="22"/>
      <c r="I1" s="22"/>
    </row>
    <row r="2" spans="1:11" x14ac:dyDescent="0.25">
      <c r="A2" s="10" t="s">
        <v>54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/>
      <c r="K2" s="20" t="s">
        <v>79</v>
      </c>
    </row>
    <row r="3" spans="1:11" x14ac:dyDescent="0.25">
      <c r="A3" s="10" t="s">
        <v>56</v>
      </c>
      <c r="B3" s="10"/>
      <c r="C3" s="10">
        <v>4</v>
      </c>
      <c r="D3" s="10">
        <v>3</v>
      </c>
      <c r="E3" s="10"/>
      <c r="F3" s="10">
        <f>SUM(Table26[[#This Row],[True Positive]:[False Positive]])</f>
        <v>7</v>
      </c>
      <c r="G3" s="12">
        <f>IF(Table26[[#This Row],[True Positive]]+Table26[[#This Row],[False Negative]]=0,0,Table26[[#This Row],[True Positive]]/(Table26[[#This Row],[True Positive]]+Table26[[#This Row],[False Negative]]))</f>
        <v>0</v>
      </c>
      <c r="H3" s="12">
        <f>Table26[[#This Row],[False Positive]]/(Table26[[#This Row],[False Positive]]+Table26[[#This Row],[True Negative]])</f>
        <v>0</v>
      </c>
      <c r="I3" s="12">
        <f>(Table26[[#This Row],[True Posistive Rate]]+(1 - Table26[[#This Row],[False Positive Rate]])) - 1</f>
        <v>0</v>
      </c>
      <c r="J3" s="10"/>
      <c r="K3" s="21"/>
    </row>
    <row r="4" spans="1:11" x14ac:dyDescent="0.25">
      <c r="A4" s="11" t="s">
        <v>57</v>
      </c>
      <c r="B4" s="10"/>
      <c r="C4" s="10">
        <v>2</v>
      </c>
      <c r="D4" s="10">
        <v>1</v>
      </c>
      <c r="E4" s="10"/>
      <c r="F4" s="10">
        <f>SUM(Table26[[#This Row],[True Positive]:[False Positive]])</f>
        <v>3</v>
      </c>
      <c r="G4" s="12">
        <f>IF(Table26[[#This Row],[True Positive]]+Table26[[#This Row],[False Negative]]=0,0,Table26[[#This Row],[True Positive]]/(Table26[[#This Row],[True Positive]]+Table26[[#This Row],[False Negative]]))</f>
        <v>0</v>
      </c>
      <c r="H4" s="12">
        <f>Table26[[#This Row],[False Positive]]/(Table26[[#This Row],[False Positive]]+Table26[[#This Row],[True Negative]])</f>
        <v>0</v>
      </c>
      <c r="I4" s="12">
        <f>(Table26[[#This Row],[True Posistive Rate]]+(1 - Table26[[#This Row],[False Positive Rate]])) - 1</f>
        <v>0</v>
      </c>
      <c r="J4" s="10"/>
      <c r="K4" s="21"/>
    </row>
    <row r="5" spans="1:11" x14ac:dyDescent="0.25">
      <c r="A5" s="7" t="s">
        <v>47</v>
      </c>
      <c r="B5" s="8">
        <f>SUM(B3:B4)</f>
        <v>0</v>
      </c>
      <c r="C5" s="8">
        <f>SUM(C3:C4)</f>
        <v>6</v>
      </c>
      <c r="D5" s="8">
        <f>SUM(D3:D4)</f>
        <v>4</v>
      </c>
      <c r="E5" s="8">
        <f>SUM(E3:E4)</f>
        <v>0</v>
      </c>
      <c r="F5" s="8">
        <f>SUM(F3:F4)</f>
        <v>10</v>
      </c>
      <c r="G5" s="8">
        <f>AVERAGE(G3:G4)</f>
        <v>0</v>
      </c>
      <c r="H5" s="8">
        <f>AVERAGE(H3:H4)</f>
        <v>0</v>
      </c>
      <c r="I5" s="8">
        <f>ROUND(AVERAGE(I3:I4)*100, 0)</f>
        <v>0</v>
      </c>
      <c r="J5" s="10"/>
      <c r="K5" s="21"/>
    </row>
    <row r="6" spans="1:1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21"/>
    </row>
    <row r="7" spans="1:11" x14ac:dyDescent="0.25">
      <c r="A7" s="10"/>
      <c r="B7" s="10"/>
      <c r="C7" s="10"/>
      <c r="D7" s="4"/>
      <c r="E7" s="10"/>
      <c r="F7" s="10"/>
      <c r="G7" s="10"/>
      <c r="H7" s="10"/>
      <c r="I7" s="10"/>
      <c r="J7" s="10"/>
      <c r="K7" s="21"/>
    </row>
    <row r="8" spans="1:1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21"/>
    </row>
    <row r="9" spans="1:1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21"/>
    </row>
    <row r="10" spans="1:1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21"/>
    </row>
    <row r="11" spans="1:1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21"/>
    </row>
    <row r="12" spans="1:1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25">
      <c r="J23" s="10"/>
      <c r="K23" s="10"/>
    </row>
    <row r="24" spans="1:11" x14ac:dyDescent="0.25">
      <c r="J24" s="10"/>
      <c r="K24" s="10"/>
    </row>
    <row r="25" spans="1:11" x14ac:dyDescent="0.25">
      <c r="J25" s="10"/>
      <c r="K25" s="10"/>
    </row>
    <row r="26" spans="1:11" x14ac:dyDescent="0.25">
      <c r="J26" s="10"/>
      <c r="K26" s="10"/>
    </row>
    <row r="27" spans="1:11" x14ac:dyDescent="0.25">
      <c r="J27" s="10"/>
      <c r="K27" s="10"/>
    </row>
    <row r="28" spans="1:11" x14ac:dyDescent="0.25">
      <c r="J28" s="10"/>
      <c r="K28" s="10"/>
    </row>
  </sheetData>
  <mergeCells count="2">
    <mergeCell ref="K2:K11"/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31" sqref="E31"/>
    </sheetView>
  </sheetViews>
  <sheetFormatPr defaultRowHeight="15" x14ac:dyDescent="0.25"/>
  <cols>
    <col min="1" max="1" width="17.425781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9" x14ac:dyDescent="0.25">
      <c r="A1" s="22" t="s">
        <v>110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10" t="s">
        <v>156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</row>
    <row r="3" spans="1:9" x14ac:dyDescent="0.25">
      <c r="A3" s="10" t="s">
        <v>114</v>
      </c>
      <c r="B3" s="10">
        <v>3</v>
      </c>
      <c r="C3" s="10"/>
      <c r="D3" s="10"/>
      <c r="E3" s="10">
        <v>1</v>
      </c>
      <c r="F3" s="10">
        <f>SUM(Table264[[#This Row],[True Positive]:[False Positive]])</f>
        <v>4</v>
      </c>
      <c r="G3" s="12">
        <f>IF(Table264[[#This Row],[True Positive]]+Table264[[#This Row],[False Negative]]=0,0,Table264[[#This Row],[True Positive]]/(Table264[[#This Row],[True Positive]]+Table264[[#This Row],[False Negative]]))</f>
        <v>1</v>
      </c>
      <c r="H3" s="12">
        <f>Table264[[#This Row],[False Positive]]/(Table264[[#This Row],[False Positive]]+Table264[[#This Row],[True Negative]])</f>
        <v>1</v>
      </c>
      <c r="I3" s="12">
        <f>(Table264[[#This Row],[True Posistive Rate]]+(1 - Table264[[#This Row],[False Positive Rate]])) - 1</f>
        <v>0</v>
      </c>
    </row>
    <row r="4" spans="1:9" x14ac:dyDescent="0.25">
      <c r="A4" s="7" t="s">
        <v>47</v>
      </c>
      <c r="B4" s="8">
        <f>SUM(B3:B3)</f>
        <v>3</v>
      </c>
      <c r="C4" s="8">
        <f>SUM(C3:C3)</f>
        <v>0</v>
      </c>
      <c r="D4" s="8">
        <f>SUM(D3:D3)</f>
        <v>0</v>
      </c>
      <c r="E4" s="8">
        <f>SUM(E3:E3)</f>
        <v>1</v>
      </c>
      <c r="F4" s="8">
        <f>SUM(F3:F3)</f>
        <v>4</v>
      </c>
      <c r="G4" s="8">
        <f>AVERAGE(G3:G3)</f>
        <v>1</v>
      </c>
      <c r="H4" s="8">
        <f>AVERAGE(H3:H3)</f>
        <v>1</v>
      </c>
      <c r="I4" s="8">
        <f>ROUND(AVERAGE(I3:I3)*100, 0)</f>
        <v>0</v>
      </c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4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10"/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9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14" sqref="D14"/>
    </sheetView>
  </sheetViews>
  <sheetFormatPr defaultRowHeight="15" x14ac:dyDescent="0.25"/>
  <cols>
    <col min="1" max="1" width="34.140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9" x14ac:dyDescent="0.25">
      <c r="A1" s="22" t="s">
        <v>111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10" t="s">
        <v>157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</row>
    <row r="3" spans="1:9" x14ac:dyDescent="0.25">
      <c r="A3" s="11" t="s">
        <v>116</v>
      </c>
      <c r="B3" s="10"/>
      <c r="C3" s="10">
        <v>2</v>
      </c>
      <c r="D3" s="10">
        <v>3</v>
      </c>
      <c r="E3" s="10"/>
      <c r="F3" s="10">
        <f>SUM(Table26412[[#This Row],[True Positive]:[False Positive]])</f>
        <v>5</v>
      </c>
      <c r="G3" s="12">
        <f>IF(Table26412[[#This Row],[True Positive]]+Table26412[[#This Row],[False Negative]]=0,0,Table26412[[#This Row],[True Positive]]/(Table26412[[#This Row],[True Positive]]+Table26412[[#This Row],[False Negative]]))</f>
        <v>0</v>
      </c>
      <c r="H3" s="12">
        <f>Table26412[[#This Row],[False Positive]]/(Table26412[[#This Row],[False Positive]]+Table26412[[#This Row],[True Negative]])</f>
        <v>0</v>
      </c>
      <c r="I3" s="12">
        <f>(Table26412[[#This Row],[True Posistive Rate]]+(1 - Table26412[[#This Row],[False Positive Rate]])) - 1</f>
        <v>0</v>
      </c>
    </row>
    <row r="4" spans="1:9" x14ac:dyDescent="0.25">
      <c r="A4" s="7" t="s">
        <v>47</v>
      </c>
      <c r="B4" s="8">
        <f>SUM(B3:B3)</f>
        <v>0</v>
      </c>
      <c r="C4" s="8">
        <f>SUM(C3:C3)</f>
        <v>2</v>
      </c>
      <c r="D4" s="8">
        <f>SUM(D3:D3)</f>
        <v>3</v>
      </c>
      <c r="E4" s="8">
        <f>SUM(E3:E3)</f>
        <v>0</v>
      </c>
      <c r="F4" s="8">
        <f>SUM(F3:F3)</f>
        <v>5</v>
      </c>
      <c r="G4" s="8">
        <f>AVERAGE(G3:G3)</f>
        <v>0</v>
      </c>
      <c r="H4" s="8">
        <f>AVERAGE(H3:H3)</f>
        <v>0</v>
      </c>
      <c r="I4" s="8">
        <f>ROUND(AVERAGE(I3:I3)*100, 0)</f>
        <v>0</v>
      </c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4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10"/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9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D41" sqref="D41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6.5703125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2.140625" customWidth="1"/>
  </cols>
  <sheetData>
    <row r="1" spans="1:11" x14ac:dyDescent="0.25">
      <c r="A1" s="19" t="s">
        <v>51</v>
      </c>
      <c r="B1" s="19"/>
      <c r="C1" s="19"/>
      <c r="D1" s="19"/>
      <c r="E1" s="19"/>
      <c r="F1" s="19"/>
      <c r="G1" s="19"/>
      <c r="H1" s="19"/>
      <c r="I1" s="19"/>
      <c r="J1" s="10"/>
      <c r="K1" s="10"/>
    </row>
    <row r="2" spans="1:11" x14ac:dyDescent="0.25">
      <c r="A2" s="10" t="s">
        <v>0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/>
      <c r="K2" s="20" t="s">
        <v>86</v>
      </c>
    </row>
    <row r="3" spans="1:11" x14ac:dyDescent="0.25">
      <c r="A3" s="10" t="s">
        <v>5</v>
      </c>
      <c r="B3" s="10">
        <v>1</v>
      </c>
      <c r="C3" s="10"/>
      <c r="D3" s="10">
        <v>2</v>
      </c>
      <c r="E3" s="10"/>
      <c r="F3" s="10">
        <f>SUM(Table28[[#This Row],[True Positive]:[False Positive]])</f>
        <v>3</v>
      </c>
      <c r="G3" s="12">
        <f>IF(Table28[[#This Row],[True Positive]]+Table28[[#This Row],[False Negative]]=0,0,Table28[[#This Row],[True Positive]]/(Table28[[#This Row],[True Positive]]+Table28[[#This Row],[False Negative]]))</f>
        <v>1</v>
      </c>
      <c r="H3" s="12">
        <f>Table28[[#This Row],[False Positive]]/(Table28[[#This Row],[False Positive]]+Table28[[#This Row],[True Negative]])</f>
        <v>0</v>
      </c>
      <c r="I3" s="12">
        <f>(Table28[[#This Row],[True Posistive Rate]]+(1 - Table28[[#This Row],[False Positive Rate]])) - 1</f>
        <v>1</v>
      </c>
      <c r="J3" s="10"/>
      <c r="K3" s="21"/>
    </row>
    <row r="4" spans="1:11" x14ac:dyDescent="0.25">
      <c r="A4" s="11" t="s">
        <v>4</v>
      </c>
      <c r="B4" s="10">
        <v>1</v>
      </c>
      <c r="C4" s="10"/>
      <c r="D4" s="10">
        <v>1</v>
      </c>
      <c r="E4" s="10"/>
      <c r="F4" s="10">
        <f>SUM(Table28[[#This Row],[True Positive]:[False Positive]])</f>
        <v>2</v>
      </c>
      <c r="G4" s="12">
        <f>IF(Table28[[#This Row],[True Positive]]+Table28[[#This Row],[False Negative]]=0,0,Table28[[#This Row],[True Positive]]/(Table28[[#This Row],[True Positive]]+Table28[[#This Row],[False Negative]]))</f>
        <v>1</v>
      </c>
      <c r="H4" s="12">
        <f>Table28[[#This Row],[False Positive]]/(Table28[[#This Row],[False Positive]]+Table28[[#This Row],[True Negative]])</f>
        <v>0</v>
      </c>
      <c r="I4" s="12">
        <f>(Table28[[#This Row],[True Posistive Rate]]+(1 - Table28[[#This Row],[False Positive Rate]])) - 1</f>
        <v>1</v>
      </c>
      <c r="J4" s="10"/>
      <c r="K4" s="21"/>
    </row>
    <row r="5" spans="1:11" x14ac:dyDescent="0.25">
      <c r="A5" s="11" t="s">
        <v>6</v>
      </c>
      <c r="B5" s="10"/>
      <c r="C5" s="10">
        <v>2</v>
      </c>
      <c r="D5" s="10">
        <v>1</v>
      </c>
      <c r="E5" s="10"/>
      <c r="F5" s="10">
        <f>SUM(Table28[[#This Row],[True Positive]:[False Positive]])</f>
        <v>3</v>
      </c>
      <c r="G5" s="12">
        <f>IF(Table28[[#This Row],[True Positive]]+Table28[[#This Row],[False Negative]]=0,0,Table28[[#This Row],[True Positive]]/(Table28[[#This Row],[True Positive]]+Table28[[#This Row],[False Negative]]))</f>
        <v>0</v>
      </c>
      <c r="H5" s="12">
        <f>Table28[[#This Row],[False Positive]]/(Table28[[#This Row],[False Positive]]+Table28[[#This Row],[True Negative]])</f>
        <v>0</v>
      </c>
      <c r="I5" s="12">
        <f>(Table28[[#This Row],[True Posistive Rate]]+(1 - Table28[[#This Row],[False Positive Rate]])) - 1</f>
        <v>0</v>
      </c>
      <c r="J5" s="10"/>
      <c r="K5" s="21"/>
    </row>
    <row r="6" spans="1:11" x14ac:dyDescent="0.25">
      <c r="A6" s="13" t="s">
        <v>8</v>
      </c>
      <c r="B6" s="14"/>
      <c r="C6" s="14"/>
      <c r="D6" s="14">
        <v>2</v>
      </c>
      <c r="E6" s="14"/>
      <c r="F6" s="14">
        <f>SUM(Table28[[#This Row],[True Positive]:[False Positive]])</f>
        <v>2</v>
      </c>
      <c r="G6" s="12">
        <f>IF(Table28[[#This Row],[True Positive]]+Table28[[#This Row],[False Negative]]=0,0,Table28[[#This Row],[True Positive]]/(Table28[[#This Row],[True Positive]]+Table28[[#This Row],[False Negative]]))</f>
        <v>0</v>
      </c>
      <c r="H6" s="12">
        <f>Table28[[#This Row],[False Positive]]/(Table28[[#This Row],[False Positive]]+Table28[[#This Row],[True Negative]])</f>
        <v>0</v>
      </c>
      <c r="I6" s="12">
        <f>(Table28[[#This Row],[True Posistive Rate]]+(1 - Table28[[#This Row],[False Positive Rate]])) - 1</f>
        <v>0</v>
      </c>
      <c r="J6" s="10"/>
      <c r="K6" s="21"/>
    </row>
    <row r="7" spans="1:11" x14ac:dyDescent="0.25">
      <c r="A7" s="11" t="s">
        <v>7</v>
      </c>
      <c r="B7" s="10">
        <v>1</v>
      </c>
      <c r="C7" s="10"/>
      <c r="D7" s="10">
        <v>1</v>
      </c>
      <c r="E7" s="10"/>
      <c r="F7" s="10">
        <f>SUM(Table28[[#This Row],[True Positive]:[False Positive]])</f>
        <v>2</v>
      </c>
      <c r="G7" s="12">
        <f>IF(Table28[[#This Row],[True Positive]]+Table28[[#This Row],[False Negative]]=0,0,Table28[[#This Row],[True Positive]]/(Table28[[#This Row],[True Positive]]+Table28[[#This Row],[False Negative]]))</f>
        <v>1</v>
      </c>
      <c r="H7" s="12">
        <f>Table28[[#This Row],[False Positive]]/(Table28[[#This Row],[False Positive]]+Table28[[#This Row],[True Negative]])</f>
        <v>0</v>
      </c>
      <c r="I7" s="12">
        <f>(Table28[[#This Row],[True Posistive Rate]]+(1 - Table28[[#This Row],[False Positive Rate]])) - 1</f>
        <v>1</v>
      </c>
      <c r="J7" s="10"/>
      <c r="K7" s="21"/>
    </row>
    <row r="8" spans="1:11" x14ac:dyDescent="0.25">
      <c r="A8" s="11" t="s">
        <v>9</v>
      </c>
      <c r="B8" s="10"/>
      <c r="C8" s="10">
        <v>2</v>
      </c>
      <c r="D8" s="10">
        <v>1</v>
      </c>
      <c r="E8" s="10"/>
      <c r="F8" s="10">
        <f>SUM(Table28[[#This Row],[True Positive]:[False Positive]])</f>
        <v>3</v>
      </c>
      <c r="G8" s="12">
        <f>IF(Table28[[#This Row],[True Positive]]+Table28[[#This Row],[False Negative]]=0,0,Table28[[#This Row],[True Positive]]/(Table28[[#This Row],[True Positive]]+Table28[[#This Row],[False Negative]]))</f>
        <v>0</v>
      </c>
      <c r="H8" s="12">
        <f>Table28[[#This Row],[False Positive]]/(Table28[[#This Row],[False Positive]]+Table28[[#This Row],[True Negative]])</f>
        <v>0</v>
      </c>
      <c r="I8" s="12">
        <f>(Table28[[#This Row],[True Posistive Rate]]+(1 - Table28[[#This Row],[False Positive Rate]])) - 1</f>
        <v>0</v>
      </c>
      <c r="J8" s="10"/>
      <c r="K8" s="21"/>
    </row>
    <row r="9" spans="1:11" x14ac:dyDescent="0.25">
      <c r="A9" s="11" t="s">
        <v>10</v>
      </c>
      <c r="B9" s="10"/>
      <c r="C9" s="10">
        <v>1</v>
      </c>
      <c r="D9" s="10">
        <v>1</v>
      </c>
      <c r="E9" s="10"/>
      <c r="F9" s="10">
        <f>SUM(Table28[[#This Row],[True Positive]:[False Positive]])</f>
        <v>2</v>
      </c>
      <c r="G9" s="12">
        <f>IF(Table28[[#This Row],[True Positive]]+Table28[[#This Row],[False Negative]]=0,0,Table28[[#This Row],[True Positive]]/(Table28[[#This Row],[True Positive]]+Table28[[#This Row],[False Negative]]))</f>
        <v>0</v>
      </c>
      <c r="H9" s="12">
        <f>Table28[[#This Row],[False Positive]]/(Table28[[#This Row],[False Positive]]+Table28[[#This Row],[True Negative]])</f>
        <v>0</v>
      </c>
      <c r="I9" s="12">
        <f>(Table28[[#This Row],[True Posistive Rate]]+(1 - Table28[[#This Row],[False Positive Rate]])) - 1</f>
        <v>0</v>
      </c>
      <c r="J9" s="10"/>
      <c r="K9" s="21"/>
    </row>
    <row r="10" spans="1:11" x14ac:dyDescent="0.25">
      <c r="A10" s="11" t="s">
        <v>11</v>
      </c>
      <c r="B10" s="10">
        <v>1</v>
      </c>
      <c r="C10" s="10"/>
      <c r="D10" s="10">
        <v>1</v>
      </c>
      <c r="E10" s="10"/>
      <c r="F10" s="10">
        <f>SUM(Table28[[#This Row],[True Positive]:[False Positive]])</f>
        <v>2</v>
      </c>
      <c r="G10" s="12">
        <f>IF(Table28[[#This Row],[True Positive]]+Table28[[#This Row],[False Negative]]=0,0,Table28[[#This Row],[True Positive]]/(Table28[[#This Row],[True Positive]]+Table28[[#This Row],[False Negative]]))</f>
        <v>1</v>
      </c>
      <c r="H10" s="12">
        <f>Table28[[#This Row],[False Positive]]/(Table28[[#This Row],[False Positive]]+Table28[[#This Row],[True Negative]])</f>
        <v>0</v>
      </c>
      <c r="I10" s="12">
        <f>(Table28[[#This Row],[True Posistive Rate]]+(1 - Table28[[#This Row],[False Positive Rate]])) - 1</f>
        <v>1</v>
      </c>
      <c r="J10" s="10"/>
      <c r="K10" s="21"/>
    </row>
    <row r="11" spans="1:11" x14ac:dyDescent="0.25">
      <c r="A11" s="7" t="s">
        <v>47</v>
      </c>
      <c r="B11" s="8">
        <f>SUM(B3:B10)</f>
        <v>4</v>
      </c>
      <c r="C11" s="8">
        <f t="shared" ref="C11:F11" si="0">SUM(C3:C10)</f>
        <v>5</v>
      </c>
      <c r="D11" s="8">
        <f t="shared" si="0"/>
        <v>10</v>
      </c>
      <c r="E11" s="8">
        <f t="shared" si="0"/>
        <v>0</v>
      </c>
      <c r="F11" s="8">
        <f t="shared" si="0"/>
        <v>19</v>
      </c>
      <c r="G11" s="8">
        <f>AVERAGE(G3:G10)</f>
        <v>0.5</v>
      </c>
      <c r="H11" s="8">
        <f>AVERAGE(H3:H10)</f>
        <v>0</v>
      </c>
      <c r="I11" s="8">
        <f>ROUND(AVERAGE(I3:I10)*100, 0)</f>
        <v>50</v>
      </c>
      <c r="J11" s="10"/>
      <c r="K11" s="21"/>
    </row>
    <row r="12" spans="1:1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10"/>
      <c r="B13" s="10"/>
      <c r="C13" s="10"/>
      <c r="D13" s="4"/>
      <c r="E13" s="10"/>
      <c r="F13" s="10"/>
      <c r="G13" s="10"/>
      <c r="H13" s="10"/>
      <c r="I13" s="10"/>
      <c r="J13" s="10"/>
      <c r="K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25">
      <c r="A29" s="19" t="s">
        <v>52</v>
      </c>
      <c r="B29" s="19"/>
      <c r="C29" s="19"/>
      <c r="D29" s="19"/>
      <c r="E29" s="19"/>
      <c r="F29" s="19"/>
      <c r="G29" s="19"/>
      <c r="H29" s="19"/>
      <c r="I29" s="19"/>
      <c r="J29" s="10"/>
      <c r="K29" s="10"/>
    </row>
    <row r="30" spans="1:11" x14ac:dyDescent="0.25">
      <c r="A30" s="10" t="s">
        <v>0</v>
      </c>
      <c r="B30" s="10" t="s">
        <v>43</v>
      </c>
      <c r="C30" s="10" t="s">
        <v>44</v>
      </c>
      <c r="D30" s="10" t="s">
        <v>45</v>
      </c>
      <c r="E30" s="10" t="s">
        <v>46</v>
      </c>
      <c r="F30" s="10" t="s">
        <v>47</v>
      </c>
      <c r="G30" s="10" t="s">
        <v>48</v>
      </c>
      <c r="H30" s="10" t="s">
        <v>49</v>
      </c>
      <c r="I30" s="10" t="s">
        <v>50</v>
      </c>
      <c r="J30" s="10"/>
      <c r="K30" s="10"/>
    </row>
    <row r="31" spans="1:11" x14ac:dyDescent="0.25">
      <c r="A31" s="10" t="s">
        <v>5</v>
      </c>
      <c r="B31" s="10">
        <v>1</v>
      </c>
      <c r="C31" s="10"/>
      <c r="D31" s="10">
        <v>2</v>
      </c>
      <c r="E31" s="10"/>
      <c r="F31" s="10">
        <f>SUM(Table279[[#This Row],[True Positive]:[False Positive]])</f>
        <v>3</v>
      </c>
      <c r="G31" s="12">
        <f>IF(Table279[[#This Row],[True Positive]]+Table279[[#This Row],[False Negative]]=0,0,Table279[[#This Row],[True Positive]]/(Table279[[#This Row],[True Positive]]+Table279[[#This Row],[False Negative]]))</f>
        <v>1</v>
      </c>
      <c r="H31" s="12">
        <f>Table279[[#This Row],[False Positive]]/(Table279[[#This Row],[False Positive]]+Table279[[#This Row],[True Negative]])</f>
        <v>0</v>
      </c>
      <c r="I31" s="12">
        <f>(Table279[[#This Row],[True Posistive Rate]]+(1 - Table279[[#This Row],[False Positive Rate]])) - 1</f>
        <v>1</v>
      </c>
      <c r="J31" s="10"/>
      <c r="K31" s="10"/>
    </row>
    <row r="32" spans="1:11" x14ac:dyDescent="0.25">
      <c r="A32" s="11" t="s">
        <v>4</v>
      </c>
      <c r="B32" s="10">
        <v>1</v>
      </c>
      <c r="C32" s="10"/>
      <c r="D32" s="10">
        <v>1</v>
      </c>
      <c r="E32" s="10"/>
      <c r="F32" s="10">
        <f>SUM(Table279[[#This Row],[True Positive]:[False Positive]])</f>
        <v>2</v>
      </c>
      <c r="G32" s="12">
        <f>IF(Table279[[#This Row],[True Positive]]+Table279[[#This Row],[False Negative]]=0,0,Table279[[#This Row],[True Positive]]/(Table279[[#This Row],[True Positive]]+Table279[[#This Row],[False Negative]]))</f>
        <v>1</v>
      </c>
      <c r="H32" s="12">
        <f>Table279[[#This Row],[False Positive]]/(Table279[[#This Row],[False Positive]]+Table279[[#This Row],[True Negative]])</f>
        <v>0</v>
      </c>
      <c r="I32" s="12">
        <f>(Table279[[#This Row],[True Posistive Rate]]+(1 - Table279[[#This Row],[False Positive Rate]])) - 1</f>
        <v>1</v>
      </c>
      <c r="J32" s="10"/>
      <c r="K32" s="10"/>
    </row>
    <row r="33" spans="1:11" x14ac:dyDescent="0.25">
      <c r="A33" s="11" t="s">
        <v>6</v>
      </c>
      <c r="B33" s="10">
        <v>1</v>
      </c>
      <c r="C33" s="10"/>
      <c r="D33" s="10">
        <v>2</v>
      </c>
      <c r="E33" s="10"/>
      <c r="F33" s="10">
        <f>SUM(Table279[[#This Row],[True Positive]:[False Positive]])</f>
        <v>3</v>
      </c>
      <c r="G33" s="12">
        <f>IF(Table279[[#This Row],[True Positive]]+Table279[[#This Row],[False Negative]]=0,0,Table279[[#This Row],[True Positive]]/(Table279[[#This Row],[True Positive]]+Table279[[#This Row],[False Negative]]))</f>
        <v>1</v>
      </c>
      <c r="H33" s="12">
        <f>Table279[[#This Row],[False Positive]]/(Table279[[#This Row],[False Positive]]+Table279[[#This Row],[True Negative]])</f>
        <v>0</v>
      </c>
      <c r="I33" s="12">
        <f>(Table279[[#This Row],[True Posistive Rate]]+(1 - Table279[[#This Row],[False Positive Rate]])) - 1</f>
        <v>1</v>
      </c>
      <c r="J33" s="10"/>
      <c r="K33" s="10"/>
    </row>
    <row r="34" spans="1:11" x14ac:dyDescent="0.25">
      <c r="A34" s="13" t="s">
        <v>8</v>
      </c>
      <c r="B34" s="14"/>
      <c r="C34" s="14"/>
      <c r="D34" s="14">
        <v>2</v>
      </c>
      <c r="E34" s="14"/>
      <c r="F34" s="14">
        <f>SUM(Table279[[#This Row],[True Positive]:[False Positive]])</f>
        <v>2</v>
      </c>
      <c r="G34" s="12">
        <f>IF(Table279[[#This Row],[True Positive]]+Table279[[#This Row],[False Negative]]=0,0,Table279[[#This Row],[True Positive]]/(Table279[[#This Row],[True Positive]]+Table279[[#This Row],[False Negative]]))</f>
        <v>0</v>
      </c>
      <c r="H34" s="12">
        <f>Table279[[#This Row],[False Positive]]/(Table279[[#This Row],[False Positive]]+Table279[[#This Row],[True Negative]])</f>
        <v>0</v>
      </c>
      <c r="I34" s="12">
        <f>(Table279[[#This Row],[True Posistive Rate]]+(1 - Table279[[#This Row],[False Positive Rate]])) - 1</f>
        <v>0</v>
      </c>
      <c r="J34" s="10"/>
      <c r="K34" s="10"/>
    </row>
    <row r="35" spans="1:11" x14ac:dyDescent="0.25">
      <c r="A35" s="11" t="s">
        <v>7</v>
      </c>
      <c r="B35" s="10">
        <v>1</v>
      </c>
      <c r="C35" s="10"/>
      <c r="D35" s="10">
        <v>1</v>
      </c>
      <c r="E35" s="10"/>
      <c r="F35" s="10">
        <f>SUM(Table279[[#This Row],[True Positive]:[False Positive]])</f>
        <v>2</v>
      </c>
      <c r="G35" s="12">
        <f>IF(Table279[[#This Row],[True Positive]]+Table279[[#This Row],[False Negative]]=0,0,Table279[[#This Row],[True Positive]]/(Table279[[#This Row],[True Positive]]+Table279[[#This Row],[False Negative]]))</f>
        <v>1</v>
      </c>
      <c r="H35" s="12">
        <f>Table279[[#This Row],[False Positive]]/(Table279[[#This Row],[False Positive]]+Table279[[#This Row],[True Negative]])</f>
        <v>0</v>
      </c>
      <c r="I35" s="12">
        <f>(Table279[[#This Row],[True Posistive Rate]]+(1 - Table279[[#This Row],[False Positive Rate]])) - 1</f>
        <v>1</v>
      </c>
      <c r="J35" s="10"/>
      <c r="K35" s="10"/>
    </row>
    <row r="36" spans="1:11" x14ac:dyDescent="0.25">
      <c r="A36" s="11" t="s">
        <v>9</v>
      </c>
      <c r="B36" s="10"/>
      <c r="C36" s="10">
        <v>1</v>
      </c>
      <c r="D36" s="10">
        <v>2</v>
      </c>
      <c r="E36" s="10"/>
      <c r="F36" s="10">
        <f>SUM(Table279[[#This Row],[True Positive]:[False Positive]])</f>
        <v>3</v>
      </c>
      <c r="G36" s="12">
        <f>IF(Table279[[#This Row],[True Positive]]+Table279[[#This Row],[False Negative]]=0,0,Table279[[#This Row],[True Positive]]/(Table279[[#This Row],[True Positive]]+Table279[[#This Row],[False Negative]]))</f>
        <v>0</v>
      </c>
      <c r="H36" s="12">
        <f>Table279[[#This Row],[False Positive]]/(Table279[[#This Row],[False Positive]]+Table279[[#This Row],[True Negative]])</f>
        <v>0</v>
      </c>
      <c r="I36" s="12">
        <f>(Table279[[#This Row],[True Posistive Rate]]+(1 - Table279[[#This Row],[False Positive Rate]])) - 1</f>
        <v>0</v>
      </c>
      <c r="J36" s="10"/>
      <c r="K36" s="10"/>
    </row>
    <row r="37" spans="1:11" x14ac:dyDescent="0.25">
      <c r="A37" s="11" t="s">
        <v>10</v>
      </c>
      <c r="B37" s="10"/>
      <c r="C37" s="10"/>
      <c r="D37" s="10">
        <v>2</v>
      </c>
      <c r="E37" s="10"/>
      <c r="F37" s="10">
        <f>SUM(Table279[[#This Row],[True Positive]:[False Positive]])</f>
        <v>2</v>
      </c>
      <c r="G37" s="12">
        <f>IF(Table279[[#This Row],[True Positive]]+Table279[[#This Row],[False Negative]]=0,0,Table279[[#This Row],[True Positive]]/(Table279[[#This Row],[True Positive]]+Table279[[#This Row],[False Negative]]))</f>
        <v>0</v>
      </c>
      <c r="H37" s="12">
        <f>Table279[[#This Row],[False Positive]]/(Table279[[#This Row],[False Positive]]+Table279[[#This Row],[True Negative]])</f>
        <v>0</v>
      </c>
      <c r="I37" s="12">
        <f>(Table279[[#This Row],[True Posistive Rate]]+(1 - Table279[[#This Row],[False Positive Rate]])) - 1</f>
        <v>0</v>
      </c>
      <c r="J37" s="10"/>
      <c r="K37" s="10"/>
    </row>
    <row r="38" spans="1:11" x14ac:dyDescent="0.25">
      <c r="A38" s="11" t="s">
        <v>11</v>
      </c>
      <c r="B38" s="10">
        <v>1</v>
      </c>
      <c r="C38" s="10"/>
      <c r="D38" s="10">
        <v>1</v>
      </c>
      <c r="E38" s="10"/>
      <c r="F38" s="10">
        <f>SUM(Table279[[#This Row],[True Positive]:[False Positive]])</f>
        <v>2</v>
      </c>
      <c r="G38" s="12">
        <f>IF(Table279[[#This Row],[True Positive]]+Table279[[#This Row],[False Negative]]=0,0,Table279[[#This Row],[True Positive]]/(Table279[[#This Row],[True Positive]]+Table279[[#This Row],[False Negative]]))</f>
        <v>1</v>
      </c>
      <c r="H38" s="12">
        <f>Table279[[#This Row],[False Positive]]/(Table279[[#This Row],[False Positive]]+Table279[[#This Row],[True Negative]])</f>
        <v>0</v>
      </c>
      <c r="I38" s="12">
        <f>(Table279[[#This Row],[True Posistive Rate]]+(1 - Table279[[#This Row],[False Positive Rate]])) - 1</f>
        <v>1</v>
      </c>
      <c r="J38" s="10"/>
      <c r="K38" s="10"/>
    </row>
    <row r="39" spans="1:11" x14ac:dyDescent="0.25">
      <c r="A39" s="7" t="s">
        <v>47</v>
      </c>
      <c r="B39" s="8">
        <f>SUM(B31:B38)</f>
        <v>5</v>
      </c>
      <c r="C39" s="8">
        <f t="shared" ref="C39:F39" si="1">SUM(C31:C38)</f>
        <v>1</v>
      </c>
      <c r="D39" s="8">
        <f t="shared" si="1"/>
        <v>13</v>
      </c>
      <c r="E39" s="8">
        <f t="shared" si="1"/>
        <v>0</v>
      </c>
      <c r="F39" s="8">
        <f t="shared" si="1"/>
        <v>19</v>
      </c>
      <c r="G39" s="8">
        <f>AVERAGE(G31:G38)</f>
        <v>0.625</v>
      </c>
      <c r="H39" s="8">
        <f>AVERAGE(H31:H38)</f>
        <v>0</v>
      </c>
      <c r="I39" s="8">
        <f>ROUND(AVERAGE(I31:I38)*100, 0)</f>
        <v>63</v>
      </c>
      <c r="J39" s="10"/>
      <c r="K39" s="10"/>
    </row>
    <row r="40" spans="1:1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25">
      <c r="A41" s="10"/>
      <c r="B41" s="10"/>
      <c r="C41" s="10"/>
      <c r="D41" s="4"/>
      <c r="E41" s="10"/>
      <c r="F41" s="10"/>
      <c r="G41" s="10"/>
      <c r="H41" s="10"/>
      <c r="I41" s="10"/>
      <c r="J41" s="10"/>
      <c r="K41" s="10"/>
    </row>
    <row r="42" spans="1:1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</sheetData>
  <mergeCells count="3">
    <mergeCell ref="A1:I1"/>
    <mergeCell ref="K2:K11"/>
    <mergeCell ref="A29:I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6" sqref="G16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11" x14ac:dyDescent="0.25">
      <c r="A1" s="22" t="s">
        <v>80</v>
      </c>
      <c r="B1" s="22"/>
      <c r="C1" s="22"/>
      <c r="D1" s="22"/>
      <c r="E1" s="22"/>
      <c r="F1" s="22"/>
      <c r="G1" s="22"/>
      <c r="H1" s="22"/>
      <c r="I1" s="22"/>
      <c r="J1" s="10"/>
      <c r="K1" s="10"/>
    </row>
    <row r="2" spans="1:11" x14ac:dyDescent="0.25">
      <c r="A2" s="10" t="s">
        <v>54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/>
      <c r="K2" s="20"/>
    </row>
    <row r="3" spans="1:11" x14ac:dyDescent="0.25">
      <c r="A3" s="10" t="s">
        <v>56</v>
      </c>
      <c r="B3" s="10">
        <v>1</v>
      </c>
      <c r="C3" s="10">
        <v>3</v>
      </c>
      <c r="D3" s="10">
        <v>3</v>
      </c>
      <c r="E3" s="10"/>
      <c r="F3" s="10">
        <f>SUM(Table2610[[#This Row],[True Positive]:[False Positive]])</f>
        <v>7</v>
      </c>
      <c r="G3" s="12">
        <f>IF(Table2610[[#This Row],[True Positive]]+Table2610[[#This Row],[False Negative]]=0,0,Table2610[[#This Row],[True Positive]]/(Table2610[[#This Row],[True Positive]]+Table2610[[#This Row],[False Negative]]))</f>
        <v>0.25</v>
      </c>
      <c r="H3" s="12">
        <f>Table2610[[#This Row],[False Positive]]/(Table2610[[#This Row],[False Positive]]+Table2610[[#This Row],[True Negative]])</f>
        <v>0</v>
      </c>
      <c r="I3" s="12">
        <f>(Table2610[[#This Row],[True Posistive Rate]]+(1 - Table2610[[#This Row],[False Positive Rate]])) - 1</f>
        <v>0.25</v>
      </c>
      <c r="J3" s="10"/>
      <c r="K3" s="21"/>
    </row>
    <row r="4" spans="1:11" x14ac:dyDescent="0.25">
      <c r="A4" s="11" t="s">
        <v>57</v>
      </c>
      <c r="B4" s="10"/>
      <c r="C4" s="10">
        <v>2</v>
      </c>
      <c r="D4" s="10">
        <v>1</v>
      </c>
      <c r="E4" s="10"/>
      <c r="F4" s="10">
        <f>SUM(Table2610[[#This Row],[True Positive]:[False Positive]])</f>
        <v>3</v>
      </c>
      <c r="G4" s="12">
        <f>IF(Table2610[[#This Row],[True Positive]]+Table2610[[#This Row],[False Negative]]=0,0,Table2610[[#This Row],[True Positive]]/(Table2610[[#This Row],[True Positive]]+Table2610[[#This Row],[False Negative]]))</f>
        <v>0</v>
      </c>
      <c r="H4" s="12">
        <f>Table2610[[#This Row],[False Positive]]/(Table2610[[#This Row],[False Positive]]+Table2610[[#This Row],[True Negative]])</f>
        <v>0</v>
      </c>
      <c r="I4" s="12">
        <f>(Table2610[[#This Row],[True Posistive Rate]]+(1 - Table2610[[#This Row],[False Positive Rate]])) - 1</f>
        <v>0</v>
      </c>
      <c r="J4" s="10"/>
      <c r="K4" s="21"/>
    </row>
    <row r="5" spans="1:11" x14ac:dyDescent="0.25">
      <c r="A5" s="7" t="s">
        <v>47</v>
      </c>
      <c r="B5" s="8">
        <f>SUM(B3:B4)</f>
        <v>1</v>
      </c>
      <c r="C5" s="8">
        <f>SUM(C3:C4)</f>
        <v>5</v>
      </c>
      <c r="D5" s="8">
        <f>SUM(D3:D4)</f>
        <v>4</v>
      </c>
      <c r="E5" s="8">
        <f>SUM(E3:E4)</f>
        <v>0</v>
      </c>
      <c r="F5" s="8">
        <f>SUM(F3:F4)</f>
        <v>10</v>
      </c>
      <c r="G5" s="8">
        <f>AVERAGE(G3:G4)</f>
        <v>0.125</v>
      </c>
      <c r="H5" s="8">
        <f>AVERAGE(H3:H4)</f>
        <v>0</v>
      </c>
      <c r="I5" s="8">
        <f>ROUND(AVERAGE(I3:I4)*100, 0)</f>
        <v>13</v>
      </c>
      <c r="J5" s="10"/>
      <c r="K5" s="21"/>
    </row>
    <row r="6" spans="1:1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21"/>
    </row>
    <row r="7" spans="1:11" x14ac:dyDescent="0.25">
      <c r="A7" s="10"/>
      <c r="B7" s="10"/>
      <c r="C7" s="10"/>
      <c r="D7" s="4"/>
      <c r="E7" s="10"/>
      <c r="F7" s="10"/>
      <c r="G7" s="10"/>
      <c r="H7" s="10"/>
      <c r="I7" s="10"/>
      <c r="J7" s="10"/>
      <c r="K7" s="21"/>
    </row>
    <row r="8" spans="1:1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21"/>
    </row>
    <row r="9" spans="1:1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21"/>
    </row>
    <row r="10" spans="1:1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21"/>
    </row>
    <row r="11" spans="1:1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21"/>
    </row>
    <row r="12" spans="1:1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</sheetData>
  <mergeCells count="2">
    <mergeCell ref="A1:I1"/>
    <mergeCell ref="K2:K1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4" sqref="E24"/>
    </sheetView>
  </sheetViews>
  <sheetFormatPr defaultRowHeight="15" x14ac:dyDescent="0.25"/>
  <cols>
    <col min="1" max="1" width="17.42578125" style="10" bestFit="1" customWidth="1"/>
    <col min="2" max="2" width="14.85546875" style="10" bestFit="1" customWidth="1"/>
    <col min="3" max="3" width="16.42578125" style="10" bestFit="1" customWidth="1"/>
    <col min="4" max="4" width="15.85546875" style="10" bestFit="1" customWidth="1"/>
    <col min="5" max="5" width="15.5703125" style="10" bestFit="1" customWidth="1"/>
    <col min="6" max="6" width="7.7109375" style="10" bestFit="1" customWidth="1"/>
    <col min="7" max="7" width="20.42578125" style="10" bestFit="1" customWidth="1"/>
    <col min="8" max="8" width="20.140625" style="10" bestFit="1" customWidth="1"/>
    <col min="9" max="9" width="8.140625" style="10" bestFit="1" customWidth="1"/>
    <col min="10" max="16384" width="9.140625" style="10"/>
  </cols>
  <sheetData>
    <row r="1" spans="1:9" x14ac:dyDescent="0.25">
      <c r="A1" s="22" t="s">
        <v>110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10" t="s">
        <v>156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</row>
    <row r="3" spans="1:9" x14ac:dyDescent="0.25">
      <c r="A3" s="10" t="s">
        <v>114</v>
      </c>
      <c r="B3" s="10">
        <v>3</v>
      </c>
      <c r="E3" s="10">
        <v>1</v>
      </c>
      <c r="F3" s="10">
        <f>SUM(Table26411[[#This Row],[True Positive]:[False Positive]])</f>
        <v>4</v>
      </c>
      <c r="G3" s="12">
        <f>IF(Table26411[[#This Row],[True Positive]]+Table26411[[#This Row],[False Negative]]=0,0,Table26411[[#This Row],[True Positive]]/(Table26411[[#This Row],[True Positive]]+Table26411[[#This Row],[False Negative]]))</f>
        <v>1</v>
      </c>
      <c r="H3" s="12">
        <f>Table26411[[#This Row],[False Positive]]/(Table26411[[#This Row],[False Positive]]+Table26411[[#This Row],[True Negative]])</f>
        <v>1</v>
      </c>
      <c r="I3" s="12">
        <f>(Table26411[[#This Row],[True Posistive Rate]]+(1 - Table26411[[#This Row],[False Positive Rate]])) - 1</f>
        <v>0</v>
      </c>
    </row>
    <row r="4" spans="1:9" x14ac:dyDescent="0.25">
      <c r="A4" s="7" t="s">
        <v>47</v>
      </c>
      <c r="B4" s="8">
        <f>SUM(B3:B3)</f>
        <v>3</v>
      </c>
      <c r="C4" s="8">
        <f>SUM(C3:C3)</f>
        <v>0</v>
      </c>
      <c r="D4" s="8">
        <f>SUM(D3:D3)</f>
        <v>0</v>
      </c>
      <c r="E4" s="8">
        <f>SUM(E3:E3)</f>
        <v>1</v>
      </c>
      <c r="F4" s="8">
        <f>SUM(F3:F3)</f>
        <v>4</v>
      </c>
      <c r="G4" s="8">
        <f>AVERAGE(G3:G3)</f>
        <v>1</v>
      </c>
      <c r="H4" s="8">
        <f>AVERAGE(H3:H3)</f>
        <v>1</v>
      </c>
      <c r="I4" s="8">
        <f>ROUND(AVERAGE(I3:I3)*100, 0)</f>
        <v>0</v>
      </c>
    </row>
    <row r="6" spans="1:9" x14ac:dyDescent="0.25">
      <c r="D6" s="4"/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24" sqref="H24"/>
    </sheetView>
  </sheetViews>
  <sheetFormatPr defaultRowHeight="15" x14ac:dyDescent="0.25"/>
  <cols>
    <col min="1" max="1" width="34.140625" style="10" bestFit="1" customWidth="1"/>
    <col min="2" max="2" width="14.85546875" style="10" bestFit="1" customWidth="1"/>
    <col min="3" max="3" width="16.42578125" style="10" bestFit="1" customWidth="1"/>
    <col min="4" max="4" width="15.85546875" style="10" bestFit="1" customWidth="1"/>
    <col min="5" max="5" width="15.5703125" style="10" bestFit="1" customWidth="1"/>
    <col min="6" max="6" width="7.7109375" style="10" bestFit="1" customWidth="1"/>
    <col min="7" max="7" width="20.42578125" style="10" bestFit="1" customWidth="1"/>
    <col min="8" max="8" width="20.140625" style="10" bestFit="1" customWidth="1"/>
    <col min="9" max="9" width="8.140625" style="10" bestFit="1" customWidth="1"/>
    <col min="10" max="16384" width="9.140625" style="10"/>
  </cols>
  <sheetData>
    <row r="1" spans="1:9" x14ac:dyDescent="0.25">
      <c r="A1" s="22" t="s">
        <v>111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10" t="s">
        <v>157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</row>
    <row r="3" spans="1:9" x14ac:dyDescent="0.25">
      <c r="A3" s="11" t="s">
        <v>116</v>
      </c>
      <c r="C3" s="10">
        <v>2</v>
      </c>
      <c r="D3" s="10">
        <v>3</v>
      </c>
      <c r="F3" s="10">
        <f>SUM(Table2641213[[#This Row],[True Positive]:[False Positive]])</f>
        <v>5</v>
      </c>
      <c r="G3" s="12">
        <f>IF(Table2641213[[#This Row],[True Positive]]+Table2641213[[#This Row],[False Negative]]=0,0,Table2641213[[#This Row],[True Positive]]/(Table2641213[[#This Row],[True Positive]]+Table2641213[[#This Row],[False Negative]]))</f>
        <v>0</v>
      </c>
      <c r="H3" s="12">
        <f>Table2641213[[#This Row],[False Positive]]/(Table2641213[[#This Row],[False Positive]]+Table2641213[[#This Row],[True Negative]])</f>
        <v>0</v>
      </c>
      <c r="I3" s="12">
        <f>(Table2641213[[#This Row],[True Posistive Rate]]+(1 - Table2641213[[#This Row],[False Positive Rate]])) - 1</f>
        <v>0</v>
      </c>
    </row>
    <row r="4" spans="1:9" x14ac:dyDescent="0.25">
      <c r="A4" s="7" t="s">
        <v>47</v>
      </c>
      <c r="B4" s="8">
        <f>SUM(B3:B3)</f>
        <v>0</v>
      </c>
      <c r="C4" s="8">
        <f>SUM(C3:C3)</f>
        <v>2</v>
      </c>
      <c r="D4" s="8">
        <f>SUM(D3:D3)</f>
        <v>3</v>
      </c>
      <c r="E4" s="8">
        <f>SUM(E3:E3)</f>
        <v>0</v>
      </c>
      <c r="F4" s="8">
        <f>SUM(F3:F3)</f>
        <v>5</v>
      </c>
      <c r="G4" s="8">
        <f>AVERAGE(G3:G3)</f>
        <v>0</v>
      </c>
      <c r="H4" s="8">
        <f>AVERAGE(H3:H3)</f>
        <v>0</v>
      </c>
      <c r="I4" s="8">
        <f>ROUND(AVERAGE(I3:I3)*100, 0)</f>
        <v>0</v>
      </c>
    </row>
    <row r="6" spans="1:9" x14ac:dyDescent="0.25">
      <c r="D6" s="4"/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Cases</vt:lpstr>
      <vt:lpstr>Fortify XXE</vt:lpstr>
      <vt:lpstr>Fortify HQL</vt:lpstr>
      <vt:lpstr>Fortify XPath</vt:lpstr>
      <vt:lpstr>Fortify XQuery</vt:lpstr>
      <vt:lpstr>Contrast XXE</vt:lpstr>
      <vt:lpstr>Contrast HQL</vt:lpstr>
      <vt:lpstr>Contrast XPath</vt:lpstr>
      <vt:lpstr>Contrast XQuery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2017-06-15T20:14:09Z</cp:lastPrinted>
  <dcterms:created xsi:type="dcterms:W3CDTF">2017-06-15T17:28:02Z</dcterms:created>
  <dcterms:modified xsi:type="dcterms:W3CDTF">2017-09-21T16:51:30Z</dcterms:modified>
</cp:coreProperties>
</file>