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0\"/>
    </mc:Choice>
  </mc:AlternateContent>
  <xr:revisionPtr revIDLastSave="0" documentId="13_ncr:1_{10543C18-1895-4D17-823B-5753783190FA}" xr6:coauthVersionLast="45" xr6:coauthVersionMax="45" xr10:uidLastSave="{00000000-0000-0000-0000-000000000000}"/>
  <bookViews>
    <workbookView xWindow="-108" yWindow="-108" windowWidth="23256" windowHeight="12576" xr2:uid="{E00AFE76-D265-496A-B5B4-331452F3FCA3}"/>
  </bookViews>
  <sheets>
    <sheet name="Sheet1" sheetId="1" r:id="rId1"/>
    <sheet name="flowrate" sheetId="2" r:id="rId2"/>
  </sheets>
  <definedNames>
    <definedName name="_xlnm.Print_Area" localSheetId="0">Sheet1!$A$1:$J$45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1" l="1"/>
  <c r="F30" i="1" l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30" i="1"/>
  <c r="E32" i="1"/>
  <c r="E33" i="1"/>
  <c r="E36" i="1"/>
  <c r="E37" i="1"/>
  <c r="E40" i="1"/>
  <c r="E41" i="1"/>
  <c r="E44" i="1"/>
  <c r="E45" i="1"/>
  <c r="A34" i="1"/>
  <c r="B34" i="1" s="1"/>
  <c r="A35" i="1"/>
  <c r="B35" i="1" s="1"/>
  <c r="A36" i="1"/>
  <c r="B36" i="1" s="1"/>
  <c r="A42" i="1"/>
  <c r="B42" i="1" s="1"/>
  <c r="A43" i="1"/>
  <c r="B43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1" i="1"/>
  <c r="J26" i="1"/>
  <c r="G26" i="1"/>
  <c r="I26" i="1" s="1"/>
  <c r="A45" i="1" s="1"/>
  <c r="B45" i="1" s="1"/>
  <c r="J12" i="1"/>
  <c r="E31" i="1" s="1"/>
  <c r="J13" i="1"/>
  <c r="J14" i="1"/>
  <c r="J15" i="1"/>
  <c r="E34" i="1" s="1"/>
  <c r="J16" i="1"/>
  <c r="E35" i="1" s="1"/>
  <c r="J17" i="1"/>
  <c r="J18" i="1"/>
  <c r="J19" i="1"/>
  <c r="E38" i="1" s="1"/>
  <c r="J20" i="1"/>
  <c r="E39" i="1" s="1"/>
  <c r="J21" i="1"/>
  <c r="J22" i="1"/>
  <c r="J23" i="1"/>
  <c r="E42" i="1" s="1"/>
  <c r="J24" i="1"/>
  <c r="E43" i="1" s="1"/>
  <c r="J25" i="1"/>
  <c r="J11" i="1"/>
  <c r="E30" i="1" s="1"/>
  <c r="I17" i="1"/>
  <c r="I19" i="1"/>
  <c r="A38" i="1" s="1"/>
  <c r="B38" i="1" s="1"/>
  <c r="G12" i="1"/>
  <c r="I12" i="1" s="1"/>
  <c r="A31" i="1" s="1"/>
  <c r="B31" i="1" s="1"/>
  <c r="G13" i="1"/>
  <c r="I13" i="1" s="1"/>
  <c r="A32" i="1" s="1"/>
  <c r="B32" i="1" s="1"/>
  <c r="G14" i="1"/>
  <c r="I14" i="1" s="1"/>
  <c r="A33" i="1" s="1"/>
  <c r="B33" i="1" s="1"/>
  <c r="G15" i="1"/>
  <c r="I15" i="1" s="1"/>
  <c r="G16" i="1"/>
  <c r="I16" i="1" s="1"/>
  <c r="G17" i="1"/>
  <c r="G18" i="1"/>
  <c r="I18" i="1" s="1"/>
  <c r="A37" i="1" s="1"/>
  <c r="B37" i="1" s="1"/>
  <c r="G19" i="1"/>
  <c r="G20" i="1"/>
  <c r="I20" i="1" s="1"/>
  <c r="A39" i="1" s="1"/>
  <c r="B39" i="1" s="1"/>
  <c r="G21" i="1"/>
  <c r="I21" i="1" s="1"/>
  <c r="A40" i="1" s="1"/>
  <c r="B40" i="1" s="1"/>
  <c r="G22" i="1"/>
  <c r="I22" i="1" s="1"/>
  <c r="A41" i="1" s="1"/>
  <c r="B41" i="1" s="1"/>
  <c r="G23" i="1"/>
  <c r="I23" i="1" s="1"/>
  <c r="G24" i="1"/>
  <c r="I24" i="1" s="1"/>
  <c r="G25" i="1"/>
  <c r="I25" i="1" s="1"/>
  <c r="A44" i="1" s="1"/>
  <c r="B44" i="1" s="1"/>
  <c r="G11" i="1"/>
  <c r="I11" i="1" s="1"/>
  <c r="A30" i="1" s="1"/>
  <c r="B30" i="1" s="1"/>
</calcChain>
</file>

<file path=xl/sharedStrings.xml><?xml version="1.0" encoding="utf-8"?>
<sst xmlns="http://schemas.openxmlformats.org/spreadsheetml/2006/main" count="32" uniqueCount="31">
  <si>
    <t>color legend:</t>
  </si>
  <si>
    <t>measured</t>
  </si>
  <si>
    <t>derived</t>
  </si>
  <si>
    <t>Δt (s)</t>
  </si>
  <si>
    <t>Δm (g)</t>
  </si>
  <si>
    <t>Constants:</t>
  </si>
  <si>
    <t>density</t>
  </si>
  <si>
    <t>g/mL</t>
  </si>
  <si>
    <t>tubing diam.</t>
  </si>
  <si>
    <t>m</t>
  </si>
  <si>
    <t>volume (L)</t>
  </si>
  <si>
    <t>Current (A)</t>
  </si>
  <si>
    <t>Voltage (V)</t>
  </si>
  <si>
    <t>Power (W)</t>
  </si>
  <si>
    <t>Head Height (in)</t>
  </si>
  <si>
    <t>gravity accel.</t>
  </si>
  <si>
    <t>m/s^2</t>
  </si>
  <si>
    <t>V Flow Rate (L/min)</t>
  </si>
  <si>
    <t>m Flow Rate (g/s)</t>
  </si>
  <si>
    <t>Efficiency Calculations:</t>
  </si>
  <si>
    <t>Fluid velocity (m/s)</t>
  </si>
  <si>
    <t>P_in</t>
  </si>
  <si>
    <t>P_out</t>
  </si>
  <si>
    <t>Effciency</t>
  </si>
  <si>
    <t>V Flow Rate (L/s)</t>
  </si>
  <si>
    <t>Conversions:</t>
  </si>
  <si>
    <t>1L = .001 m^3</t>
  </si>
  <si>
    <t>m Flow Rate (kg/s)</t>
  </si>
  <si>
    <t>Head Height (m)</t>
  </si>
  <si>
    <t>Pump Project data, ME120 001, Warren Gunn &amp; Sean Lai</t>
  </si>
  <si>
    <t>Data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</si>
</sst>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b/>
      <sz val="11"/>
      <color theme="1"/>
      <name val="Inconsolata"/>
      <family val="3"/>
    </font>
    <font>
      <b/>
      <sz val="11"/>
      <name val="Inconsolata"/>
      <family val="3"/>
    </font>
    <font>
      <sz val="11"/>
      <name val="Inconsolata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5" fillId="4" borderId="0" xfId="0" applyFont="1" applyFill="1"/>
    <xf numFmtId="0" fontId="1" fillId="3" borderId="0" xfId="0" applyFont="1" applyFill="1"/>
    <xf numFmtId="11" fontId="1" fillId="0" borderId="0" xfId="0" applyNumberFormat="1" applyFont="1"/>
    <xf numFmtId="0" fontId="3" fillId="0" borderId="1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164" fontId="1" fillId="0" borderId="4" xfId="0" applyNumberFormat="1" applyFont="1" applyBorder="1"/>
    <xf numFmtId="11" fontId="1" fillId="0" borderId="0" xfId="0" applyNumberFormat="1" applyFont="1" applyBorder="1"/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66" fontId="1" fillId="0" borderId="5" xfId="1" applyNumberFormat="1" applyFont="1" applyBorder="1"/>
    <xf numFmtId="164" fontId="1" fillId="0" borderId="6" xfId="0" applyNumberFormat="1" applyFont="1" applyBorder="1"/>
    <xf numFmtId="11" fontId="1" fillId="0" borderId="7" xfId="0" applyNumberFormat="1" applyFont="1" applyBorder="1"/>
    <xf numFmtId="165" fontId="1" fillId="0" borderId="7" xfId="0" applyNumberFormat="1" applyFont="1" applyBorder="1"/>
    <xf numFmtId="165" fontId="1" fillId="0" borderId="7" xfId="0" applyNumberFormat="1" applyFont="1" applyBorder="1" applyAlignment="1">
      <alignment horizontal="right"/>
    </xf>
    <xf numFmtId="0" fontId="1" fillId="0" borderId="7" xfId="0" applyFont="1" applyBorder="1"/>
    <xf numFmtId="166" fontId="1" fillId="0" borderId="8" xfId="1" applyNumberFormat="1" applyFont="1" applyBorder="1"/>
    <xf numFmtId="0" fontId="3" fillId="0" borderId="2" xfId="0" applyFont="1" applyBorder="1" applyAlignment="1">
      <alignment horizontal="center" wrapText="1"/>
    </xf>
    <xf numFmtId="9" fontId="3" fillId="0" borderId="3" xfId="1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2" fontId="1" fillId="0" borderId="0" xfId="0" applyNumberFormat="1" applyFont="1" applyBorder="1"/>
    <xf numFmtId="0" fontId="5" fillId="0" borderId="0" xfId="0" applyFont="1" applyBorder="1"/>
    <xf numFmtId="0" fontId="1" fillId="0" borderId="6" xfId="0" applyFont="1" applyBorder="1"/>
    <xf numFmtId="0" fontId="1" fillId="0" borderId="8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Efficiency vs. Flow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Sheet1!$G$29</c:f>
              <c:strCache>
                <c:ptCount val="1"/>
                <c:pt idx="0">
                  <c:v>Effciency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337729658792652"/>
                  <c:y val="-4.28488626421697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Sheet1!$I$11:$I$26</c:f>
              <c:numCache>
                <c:formatCode>0.000</c:formatCode>
                <c:ptCount val="16"/>
                <c:pt idx="0">
                  <c:v>0.73938505558751999</c:v>
                </c:pt>
                <c:pt idx="1">
                  <c:v>0.59326116576356447</c:v>
                </c:pt>
                <c:pt idx="2">
                  <c:v>0.36247216177098701</c:v>
                </c:pt>
                <c:pt idx="3">
                  <c:v>0.45478748253739892</c:v>
                </c:pt>
                <c:pt idx="4">
                  <c:v>0.57196382536037871</c:v>
                </c:pt>
                <c:pt idx="5">
                  <c:v>0.69673238524114878</c:v>
                </c:pt>
                <c:pt idx="6">
                  <c:v>0.48824488677913497</c:v>
                </c:pt>
                <c:pt idx="7">
                  <c:v>0.17440857604661117</c:v>
                </c:pt>
                <c:pt idx="8">
                  <c:v>0.65545386626122304</c:v>
                </c:pt>
                <c:pt idx="9">
                  <c:v>0.12602298549670254</c:v>
                </c:pt>
                <c:pt idx="10">
                  <c:v>0.18816645695651391</c:v>
                </c:pt>
                <c:pt idx="11">
                  <c:v>0.48369961956876545</c:v>
                </c:pt>
                <c:pt idx="12">
                  <c:v>0.35623242523540394</c:v>
                </c:pt>
                <c:pt idx="13">
                  <c:v>0.18885995079738513</c:v>
                </c:pt>
                <c:pt idx="14">
                  <c:v>0.57786859977280169</c:v>
                </c:pt>
                <c:pt idx="15" formatCode="General">
                  <c:v>0</c:v>
                </c:pt>
              </c:numCache>
            </c:numRef>
          </c:xVal>
          <c:yVal>
            <c:numRef>
              <c:f>Sheet1!$G$30:$G$45</c:f>
              <c:numCache>
                <c:formatCode>0.000%</c:formatCode>
                <c:ptCount val="16"/>
                <c:pt idx="0">
                  <c:v>4.5556975105076543E-4</c:v>
                </c:pt>
                <c:pt idx="1">
                  <c:v>5.5669005050512799E-3</c:v>
                </c:pt>
                <c:pt idx="2">
                  <c:v>9.9287724895836104E-3</c:v>
                </c:pt>
                <c:pt idx="3">
                  <c:v>9.9957251478605368E-3</c:v>
                </c:pt>
                <c:pt idx="4">
                  <c:v>8.5677684054805362E-3</c:v>
                </c:pt>
                <c:pt idx="5">
                  <c:v>4.2823591881267602E-3</c:v>
                </c:pt>
                <c:pt idx="6">
                  <c:v>8.4445250387333894E-3</c:v>
                </c:pt>
                <c:pt idx="7">
                  <c:v>5.1666184407778435E-3</c:v>
                </c:pt>
                <c:pt idx="8">
                  <c:v>2.4676778732482842E-3</c:v>
                </c:pt>
                <c:pt idx="9">
                  <c:v>3.6426073456304058E-3</c:v>
                </c:pt>
                <c:pt idx="10">
                  <c:v>4.3138717151304379E-3</c:v>
                </c:pt>
                <c:pt idx="11">
                  <c:v>5.6106242757968643E-3</c:v>
                </c:pt>
                <c:pt idx="12">
                  <c:v>6.3342735539698341E-3</c:v>
                </c:pt>
                <c:pt idx="13">
                  <c:v>4.5289941607359954E-3</c:v>
                </c:pt>
                <c:pt idx="14">
                  <c:v>4.499056156242456E-3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C-4039-BB6B-DDA2FDEE8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112896"/>
        <c:axId val="2077899136"/>
      </c:scatterChart>
      <c:valAx>
        <c:axId val="196511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Q,</a:t>
                </a:r>
                <a:r>
                  <a:rPr lang="en-US" baseline="0"/>
                  <a:t> (L/min)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899136"/>
        <c:crosses val="autoZero"/>
        <c:crossBetween val="midCat"/>
      </c:valAx>
      <c:valAx>
        <c:axId val="20778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11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 Height vs. Volumetric Flow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1398512685914259E-2"/>
                  <c:y val="-0.313086541265675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Sheet1!$I$11:$I$26</c:f>
              <c:numCache>
                <c:formatCode>0.000</c:formatCode>
                <c:ptCount val="16"/>
                <c:pt idx="0">
                  <c:v>0.73938505558751999</c:v>
                </c:pt>
                <c:pt idx="1">
                  <c:v>0.59326116576356447</c:v>
                </c:pt>
                <c:pt idx="2">
                  <c:v>0.36247216177098701</c:v>
                </c:pt>
                <c:pt idx="3">
                  <c:v>0.45478748253739892</c:v>
                </c:pt>
                <c:pt idx="4">
                  <c:v>0.57196382536037871</c:v>
                </c:pt>
                <c:pt idx="5">
                  <c:v>0.69673238524114878</c:v>
                </c:pt>
                <c:pt idx="6">
                  <c:v>0.48824488677913497</c:v>
                </c:pt>
                <c:pt idx="7">
                  <c:v>0.17440857604661117</c:v>
                </c:pt>
                <c:pt idx="8">
                  <c:v>0.65545386626122304</c:v>
                </c:pt>
                <c:pt idx="9">
                  <c:v>0.12602298549670254</c:v>
                </c:pt>
                <c:pt idx="10">
                  <c:v>0.18816645695651391</c:v>
                </c:pt>
                <c:pt idx="11">
                  <c:v>0.48369961956876545</c:v>
                </c:pt>
                <c:pt idx="12">
                  <c:v>0.35623242523540394</c:v>
                </c:pt>
                <c:pt idx="13">
                  <c:v>0.18885995079738513</c:v>
                </c:pt>
                <c:pt idx="14">
                  <c:v>0.57786859977280169</c:v>
                </c:pt>
                <c:pt idx="15" formatCode="General">
                  <c:v>0</c:v>
                </c:pt>
              </c:numCache>
            </c:numRef>
          </c:xVal>
          <c:yVal>
            <c:numRef>
              <c:f>Sheet1!$B$11:$B$26</c:f>
              <c:numCache>
                <c:formatCode>General</c:formatCode>
                <c:ptCount val="16"/>
                <c:pt idx="0">
                  <c:v>0</c:v>
                </c:pt>
                <c:pt idx="1">
                  <c:v>14</c:v>
                </c:pt>
                <c:pt idx="2">
                  <c:v>36</c:v>
                </c:pt>
                <c:pt idx="3">
                  <c:v>30</c:v>
                </c:pt>
                <c:pt idx="4">
                  <c:v>21</c:v>
                </c:pt>
                <c:pt idx="5">
                  <c:v>8</c:v>
                </c:pt>
                <c:pt idx="6">
                  <c:v>25</c:v>
                </c:pt>
                <c:pt idx="7">
                  <c:v>40</c:v>
                </c:pt>
                <c:pt idx="8">
                  <c:v>5</c:v>
                </c:pt>
                <c:pt idx="9">
                  <c:v>45</c:v>
                </c:pt>
                <c:pt idx="10">
                  <c:v>37</c:v>
                </c:pt>
                <c:pt idx="11">
                  <c:v>18</c:v>
                </c:pt>
                <c:pt idx="12">
                  <c:v>28</c:v>
                </c:pt>
                <c:pt idx="13">
                  <c:v>38</c:v>
                </c:pt>
                <c:pt idx="14">
                  <c:v>12</c:v>
                </c:pt>
                <c:pt idx="15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A-4A0F-A0D8-7F5C17CAE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96752"/>
        <c:axId val="760014112"/>
      </c:scatterChart>
      <c:valAx>
        <c:axId val="81119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Q (L/min)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14112"/>
        <c:crosses val="autoZero"/>
        <c:crossBetween val="midCat"/>
      </c:valAx>
      <c:valAx>
        <c:axId val="7600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Height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9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64770</xdr:rowOff>
    </xdr:from>
    <xdr:to>
      <xdr:col>4</xdr:col>
      <xdr:colOff>929640</xdr:colOff>
      <xdr:row>61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14025-E5DE-4648-93CA-7D428275C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83820</xdr:colOff>
      <xdr:row>47</xdr:row>
      <xdr:rowOff>57150</xdr:rowOff>
    </xdr:from>
    <xdr:to>
      <xdr:col>9</xdr:col>
      <xdr:colOff>853440</xdr:colOff>
      <xdr:row>61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2E940C-6516-4526-A54B-E1B14C8C0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sheetPr>
    <pageSetUpPr fitToPage="1"/>
  </sheetPr>
  <dimension ref="A1:J45"/>
  <sheetViews>
    <sheetView tabSelected="1" topLeftCell="A37" workbookViewId="0">
      <selection activeCell="E46" sqref="E46"/>
    </sheetView>
  </sheetViews>
  <sheetFormatPr defaultRowHeight="15" x14ac:dyDescent="0.35"/>
  <cols>
    <col min="1" max="1" width="11.33203125" style="1" customWidth="1"/>
    <col min="2" max="2" width="13.77734375" style="1" customWidth="1"/>
    <col min="3" max="6" width="14" style="1" customWidth="1"/>
    <col min="7" max="7" width="13.44140625" style="1" customWidth="1"/>
    <col min="8" max="10" width="14" style="1" customWidth="1"/>
    <col min="11" max="11" width="11.77734375" style="1" customWidth="1"/>
    <col min="12" max="12" width="13.5546875" style="1" customWidth="1"/>
    <col min="13" max="16384" width="8.88671875" style="1"/>
  </cols>
  <sheetData>
    <row r="1" spans="1:10" s="2" customFormat="1" ht="16.2" x14ac:dyDescent="0.35">
      <c r="A1" s="2" t="s">
        <v>29</v>
      </c>
    </row>
    <row r="3" spans="1:10" ht="30" x14ac:dyDescent="0.35">
      <c r="A3" s="3" t="s">
        <v>5</v>
      </c>
      <c r="D3" s="3" t="s">
        <v>25</v>
      </c>
      <c r="G3" s="10" t="s">
        <v>0</v>
      </c>
    </row>
    <row r="4" spans="1:10" x14ac:dyDescent="0.35">
      <c r="A4" s="1" t="s">
        <v>6</v>
      </c>
      <c r="B4" s="1">
        <v>0.997</v>
      </c>
      <c r="C4" s="1" t="s">
        <v>7</v>
      </c>
      <c r="D4" s="1" t="s">
        <v>26</v>
      </c>
      <c r="G4" s="5" t="s">
        <v>1</v>
      </c>
    </row>
    <row r="5" spans="1:10" x14ac:dyDescent="0.35">
      <c r="A5" s="1" t="s">
        <v>8</v>
      </c>
      <c r="B5" s="6">
        <v>4.7629999999999999E-3</v>
      </c>
      <c r="C5" s="1" t="s">
        <v>9</v>
      </c>
      <c r="G5" s="4" t="s">
        <v>2</v>
      </c>
    </row>
    <row r="6" spans="1:10" x14ac:dyDescent="0.35">
      <c r="A6" s="1" t="s">
        <v>15</v>
      </c>
      <c r="B6" s="1">
        <v>9.81</v>
      </c>
      <c r="C6" s="1" t="s">
        <v>16</v>
      </c>
    </row>
    <row r="9" spans="1:10" ht="15.6" thickBot="1" x14ac:dyDescent="0.4"/>
    <row r="10" spans="1:10" s="10" customFormat="1" ht="30.6" thickBot="1" x14ac:dyDescent="0.4">
      <c r="A10" s="7" t="s">
        <v>30</v>
      </c>
      <c r="B10" s="8" t="s">
        <v>14</v>
      </c>
      <c r="C10" s="8" t="s">
        <v>3</v>
      </c>
      <c r="D10" s="8" t="s">
        <v>4</v>
      </c>
      <c r="E10" s="8" t="s">
        <v>11</v>
      </c>
      <c r="F10" s="8" t="s">
        <v>12</v>
      </c>
      <c r="G10" s="9" t="s">
        <v>10</v>
      </c>
      <c r="H10" s="9" t="s">
        <v>18</v>
      </c>
      <c r="I10" s="9" t="s">
        <v>17</v>
      </c>
      <c r="J10" s="11" t="s">
        <v>13</v>
      </c>
    </row>
    <row r="11" spans="1:10" x14ac:dyDescent="0.35">
      <c r="A11" s="27">
        <v>1</v>
      </c>
      <c r="B11" s="17">
        <v>0</v>
      </c>
      <c r="C11" s="17">
        <v>35.65</v>
      </c>
      <c r="D11" s="17">
        <v>438</v>
      </c>
      <c r="E11" s="17">
        <v>0.53</v>
      </c>
      <c r="F11" s="17">
        <v>12.17</v>
      </c>
      <c r="G11" s="15">
        <f t="shared" ref="G11:G26" si="0">D11/B$4/1000</f>
        <v>0.43931795386158479</v>
      </c>
      <c r="H11" s="15">
        <f t="shared" ref="H11:H26" si="1">D11/C11</f>
        <v>12.286115007012624</v>
      </c>
      <c r="I11" s="15">
        <f t="shared" ref="I11:I26" si="2">G11/C11*60</f>
        <v>0.73938505558751999</v>
      </c>
      <c r="J11" s="28">
        <f t="shared" ref="J11:J26" si="3">F11*E11</f>
        <v>6.4500999999999999</v>
      </c>
    </row>
    <row r="12" spans="1:10" x14ac:dyDescent="0.35">
      <c r="A12" s="27">
        <v>2</v>
      </c>
      <c r="B12" s="17">
        <v>14</v>
      </c>
      <c r="C12" s="17">
        <v>37.33</v>
      </c>
      <c r="D12" s="17">
        <v>368</v>
      </c>
      <c r="E12" s="17">
        <v>0.53</v>
      </c>
      <c r="F12" s="17">
        <v>12.17</v>
      </c>
      <c r="G12" s="15">
        <f t="shared" si="0"/>
        <v>0.36910732196589768</v>
      </c>
      <c r="H12" s="15">
        <f t="shared" si="1"/>
        <v>9.8580230377712308</v>
      </c>
      <c r="I12" s="15">
        <f t="shared" si="2"/>
        <v>0.59326116576356447</v>
      </c>
      <c r="J12" s="28">
        <f t="shared" si="3"/>
        <v>6.4500999999999999</v>
      </c>
    </row>
    <row r="13" spans="1:10" x14ac:dyDescent="0.35">
      <c r="A13" s="27">
        <v>3</v>
      </c>
      <c r="B13" s="17">
        <v>36</v>
      </c>
      <c r="C13" s="17">
        <v>35.53</v>
      </c>
      <c r="D13" s="17">
        <v>214</v>
      </c>
      <c r="E13" s="17">
        <v>0.45</v>
      </c>
      <c r="F13" s="17">
        <v>12.17</v>
      </c>
      <c r="G13" s="15">
        <f t="shared" si="0"/>
        <v>0.21464393179538616</v>
      </c>
      <c r="H13" s="15">
        <f t="shared" si="1"/>
        <v>6.0230790880945682</v>
      </c>
      <c r="I13" s="15">
        <f t="shared" si="2"/>
        <v>0.36247216177098701</v>
      </c>
      <c r="J13" s="28">
        <f t="shared" si="3"/>
        <v>5.4764999999999997</v>
      </c>
    </row>
    <row r="14" spans="1:10" x14ac:dyDescent="0.35">
      <c r="A14" s="27">
        <v>4</v>
      </c>
      <c r="B14" s="17">
        <v>30</v>
      </c>
      <c r="C14" s="17">
        <v>26.73</v>
      </c>
      <c r="D14" s="17">
        <v>202</v>
      </c>
      <c r="E14" s="17">
        <v>0.47</v>
      </c>
      <c r="F14" s="17">
        <v>12.17</v>
      </c>
      <c r="G14" s="15">
        <f t="shared" si="0"/>
        <v>0.20260782347041123</v>
      </c>
      <c r="H14" s="15">
        <f t="shared" si="1"/>
        <v>7.5570520014964462</v>
      </c>
      <c r="I14" s="15">
        <f t="shared" si="2"/>
        <v>0.45478748253739892</v>
      </c>
      <c r="J14" s="28">
        <f t="shared" si="3"/>
        <v>5.7199</v>
      </c>
    </row>
    <row r="15" spans="1:10" x14ac:dyDescent="0.35">
      <c r="A15" s="27">
        <v>5</v>
      </c>
      <c r="B15" s="17">
        <v>21</v>
      </c>
      <c r="C15" s="17">
        <v>24.2</v>
      </c>
      <c r="D15" s="17">
        <v>230</v>
      </c>
      <c r="E15" s="17">
        <v>0.49</v>
      </c>
      <c r="F15" s="17">
        <v>12.17</v>
      </c>
      <c r="G15" s="15">
        <f t="shared" si="0"/>
        <v>0.23069207622868607</v>
      </c>
      <c r="H15" s="15">
        <f t="shared" si="1"/>
        <v>9.5041322314049594</v>
      </c>
      <c r="I15" s="15">
        <f t="shared" si="2"/>
        <v>0.57196382536037871</v>
      </c>
      <c r="J15" s="28">
        <f t="shared" si="3"/>
        <v>5.9633000000000003</v>
      </c>
    </row>
    <row r="16" spans="1:10" x14ac:dyDescent="0.35">
      <c r="A16" s="27">
        <v>6</v>
      </c>
      <c r="B16" s="17">
        <v>8</v>
      </c>
      <c r="C16" s="17">
        <v>26.69</v>
      </c>
      <c r="D16" s="17">
        <v>309</v>
      </c>
      <c r="E16" s="17">
        <v>0.49</v>
      </c>
      <c r="F16" s="17">
        <v>12.17</v>
      </c>
      <c r="G16" s="15">
        <f t="shared" si="0"/>
        <v>0.30992978936810434</v>
      </c>
      <c r="H16" s="15">
        <f t="shared" si="1"/>
        <v>11.577369801423753</v>
      </c>
      <c r="I16" s="15">
        <f t="shared" si="2"/>
        <v>0.69673238524114878</v>
      </c>
      <c r="J16" s="28">
        <f t="shared" si="3"/>
        <v>5.9633000000000003</v>
      </c>
    </row>
    <row r="17" spans="1:10" x14ac:dyDescent="0.35">
      <c r="A17" s="27">
        <v>7</v>
      </c>
      <c r="B17" s="17">
        <v>25</v>
      </c>
      <c r="C17" s="17">
        <v>27.61</v>
      </c>
      <c r="D17" s="17">
        <v>224</v>
      </c>
      <c r="E17" s="29">
        <v>0.5</v>
      </c>
      <c r="F17" s="17">
        <v>12.17</v>
      </c>
      <c r="G17" s="15">
        <f t="shared" si="0"/>
        <v>0.2246740220661986</v>
      </c>
      <c r="H17" s="15">
        <f t="shared" si="1"/>
        <v>8.1130025353132922</v>
      </c>
      <c r="I17" s="15">
        <f t="shared" si="2"/>
        <v>0.48824488677913497</v>
      </c>
      <c r="J17" s="28">
        <f t="shared" si="3"/>
        <v>6.085</v>
      </c>
    </row>
    <row r="18" spans="1:10" x14ac:dyDescent="0.35">
      <c r="A18" s="27">
        <v>8</v>
      </c>
      <c r="B18" s="17">
        <v>40</v>
      </c>
      <c r="C18" s="17">
        <v>31.4</v>
      </c>
      <c r="D18" s="17">
        <v>91</v>
      </c>
      <c r="E18" s="17">
        <v>0.46</v>
      </c>
      <c r="F18" s="17">
        <v>12.17</v>
      </c>
      <c r="G18" s="15">
        <f t="shared" si="0"/>
        <v>9.1273821464393182E-2</v>
      </c>
      <c r="H18" s="15">
        <f t="shared" si="1"/>
        <v>2.8980891719745223</v>
      </c>
      <c r="I18" s="15">
        <f t="shared" si="2"/>
        <v>0.17440857604661117</v>
      </c>
      <c r="J18" s="28">
        <f t="shared" si="3"/>
        <v>5.5982000000000003</v>
      </c>
    </row>
    <row r="19" spans="1:10" x14ac:dyDescent="0.35">
      <c r="A19" s="27">
        <v>9</v>
      </c>
      <c r="B19" s="17">
        <v>5</v>
      </c>
      <c r="C19" s="17">
        <v>26.81</v>
      </c>
      <c r="D19" s="17">
        <v>292</v>
      </c>
      <c r="E19" s="17">
        <v>0.52</v>
      </c>
      <c r="F19" s="17">
        <v>12.17</v>
      </c>
      <c r="G19" s="15">
        <f t="shared" si="0"/>
        <v>0.29287863590772317</v>
      </c>
      <c r="H19" s="15">
        <f t="shared" si="1"/>
        <v>10.891458411040658</v>
      </c>
      <c r="I19" s="15">
        <f t="shared" si="2"/>
        <v>0.65545386626122304</v>
      </c>
      <c r="J19" s="28">
        <f t="shared" si="3"/>
        <v>6.3284000000000002</v>
      </c>
    </row>
    <row r="20" spans="1:10" x14ac:dyDescent="0.35">
      <c r="A20" s="27">
        <v>10</v>
      </c>
      <c r="B20" s="17">
        <v>45</v>
      </c>
      <c r="C20" s="17">
        <v>32.950000000000003</v>
      </c>
      <c r="D20" s="17">
        <v>69</v>
      </c>
      <c r="E20" s="17">
        <v>0.53</v>
      </c>
      <c r="F20" s="17">
        <v>12.17</v>
      </c>
      <c r="G20" s="15">
        <f t="shared" si="0"/>
        <v>6.9207622868605823E-2</v>
      </c>
      <c r="H20" s="15">
        <f t="shared" si="1"/>
        <v>2.0940819423368739</v>
      </c>
      <c r="I20" s="15">
        <f t="shared" si="2"/>
        <v>0.12602298549670254</v>
      </c>
      <c r="J20" s="28">
        <f t="shared" si="3"/>
        <v>6.4500999999999999</v>
      </c>
    </row>
    <row r="21" spans="1:10" x14ac:dyDescent="0.35">
      <c r="A21" s="27">
        <v>11</v>
      </c>
      <c r="B21" s="30">
        <v>37</v>
      </c>
      <c r="C21" s="30">
        <v>36.78</v>
      </c>
      <c r="D21" s="30">
        <v>115</v>
      </c>
      <c r="E21" s="30">
        <v>0.55000000000000004</v>
      </c>
      <c r="F21" s="30">
        <v>12.17</v>
      </c>
      <c r="G21" s="15">
        <f t="shared" si="0"/>
        <v>0.11534603811434303</v>
      </c>
      <c r="H21" s="15">
        <f t="shared" si="1"/>
        <v>3.1266992930940729</v>
      </c>
      <c r="I21" s="15">
        <f t="shared" si="2"/>
        <v>0.18816645695651391</v>
      </c>
      <c r="J21" s="28">
        <f t="shared" si="3"/>
        <v>6.6935000000000002</v>
      </c>
    </row>
    <row r="22" spans="1:10" x14ac:dyDescent="0.35">
      <c r="A22" s="27">
        <v>12</v>
      </c>
      <c r="B22" s="30">
        <v>18</v>
      </c>
      <c r="C22" s="30">
        <v>40.56</v>
      </c>
      <c r="D22" s="30">
        <v>326</v>
      </c>
      <c r="E22" s="30">
        <v>0.54</v>
      </c>
      <c r="F22" s="30">
        <v>12.17</v>
      </c>
      <c r="G22" s="15">
        <f t="shared" si="0"/>
        <v>0.32698094282848544</v>
      </c>
      <c r="H22" s="15">
        <f t="shared" si="1"/>
        <v>8.0374753451676533</v>
      </c>
      <c r="I22" s="15">
        <f t="shared" si="2"/>
        <v>0.48369961956876545</v>
      </c>
      <c r="J22" s="28">
        <f t="shared" si="3"/>
        <v>6.5718000000000005</v>
      </c>
    </row>
    <row r="23" spans="1:10" x14ac:dyDescent="0.35">
      <c r="A23" s="27">
        <v>13</v>
      </c>
      <c r="B23" s="17">
        <v>28</v>
      </c>
      <c r="C23" s="17">
        <v>31.76</v>
      </c>
      <c r="D23" s="17">
        <v>188</v>
      </c>
      <c r="E23" s="17">
        <v>0.54</v>
      </c>
      <c r="F23" s="17">
        <v>12.17</v>
      </c>
      <c r="G23" s="15">
        <f t="shared" si="0"/>
        <v>0.18856569709127383</v>
      </c>
      <c r="H23" s="15">
        <f t="shared" si="1"/>
        <v>5.9193954659949624</v>
      </c>
      <c r="I23" s="15">
        <f t="shared" si="2"/>
        <v>0.35623242523540394</v>
      </c>
      <c r="J23" s="28">
        <f t="shared" si="3"/>
        <v>6.5718000000000005</v>
      </c>
    </row>
    <row r="24" spans="1:10" x14ac:dyDescent="0.35">
      <c r="A24" s="27">
        <v>14</v>
      </c>
      <c r="B24" s="17">
        <v>38</v>
      </c>
      <c r="C24" s="17">
        <v>28.36</v>
      </c>
      <c r="D24" s="17">
        <v>89</v>
      </c>
      <c r="E24" s="17">
        <v>0.54</v>
      </c>
      <c r="F24" s="17">
        <v>12.17</v>
      </c>
      <c r="G24" s="15">
        <f t="shared" si="0"/>
        <v>8.9267803410230703E-2</v>
      </c>
      <c r="H24" s="15">
        <f t="shared" si="1"/>
        <v>3.138222849083216</v>
      </c>
      <c r="I24" s="15">
        <f t="shared" si="2"/>
        <v>0.18885995079738513</v>
      </c>
      <c r="J24" s="28">
        <f t="shared" si="3"/>
        <v>6.5718000000000005</v>
      </c>
    </row>
    <row r="25" spans="1:10" x14ac:dyDescent="0.35">
      <c r="A25" s="27">
        <v>15</v>
      </c>
      <c r="B25" s="17">
        <v>12</v>
      </c>
      <c r="C25" s="17">
        <v>24.89</v>
      </c>
      <c r="D25" s="17">
        <v>239</v>
      </c>
      <c r="E25" s="17">
        <v>0.55000000000000004</v>
      </c>
      <c r="F25" s="17">
        <v>12.17</v>
      </c>
      <c r="G25" s="15">
        <f t="shared" si="0"/>
        <v>0.23971915747241726</v>
      </c>
      <c r="H25" s="15">
        <f t="shared" si="1"/>
        <v>9.6022498995580552</v>
      </c>
      <c r="I25" s="15">
        <f t="shared" si="2"/>
        <v>0.57786859977280169</v>
      </c>
      <c r="J25" s="28">
        <f t="shared" si="3"/>
        <v>6.6935000000000002</v>
      </c>
    </row>
    <row r="26" spans="1:10" ht="15.6" thickBot="1" x14ac:dyDescent="0.4">
      <c r="A26" s="31">
        <v>16</v>
      </c>
      <c r="B26" s="23">
        <v>58</v>
      </c>
      <c r="C26" s="23">
        <v>1</v>
      </c>
      <c r="D26" s="23">
        <v>0</v>
      </c>
      <c r="E26" s="23">
        <v>0.55000000000000004</v>
      </c>
      <c r="F26" s="23">
        <v>12.17</v>
      </c>
      <c r="G26" s="23">
        <f t="shared" si="0"/>
        <v>0</v>
      </c>
      <c r="H26" s="21">
        <f t="shared" si="1"/>
        <v>0</v>
      </c>
      <c r="I26" s="23">
        <f t="shared" si="2"/>
        <v>0</v>
      </c>
      <c r="J26" s="32">
        <f t="shared" si="3"/>
        <v>6.6935000000000002</v>
      </c>
    </row>
    <row r="28" spans="1:10" ht="15.6" thickBot="1" x14ac:dyDescent="0.4">
      <c r="A28" s="3" t="s">
        <v>19</v>
      </c>
    </row>
    <row r="29" spans="1:10" s="10" customFormat="1" ht="43.2" customHeight="1" thickBot="1" x14ac:dyDescent="0.4">
      <c r="A29" s="7" t="s">
        <v>24</v>
      </c>
      <c r="B29" s="25" t="s">
        <v>20</v>
      </c>
      <c r="C29" s="12" t="s">
        <v>27</v>
      </c>
      <c r="D29" s="25" t="s">
        <v>28</v>
      </c>
      <c r="E29" s="25" t="s">
        <v>21</v>
      </c>
      <c r="F29" s="25" t="s">
        <v>22</v>
      </c>
      <c r="G29" s="26" t="s">
        <v>23</v>
      </c>
    </row>
    <row r="30" spans="1:10" x14ac:dyDescent="0.35">
      <c r="A30" s="13">
        <f t="shared" ref="A30:A45" si="4">I11/60</f>
        <v>1.2323084259792E-2</v>
      </c>
      <c r="B30" s="14">
        <f>A30/(B$5^2*PI()/4)/1000</f>
        <v>0.69162132190193137</v>
      </c>
      <c r="C30" s="15">
        <f>H11/1000</f>
        <v>1.2286115007012623E-2</v>
      </c>
      <c r="D30" s="16">
        <f>B11/39.37</f>
        <v>0</v>
      </c>
      <c r="E30" s="17">
        <f t="shared" ref="E30:E45" si="5">J11</f>
        <v>6.4500999999999999</v>
      </c>
      <c r="F30" s="14">
        <f t="shared" ref="F30:F45" si="6">(C30*D30*B$6)+(0.5*C30*B30^2)</f>
        <v>2.9384704512525422E-3</v>
      </c>
      <c r="G30" s="18">
        <f>F30/E30</f>
        <v>4.5556975105076543E-4</v>
      </c>
    </row>
    <row r="31" spans="1:10" x14ac:dyDescent="0.35">
      <c r="A31" s="13">
        <f t="shared" si="4"/>
        <v>9.8876860960594084E-3</v>
      </c>
      <c r="B31" s="14">
        <f t="shared" ref="B31:B45" si="7">A31/(B$5^2*PI()/4)/1000</f>
        <v>0.55493692846204579</v>
      </c>
      <c r="C31" s="15">
        <f t="shared" ref="C31:C45" si="8">H12/1000</f>
        <v>9.8580230377712311E-3</v>
      </c>
      <c r="D31" s="16">
        <f t="shared" ref="D31:D45" si="9">B12/39.37</f>
        <v>0.35560071120142245</v>
      </c>
      <c r="E31" s="17">
        <f t="shared" si="5"/>
        <v>6.4500999999999999</v>
      </c>
      <c r="F31" s="14">
        <f t="shared" si="6"/>
        <v>3.5907064947631261E-2</v>
      </c>
      <c r="G31" s="18">
        <f t="shared" ref="G31:G44" si="10">F31/E31</f>
        <v>5.5669005050512799E-3</v>
      </c>
    </row>
    <row r="32" spans="1:10" x14ac:dyDescent="0.35">
      <c r="A32" s="13">
        <f t="shared" si="4"/>
        <v>6.0412026961831171E-3</v>
      </c>
      <c r="B32" s="14">
        <f t="shared" si="7"/>
        <v>0.33905672529112474</v>
      </c>
      <c r="C32" s="15">
        <f t="shared" si="8"/>
        <v>6.0230790880945679E-3</v>
      </c>
      <c r="D32" s="16">
        <f t="shared" si="9"/>
        <v>0.91440182880365761</v>
      </c>
      <c r="E32" s="17">
        <f t="shared" si="5"/>
        <v>5.4764999999999997</v>
      </c>
      <c r="F32" s="14">
        <f t="shared" si="6"/>
        <v>5.4374922539204638E-2</v>
      </c>
      <c r="G32" s="18">
        <f t="shared" si="10"/>
        <v>9.9287724895836104E-3</v>
      </c>
    </row>
    <row r="33" spans="1:7" x14ac:dyDescent="0.35">
      <c r="A33" s="13">
        <f t="shared" si="4"/>
        <v>7.5797913756233152E-3</v>
      </c>
      <c r="B33" s="14">
        <f t="shared" si="7"/>
        <v>0.42540854387032662</v>
      </c>
      <c r="C33" s="15">
        <f t="shared" si="8"/>
        <v>7.5570520014964461E-3</v>
      </c>
      <c r="D33" s="16">
        <f t="shared" si="9"/>
        <v>0.7620015240030481</v>
      </c>
      <c r="E33" s="17">
        <f t="shared" si="5"/>
        <v>5.7199</v>
      </c>
      <c r="F33" s="14">
        <f t="shared" si="6"/>
        <v>5.7174548273247486E-2</v>
      </c>
      <c r="G33" s="18">
        <f t="shared" si="10"/>
        <v>9.9957251478605368E-3</v>
      </c>
    </row>
    <row r="34" spans="1:7" x14ac:dyDescent="0.35">
      <c r="A34" s="13">
        <f t="shared" si="4"/>
        <v>9.5327304226729779E-3</v>
      </c>
      <c r="B34" s="14">
        <f t="shared" si="7"/>
        <v>0.53501538066859944</v>
      </c>
      <c r="C34" s="15">
        <f t="shared" si="8"/>
        <v>9.5041322314049596E-3</v>
      </c>
      <c r="D34" s="16">
        <f t="shared" si="9"/>
        <v>0.53340106680213362</v>
      </c>
      <c r="E34" s="17">
        <f t="shared" si="5"/>
        <v>5.9633000000000003</v>
      </c>
      <c r="F34" s="14">
        <f t="shared" si="6"/>
        <v>5.1092173332402083E-2</v>
      </c>
      <c r="G34" s="18">
        <f t="shared" si="10"/>
        <v>8.5677684054805362E-3</v>
      </c>
    </row>
    <row r="35" spans="1:7" x14ac:dyDescent="0.35">
      <c r="A35" s="13">
        <f t="shared" si="4"/>
        <v>1.1612206420685812E-2</v>
      </c>
      <c r="B35" s="14">
        <f t="shared" si="7"/>
        <v>0.65172398285690003</v>
      </c>
      <c r="C35" s="15">
        <f t="shared" si="8"/>
        <v>1.1577369801423753E-2</v>
      </c>
      <c r="D35" s="16">
        <f t="shared" si="9"/>
        <v>0.20320040640081283</v>
      </c>
      <c r="E35" s="17">
        <f t="shared" si="5"/>
        <v>5.9633000000000003</v>
      </c>
      <c r="F35" s="14">
        <f t="shared" si="6"/>
        <v>2.5536992546556309E-2</v>
      </c>
      <c r="G35" s="18">
        <f t="shared" si="10"/>
        <v>4.2823591881267602E-3</v>
      </c>
    </row>
    <row r="36" spans="1:7" x14ac:dyDescent="0.35">
      <c r="A36" s="13">
        <f t="shared" si="4"/>
        <v>8.1374147796522498E-3</v>
      </c>
      <c r="B36" s="14">
        <f t="shared" si="7"/>
        <v>0.45670462427418296</v>
      </c>
      <c r="C36" s="15">
        <f t="shared" si="8"/>
        <v>8.1130025353132913E-3</v>
      </c>
      <c r="D36" s="16">
        <f t="shared" si="9"/>
        <v>0.63500127000254003</v>
      </c>
      <c r="E36" s="17">
        <f t="shared" si="5"/>
        <v>6.085</v>
      </c>
      <c r="F36" s="14">
        <f t="shared" si="6"/>
        <v>5.1384934860692677E-2</v>
      </c>
      <c r="G36" s="18">
        <f t="shared" si="10"/>
        <v>8.4445250387333894E-3</v>
      </c>
    </row>
    <row r="37" spans="1:7" x14ac:dyDescent="0.35">
      <c r="A37" s="13">
        <f t="shared" si="4"/>
        <v>2.906809600776853E-3</v>
      </c>
      <c r="B37" s="14">
        <f t="shared" si="7"/>
        <v>0.1631419096245347</v>
      </c>
      <c r="C37" s="15">
        <f t="shared" si="8"/>
        <v>2.8980891719745223E-3</v>
      </c>
      <c r="D37" s="16">
        <f t="shared" si="9"/>
        <v>1.0160020320040641</v>
      </c>
      <c r="E37" s="17">
        <f t="shared" si="5"/>
        <v>5.5982000000000003</v>
      </c>
      <c r="F37" s="14">
        <f t="shared" si="6"/>
        <v>2.8923763355162526E-2</v>
      </c>
      <c r="G37" s="18">
        <f t="shared" si="10"/>
        <v>5.1666184407778435E-3</v>
      </c>
    </row>
    <row r="38" spans="1:7" x14ac:dyDescent="0.35">
      <c r="A38" s="13">
        <f t="shared" si="4"/>
        <v>1.0924231104353718E-2</v>
      </c>
      <c r="B38" s="14">
        <f t="shared" si="7"/>
        <v>0.61311202600531767</v>
      </c>
      <c r="C38" s="15">
        <f t="shared" si="8"/>
        <v>1.0891458411040658E-2</v>
      </c>
      <c r="D38" s="16">
        <f t="shared" si="9"/>
        <v>0.12700025400050802</v>
      </c>
      <c r="E38" s="17">
        <f t="shared" si="5"/>
        <v>6.3284000000000002</v>
      </c>
      <c r="F38" s="14">
        <f t="shared" si="6"/>
        <v>1.5616452653064442E-2</v>
      </c>
      <c r="G38" s="18">
        <f t="shared" si="10"/>
        <v>2.4676778732482842E-3</v>
      </c>
    </row>
    <row r="39" spans="1:7" x14ac:dyDescent="0.35">
      <c r="A39" s="13">
        <f t="shared" si="4"/>
        <v>2.100383091611709E-3</v>
      </c>
      <c r="B39" s="14">
        <f t="shared" si="7"/>
        <v>0.11788199282713296</v>
      </c>
      <c r="C39" s="15">
        <f t="shared" si="8"/>
        <v>2.0940819423368741E-3</v>
      </c>
      <c r="D39" s="16">
        <f t="shared" si="9"/>
        <v>1.1430022860045721</v>
      </c>
      <c r="E39" s="17">
        <f t="shared" si="5"/>
        <v>6.4500999999999999</v>
      </c>
      <c r="F39" s="14">
        <f t="shared" si="6"/>
        <v>2.349518164005068E-2</v>
      </c>
      <c r="G39" s="18">
        <f t="shared" si="10"/>
        <v>3.6426073456304058E-3</v>
      </c>
    </row>
    <row r="40" spans="1:7" x14ac:dyDescent="0.35">
      <c r="A40" s="13">
        <f t="shared" si="4"/>
        <v>3.1361076159418986E-3</v>
      </c>
      <c r="B40" s="14">
        <f t="shared" si="7"/>
        <v>0.17601104149238858</v>
      </c>
      <c r="C40" s="15">
        <f t="shared" si="8"/>
        <v>3.126699293094073E-3</v>
      </c>
      <c r="D40" s="16">
        <f t="shared" si="9"/>
        <v>0.93980187960375927</v>
      </c>
      <c r="E40" s="17">
        <f t="shared" si="5"/>
        <v>6.6935000000000002</v>
      </c>
      <c r="F40" s="14">
        <f t="shared" si="6"/>
        <v>2.8874900325225588E-2</v>
      </c>
      <c r="G40" s="18">
        <f t="shared" si="10"/>
        <v>4.3138717151304379E-3</v>
      </c>
    </row>
    <row r="41" spans="1:7" x14ac:dyDescent="0.35">
      <c r="A41" s="13">
        <f t="shared" si="4"/>
        <v>8.061660326146091E-3</v>
      </c>
      <c r="B41" s="14">
        <f t="shared" si="7"/>
        <v>0.45245297800046247</v>
      </c>
      <c r="C41" s="15">
        <f t="shared" si="8"/>
        <v>8.0374753451676537E-3</v>
      </c>
      <c r="D41" s="16">
        <f t="shared" si="9"/>
        <v>0.45720091440182881</v>
      </c>
      <c r="E41" s="17">
        <f t="shared" si="5"/>
        <v>6.5718000000000005</v>
      </c>
      <c r="F41" s="14">
        <f t="shared" si="6"/>
        <v>3.6871900615681838E-2</v>
      </c>
      <c r="G41" s="18">
        <f t="shared" si="10"/>
        <v>5.6106242757968643E-3</v>
      </c>
    </row>
    <row r="42" spans="1:7" x14ac:dyDescent="0.35">
      <c r="A42" s="13">
        <f t="shared" si="4"/>
        <v>5.9372070872567321E-3</v>
      </c>
      <c r="B42" s="14">
        <f t="shared" si="7"/>
        <v>0.33322007117099162</v>
      </c>
      <c r="C42" s="15">
        <f t="shared" si="8"/>
        <v>5.9193954659949623E-3</v>
      </c>
      <c r="D42" s="16">
        <f t="shared" si="9"/>
        <v>0.7112014224028449</v>
      </c>
      <c r="E42" s="17">
        <f t="shared" si="5"/>
        <v>6.5718000000000005</v>
      </c>
      <c r="F42" s="14">
        <f t="shared" si="6"/>
        <v>4.1627578941978959E-2</v>
      </c>
      <c r="G42" s="18">
        <f t="shared" si="10"/>
        <v>6.3342735539698341E-3</v>
      </c>
    </row>
    <row r="43" spans="1:7" x14ac:dyDescent="0.35">
      <c r="A43" s="13">
        <f t="shared" si="4"/>
        <v>3.1476658466230855E-3</v>
      </c>
      <c r="B43" s="14">
        <f t="shared" si="7"/>
        <v>0.17665973613847266</v>
      </c>
      <c r="C43" s="15">
        <f t="shared" si="8"/>
        <v>3.138222849083216E-3</v>
      </c>
      <c r="D43" s="16">
        <f t="shared" si="9"/>
        <v>0.96520193040386082</v>
      </c>
      <c r="E43" s="17">
        <f t="shared" si="5"/>
        <v>6.5718000000000005</v>
      </c>
      <c r="F43" s="14">
        <f t="shared" si="6"/>
        <v>2.9763643825524818E-2</v>
      </c>
      <c r="G43" s="18">
        <f t="shared" si="10"/>
        <v>4.5289941607359954E-3</v>
      </c>
    </row>
    <row r="44" spans="1:7" x14ac:dyDescent="0.35">
      <c r="A44" s="13">
        <f t="shared" si="4"/>
        <v>9.6311433295466955E-3</v>
      </c>
      <c r="B44" s="14">
        <f t="shared" si="7"/>
        <v>0.54053871097368333</v>
      </c>
      <c r="C44" s="15">
        <f t="shared" si="8"/>
        <v>9.602249899558055E-3</v>
      </c>
      <c r="D44" s="16">
        <f t="shared" si="9"/>
        <v>0.30480060960121924</v>
      </c>
      <c r="E44" s="17">
        <f t="shared" si="5"/>
        <v>6.6935000000000002</v>
      </c>
      <c r="F44" s="14">
        <f t="shared" si="6"/>
        <v>3.0114432381808883E-2</v>
      </c>
      <c r="G44" s="18">
        <f t="shared" si="10"/>
        <v>4.499056156242456E-3</v>
      </c>
    </row>
    <row r="45" spans="1:7" ht="15.6" thickBot="1" x14ac:dyDescent="0.4">
      <c r="A45" s="19">
        <f t="shared" si="4"/>
        <v>0</v>
      </c>
      <c r="B45" s="20">
        <f t="shared" si="7"/>
        <v>0</v>
      </c>
      <c r="C45" s="21">
        <f t="shared" si="8"/>
        <v>0</v>
      </c>
      <c r="D45" s="22">
        <f t="shared" si="9"/>
        <v>1.4732029464058929</v>
      </c>
      <c r="E45" s="23">
        <f t="shared" si="5"/>
        <v>6.6935000000000002</v>
      </c>
      <c r="F45" s="20">
        <f t="shared" si="6"/>
        <v>0</v>
      </c>
      <c r="G45" s="24">
        <f>F45/E45</f>
        <v>0</v>
      </c>
    </row>
  </sheetData>
  <pageMargins left="0.7" right="0.7" top="0.75" bottom="0.75" header="0.3" footer="0.3"/>
  <pageSetup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B7C8-3449-4179-AF83-C4E599E75208}">
  <dimension ref="A1:A17"/>
  <sheetViews>
    <sheetView workbookViewId="0">
      <selection sqref="A1:A17"/>
    </sheetView>
  </sheetViews>
  <sheetFormatPr defaultRowHeight="14.4" x14ac:dyDescent="0.3"/>
  <sheetData>
    <row r="1" spans="1:1" ht="45.6" thickBot="1" x14ac:dyDescent="0.4">
      <c r="A1" s="8" t="s">
        <v>14</v>
      </c>
    </row>
    <row r="2" spans="1:1" ht="15" x14ac:dyDescent="0.35">
      <c r="A2" s="17">
        <v>0</v>
      </c>
    </row>
    <row r="3" spans="1:1" ht="15" x14ac:dyDescent="0.35">
      <c r="A3" s="17">
        <v>14</v>
      </c>
    </row>
    <row r="4" spans="1:1" ht="15" x14ac:dyDescent="0.35">
      <c r="A4" s="17">
        <v>36</v>
      </c>
    </row>
    <row r="5" spans="1:1" ht="15" x14ac:dyDescent="0.35">
      <c r="A5" s="17">
        <v>30</v>
      </c>
    </row>
    <row r="6" spans="1:1" ht="15" x14ac:dyDescent="0.35">
      <c r="A6" s="17">
        <v>21</v>
      </c>
    </row>
    <row r="7" spans="1:1" ht="15" x14ac:dyDescent="0.35">
      <c r="A7" s="17">
        <v>8</v>
      </c>
    </row>
    <row r="8" spans="1:1" ht="15" x14ac:dyDescent="0.35">
      <c r="A8" s="17">
        <v>25</v>
      </c>
    </row>
    <row r="9" spans="1:1" ht="15" x14ac:dyDescent="0.35">
      <c r="A9" s="17">
        <v>40</v>
      </c>
    </row>
    <row r="10" spans="1:1" ht="15" x14ac:dyDescent="0.35">
      <c r="A10" s="17">
        <v>5</v>
      </c>
    </row>
    <row r="11" spans="1:1" ht="15" x14ac:dyDescent="0.35">
      <c r="A11" s="17">
        <v>45</v>
      </c>
    </row>
    <row r="12" spans="1:1" ht="15" x14ac:dyDescent="0.35">
      <c r="A12" s="30">
        <v>37</v>
      </c>
    </row>
    <row r="13" spans="1:1" ht="15" x14ac:dyDescent="0.35">
      <c r="A13" s="30">
        <v>18</v>
      </c>
    </row>
    <row r="14" spans="1:1" ht="15" x14ac:dyDescent="0.35">
      <c r="A14" s="17">
        <v>28</v>
      </c>
    </row>
    <row r="15" spans="1:1" ht="15" x14ac:dyDescent="0.35">
      <c r="A15" s="17">
        <v>38</v>
      </c>
    </row>
    <row r="16" spans="1:1" ht="15" x14ac:dyDescent="0.35">
      <c r="A16" s="17">
        <v>12</v>
      </c>
    </row>
    <row r="17" spans="1:1" ht="15.6" thickBot="1" x14ac:dyDescent="0.4">
      <c r="A17" s="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flowrate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cp:lastPrinted>2019-12-06T23:21:49Z</cp:lastPrinted>
  <dcterms:created xsi:type="dcterms:W3CDTF">2019-11-13T00:21:40Z</dcterms:created>
  <dcterms:modified xsi:type="dcterms:W3CDTF">2019-12-07T03:37:26Z</dcterms:modified>
</cp:coreProperties>
</file>