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173XXX" sheetId="1" r:id="rId1"/>
    <sheet name="U615XXX" sheetId="2" r:id="rId2"/>
  </sheets>
  <calcPr calcId="152511"/>
</workbook>
</file>

<file path=xl/calcChain.xml><?xml version="1.0" encoding="utf-8"?>
<calcChain xmlns="http://schemas.openxmlformats.org/spreadsheetml/2006/main">
  <c r="G17" i="2" l="1"/>
  <c r="C14" i="2"/>
  <c r="B14" i="2"/>
  <c r="G1" i="2"/>
  <c r="B16" i="1"/>
  <c r="B14" i="1"/>
  <c r="C10" i="2"/>
  <c r="B10" i="2"/>
  <c r="B20" i="2" l="1"/>
  <c r="C20" i="2"/>
  <c r="B16" i="2"/>
  <c r="C16" i="2"/>
  <c r="G17" i="1"/>
  <c r="G1" i="1"/>
  <c r="C14" i="1"/>
  <c r="B10" i="1"/>
  <c r="C10" i="1"/>
  <c r="C20" i="1" l="1"/>
  <c r="B20" i="1"/>
  <c r="C16" i="1"/>
</calcChain>
</file>

<file path=xl/sharedStrings.xml><?xml version="1.0" encoding="utf-8"?>
<sst xmlns="http://schemas.openxmlformats.org/spreadsheetml/2006/main" count="26" uniqueCount="13">
  <si>
    <t>TLT</t>
  </si>
  <si>
    <t>SPY</t>
  </si>
  <si>
    <t>Strategy</t>
  </si>
  <si>
    <t>TLT_2ndM_95OTM_FixedLeverage2_5</t>
  </si>
  <si>
    <t>SPY_2ndM_95OTM_FixedLeverage2_5</t>
  </si>
  <si>
    <t>PX_LAST</t>
  </si>
  <si>
    <t>AUM</t>
  </si>
  <si>
    <t>Weights</t>
  </si>
  <si>
    <t>Strategy Leverage</t>
  </si>
  <si>
    <t>Notional</t>
  </si>
  <si>
    <t>No. Contracts</t>
  </si>
  <si>
    <t>Strike Price</t>
  </si>
  <si>
    <t>StrikePrice%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</si>
</sst>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0" applyNumberFormat="1"/>
    <xf numFmtId="0" fontId="2" fillId="2" borderId="1" xfId="2" applyFont="1"/>
    <xf numFmtId="0" fontId="2" fillId="2" borderId="1" xfId="2" applyFont="1" applyAlignment="1">
      <alignment horizontal="center" vertical="center"/>
    </xf>
    <xf numFmtId="0" fontId="2" fillId="2" borderId="1" xfId="2" applyFont="1" applyAlignment="1">
      <alignment horizontal="left" vertical="center"/>
    </xf>
    <xf numFmtId="43" fontId="2" fillId="2" borderId="1" xfId="2" applyNumberFormat="1" applyFont="1" applyAlignment="1">
      <alignment horizontal="left" vertical="center"/>
    </xf>
  </cellXfs>
  <cellStyles count="3">
    <cellStyle name="Comma" xfId="1" builtinId="3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411.85750000000002</v>
        <stp/>
        <stp>##V3_BDPV12</stp>
        <stp>SPY US Equity</stp>
        <stp>PX_LAST</stp>
        <stp>[2023-05-08TestingTrade.xlsx]U173XXX (2)!R10C3</stp>
        <tr r="C10" s="2"/>
      </tp>
      <tp>
        <v>104.05</v>
        <stp/>
        <stp>##V3_BDPV12</stp>
        <stp>TLT US Equity</stp>
        <stp>PX_LAST</stp>
        <stp>[2023-05-08TestingTrade.xlsx]Sheet1!R10C2</stp>
        <tr r="B10" s="1"/>
      </tp>
      <tp>
        <v>411.85750000000002</v>
        <stp/>
        <stp>##V3_BDPV12</stp>
        <stp>SPY US Equity</stp>
        <stp>PX_LAST</stp>
        <stp>[2023-05-08TestingTrade.xlsx]Sheet1!R10C3</stp>
        <tr r="C10" s="1"/>
      </tp>
      <tp>
        <v>104.05</v>
        <stp/>
        <stp>##V3_BDPV12</stp>
        <stp>TLT US Equity</stp>
        <stp>PX_LAST</stp>
        <stp>[2023-05-08TestingTrade.xlsx]U173XXX (2)!R10C2</stp>
        <tr r="B10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45" sqref="B45"/>
    </sheetView>
  </sheetViews>
  <sheetFormatPr defaultRowHeight="15" x14ac:dyDescent="0.25"/>
  <cols>
    <col min="1" max="1" width="16.85546875" bestFit="1" customWidth="1"/>
    <col min="2" max="2" width="35" bestFit="1" customWidth="1"/>
    <col min="3" max="3" width="35.42578125" bestFit="1" customWidth="1"/>
    <col min="7" max="7" width="10.5703125" bestFit="1" customWidth="1"/>
  </cols>
  <sheetData>
    <row r="1" spans="1:7" x14ac:dyDescent="0.25">
      <c r="A1" s="1" t="s">
        <v>6</v>
      </c>
      <c r="B1" s="3">
        <v>430000</v>
      </c>
      <c r="G1" s="8">
        <f>B1*0.06</f>
        <v>25800</v>
      </c>
    </row>
    <row r="4" spans="1:7" x14ac:dyDescent="0.25">
      <c r="B4" s="4" t="s">
        <v>0</v>
      </c>
      <c r="C4" s="4" t="s">
        <v>1</v>
      </c>
    </row>
    <row r="6" spans="1:7" x14ac:dyDescent="0.25">
      <c r="A6" s="1" t="s">
        <v>2</v>
      </c>
      <c r="B6" s="4" t="s">
        <v>3</v>
      </c>
      <c r="C6" s="4" t="s">
        <v>4</v>
      </c>
    </row>
    <row r="8" spans="1:7" x14ac:dyDescent="0.25">
      <c r="A8" s="1" t="s">
        <v>7</v>
      </c>
      <c r="B8" s="5">
        <v>0.3</v>
      </c>
      <c r="C8" s="5">
        <v>0.2</v>
      </c>
    </row>
    <row r="10" spans="1:7" x14ac:dyDescent="0.25">
      <c r="A10" s="1" t="s">
        <v>5</v>
      </c>
      <c r="B10" s="2">
        <f>_xll.BDP("TLT US Equity",$A$10)</f>
        <v>104.05</v>
      </c>
      <c r="C10" s="2">
        <f>_xll.BDP("SPY US Equity",$A$10)</f>
        <v>411.85750000000002</v>
      </c>
    </row>
    <row r="12" spans="1:7" x14ac:dyDescent="0.25">
      <c r="A12" s="1" t="s">
        <v>8</v>
      </c>
      <c r="B12" s="2">
        <v>2.5</v>
      </c>
      <c r="C12" s="2">
        <v>2.5</v>
      </c>
    </row>
    <row r="14" spans="1:7" x14ac:dyDescent="0.25">
      <c r="A14" s="1" t="s">
        <v>9</v>
      </c>
      <c r="B14" s="7">
        <f>$B$1*B8*B12</f>
        <v>322500</v>
      </c>
      <c r="C14" s="7">
        <f>$B$1*C8*C12</f>
        <v>215000</v>
      </c>
    </row>
    <row r="16" spans="1:7" x14ac:dyDescent="0.25">
      <c r="A16" s="11" t="s">
        <v>10</v>
      </c>
      <c r="B16" s="12">
        <f>ROUNDDOWN(B14/(B10*100),0)</f>
        <v>30</v>
      </c>
      <c r="C16" s="12">
        <f>ROUNDDOWN(C14/(C10*100),0)</f>
        <v>5</v>
      </c>
    </row>
    <row r="17" spans="1:7" x14ac:dyDescent="0.25">
      <c r="G17">
        <f>200*62</f>
        <v>12400</v>
      </c>
    </row>
    <row r="18" spans="1:7" x14ac:dyDescent="0.25">
      <c r="A18" t="s">
        <v>12</v>
      </c>
      <c r="B18" s="2">
        <v>1</v>
      </c>
      <c r="C18" s="6">
        <v>0.95</v>
      </c>
    </row>
    <row r="20" spans="1:7" x14ac:dyDescent="0.25">
      <c r="A20" s="9" t="s">
        <v>11</v>
      </c>
      <c r="B20" s="10">
        <f>ROUND(B10*B18,0)</f>
        <v>104</v>
      </c>
      <c r="C20" s="10">
        <f>ROUND(C10*C18,0)</f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7" sqref="I7"/>
    </sheetView>
  </sheetViews>
  <sheetFormatPr defaultRowHeight="15" x14ac:dyDescent="0.25"/>
  <cols>
    <col min="1" max="1" width="16.85546875" bestFit="1" customWidth="1"/>
    <col min="2" max="2" width="35" bestFit="1" customWidth="1"/>
    <col min="3" max="3" width="35.42578125" bestFit="1" customWidth="1"/>
    <col min="7" max="7" width="10.5703125" bestFit="1" customWidth="1"/>
  </cols>
  <sheetData>
    <row r="1" spans="1:7" x14ac:dyDescent="0.25">
      <c r="A1" s="1" t="s">
        <v>6</v>
      </c>
      <c r="B1" s="3">
        <v>380000</v>
      </c>
      <c r="G1" s="8">
        <f>B1*0.06</f>
        <v>22800</v>
      </c>
    </row>
    <row r="4" spans="1:7" x14ac:dyDescent="0.25">
      <c r="B4" s="4" t="s">
        <v>0</v>
      </c>
      <c r="C4" s="4" t="s">
        <v>1</v>
      </c>
    </row>
    <row r="6" spans="1:7" x14ac:dyDescent="0.25">
      <c r="A6" s="1" t="s">
        <v>2</v>
      </c>
      <c r="B6" s="4" t="s">
        <v>3</v>
      </c>
      <c r="C6" s="4" t="s">
        <v>4</v>
      </c>
    </row>
    <row r="8" spans="1:7" x14ac:dyDescent="0.25">
      <c r="A8" s="1" t="s">
        <v>7</v>
      </c>
      <c r="B8" s="5">
        <v>0.15</v>
      </c>
      <c r="C8" s="5">
        <v>0.1</v>
      </c>
    </row>
    <row r="10" spans="1:7" x14ac:dyDescent="0.25">
      <c r="A10" s="1" t="s">
        <v>5</v>
      </c>
      <c r="B10" s="2">
        <f>_xll.BDP("TLT US Equity",$A$10)</f>
        <v>104.05</v>
      </c>
      <c r="C10" s="2">
        <f>_xll.BDP("SPY US Equity",$A$10)</f>
        <v>411.85750000000002</v>
      </c>
    </row>
    <row r="12" spans="1:7" x14ac:dyDescent="0.25">
      <c r="A12" s="1" t="s">
        <v>8</v>
      </c>
      <c r="B12" s="2">
        <v>2.5</v>
      </c>
      <c r="C12" s="2">
        <v>2.5</v>
      </c>
    </row>
    <row r="14" spans="1:7" x14ac:dyDescent="0.25">
      <c r="A14" s="1" t="s">
        <v>9</v>
      </c>
      <c r="B14" s="7">
        <f>$B$1*B8*B12</f>
        <v>142500</v>
      </c>
      <c r="C14" s="7">
        <f>$B$1*C8*C12</f>
        <v>95000</v>
      </c>
    </row>
    <row r="16" spans="1:7" x14ac:dyDescent="0.25">
      <c r="A16" s="11" t="s">
        <v>10</v>
      </c>
      <c r="B16" s="12">
        <f>ROUNDDOWN(B14/(B10*100),0)</f>
        <v>13</v>
      </c>
      <c r="C16" s="12">
        <f>ROUNDDOWN(C14/(C10*100),0)</f>
        <v>2</v>
      </c>
    </row>
    <row r="17" spans="1:7" x14ac:dyDescent="0.25">
      <c r="G17">
        <f>200*62</f>
        <v>12400</v>
      </c>
    </row>
    <row r="18" spans="1:7" x14ac:dyDescent="0.25">
      <c r="A18" t="s">
        <v>12</v>
      </c>
      <c r="B18" s="2">
        <v>1</v>
      </c>
      <c r="C18" s="6">
        <v>0.95</v>
      </c>
    </row>
    <row r="20" spans="1:7" x14ac:dyDescent="0.25">
      <c r="A20" s="9" t="s">
        <v>11</v>
      </c>
      <c r="B20" s="10">
        <f>ROUND(B10*B18,0)</f>
        <v>104</v>
      </c>
      <c r="C20" s="10">
        <f>ROUND(C10*C18,0)</f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U173XXX</vt:lpstr>
      <vt:lpstr>U615XXX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2023-05-10T20:02:50Z</dcterms:modified>
</cp:coreProperties>
</file>