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ngyu\Desktop\Dropbox\GU\1.Investment\4. Alphas\14. bog_sog\Presentation\"/>
    </mc:Choice>
  </mc:AlternateContent>
  <bookViews>
    <workbookView xWindow="0" yWindow="-435" windowWidth="25605" windowHeight="16005" tabRatio="500" activeTab="5"/>
  </bookViews>
  <sheets>
    <sheet name="Summary (2)" sheetId="4" r:id="rId1"/>
    <sheet name="Sheet2" sheetId="5" r:id="rId2"/>
    <sheet name="Summary" sheetId="3" r:id="rId3"/>
    <sheet name="amended (2)" sheetId="2" r:id="rId4"/>
    <sheet name="Dump page" sheetId="1" r:id="rId5"/>
    <sheet name="Combined Live and paper" sheetId="6" r:id="rId6"/>
  </sheets>
  <definedNames>
    <definedName name="_xlnm._FilterDatabase" localSheetId="3" hidden="1">'amended (2)'!$A$2:$T$36</definedName>
    <definedName name="_xlnm._FilterDatabase" localSheetId="5" hidden="1">'Combined Live and paper'!$N$3:$O$86</definedName>
    <definedName name="_xlnm._FilterDatabase" localSheetId="4" hidden="1">'Dump page'!$A$2:$L$199</definedName>
  </definedNames>
  <calcPr calcId="152511" calcMode="manual" concurrentCalc="0"/>
  <pivotCaches>
    <pivotCache cacheId="3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P5" i="6"/>
  <c r="S5" i="6"/>
  <c r="P6" i="6"/>
  <c r="S6" i="6"/>
  <c r="Q5" i="6"/>
  <c r="T5" i="6"/>
  <c r="Q6" i="6"/>
  <c r="T6" i="6"/>
  <c r="R5" i="6"/>
  <c r="U5" i="6"/>
  <c r="R6" i="6"/>
  <c r="U6" i="6"/>
  <c r="P7" i="6"/>
  <c r="S7" i="6"/>
  <c r="Q7" i="6"/>
  <c r="T7" i="6"/>
  <c r="R7" i="6"/>
  <c r="U7" i="6"/>
  <c r="P8" i="6"/>
  <c r="S8" i="6"/>
  <c r="Q8" i="6"/>
  <c r="T8" i="6"/>
  <c r="R8" i="6"/>
  <c r="U8" i="6"/>
  <c r="P9" i="6"/>
  <c r="S9" i="6"/>
  <c r="Q9" i="6"/>
  <c r="T9" i="6"/>
  <c r="R9" i="6"/>
  <c r="U9" i="6"/>
  <c r="P10" i="6"/>
  <c r="S10" i="6"/>
  <c r="Q10" i="6"/>
  <c r="T10" i="6"/>
  <c r="R10" i="6"/>
  <c r="U10" i="6"/>
  <c r="P11" i="6"/>
  <c r="S11" i="6"/>
  <c r="Q11" i="6"/>
  <c r="T11" i="6"/>
  <c r="R11" i="6"/>
  <c r="U11" i="6"/>
  <c r="P12" i="6"/>
  <c r="S12" i="6"/>
  <c r="Q12" i="6"/>
  <c r="T12" i="6"/>
  <c r="R12" i="6"/>
  <c r="U12" i="6"/>
  <c r="P13" i="6"/>
  <c r="S13" i="6"/>
  <c r="Q13" i="6"/>
  <c r="T13" i="6"/>
  <c r="R13" i="6"/>
  <c r="U13" i="6"/>
  <c r="P14" i="6"/>
  <c r="S14" i="6"/>
  <c r="Q14" i="6"/>
  <c r="T14" i="6"/>
  <c r="R14" i="6"/>
  <c r="U14" i="6"/>
  <c r="P15" i="6"/>
  <c r="S15" i="6"/>
  <c r="Q15" i="6"/>
  <c r="T15" i="6"/>
  <c r="R15" i="6"/>
  <c r="U15" i="6"/>
  <c r="P16" i="6"/>
  <c r="S16" i="6"/>
  <c r="Q16" i="6"/>
  <c r="T16" i="6"/>
  <c r="R16" i="6"/>
  <c r="U16" i="6"/>
  <c r="P17" i="6"/>
  <c r="S17" i="6"/>
  <c r="Q17" i="6"/>
  <c r="T17" i="6"/>
  <c r="R17" i="6"/>
  <c r="U17" i="6"/>
  <c r="P18" i="6"/>
  <c r="S18" i="6"/>
  <c r="Q18" i="6"/>
  <c r="T18" i="6"/>
  <c r="R18" i="6"/>
  <c r="U18" i="6"/>
  <c r="P19" i="6"/>
  <c r="S19" i="6"/>
  <c r="Q19" i="6"/>
  <c r="T19" i="6"/>
  <c r="R19" i="6"/>
  <c r="U19" i="6"/>
  <c r="P20" i="6"/>
  <c r="S20" i="6"/>
  <c r="Q20" i="6"/>
  <c r="T20" i="6"/>
  <c r="R20" i="6"/>
  <c r="U20" i="6"/>
  <c r="P21" i="6"/>
  <c r="S21" i="6"/>
  <c r="Q21" i="6"/>
  <c r="T21" i="6"/>
  <c r="R21" i="6"/>
  <c r="U21" i="6"/>
  <c r="P22" i="6"/>
  <c r="S22" i="6"/>
  <c r="Q22" i="6"/>
  <c r="T22" i="6"/>
  <c r="R22" i="6"/>
  <c r="U22" i="6"/>
  <c r="P23" i="6"/>
  <c r="S23" i="6"/>
  <c r="Q23" i="6"/>
  <c r="T23" i="6"/>
  <c r="R23" i="6"/>
  <c r="U23" i="6"/>
  <c r="P24" i="6"/>
  <c r="S24" i="6"/>
  <c r="Q24" i="6"/>
  <c r="T24" i="6"/>
  <c r="R24" i="6"/>
  <c r="U24" i="6"/>
  <c r="P25" i="6"/>
  <c r="S25" i="6"/>
  <c r="Q25" i="6"/>
  <c r="T25" i="6"/>
  <c r="R25" i="6"/>
  <c r="U25" i="6"/>
  <c r="P26" i="6"/>
  <c r="S26" i="6"/>
  <c r="Q26" i="6"/>
  <c r="T26" i="6"/>
  <c r="R26" i="6"/>
  <c r="U26" i="6"/>
  <c r="P27" i="6"/>
  <c r="S27" i="6"/>
  <c r="Q27" i="6"/>
  <c r="T27" i="6"/>
  <c r="R27" i="6"/>
  <c r="U27" i="6"/>
  <c r="P28" i="6"/>
  <c r="S28" i="6"/>
  <c r="Q28" i="6"/>
  <c r="T28" i="6"/>
  <c r="R28" i="6"/>
  <c r="U28" i="6"/>
  <c r="P29" i="6"/>
  <c r="S29" i="6"/>
  <c r="Q29" i="6"/>
  <c r="T29" i="6"/>
  <c r="R29" i="6"/>
  <c r="U29" i="6"/>
  <c r="P30" i="6"/>
  <c r="S30" i="6"/>
  <c r="Q30" i="6"/>
  <c r="T30" i="6"/>
  <c r="R30" i="6"/>
  <c r="U30" i="6"/>
  <c r="P31" i="6"/>
  <c r="S31" i="6"/>
  <c r="Q31" i="6"/>
  <c r="T31" i="6"/>
  <c r="R31" i="6"/>
  <c r="U31" i="6"/>
  <c r="P32" i="6"/>
  <c r="S32" i="6"/>
  <c r="Q32" i="6"/>
  <c r="T32" i="6"/>
  <c r="R32" i="6"/>
  <c r="U32" i="6"/>
  <c r="P33" i="6"/>
  <c r="S33" i="6"/>
  <c r="Q33" i="6"/>
  <c r="T33" i="6"/>
  <c r="R33" i="6"/>
  <c r="U33" i="6"/>
  <c r="P34" i="6"/>
  <c r="S34" i="6"/>
  <c r="Q34" i="6"/>
  <c r="T34" i="6"/>
  <c r="R34" i="6"/>
  <c r="U34" i="6"/>
  <c r="P35" i="6"/>
  <c r="S35" i="6"/>
  <c r="Q35" i="6"/>
  <c r="T35" i="6"/>
  <c r="R35" i="6"/>
  <c r="U35" i="6"/>
  <c r="P36" i="6"/>
  <c r="S36" i="6"/>
  <c r="Q36" i="6"/>
  <c r="T36" i="6"/>
  <c r="R36" i="6"/>
  <c r="U36" i="6"/>
  <c r="P37" i="6"/>
  <c r="S37" i="6"/>
  <c r="Q37" i="6"/>
  <c r="T37" i="6"/>
  <c r="R37" i="6"/>
  <c r="U37" i="6"/>
  <c r="P38" i="6"/>
  <c r="S38" i="6"/>
  <c r="Q38" i="6"/>
  <c r="T38" i="6"/>
  <c r="R38" i="6"/>
  <c r="U38" i="6"/>
  <c r="P39" i="6"/>
  <c r="S39" i="6"/>
  <c r="Q39" i="6"/>
  <c r="T39" i="6"/>
  <c r="R39" i="6"/>
  <c r="U39" i="6"/>
  <c r="P40" i="6"/>
  <c r="S40" i="6"/>
  <c r="Q40" i="6"/>
  <c r="T40" i="6"/>
  <c r="R40" i="6"/>
  <c r="U40" i="6"/>
  <c r="P41" i="6"/>
  <c r="S41" i="6"/>
  <c r="Q41" i="6"/>
  <c r="T41" i="6"/>
  <c r="R41" i="6"/>
  <c r="U41" i="6"/>
  <c r="P42" i="6"/>
  <c r="S42" i="6"/>
  <c r="Q42" i="6"/>
  <c r="T42" i="6"/>
  <c r="R42" i="6"/>
  <c r="U42" i="6"/>
  <c r="P43" i="6"/>
  <c r="S43" i="6"/>
  <c r="Q43" i="6"/>
  <c r="T43" i="6"/>
  <c r="R43" i="6"/>
  <c r="U43" i="6"/>
  <c r="P44" i="6"/>
  <c r="S44" i="6"/>
  <c r="Q44" i="6"/>
  <c r="T44" i="6"/>
  <c r="R44" i="6"/>
  <c r="U44" i="6"/>
  <c r="P45" i="6"/>
  <c r="S45" i="6"/>
  <c r="Q45" i="6"/>
  <c r="T45" i="6"/>
  <c r="R45" i="6"/>
  <c r="U45" i="6"/>
  <c r="P46" i="6"/>
  <c r="S46" i="6"/>
  <c r="Q46" i="6"/>
  <c r="T46" i="6"/>
  <c r="R46" i="6"/>
  <c r="U46" i="6"/>
  <c r="P47" i="6"/>
  <c r="S47" i="6"/>
  <c r="Q47" i="6"/>
  <c r="T47" i="6"/>
  <c r="R47" i="6"/>
  <c r="U47" i="6"/>
  <c r="P48" i="6"/>
  <c r="S48" i="6"/>
  <c r="Q48" i="6"/>
  <c r="T48" i="6"/>
  <c r="R48" i="6"/>
  <c r="U48" i="6"/>
  <c r="P49" i="6"/>
  <c r="S49" i="6"/>
  <c r="Q49" i="6"/>
  <c r="T49" i="6"/>
  <c r="R49" i="6"/>
  <c r="U49" i="6"/>
  <c r="P50" i="6"/>
  <c r="S50" i="6"/>
  <c r="Q50" i="6"/>
  <c r="T50" i="6"/>
  <c r="R50" i="6"/>
  <c r="U50" i="6"/>
  <c r="P51" i="6"/>
  <c r="S51" i="6"/>
  <c r="Q51" i="6"/>
  <c r="T51" i="6"/>
  <c r="R51" i="6"/>
  <c r="U51" i="6"/>
  <c r="P52" i="6"/>
  <c r="S52" i="6"/>
  <c r="Q52" i="6"/>
  <c r="T52" i="6"/>
  <c r="R52" i="6"/>
  <c r="U52" i="6"/>
  <c r="P53" i="6"/>
  <c r="S53" i="6"/>
  <c r="Q53" i="6"/>
  <c r="T53" i="6"/>
  <c r="R53" i="6"/>
  <c r="U53" i="6"/>
  <c r="P54" i="6"/>
  <c r="S54" i="6"/>
  <c r="Q54" i="6"/>
  <c r="T54" i="6"/>
  <c r="R54" i="6"/>
  <c r="U54" i="6"/>
  <c r="P55" i="6"/>
  <c r="S55" i="6"/>
  <c r="Q55" i="6"/>
  <c r="T55" i="6"/>
  <c r="R55" i="6"/>
  <c r="U55" i="6"/>
  <c r="P56" i="6"/>
  <c r="S56" i="6"/>
  <c r="Q56" i="6"/>
  <c r="T56" i="6"/>
  <c r="R56" i="6"/>
  <c r="U56" i="6"/>
  <c r="P57" i="6"/>
  <c r="S57" i="6"/>
  <c r="Q57" i="6"/>
  <c r="T57" i="6"/>
  <c r="R57" i="6"/>
  <c r="U57" i="6"/>
  <c r="P58" i="6"/>
  <c r="S58" i="6"/>
  <c r="Q58" i="6"/>
  <c r="T58" i="6"/>
  <c r="R58" i="6"/>
  <c r="U58" i="6"/>
  <c r="P59" i="6"/>
  <c r="S59" i="6"/>
  <c r="Q59" i="6"/>
  <c r="T59" i="6"/>
  <c r="R59" i="6"/>
  <c r="U59" i="6"/>
  <c r="P60" i="6"/>
  <c r="S60" i="6"/>
  <c r="Q60" i="6"/>
  <c r="T60" i="6"/>
  <c r="R60" i="6"/>
  <c r="U60" i="6"/>
  <c r="P61" i="6"/>
  <c r="S61" i="6"/>
  <c r="Q61" i="6"/>
  <c r="T61" i="6"/>
  <c r="R61" i="6"/>
  <c r="U61" i="6"/>
  <c r="P62" i="6"/>
  <c r="S62" i="6"/>
  <c r="Q62" i="6"/>
  <c r="T62" i="6"/>
  <c r="R62" i="6"/>
  <c r="U62" i="6"/>
  <c r="P63" i="6"/>
  <c r="S63" i="6"/>
  <c r="Q63" i="6"/>
  <c r="T63" i="6"/>
  <c r="R63" i="6"/>
  <c r="U63" i="6"/>
  <c r="P64" i="6"/>
  <c r="S64" i="6"/>
  <c r="Q64" i="6"/>
  <c r="T64" i="6"/>
  <c r="R64" i="6"/>
  <c r="U64" i="6"/>
  <c r="P65" i="6"/>
  <c r="S65" i="6"/>
  <c r="Q65" i="6"/>
  <c r="T65" i="6"/>
  <c r="R65" i="6"/>
  <c r="U65" i="6"/>
  <c r="P66" i="6"/>
  <c r="S66" i="6"/>
  <c r="Q66" i="6"/>
  <c r="T66" i="6"/>
  <c r="R66" i="6"/>
  <c r="U66" i="6"/>
  <c r="P67" i="6"/>
  <c r="S67" i="6"/>
  <c r="Q67" i="6"/>
  <c r="T67" i="6"/>
  <c r="R67" i="6"/>
  <c r="U67" i="6"/>
  <c r="P68" i="6"/>
  <c r="S68" i="6"/>
  <c r="Q68" i="6"/>
  <c r="T68" i="6"/>
  <c r="R68" i="6"/>
  <c r="U68" i="6"/>
  <c r="P69" i="6"/>
  <c r="S69" i="6"/>
  <c r="Q69" i="6"/>
  <c r="T69" i="6"/>
  <c r="R69" i="6"/>
  <c r="U69" i="6"/>
  <c r="P70" i="6"/>
  <c r="S70" i="6"/>
  <c r="Q70" i="6"/>
  <c r="T70" i="6"/>
  <c r="R70" i="6"/>
  <c r="U70" i="6"/>
  <c r="P71" i="6"/>
  <c r="S71" i="6"/>
  <c r="Q71" i="6"/>
  <c r="T71" i="6"/>
  <c r="R71" i="6"/>
  <c r="U71" i="6"/>
  <c r="P72" i="6"/>
  <c r="S72" i="6"/>
  <c r="Q72" i="6"/>
  <c r="T72" i="6"/>
  <c r="R72" i="6"/>
  <c r="U72" i="6"/>
  <c r="P73" i="6"/>
  <c r="S73" i="6"/>
  <c r="Q73" i="6"/>
  <c r="T73" i="6"/>
  <c r="R73" i="6"/>
  <c r="U73" i="6"/>
  <c r="P74" i="6"/>
  <c r="S74" i="6"/>
  <c r="Q74" i="6"/>
  <c r="T74" i="6"/>
  <c r="R74" i="6"/>
  <c r="U74" i="6"/>
  <c r="P75" i="6"/>
  <c r="S75" i="6"/>
  <c r="Q75" i="6"/>
  <c r="T75" i="6"/>
  <c r="R75" i="6"/>
  <c r="U75" i="6"/>
  <c r="P76" i="6"/>
  <c r="S76" i="6"/>
  <c r="Q76" i="6"/>
  <c r="T76" i="6"/>
  <c r="R76" i="6"/>
  <c r="U76" i="6"/>
  <c r="P77" i="6"/>
  <c r="S77" i="6"/>
  <c r="Q77" i="6"/>
  <c r="T77" i="6"/>
  <c r="R77" i="6"/>
  <c r="U77" i="6"/>
  <c r="P78" i="6"/>
  <c r="S78" i="6"/>
  <c r="Q78" i="6"/>
  <c r="T78" i="6"/>
  <c r="R78" i="6"/>
  <c r="U78" i="6"/>
  <c r="P79" i="6"/>
  <c r="S79" i="6"/>
  <c r="Q79" i="6"/>
  <c r="T79" i="6"/>
  <c r="R79" i="6"/>
  <c r="U79" i="6"/>
  <c r="P80" i="6"/>
  <c r="S80" i="6"/>
  <c r="Q80" i="6"/>
  <c r="T80" i="6"/>
  <c r="R80" i="6"/>
  <c r="U80" i="6"/>
  <c r="P81" i="6"/>
  <c r="S81" i="6"/>
  <c r="Q81" i="6"/>
  <c r="T81" i="6"/>
  <c r="R81" i="6"/>
  <c r="U81" i="6"/>
  <c r="P82" i="6"/>
  <c r="S82" i="6"/>
  <c r="Q82" i="6"/>
  <c r="T82" i="6"/>
  <c r="R82" i="6"/>
  <c r="U82" i="6"/>
  <c r="P83" i="6"/>
  <c r="S83" i="6"/>
  <c r="Q83" i="6"/>
  <c r="T83" i="6"/>
  <c r="R83" i="6"/>
  <c r="U83" i="6"/>
  <c r="P84" i="6"/>
  <c r="S84" i="6"/>
  <c r="Q84" i="6"/>
  <c r="T84" i="6"/>
  <c r="R84" i="6"/>
  <c r="U84" i="6"/>
  <c r="P85" i="6"/>
  <c r="S85" i="6"/>
  <c r="Q85" i="6"/>
  <c r="T85" i="6"/>
  <c r="R85" i="6"/>
  <c r="U85" i="6"/>
  <c r="P86" i="6"/>
  <c r="S86" i="6"/>
  <c r="Q86" i="6"/>
  <c r="T86" i="6"/>
  <c r="R86" i="6"/>
  <c r="U86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5" i="6"/>
  <c r="K21" i="4"/>
  <c r="K22" i="4"/>
  <c r="K23" i="4"/>
  <c r="K24" i="4"/>
  <c r="K25" i="4"/>
  <c r="K26" i="4"/>
  <c r="K27" i="4"/>
  <c r="K28" i="4"/>
  <c r="K20" i="4"/>
  <c r="F37" i="3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A6" i="3"/>
  <c r="F6" i="3"/>
  <c r="A7" i="3"/>
  <c r="F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F8" i="3"/>
  <c r="F10" i="3"/>
  <c r="F12" i="3"/>
  <c r="F13" i="3"/>
  <c r="F15" i="3"/>
  <c r="F16" i="3"/>
  <c r="F18" i="3"/>
  <c r="F19" i="3"/>
  <c r="F20" i="3"/>
  <c r="F21" i="3"/>
  <c r="F23" i="3"/>
  <c r="F25" i="3"/>
  <c r="F26" i="3"/>
  <c r="N3" i="3"/>
  <c r="E6" i="4"/>
  <c r="J20" i="4"/>
  <c r="J21" i="4"/>
  <c r="J22" i="4"/>
  <c r="J23" i="4"/>
  <c r="J24" i="4"/>
  <c r="J25" i="4"/>
  <c r="J26" i="4"/>
  <c r="J27" i="4"/>
  <c r="J28" i="4"/>
  <c r="E5" i="4"/>
  <c r="C6" i="4"/>
  <c r="C5" i="4"/>
  <c r="B6" i="4"/>
  <c r="B5" i="4"/>
  <c r="C35" i="2"/>
  <c r="E35" i="2"/>
  <c r="E36" i="2"/>
  <c r="C33" i="2"/>
  <c r="E33" i="2"/>
  <c r="E34" i="2"/>
  <c r="C31" i="2"/>
  <c r="E31" i="2"/>
  <c r="E32" i="2"/>
  <c r="C29" i="2"/>
  <c r="E29" i="2"/>
  <c r="E30" i="2"/>
  <c r="C27" i="2"/>
  <c r="E27" i="2"/>
  <c r="E28" i="2"/>
  <c r="C25" i="2"/>
  <c r="E25" i="2"/>
  <c r="E26" i="2"/>
  <c r="C23" i="2"/>
  <c r="E23" i="2"/>
  <c r="E24" i="2"/>
  <c r="C21" i="2"/>
  <c r="E21" i="2"/>
  <c r="E22" i="2"/>
  <c r="C19" i="2"/>
  <c r="E19" i="2"/>
  <c r="E20" i="2"/>
  <c r="C17" i="2"/>
  <c r="E17" i="2"/>
  <c r="E18" i="2"/>
  <c r="C15" i="2"/>
  <c r="E15" i="2"/>
  <c r="E16" i="2"/>
  <c r="C13" i="2"/>
  <c r="E13" i="2"/>
  <c r="E14" i="2"/>
  <c r="C11" i="2"/>
  <c r="E11" i="2"/>
  <c r="E12" i="2"/>
  <c r="C9" i="2"/>
  <c r="E9" i="2"/>
  <c r="E10" i="2"/>
  <c r="C7" i="2"/>
  <c r="E7" i="2"/>
  <c r="E8" i="2"/>
  <c r="C5" i="2"/>
  <c r="E5" i="2"/>
  <c r="E6" i="2"/>
  <c r="C3" i="2"/>
  <c r="E3" i="2"/>
  <c r="E4" i="2"/>
  <c r="N20" i="4"/>
  <c r="N21" i="4"/>
  <c r="N22" i="4"/>
  <c r="N23" i="4"/>
  <c r="N24" i="4"/>
  <c r="N25" i="4"/>
  <c r="N26" i="4"/>
  <c r="N27" i="4"/>
  <c r="N28" i="4"/>
  <c r="M20" i="4"/>
  <c r="M21" i="4"/>
  <c r="M22" i="4"/>
  <c r="M23" i="4"/>
  <c r="M24" i="4"/>
  <c r="M25" i="4"/>
  <c r="M26" i="4"/>
  <c r="M27" i="4"/>
  <c r="M28" i="4"/>
  <c r="D6" i="4"/>
  <c r="D5" i="4"/>
  <c r="F28" i="3"/>
  <c r="F30" i="3"/>
  <c r="A37" i="3"/>
  <c r="A38" i="3"/>
  <c r="A39" i="3"/>
  <c r="O4" i="3"/>
  <c r="O5" i="3"/>
  <c r="O6" i="3"/>
  <c r="O7" i="3"/>
  <c r="F39" i="3"/>
  <c r="O8" i="3"/>
  <c r="O9" i="3"/>
  <c r="O10" i="3"/>
  <c r="O11" i="3"/>
  <c r="O3" i="3"/>
  <c r="N4" i="3"/>
  <c r="N5" i="3"/>
  <c r="N6" i="3"/>
  <c r="N7" i="3"/>
  <c r="N8" i="3"/>
  <c r="N9" i="3"/>
  <c r="N10" i="3"/>
  <c r="N11" i="3"/>
  <c r="Q3" i="3"/>
  <c r="Q4" i="3"/>
  <c r="R3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K3" i="3"/>
  <c r="K2" i="3"/>
  <c r="I2" i="3"/>
  <c r="J3" i="3"/>
  <c r="J2" i="3"/>
  <c r="I3" i="3"/>
  <c r="F41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G24" i="2"/>
  <c r="G25" i="2"/>
  <c r="G26" i="2"/>
  <c r="G27" i="2"/>
  <c r="G28" i="2"/>
  <c r="G29" i="2"/>
  <c r="G30" i="2"/>
  <c r="G3" i="2"/>
  <c r="G4" i="2"/>
  <c r="G31" i="2"/>
  <c r="G32" i="2"/>
  <c r="G17" i="2"/>
  <c r="G18" i="2"/>
  <c r="G19" i="2"/>
  <c r="G20" i="2"/>
  <c r="G9" i="2"/>
  <c r="G10" i="2"/>
  <c r="G5" i="2"/>
  <c r="G6" i="2"/>
  <c r="G13" i="2"/>
  <c r="G14" i="2"/>
  <c r="G33" i="2"/>
  <c r="G34" i="2"/>
  <c r="G15" i="2"/>
  <c r="G16" i="2"/>
  <c r="G7" i="2"/>
  <c r="G8" i="2"/>
  <c r="G21" i="2"/>
  <c r="G22" i="2"/>
  <c r="G35" i="2"/>
  <c r="G36" i="2"/>
  <c r="G11" i="2"/>
  <c r="G12" i="2"/>
  <c r="G23" i="2"/>
  <c r="F24" i="2"/>
  <c r="F25" i="2"/>
  <c r="F26" i="2"/>
  <c r="F27" i="2"/>
  <c r="F28" i="2"/>
  <c r="F29" i="2"/>
  <c r="F30" i="2"/>
  <c r="F3" i="2"/>
  <c r="F4" i="2"/>
  <c r="F31" i="2"/>
  <c r="F32" i="2"/>
  <c r="F17" i="2"/>
  <c r="F18" i="2"/>
  <c r="F19" i="2"/>
  <c r="F20" i="2"/>
  <c r="F9" i="2"/>
  <c r="F10" i="2"/>
  <c r="F5" i="2"/>
  <c r="F6" i="2"/>
  <c r="F13" i="2"/>
  <c r="F14" i="2"/>
  <c r="F33" i="2"/>
  <c r="F34" i="2"/>
  <c r="F15" i="2"/>
  <c r="F16" i="2"/>
  <c r="F7" i="2"/>
  <c r="F8" i="2"/>
  <c r="F21" i="2"/>
  <c r="F22" i="2"/>
  <c r="F35" i="2"/>
  <c r="F36" i="2"/>
  <c r="F11" i="2"/>
  <c r="F12" i="2"/>
  <c r="F23" i="2"/>
  <c r="B25" i="2"/>
  <c r="C26" i="2"/>
  <c r="B26" i="2"/>
  <c r="B27" i="2"/>
  <c r="C28" i="2"/>
  <c r="B28" i="2"/>
  <c r="B29" i="2"/>
  <c r="C30" i="2"/>
  <c r="B30" i="2"/>
  <c r="B3" i="2"/>
  <c r="C4" i="2"/>
  <c r="B4" i="2"/>
  <c r="B31" i="2"/>
  <c r="C32" i="2"/>
  <c r="B32" i="2"/>
  <c r="B17" i="2"/>
  <c r="C18" i="2"/>
  <c r="B18" i="2"/>
  <c r="B19" i="2"/>
  <c r="C20" i="2"/>
  <c r="B20" i="2"/>
  <c r="B9" i="2"/>
  <c r="C10" i="2"/>
  <c r="B10" i="2"/>
  <c r="B5" i="2"/>
  <c r="C6" i="2"/>
  <c r="B6" i="2"/>
  <c r="B13" i="2"/>
  <c r="C14" i="2"/>
  <c r="B14" i="2"/>
  <c r="B33" i="2"/>
  <c r="C34" i="2"/>
  <c r="B34" i="2"/>
  <c r="B15" i="2"/>
  <c r="C16" i="2"/>
  <c r="B16" i="2"/>
  <c r="B7" i="2"/>
  <c r="C8" i="2"/>
  <c r="B8" i="2"/>
  <c r="B21" i="2"/>
  <c r="C22" i="2"/>
  <c r="B22" i="2"/>
  <c r="B35" i="2"/>
  <c r="C36" i="2"/>
  <c r="B36" i="2"/>
  <c r="B11" i="2"/>
  <c r="C12" i="2"/>
  <c r="B12" i="2"/>
  <c r="B23" i="2"/>
  <c r="C24" i="2"/>
  <c r="B24" i="2"/>
</calcChain>
</file>

<file path=xl/sharedStrings.xml><?xml version="1.0" encoding="utf-8"?>
<sst xmlns="http://schemas.openxmlformats.org/spreadsheetml/2006/main" count="1552" uniqueCount="284">
  <si>
    <t>Trades</t>
  </si>
  <si>
    <t>Flag</t>
  </si>
  <si>
    <t>P&amp;L</t>
  </si>
  <si>
    <t>B/S</t>
  </si>
  <si>
    <t>Symbol</t>
  </si>
  <si>
    <t>Date/Time</t>
  </si>
  <si>
    <t>Strategy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</si>
  <si>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</si>
  <si>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</si>
  <si>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</si>
  <si>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</si>
  <si>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</si>
  <si>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</si>
  <si>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</si>
  <si>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</si>
  <si>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</si>
  <si>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Y</t>
  </si>
  <si>
    <t>BOG</t>
  </si>
  <si>
    <t>O;P</t>
  </si>
  <si>
    <t>C</t>
  </si>
  <si>
    <t>O</t>
  </si>
  <si>
    <t>SOG</t>
  </si>
  <si>
    <t>C;P</t>
  </si>
  <si>
    <t>EXPD</t>
  </si>
  <si>
    <t>PNC</t>
  </si>
  <si>
    <t>TEL</t>
  </si>
  <si>
    <t>TMK</t>
  </si>
  <si>
    <t>Exchange</t>
  </si>
  <si>
    <t>ABC</t>
  </si>
  <si>
    <t>2016-04-28, 09:35:57</t>
  </si>
  <si>
    <t>-</t>
  </si>
  <si>
    <t>2016-04-28, 15:58:00</t>
  </si>
  <si>
    <t>ALLE</t>
  </si>
  <si>
    <t>2016-04-28, 09:32:58</t>
  </si>
  <si>
    <t>BLL</t>
  </si>
  <si>
    <t>2016-04-28, 09:30:03</t>
  </si>
  <si>
    <t>BWA</t>
  </si>
  <si>
    <t>2016-04-28, 09:32:49</t>
  </si>
  <si>
    <t>CCE</t>
  </si>
  <si>
    <t>2016-04-20, 09:30:01</t>
  </si>
  <si>
    <t>2016-04-20, 15:58:00</t>
  </si>
  <si>
    <t>CNC</t>
  </si>
  <si>
    <t>2016-04-29, 09:30:18</t>
  </si>
  <si>
    <t>2016-04-29, 15:58:05</t>
  </si>
  <si>
    <t>COF</t>
  </si>
  <si>
    <t>2016-04-27, 09:31:15</t>
  </si>
  <si>
    <t>2016-04-27, 15:58:00</t>
  </si>
  <si>
    <t>DPS</t>
  </si>
  <si>
    <t>2016-04-27, 09:31:56</t>
  </si>
  <si>
    <t>2016-04-21, 09:30:22</t>
  </si>
  <si>
    <t>2016-04-21, 15:58:00</t>
  </si>
  <si>
    <t>HAS</t>
  </si>
  <si>
    <t>ISRG</t>
  </si>
  <si>
    <t>2016-04-22, 09:30:04</t>
  </si>
  <si>
    <t>2016-04-22, 15:58:00</t>
  </si>
  <si>
    <t>2016-05-03, 09:30:12</t>
  </si>
  <si>
    <t>2016-05-03, 15:55:21</t>
  </si>
  <si>
    <t>SLB</t>
  </si>
  <si>
    <t>2016-04-22, 09:30:40</t>
  </si>
  <si>
    <t>2016-04-20, 09:31:41</t>
  </si>
  <si>
    <t>TGNA</t>
  </si>
  <si>
    <t>2016-04-27, 09:35:40</t>
  </si>
  <si>
    <t>2016-05-03, 09:48:44</t>
  </si>
  <si>
    <t>2016-05-03, 15:58:20</t>
  </si>
  <si>
    <t>UA</t>
  </si>
  <si>
    <t>2016-04-21, 09:30:14</t>
  </si>
  <si>
    <t>Sort name</t>
  </si>
  <si>
    <t>Trade Date</t>
  </si>
  <si>
    <t>Sum of P&amp;L</t>
  </si>
  <si>
    <t>Row Labels</t>
  </si>
  <si>
    <t>2016-04-20</t>
  </si>
  <si>
    <t>2016-04-21</t>
  </si>
  <si>
    <t>2016-04-22</t>
  </si>
  <si>
    <t>2016-04-27</t>
  </si>
  <si>
    <t>2016-04-28</t>
  </si>
  <si>
    <t>2016-04-29</t>
  </si>
  <si>
    <t>2016-05-03</t>
  </si>
  <si>
    <t>Grand Total</t>
  </si>
  <si>
    <t>2016-04-20 CCE</t>
  </si>
  <si>
    <t>2016-04-20 HAS</t>
  </si>
  <si>
    <t>2016-04-20 TEL</t>
  </si>
  <si>
    <t>2016-04-21 EXPD</t>
  </si>
  <si>
    <t>2016-04-21 UA</t>
  </si>
  <si>
    <t>2016-04-22 ISRG</t>
  </si>
  <si>
    <t>2016-04-22 SLB</t>
  </si>
  <si>
    <t>2016-04-27 COF</t>
  </si>
  <si>
    <t>2016-04-27 DPS</t>
  </si>
  <si>
    <t>2016-04-27 TGNA</t>
  </si>
  <si>
    <t>2016-04-28 ABC</t>
  </si>
  <si>
    <t>2016-04-28 ALLE</t>
  </si>
  <si>
    <t>2016-04-28 BLL</t>
  </si>
  <si>
    <t>2016-04-28 BWA</t>
  </si>
  <si>
    <t>2016-04-29 CNC</t>
  </si>
  <si>
    <t>2016-05-03 PNC</t>
  </si>
  <si>
    <t>2016-05-03 TMK</t>
  </si>
  <si>
    <t>Values</t>
  </si>
  <si>
    <t>Invested $</t>
  </si>
  <si>
    <t>Sum of Invested $</t>
  </si>
  <si>
    <t>Hit Ratio</t>
  </si>
  <si>
    <t>P% Return</t>
  </si>
  <si>
    <t>2016-04-25</t>
  </si>
  <si>
    <t>2016-04-26</t>
  </si>
  <si>
    <t>Since Inception</t>
  </si>
  <si>
    <t>Max Daily Drop</t>
  </si>
  <si>
    <t>2016-04-19</t>
  </si>
  <si>
    <t>AUM</t>
  </si>
  <si>
    <t>PL% Return</t>
  </si>
  <si>
    <t>Stocks</t>
  </si>
  <si>
    <t>USD</t>
  </si>
  <si>
    <t>NYSE</t>
  </si>
  <si>
    <t>Closed Lot:</t>
  </si>
  <si>
    <t>ST</t>
  </si>
  <si>
    <t>IBKRATS</t>
  </si>
  <si>
    <t>Total ABC</t>
  </si>
  <si>
    <t>ISLAND</t>
  </si>
  <si>
    <t>EDGEA</t>
  </si>
  <si>
    <t>DARK</t>
  </si>
  <si>
    <t>BEX</t>
  </si>
  <si>
    <t>Total ALLE</t>
  </si>
  <si>
    <t>Total BLL</t>
  </si>
  <si>
    <t>Total BWA</t>
  </si>
  <si>
    <t>Total CCE</t>
  </si>
  <si>
    <t>2016-04-29, 09:30:19</t>
  </si>
  <si>
    <t>Total CNC</t>
  </si>
  <si>
    <t>ARCA</t>
  </si>
  <si>
    <t>Total COF</t>
  </si>
  <si>
    <t>Total DPS</t>
  </si>
  <si>
    <t>Total EXPD</t>
  </si>
  <si>
    <t>FIS</t>
  </si>
  <si>
    <t>2016-05-12, 09:30:57</t>
  </si>
  <si>
    <t>2016-05-12, 15:58:00</t>
  </si>
  <si>
    <t>Total FIS</t>
  </si>
  <si>
    <t>Total HAS</t>
  </si>
  <si>
    <t>Total ISRG</t>
  </si>
  <si>
    <t>2016-05-03, 09:31:00</t>
  </si>
  <si>
    <t>2016-05-03, 09:31:01</t>
  </si>
  <si>
    <t>Total PNC</t>
  </si>
  <si>
    <t>RL</t>
  </si>
  <si>
    <t>2016-05-12, 09:31:45</t>
  </si>
  <si>
    <t>Total RL</t>
  </si>
  <si>
    <t>Total SLB</t>
  </si>
  <si>
    <t>Total TEL</t>
  </si>
  <si>
    <t>2016-04-27, 09:35:42</t>
  </si>
  <si>
    <t>Total TGNA</t>
  </si>
  <si>
    <t>BATS</t>
  </si>
  <si>
    <t>Total TMK</t>
  </si>
  <si>
    <t>Total UA</t>
  </si>
  <si>
    <t>Total</t>
  </si>
  <si>
    <t>Date</t>
  </si>
  <si>
    <t>Sum of Proceeds</t>
  </si>
  <si>
    <t>Sum of Comm/Fee</t>
  </si>
  <si>
    <t>Commission</t>
  </si>
  <si>
    <t>2016-02-08</t>
  </si>
  <si>
    <t>APC</t>
  </si>
  <si>
    <t>APD</t>
  </si>
  <si>
    <t>DO</t>
  </si>
  <si>
    <t>GD</t>
  </si>
  <si>
    <t>PYPL</t>
  </si>
  <si>
    <t>2016-02-10</t>
  </si>
  <si>
    <t>EXC</t>
  </si>
  <si>
    <t>2016-02-11</t>
  </si>
  <si>
    <t>AON</t>
  </si>
  <si>
    <t>CHD</t>
  </si>
  <si>
    <t>DE</t>
  </si>
  <si>
    <t>EMR</t>
  </si>
  <si>
    <t>GIS</t>
  </si>
  <si>
    <t>NDAQ</t>
  </si>
  <si>
    <t>PGR</t>
  </si>
  <si>
    <t>PX</t>
  </si>
  <si>
    <t>RTN</t>
  </si>
  <si>
    <t>2016-02-18</t>
  </si>
  <si>
    <t>MAR</t>
  </si>
  <si>
    <t>2016-02-19</t>
  </si>
  <si>
    <t>FLS</t>
  </si>
  <si>
    <t>2016-02-24</t>
  </si>
  <si>
    <t>AA</t>
  </si>
  <si>
    <t>BEN</t>
  </si>
  <si>
    <t>F</t>
  </si>
  <si>
    <t>FCX</t>
  </si>
  <si>
    <t>FLR</t>
  </si>
  <si>
    <t>PPG</t>
  </si>
  <si>
    <t>2016-02-26</t>
  </si>
  <si>
    <t>SRE</t>
  </si>
  <si>
    <t>2016-03-01</t>
  </si>
  <si>
    <t>MSI</t>
  </si>
  <si>
    <t>2016-03-03</t>
  </si>
  <si>
    <t>ABT</t>
  </si>
  <si>
    <t>2016-03-04</t>
  </si>
  <si>
    <t>SPLS</t>
  </si>
  <si>
    <t>XL</t>
  </si>
  <si>
    <t>2016-03-08</t>
  </si>
  <si>
    <t>AN</t>
  </si>
  <si>
    <t>DAL</t>
  </si>
  <si>
    <t>SYK</t>
  </si>
  <si>
    <t>2016-03-09</t>
  </si>
  <si>
    <t>CMG</t>
  </si>
  <si>
    <t>FTR</t>
  </si>
  <si>
    <t>2016-03-22</t>
  </si>
  <si>
    <t>2016-03-29</t>
  </si>
  <si>
    <t>JBHT</t>
  </si>
  <si>
    <t>2016-04-01</t>
  </si>
  <si>
    <t>HOT</t>
  </si>
  <si>
    <t>VZ</t>
  </si>
  <si>
    <t>2016-04-05</t>
  </si>
  <si>
    <t>D</t>
  </si>
  <si>
    <t>IVZ</t>
  </si>
  <si>
    <t>PKI</t>
  </si>
  <si>
    <t>WAT</t>
  </si>
  <si>
    <t>2016-02-02</t>
  </si>
  <si>
    <t>DD</t>
  </si>
  <si>
    <t>DOW</t>
  </si>
  <si>
    <t>PVH</t>
  </si>
  <si>
    <t>2016-02-03</t>
  </si>
  <si>
    <t>ADSK</t>
  </si>
  <si>
    <t>CMCSA</t>
  </si>
  <si>
    <t>ETN</t>
  </si>
  <si>
    <t>EW</t>
  </si>
  <si>
    <t>IP</t>
  </si>
  <si>
    <t>2016-02-04</t>
  </si>
  <si>
    <t>MON</t>
  </si>
  <si>
    <t>ALL</t>
  </si>
  <si>
    <t>VMC</t>
  </si>
  <si>
    <t>2016-02-05</t>
  </si>
  <si>
    <t>HIG</t>
  </si>
  <si>
    <t>2016-02-09</t>
  </si>
  <si>
    <t>MAS</t>
  </si>
  <si>
    <t>WYN</t>
  </si>
  <si>
    <t>AKAM</t>
  </si>
  <si>
    <t>CSCO</t>
  </si>
  <si>
    <t>EXPE</t>
  </si>
  <si>
    <t>TRIP</t>
  </si>
  <si>
    <t>2016-02-12</t>
  </si>
  <si>
    <t>BK</t>
  </si>
  <si>
    <t>INTU</t>
  </si>
  <si>
    <t>JPM</t>
  </si>
  <si>
    <t>NWSA</t>
  </si>
  <si>
    <t>SCHW</t>
  </si>
  <si>
    <t>2016-02-16</t>
  </si>
  <si>
    <t>AFL</t>
  </si>
  <si>
    <t>DHR</t>
  </si>
  <si>
    <t>HD</t>
  </si>
  <si>
    <t>KEY</t>
  </si>
  <si>
    <t>MS</t>
  </si>
  <si>
    <t>SBUX</t>
  </si>
  <si>
    <t>UNM</t>
  </si>
  <si>
    <t>2016-02-17</t>
  </si>
  <si>
    <t>DISCK</t>
  </si>
  <si>
    <t>FTI</t>
  </si>
  <si>
    <t>JEC</t>
  </si>
  <si>
    <t>PSA</t>
  </si>
  <si>
    <t>STJ</t>
  </si>
  <si>
    <t>CF</t>
  </si>
  <si>
    <t>IBM</t>
  </si>
  <si>
    <t>NVDA</t>
  </si>
  <si>
    <t>2016-02-22</t>
  </si>
  <si>
    <t>CBG</t>
  </si>
  <si>
    <t>HAL</t>
  </si>
  <si>
    <t>HES</t>
  </si>
  <si>
    <t>LNC</t>
  </si>
  <si>
    <t>NBL</t>
  </si>
  <si>
    <t>NFX</t>
  </si>
  <si>
    <t>SYF</t>
  </si>
  <si>
    <t>WFC</t>
  </si>
  <si>
    <t>2016-02-23</t>
  </si>
  <si>
    <t>LOW</t>
  </si>
  <si>
    <t>LYB</t>
  </si>
  <si>
    <t>MRO</t>
  </si>
  <si>
    <t>2016-02-29</t>
  </si>
  <si>
    <t>SIG</t>
  </si>
  <si>
    <t>MPC</t>
  </si>
  <si>
    <t>2016-03-10</t>
  </si>
  <si>
    <t>Account</t>
  </si>
  <si>
    <t>Paper</t>
  </si>
  <si>
    <t>Returns</t>
  </si>
  <si>
    <t>Live</t>
  </si>
  <si>
    <t>Sigma002</t>
  </si>
  <si>
    <t>[]</t>
  </si>
  <si>
    <t>Stock 1</t>
  </si>
  <si>
    <t>Stock 2</t>
  </si>
  <si>
    <t>Stock 3</t>
  </si>
  <si>
    <t>Stock 4</t>
  </si>
  <si>
    <t>Buy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</si>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</sst>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Lucida Sans Unicode"/>
      <family val="2"/>
    </font>
    <font>
      <sz val="11"/>
      <color rgb="FF00346B"/>
      <name val="Lucida Sans Unicode"/>
      <family val="2"/>
    </font>
    <font>
      <b/>
      <sz val="8"/>
      <color rgb="FF000000"/>
      <name val="Lucida Sans Unicode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FF0000"/>
      <name val="Lucida Sans Unicode"/>
      <family val="2"/>
    </font>
    <font>
      <sz val="8"/>
      <color rgb="FF008000"/>
      <name val="Lucida Sans Unicode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rgb="FFD6E4F4"/>
      </left>
      <right style="medium">
        <color rgb="FFD6E4F4"/>
      </right>
      <top style="medium">
        <color rgb="FFD6E4F4"/>
      </top>
      <bottom style="medium">
        <color rgb="FFD6E4F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tted">
        <color rgb="FFCCCCCC"/>
      </bottom>
      <diagonal/>
    </border>
    <border>
      <left style="dotted">
        <color rgb="FFCCCCCC"/>
      </left>
      <right/>
      <top style="dotted">
        <color rgb="FFCCCCCC"/>
      </top>
      <bottom style="dotted">
        <color rgb="FFCCCCCC"/>
      </bottom>
      <diagonal/>
    </border>
    <border>
      <left/>
      <right/>
      <top style="dotted">
        <color rgb="FFCCCCCC"/>
      </top>
      <bottom style="dotted">
        <color rgb="FFCCCCCC"/>
      </bottom>
      <diagonal/>
    </border>
    <border>
      <left/>
      <right style="dotted">
        <color rgb="FFCCCCCC"/>
      </right>
      <top style="dotted">
        <color rgb="FFCCCCCC"/>
      </top>
      <bottom style="dotted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0" xfId="2" applyFont="1" applyFill="1"/>
    <xf numFmtId="0" fontId="5" fillId="2" borderId="1" xfId="2" applyFont="1" applyFill="1" applyBorder="1" applyAlignment="1">
      <alignment horizontal="left" indent="3"/>
    </xf>
    <xf numFmtId="0" fontId="6" fillId="2" borderId="0" xfId="2" applyFont="1" applyFill="1" applyAlignment="1">
      <alignment horizontal="right" vertical="center" wrapText="1"/>
    </xf>
    <xf numFmtId="38" fontId="4" fillId="2" borderId="0" xfId="2" applyNumberFormat="1" applyFont="1" applyFill="1"/>
    <xf numFmtId="0" fontId="4" fillId="3" borderId="2" xfId="2" applyFont="1" applyFill="1" applyBorder="1" applyAlignment="1">
      <alignment horizontal="right" wrapText="1"/>
    </xf>
    <xf numFmtId="14" fontId="4" fillId="2" borderId="0" xfId="2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4" fontId="8" fillId="0" borderId="0" xfId="0" applyNumberFormat="1" applyFon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left"/>
    </xf>
    <xf numFmtId="2" fontId="0" fillId="0" borderId="0" xfId="0" applyNumberFormat="1"/>
    <xf numFmtId="10" fontId="0" fillId="0" borderId="0" xfId="1" applyNumberFormat="1" applyFont="1"/>
    <xf numFmtId="17" fontId="0" fillId="0" borderId="0" xfId="0" applyNumberFormat="1"/>
    <xf numFmtId="10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left" indent="1"/>
    </xf>
    <xf numFmtId="164" fontId="0" fillId="0" borderId="0" xfId="1" applyNumberFormat="1" applyFont="1"/>
    <xf numFmtId="0" fontId="5" fillId="5" borderId="1" xfId="0" applyFont="1" applyFill="1" applyBorder="1" applyAlignment="1">
      <alignment horizontal="left" indent="3"/>
    </xf>
    <xf numFmtId="0" fontId="4" fillId="5" borderId="0" xfId="0" applyFont="1" applyFill="1"/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right" vertical="center" wrapText="1"/>
    </xf>
    <xf numFmtId="0" fontId="4" fillId="5" borderId="4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5" borderId="2" xfId="0" applyFont="1" applyFill="1" applyBorder="1" applyAlignment="1">
      <alignment horizontal="right" wrapText="1"/>
    </xf>
    <xf numFmtId="4" fontId="4" fillId="5" borderId="2" xfId="0" applyNumberFormat="1" applyFont="1" applyFill="1" applyBorder="1" applyAlignment="1">
      <alignment horizontal="right" wrapText="1"/>
    </xf>
    <xf numFmtId="14" fontId="11" fillId="5" borderId="2" xfId="0" applyNumberFormat="1" applyFont="1" applyFill="1" applyBorder="1" applyAlignment="1">
      <alignment wrapText="1"/>
    </xf>
    <xf numFmtId="0" fontId="11" fillId="5" borderId="2" xfId="0" applyFont="1" applyFill="1" applyBorder="1" applyAlignment="1">
      <alignment horizontal="right" wrapText="1"/>
    </xf>
    <xf numFmtId="4" fontId="11" fillId="5" borderId="2" xfId="0" applyNumberFormat="1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wrapText="1"/>
    </xf>
    <xf numFmtId="14" fontId="12" fillId="5" borderId="2" xfId="0" applyNumberFormat="1" applyFont="1" applyFill="1" applyBorder="1" applyAlignment="1">
      <alignment wrapText="1"/>
    </xf>
    <xf numFmtId="0" fontId="12" fillId="5" borderId="2" xfId="0" applyFont="1" applyFill="1" applyBorder="1" applyAlignment="1">
      <alignment horizontal="right" wrapText="1"/>
    </xf>
    <xf numFmtId="4" fontId="12" fillId="5" borderId="2" xfId="0" applyNumberFormat="1" applyFont="1" applyFill="1" applyBorder="1" applyAlignment="1">
      <alignment horizontal="right" wrapText="1"/>
    </xf>
    <xf numFmtId="0" fontId="13" fillId="6" borderId="0" xfId="0" applyFont="1" applyFill="1"/>
    <xf numFmtId="14" fontId="0" fillId="0" borderId="0" xfId="0" applyNumberFormat="1"/>
    <xf numFmtId="0" fontId="0" fillId="7" borderId="0" xfId="0" applyFill="1"/>
    <xf numFmtId="0" fontId="0" fillId="8" borderId="0" xfId="0" applyFill="1"/>
    <xf numFmtId="0" fontId="4" fillId="5" borderId="5" xfId="0" applyFont="1" applyFill="1" applyBorder="1" applyAlignment="1">
      <alignment wrapText="1"/>
    </xf>
    <xf numFmtId="0" fontId="4" fillId="5" borderId="6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15" fillId="0" borderId="8" xfId="0" applyFont="1" applyBorder="1"/>
    <xf numFmtId="0" fontId="0" fillId="0" borderId="8" xfId="0" applyBorder="1"/>
    <xf numFmtId="0" fontId="16" fillId="0" borderId="8" xfId="0" applyFont="1" applyBorder="1"/>
    <xf numFmtId="0" fontId="14" fillId="0" borderId="8" xfId="0" applyFont="1" applyBorder="1"/>
    <xf numFmtId="14" fontId="0" fillId="0" borderId="10" xfId="0" applyNumberFormat="1" applyFont="1" applyBorder="1" applyAlignment="1">
      <alignment horizontal="center" vertical="center"/>
    </xf>
    <xf numFmtId="0" fontId="0" fillId="0" borderId="9" xfId="0" applyBorder="1"/>
    <xf numFmtId="0" fontId="15" fillId="0" borderId="9" xfId="0" applyFont="1" applyBorder="1"/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14" fontId="0" fillId="0" borderId="13" xfId="0" applyNumberFormat="1" applyFont="1" applyBorder="1" applyAlignment="1">
      <alignment horizontal="center" vertical="center"/>
    </xf>
    <xf numFmtId="0" fontId="14" fillId="0" borderId="14" xfId="0" applyFont="1" applyBorder="1"/>
    <xf numFmtId="0" fontId="0" fillId="0" borderId="14" xfId="0" applyBorder="1"/>
    <xf numFmtId="0" fontId="0" fillId="0" borderId="15" xfId="0" applyBorder="1"/>
    <xf numFmtId="0" fontId="15" fillId="9" borderId="0" xfId="0" applyFont="1" applyFill="1"/>
    <xf numFmtId="0" fontId="0" fillId="10" borderId="0" xfId="0" applyFill="1"/>
  </cellXfs>
  <cellStyles count="3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2"/>
    <cellStyle name="Percent" xfId="1" builtinId="5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3" tint="0.3999450666829432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(2)'!$M$18</c:f>
              <c:strCache>
                <c:ptCount val="1"/>
                <c:pt idx="0">
                  <c:v>BOG</c:v>
                </c:pt>
              </c:strCache>
            </c:strRef>
          </c:tx>
          <c:marker>
            <c:symbol val="none"/>
          </c:marker>
          <c:cat>
            <c:strRef>
              <c:f>'Summary (2)'!$I$19:$I$28</c:f>
              <c:strCache>
                <c:ptCount val="10"/>
                <c:pt idx="0">
                  <c:v>2016-04-19</c:v>
                </c:pt>
                <c:pt idx="1">
                  <c:v>2016-04-20</c:v>
                </c:pt>
                <c:pt idx="2">
                  <c:v>2016-04-21</c:v>
                </c:pt>
                <c:pt idx="3">
                  <c:v>2016-04-22</c:v>
                </c:pt>
                <c:pt idx="4">
                  <c:v>2016-04-25</c:v>
                </c:pt>
                <c:pt idx="5">
                  <c:v>2016-04-26</c:v>
                </c:pt>
                <c:pt idx="6">
                  <c:v>2016-04-27</c:v>
                </c:pt>
                <c:pt idx="7">
                  <c:v>2016-04-28</c:v>
                </c:pt>
                <c:pt idx="8">
                  <c:v>2016-04-29</c:v>
                </c:pt>
                <c:pt idx="9">
                  <c:v>2016-05-03</c:v>
                </c:pt>
              </c:strCache>
            </c:strRef>
          </c:cat>
          <c:val>
            <c:numRef>
              <c:f>'Summary (2)'!$M$19:$M$28</c:f>
              <c:numCache>
                <c:formatCode>0.00</c:formatCode>
                <c:ptCount val="10"/>
                <c:pt idx="0" formatCode="General">
                  <c:v>100</c:v>
                </c:pt>
                <c:pt idx="1">
                  <c:v>99.968403494801777</c:v>
                </c:pt>
                <c:pt idx="2">
                  <c:v>99.988113771257758</c:v>
                </c:pt>
                <c:pt idx="3">
                  <c:v>100.15702298376804</c:v>
                </c:pt>
                <c:pt idx="4">
                  <c:v>100.15702298376804</c:v>
                </c:pt>
                <c:pt idx="5">
                  <c:v>100.15702298376804</c:v>
                </c:pt>
                <c:pt idx="6">
                  <c:v>100.23311853593231</c:v>
                </c:pt>
                <c:pt idx="7">
                  <c:v>100.01898082961597</c:v>
                </c:pt>
                <c:pt idx="8">
                  <c:v>100.01569495286491</c:v>
                </c:pt>
                <c:pt idx="9">
                  <c:v>100.09563402806981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(2)'!$N$18</c:f>
              <c:strCache>
                <c:ptCount val="1"/>
                <c:pt idx="0">
                  <c:v>SOG</c:v>
                </c:pt>
              </c:strCache>
            </c:strRef>
          </c:tx>
          <c:marker>
            <c:symbol val="none"/>
          </c:marker>
          <c:cat>
            <c:strRef>
              <c:f>'Summary (2)'!$I$19:$I$28</c:f>
              <c:strCache>
                <c:ptCount val="10"/>
                <c:pt idx="0">
                  <c:v>2016-04-19</c:v>
                </c:pt>
                <c:pt idx="1">
                  <c:v>2016-04-20</c:v>
                </c:pt>
                <c:pt idx="2">
                  <c:v>2016-04-21</c:v>
                </c:pt>
                <c:pt idx="3">
                  <c:v>2016-04-22</c:v>
                </c:pt>
                <c:pt idx="4">
                  <c:v>2016-04-25</c:v>
                </c:pt>
                <c:pt idx="5">
                  <c:v>2016-04-26</c:v>
                </c:pt>
                <c:pt idx="6">
                  <c:v>2016-04-27</c:v>
                </c:pt>
                <c:pt idx="7">
                  <c:v>2016-04-28</c:v>
                </c:pt>
                <c:pt idx="8">
                  <c:v>2016-04-29</c:v>
                </c:pt>
                <c:pt idx="9">
                  <c:v>2016-05-03</c:v>
                </c:pt>
              </c:strCache>
            </c:strRef>
          </c:cat>
          <c:val>
            <c:numRef>
              <c:f>'Summary (2)'!$N$19:$N$28</c:f>
              <c:numCache>
                <c:formatCode>0.00</c:formatCode>
                <c:ptCount val="10"/>
                <c:pt idx="0" formatCode="General">
                  <c:v>100</c:v>
                </c:pt>
                <c:pt idx="1">
                  <c:v>100</c:v>
                </c:pt>
                <c:pt idx="2">
                  <c:v>100.02568517109252</c:v>
                </c:pt>
                <c:pt idx="3">
                  <c:v>100.02568517109252</c:v>
                </c:pt>
                <c:pt idx="4">
                  <c:v>100.02568517109252</c:v>
                </c:pt>
                <c:pt idx="5">
                  <c:v>100.02568517109252</c:v>
                </c:pt>
                <c:pt idx="6">
                  <c:v>100.01791947632942</c:v>
                </c:pt>
                <c:pt idx="7">
                  <c:v>100.01791947632942</c:v>
                </c:pt>
                <c:pt idx="8">
                  <c:v>100.01791947632942</c:v>
                </c:pt>
                <c:pt idx="9">
                  <c:v>100.01791947632942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535168"/>
        <c:axId val="478531640"/>
      </c:lineChart>
      <c:catAx>
        <c:axId val="47853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531640"/>
        <c:crosses val="autoZero"/>
        <c:auto val="1"/>
        <c:lblAlgn val="ctr"/>
        <c:lblOffset val="100"/>
        <c:noMultiLvlLbl val="0"/>
      </c:catAx>
      <c:valAx>
        <c:axId val="47853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5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Summary!$Q$1</c:f>
              <c:strCache>
                <c:ptCount val="1"/>
                <c:pt idx="0">
                  <c:v>BOG</c:v>
                </c:pt>
              </c:strCache>
            </c:strRef>
          </c:tx>
          <c:marker>
            <c:symbol val="none"/>
          </c:marker>
          <c:cat>
            <c:strRef>
              <c:f>Summary!$M$2:$M$11</c:f>
              <c:strCache>
                <c:ptCount val="10"/>
                <c:pt idx="0">
                  <c:v>2016-04-19</c:v>
                </c:pt>
                <c:pt idx="1">
                  <c:v>2016-04-20</c:v>
                </c:pt>
                <c:pt idx="2">
                  <c:v>2016-04-21</c:v>
                </c:pt>
                <c:pt idx="3">
                  <c:v>2016-04-22</c:v>
                </c:pt>
                <c:pt idx="4">
                  <c:v>2016-04-25</c:v>
                </c:pt>
                <c:pt idx="5">
                  <c:v>2016-04-26</c:v>
                </c:pt>
                <c:pt idx="6">
                  <c:v>2016-04-27</c:v>
                </c:pt>
                <c:pt idx="7">
                  <c:v>2016-04-28</c:v>
                </c:pt>
                <c:pt idx="8">
                  <c:v>2016-04-29</c:v>
                </c:pt>
                <c:pt idx="9">
                  <c:v>2016-05-03</c:v>
                </c:pt>
              </c:strCache>
            </c:strRef>
          </c:cat>
          <c:val>
            <c:numRef>
              <c:f>Summary!$Q$2:$Q$11</c:f>
              <c:numCache>
                <c:formatCode>0.00</c:formatCode>
                <c:ptCount val="10"/>
                <c:pt idx="0" formatCode="General">
                  <c:v>100</c:v>
                </c:pt>
                <c:pt idx="1">
                  <c:v>99.968403494801777</c:v>
                </c:pt>
                <c:pt idx="2">
                  <c:v>99.988113771257758</c:v>
                </c:pt>
                <c:pt idx="3">
                  <c:v>100.15702298376804</c:v>
                </c:pt>
                <c:pt idx="4">
                  <c:v>100.15702298376804</c:v>
                </c:pt>
                <c:pt idx="5">
                  <c:v>100.15702298376804</c:v>
                </c:pt>
                <c:pt idx="6">
                  <c:v>100.23311853593231</c:v>
                </c:pt>
                <c:pt idx="7">
                  <c:v>100.01898082961597</c:v>
                </c:pt>
                <c:pt idx="8">
                  <c:v>100.01569495286491</c:v>
                </c:pt>
                <c:pt idx="9">
                  <c:v>100.09563402806981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Summary!$R$1</c:f>
              <c:strCache>
                <c:ptCount val="1"/>
                <c:pt idx="0">
                  <c:v>SOG</c:v>
                </c:pt>
              </c:strCache>
            </c:strRef>
          </c:tx>
          <c:marker>
            <c:symbol val="none"/>
          </c:marker>
          <c:cat>
            <c:strRef>
              <c:f>Summary!$M$2:$M$11</c:f>
              <c:strCache>
                <c:ptCount val="10"/>
                <c:pt idx="0">
                  <c:v>2016-04-19</c:v>
                </c:pt>
                <c:pt idx="1">
                  <c:v>2016-04-20</c:v>
                </c:pt>
                <c:pt idx="2">
                  <c:v>2016-04-21</c:v>
                </c:pt>
                <c:pt idx="3">
                  <c:v>2016-04-22</c:v>
                </c:pt>
                <c:pt idx="4">
                  <c:v>2016-04-25</c:v>
                </c:pt>
                <c:pt idx="5">
                  <c:v>2016-04-26</c:v>
                </c:pt>
                <c:pt idx="6">
                  <c:v>2016-04-27</c:v>
                </c:pt>
                <c:pt idx="7">
                  <c:v>2016-04-28</c:v>
                </c:pt>
                <c:pt idx="8">
                  <c:v>2016-04-29</c:v>
                </c:pt>
                <c:pt idx="9">
                  <c:v>2016-05-03</c:v>
                </c:pt>
              </c:strCache>
            </c:strRef>
          </c:cat>
          <c:val>
            <c:numRef>
              <c:f>Summary!$R$2:$R$11</c:f>
              <c:numCache>
                <c:formatCode>0.00</c:formatCode>
                <c:ptCount val="10"/>
                <c:pt idx="0" formatCode="General">
                  <c:v>100</c:v>
                </c:pt>
                <c:pt idx="1">
                  <c:v>100</c:v>
                </c:pt>
                <c:pt idx="2">
                  <c:v>100.02568517109252</c:v>
                </c:pt>
                <c:pt idx="3">
                  <c:v>100.02568517109252</c:v>
                </c:pt>
                <c:pt idx="4">
                  <c:v>100.02568517109252</c:v>
                </c:pt>
                <c:pt idx="5">
                  <c:v>100.02568517109252</c:v>
                </c:pt>
                <c:pt idx="6">
                  <c:v>100.01791947632942</c:v>
                </c:pt>
                <c:pt idx="7">
                  <c:v>100.01791947632942</c:v>
                </c:pt>
                <c:pt idx="8">
                  <c:v>100.01791947632942</c:v>
                </c:pt>
                <c:pt idx="9">
                  <c:v>100.01791947632942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535952"/>
        <c:axId val="478534776"/>
      </c:lineChart>
      <c:catAx>
        <c:axId val="4785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534776"/>
        <c:crosses val="autoZero"/>
        <c:auto val="1"/>
        <c:lblAlgn val="ctr"/>
        <c:lblOffset val="100"/>
        <c:noMultiLvlLbl val="0"/>
      </c:catAx>
      <c:valAx>
        <c:axId val="47853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53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Live and paper'!$U$3</c:f>
              <c:strCache>
                <c:ptCount val="1"/>
                <c:pt idx="0">
                  <c:v>Sigma002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Live and paper'!$O$4:$O$86</c:f>
              <c:numCache>
                <c:formatCode>m/d/yyyy</c:formatCode>
                <c:ptCount val="83"/>
                <c:pt idx="0">
                  <c:v>42407</c:v>
                </c:pt>
                <c:pt idx="1">
                  <c:v>42408</c:v>
                </c:pt>
                <c:pt idx="2">
                  <c:v>42409</c:v>
                </c:pt>
                <c:pt idx="3">
                  <c:v>42410</c:v>
                </c:pt>
                <c:pt idx="4">
                  <c:v>42411</c:v>
                </c:pt>
                <c:pt idx="5">
                  <c:v>42412</c:v>
                </c:pt>
                <c:pt idx="6">
                  <c:v>42415</c:v>
                </c:pt>
                <c:pt idx="7">
                  <c:v>42416</c:v>
                </c:pt>
                <c:pt idx="8">
                  <c:v>42417</c:v>
                </c:pt>
                <c:pt idx="9">
                  <c:v>42418</c:v>
                </c:pt>
                <c:pt idx="10">
                  <c:v>42419</c:v>
                </c:pt>
                <c:pt idx="11">
                  <c:v>42422</c:v>
                </c:pt>
                <c:pt idx="12">
                  <c:v>42423</c:v>
                </c:pt>
                <c:pt idx="13">
                  <c:v>42424</c:v>
                </c:pt>
                <c:pt idx="14">
                  <c:v>42425</c:v>
                </c:pt>
                <c:pt idx="15">
                  <c:v>42426</c:v>
                </c:pt>
                <c:pt idx="16">
                  <c:v>42429</c:v>
                </c:pt>
                <c:pt idx="17">
                  <c:v>42430</c:v>
                </c:pt>
                <c:pt idx="18">
                  <c:v>42431</c:v>
                </c:pt>
                <c:pt idx="19">
                  <c:v>42432</c:v>
                </c:pt>
                <c:pt idx="20">
                  <c:v>42433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42450</c:v>
                </c:pt>
                <c:pt idx="32">
                  <c:v>42451</c:v>
                </c:pt>
                <c:pt idx="33">
                  <c:v>42452</c:v>
                </c:pt>
                <c:pt idx="34">
                  <c:v>42453</c:v>
                </c:pt>
                <c:pt idx="35">
                  <c:v>42454</c:v>
                </c:pt>
                <c:pt idx="36">
                  <c:v>42457</c:v>
                </c:pt>
                <c:pt idx="37">
                  <c:v>42458</c:v>
                </c:pt>
                <c:pt idx="38">
                  <c:v>42459</c:v>
                </c:pt>
                <c:pt idx="39">
                  <c:v>42460</c:v>
                </c:pt>
                <c:pt idx="40">
                  <c:v>42461</c:v>
                </c:pt>
                <c:pt idx="41">
                  <c:v>42464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42492</c:v>
                </c:pt>
                <c:pt idx="62">
                  <c:v>42493</c:v>
                </c:pt>
                <c:pt idx="63">
                  <c:v>42494</c:v>
                </c:pt>
                <c:pt idx="64">
                  <c:v>42495</c:v>
                </c:pt>
                <c:pt idx="65">
                  <c:v>42496</c:v>
                </c:pt>
                <c:pt idx="66">
                  <c:v>42499</c:v>
                </c:pt>
                <c:pt idx="67">
                  <c:v>42500</c:v>
                </c:pt>
                <c:pt idx="68">
                  <c:v>42501</c:v>
                </c:pt>
                <c:pt idx="69">
                  <c:v>42502</c:v>
                </c:pt>
                <c:pt idx="70">
                  <c:v>42503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42513</c:v>
                </c:pt>
                <c:pt idx="77">
                  <c:v>42514</c:v>
                </c:pt>
                <c:pt idx="78">
                  <c:v>42515</c:v>
                </c:pt>
                <c:pt idx="79">
                  <c:v>42516</c:v>
                </c:pt>
                <c:pt idx="80">
                  <c:v>42517</c:v>
                </c:pt>
                <c:pt idx="81">
                  <c:v>42520</c:v>
                </c:pt>
                <c:pt idx="82">
                  <c:v>42521</c:v>
                </c:pt>
              </c:numCache>
            </c:numRef>
          </c:cat>
          <c:val>
            <c:numRef>
              <c:f>'Combined Live and paper'!$U$4:$U$86</c:f>
              <c:numCache>
                <c:formatCode>0.00</c:formatCode>
                <c:ptCount val="83"/>
                <c:pt idx="0">
                  <c:v>100</c:v>
                </c:pt>
                <c:pt idx="1">
                  <c:v>102.74801996400001</c:v>
                </c:pt>
                <c:pt idx="2">
                  <c:v>102.42946000177339</c:v>
                </c:pt>
                <c:pt idx="3">
                  <c:v>102.20832504057557</c:v>
                </c:pt>
                <c:pt idx="4">
                  <c:v>102.93660025351561</c:v>
                </c:pt>
                <c:pt idx="5">
                  <c:v>102.35780833761015</c:v>
                </c:pt>
                <c:pt idx="6">
                  <c:v>102.35780833761015</c:v>
                </c:pt>
                <c:pt idx="7">
                  <c:v>102.1479031672575</c:v>
                </c:pt>
                <c:pt idx="8">
                  <c:v>101.6001962946206</c:v>
                </c:pt>
                <c:pt idx="9">
                  <c:v>101.25415619368077</c:v>
                </c:pt>
                <c:pt idx="10">
                  <c:v>100.97698306651618</c:v>
                </c:pt>
                <c:pt idx="11">
                  <c:v>100.14325649399241</c:v>
                </c:pt>
                <c:pt idx="12">
                  <c:v>100.60627885471803</c:v>
                </c:pt>
                <c:pt idx="13">
                  <c:v>105.29143270835173</c:v>
                </c:pt>
                <c:pt idx="14">
                  <c:v>105.29143270835173</c:v>
                </c:pt>
                <c:pt idx="15">
                  <c:v>104.75734190772589</c:v>
                </c:pt>
                <c:pt idx="16">
                  <c:v>104.83804696393159</c:v>
                </c:pt>
                <c:pt idx="17">
                  <c:v>104.85553395016517</c:v>
                </c:pt>
                <c:pt idx="18">
                  <c:v>104.85553395016517</c:v>
                </c:pt>
                <c:pt idx="19">
                  <c:v>104.66787400105456</c:v>
                </c:pt>
                <c:pt idx="20">
                  <c:v>105.10674642541998</c:v>
                </c:pt>
                <c:pt idx="21">
                  <c:v>105.10674642541998</c:v>
                </c:pt>
                <c:pt idx="22">
                  <c:v>104.50526255832587</c:v>
                </c:pt>
                <c:pt idx="23">
                  <c:v>103.47609473265146</c:v>
                </c:pt>
                <c:pt idx="24">
                  <c:v>103.39728733890307</c:v>
                </c:pt>
                <c:pt idx="25">
                  <c:v>103.39728733890307</c:v>
                </c:pt>
                <c:pt idx="26">
                  <c:v>103.39728733890307</c:v>
                </c:pt>
                <c:pt idx="27">
                  <c:v>103.39728733890307</c:v>
                </c:pt>
                <c:pt idx="28">
                  <c:v>103.39728733890307</c:v>
                </c:pt>
                <c:pt idx="29">
                  <c:v>103.39728733890307</c:v>
                </c:pt>
                <c:pt idx="30">
                  <c:v>103.39728733890307</c:v>
                </c:pt>
                <c:pt idx="31">
                  <c:v>103.39728733890307</c:v>
                </c:pt>
                <c:pt idx="32">
                  <c:v>103.70458407687428</c:v>
                </c:pt>
                <c:pt idx="33">
                  <c:v>103.70458407687428</c:v>
                </c:pt>
                <c:pt idx="34">
                  <c:v>103.70458407687428</c:v>
                </c:pt>
                <c:pt idx="35">
                  <c:v>103.70458407687428</c:v>
                </c:pt>
                <c:pt idx="36">
                  <c:v>103.70458407687428</c:v>
                </c:pt>
                <c:pt idx="37">
                  <c:v>104.26726440915859</c:v>
                </c:pt>
                <c:pt idx="38">
                  <c:v>104.26726440915859</c:v>
                </c:pt>
                <c:pt idx="39">
                  <c:v>104.26726440915859</c:v>
                </c:pt>
                <c:pt idx="40">
                  <c:v>105.04745464182655</c:v>
                </c:pt>
                <c:pt idx="41">
                  <c:v>105.04745464182655</c:v>
                </c:pt>
                <c:pt idx="42">
                  <c:v>104.82914502158989</c:v>
                </c:pt>
                <c:pt idx="43">
                  <c:v>104.82914502158989</c:v>
                </c:pt>
                <c:pt idx="44">
                  <c:v>104.82914502158989</c:v>
                </c:pt>
                <c:pt idx="45">
                  <c:v>104.82914502158989</c:v>
                </c:pt>
                <c:pt idx="46">
                  <c:v>104.82914502158989</c:v>
                </c:pt>
                <c:pt idx="47">
                  <c:v>104.82914502158989</c:v>
                </c:pt>
                <c:pt idx="48">
                  <c:v>104.82914502158989</c:v>
                </c:pt>
                <c:pt idx="49">
                  <c:v>104.82914502158989</c:v>
                </c:pt>
                <c:pt idx="50">
                  <c:v>104.82914502158989</c:v>
                </c:pt>
                <c:pt idx="51">
                  <c:v>104.82914502158989</c:v>
                </c:pt>
                <c:pt idx="52">
                  <c:v>104.82914502158989</c:v>
                </c:pt>
                <c:pt idx="53">
                  <c:v>104.70179583787075</c:v>
                </c:pt>
                <c:pt idx="54">
                  <c:v>104.89119091908411</c:v>
                </c:pt>
                <c:pt idx="55">
                  <c:v>105.59092005370533</c:v>
                </c:pt>
                <c:pt idx="56">
                  <c:v>105.59092005370533</c:v>
                </c:pt>
                <c:pt idx="57">
                  <c:v>105.59092005370533</c:v>
                </c:pt>
                <c:pt idx="58">
                  <c:v>106.20415104134784</c:v>
                </c:pt>
                <c:pt idx="59">
                  <c:v>104.42822221498838</c:v>
                </c:pt>
                <c:pt idx="60">
                  <c:v>104.40084116269267</c:v>
                </c:pt>
                <c:pt idx="61">
                  <c:v>104.40084116269267</c:v>
                </c:pt>
                <c:pt idx="62">
                  <c:v>105.07080224060191</c:v>
                </c:pt>
                <c:pt idx="63">
                  <c:v>105.07080224060191</c:v>
                </c:pt>
                <c:pt idx="64">
                  <c:v>105.07080224060191</c:v>
                </c:pt>
                <c:pt idx="65">
                  <c:v>105.07080224060191</c:v>
                </c:pt>
                <c:pt idx="66">
                  <c:v>105.07080224060191</c:v>
                </c:pt>
                <c:pt idx="67">
                  <c:v>105.07080224060191</c:v>
                </c:pt>
                <c:pt idx="68">
                  <c:v>105.07080224060191</c:v>
                </c:pt>
                <c:pt idx="69">
                  <c:v>105.07080224060191</c:v>
                </c:pt>
                <c:pt idx="70">
                  <c:v>105.07080224060191</c:v>
                </c:pt>
                <c:pt idx="71">
                  <c:v>105.07080224060191</c:v>
                </c:pt>
                <c:pt idx="72">
                  <c:v>105.07080224060191</c:v>
                </c:pt>
                <c:pt idx="73">
                  <c:v>105.07080224060191</c:v>
                </c:pt>
                <c:pt idx="74">
                  <c:v>105.07080224060191</c:v>
                </c:pt>
                <c:pt idx="75">
                  <c:v>105.07080224060191</c:v>
                </c:pt>
                <c:pt idx="76">
                  <c:v>105.07080224060191</c:v>
                </c:pt>
                <c:pt idx="77">
                  <c:v>105.07080224060191</c:v>
                </c:pt>
                <c:pt idx="78">
                  <c:v>105.07080224060191</c:v>
                </c:pt>
                <c:pt idx="79">
                  <c:v>105.07080224060191</c:v>
                </c:pt>
                <c:pt idx="80">
                  <c:v>105.07080224060191</c:v>
                </c:pt>
                <c:pt idx="81">
                  <c:v>105.07080224060191</c:v>
                </c:pt>
                <c:pt idx="82">
                  <c:v>105.07080224060191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'Combined Live and paper'!$S$3</c:f>
              <c:strCache>
                <c:ptCount val="1"/>
                <c:pt idx="0">
                  <c:v>BOG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Live and paper'!$O$4:$O$86</c:f>
              <c:numCache>
                <c:formatCode>m/d/yyyy</c:formatCode>
                <c:ptCount val="83"/>
                <c:pt idx="0">
                  <c:v>42407</c:v>
                </c:pt>
                <c:pt idx="1">
                  <c:v>42408</c:v>
                </c:pt>
                <c:pt idx="2">
                  <c:v>42409</c:v>
                </c:pt>
                <c:pt idx="3">
                  <c:v>42410</c:v>
                </c:pt>
                <c:pt idx="4">
                  <c:v>42411</c:v>
                </c:pt>
                <c:pt idx="5">
                  <c:v>42412</c:v>
                </c:pt>
                <c:pt idx="6">
                  <c:v>42415</c:v>
                </c:pt>
                <c:pt idx="7">
                  <c:v>42416</c:v>
                </c:pt>
                <c:pt idx="8">
                  <c:v>42417</c:v>
                </c:pt>
                <c:pt idx="9">
                  <c:v>42418</c:v>
                </c:pt>
                <c:pt idx="10">
                  <c:v>42419</c:v>
                </c:pt>
                <c:pt idx="11">
                  <c:v>42422</c:v>
                </c:pt>
                <c:pt idx="12">
                  <c:v>42423</c:v>
                </c:pt>
                <c:pt idx="13">
                  <c:v>42424</c:v>
                </c:pt>
                <c:pt idx="14">
                  <c:v>42425</c:v>
                </c:pt>
                <c:pt idx="15">
                  <c:v>42426</c:v>
                </c:pt>
                <c:pt idx="16">
                  <c:v>42429</c:v>
                </c:pt>
                <c:pt idx="17">
                  <c:v>42430</c:v>
                </c:pt>
                <c:pt idx="18">
                  <c:v>42431</c:v>
                </c:pt>
                <c:pt idx="19">
                  <c:v>42432</c:v>
                </c:pt>
                <c:pt idx="20">
                  <c:v>42433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42450</c:v>
                </c:pt>
                <c:pt idx="32">
                  <c:v>42451</c:v>
                </c:pt>
                <c:pt idx="33">
                  <c:v>42452</c:v>
                </c:pt>
                <c:pt idx="34">
                  <c:v>42453</c:v>
                </c:pt>
                <c:pt idx="35">
                  <c:v>42454</c:v>
                </c:pt>
                <c:pt idx="36">
                  <c:v>42457</c:v>
                </c:pt>
                <c:pt idx="37">
                  <c:v>42458</c:v>
                </c:pt>
                <c:pt idx="38">
                  <c:v>42459</c:v>
                </c:pt>
                <c:pt idx="39">
                  <c:v>42460</c:v>
                </c:pt>
                <c:pt idx="40">
                  <c:v>42461</c:v>
                </c:pt>
                <c:pt idx="41">
                  <c:v>42464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42492</c:v>
                </c:pt>
                <c:pt idx="62">
                  <c:v>42493</c:v>
                </c:pt>
                <c:pt idx="63">
                  <c:v>42494</c:v>
                </c:pt>
                <c:pt idx="64">
                  <c:v>42495</c:v>
                </c:pt>
                <c:pt idx="65">
                  <c:v>42496</c:v>
                </c:pt>
                <c:pt idx="66">
                  <c:v>42499</c:v>
                </c:pt>
                <c:pt idx="67">
                  <c:v>42500</c:v>
                </c:pt>
                <c:pt idx="68">
                  <c:v>42501</c:v>
                </c:pt>
                <c:pt idx="69">
                  <c:v>42502</c:v>
                </c:pt>
                <c:pt idx="70">
                  <c:v>42503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42513</c:v>
                </c:pt>
                <c:pt idx="77">
                  <c:v>42514</c:v>
                </c:pt>
                <c:pt idx="78">
                  <c:v>42515</c:v>
                </c:pt>
                <c:pt idx="79">
                  <c:v>42516</c:v>
                </c:pt>
                <c:pt idx="80">
                  <c:v>42517</c:v>
                </c:pt>
                <c:pt idx="81">
                  <c:v>42520</c:v>
                </c:pt>
                <c:pt idx="82">
                  <c:v>42521</c:v>
                </c:pt>
              </c:numCache>
            </c:numRef>
          </c:cat>
          <c:val>
            <c:numRef>
              <c:f>'Combined Live and paper'!$S$4:$S$86</c:f>
              <c:numCache>
                <c:formatCode>0.00</c:formatCode>
                <c:ptCount val="83"/>
                <c:pt idx="0">
                  <c:v>100</c:v>
                </c:pt>
                <c:pt idx="1">
                  <c:v>102.74801996400001</c:v>
                </c:pt>
                <c:pt idx="2">
                  <c:v>102.74801996400001</c:v>
                </c:pt>
                <c:pt idx="3">
                  <c:v>102.75771937708461</c:v>
                </c:pt>
                <c:pt idx="4">
                  <c:v>104.12028673602475</c:v>
                </c:pt>
                <c:pt idx="5">
                  <c:v>104.12028673602475</c:v>
                </c:pt>
                <c:pt idx="6">
                  <c:v>104.12028673602475</c:v>
                </c:pt>
                <c:pt idx="7">
                  <c:v>104.12028673602475</c:v>
                </c:pt>
                <c:pt idx="8">
                  <c:v>104.12028673602475</c:v>
                </c:pt>
                <c:pt idx="9">
                  <c:v>104.29462574413554</c:v>
                </c:pt>
                <c:pt idx="10">
                  <c:v>104.00912963562355</c:v>
                </c:pt>
                <c:pt idx="11">
                  <c:v>104.00912963562355</c:v>
                </c:pt>
                <c:pt idx="12">
                  <c:v>104.00912963562355</c:v>
                </c:pt>
                <c:pt idx="13">
                  <c:v>108.8527515255567</c:v>
                </c:pt>
                <c:pt idx="14">
                  <c:v>108.8527515255567</c:v>
                </c:pt>
                <c:pt idx="15">
                  <c:v>108.68109072791039</c:v>
                </c:pt>
                <c:pt idx="16">
                  <c:v>108.68109072791039</c:v>
                </c:pt>
                <c:pt idx="17">
                  <c:v>108.69921873384379</c:v>
                </c:pt>
                <c:pt idx="18">
                  <c:v>108.69921873384379</c:v>
                </c:pt>
                <c:pt idx="19">
                  <c:v>108.89883397912662</c:v>
                </c:pt>
                <c:pt idx="20">
                  <c:v>109.35544681983939</c:v>
                </c:pt>
                <c:pt idx="21">
                  <c:v>109.35544681983939</c:v>
                </c:pt>
                <c:pt idx="22">
                  <c:v>108.72964933986817</c:v>
                </c:pt>
                <c:pt idx="23">
                  <c:v>107.65887975316915</c:v>
                </c:pt>
                <c:pt idx="24">
                  <c:v>107.65887975316915</c:v>
                </c:pt>
                <c:pt idx="25">
                  <c:v>107.65887975316915</c:v>
                </c:pt>
                <c:pt idx="26">
                  <c:v>107.65887975316915</c:v>
                </c:pt>
                <c:pt idx="27">
                  <c:v>107.65887975316915</c:v>
                </c:pt>
                <c:pt idx="28">
                  <c:v>107.65887975316915</c:v>
                </c:pt>
                <c:pt idx="29">
                  <c:v>107.65887975316915</c:v>
                </c:pt>
                <c:pt idx="30">
                  <c:v>107.65887975316915</c:v>
                </c:pt>
                <c:pt idx="31">
                  <c:v>107.65887975316915</c:v>
                </c:pt>
                <c:pt idx="32">
                  <c:v>107.97884194379556</c:v>
                </c:pt>
                <c:pt idx="33">
                  <c:v>107.97884194379556</c:v>
                </c:pt>
                <c:pt idx="34">
                  <c:v>107.97884194379556</c:v>
                </c:pt>
                <c:pt idx="35">
                  <c:v>107.97884194379556</c:v>
                </c:pt>
                <c:pt idx="36">
                  <c:v>107.97884194379556</c:v>
                </c:pt>
                <c:pt idx="37">
                  <c:v>108.5647135444142</c:v>
                </c:pt>
                <c:pt idx="38">
                  <c:v>108.5647135444142</c:v>
                </c:pt>
                <c:pt idx="39">
                  <c:v>108.5647135444142</c:v>
                </c:pt>
                <c:pt idx="40">
                  <c:v>109.37705986998162</c:v>
                </c:pt>
                <c:pt idx="41">
                  <c:v>109.37705986998162</c:v>
                </c:pt>
                <c:pt idx="42">
                  <c:v>109.14975246415982</c:v>
                </c:pt>
                <c:pt idx="43">
                  <c:v>109.14975246415982</c:v>
                </c:pt>
                <c:pt idx="44">
                  <c:v>109.14975246415982</c:v>
                </c:pt>
                <c:pt idx="45">
                  <c:v>109.14975246415982</c:v>
                </c:pt>
                <c:pt idx="46">
                  <c:v>109.14975246415982</c:v>
                </c:pt>
                <c:pt idx="47">
                  <c:v>109.14975246415982</c:v>
                </c:pt>
                <c:pt idx="48">
                  <c:v>109.14975246415982</c:v>
                </c:pt>
                <c:pt idx="49">
                  <c:v>109.14975246415982</c:v>
                </c:pt>
                <c:pt idx="50">
                  <c:v>109.14975246415982</c:v>
                </c:pt>
                <c:pt idx="51">
                  <c:v>109.14975246415982</c:v>
                </c:pt>
                <c:pt idx="52">
                  <c:v>109.14975246415982</c:v>
                </c:pt>
                <c:pt idx="53">
                  <c:v>109.01715449365652</c:v>
                </c:pt>
                <c:pt idx="54">
                  <c:v>109.10323443186761</c:v>
                </c:pt>
                <c:pt idx="55">
                  <c:v>109.83106210876261</c:v>
                </c:pt>
                <c:pt idx="56">
                  <c:v>109.83106210876261</c:v>
                </c:pt>
                <c:pt idx="57">
                  <c:v>109.83106210876261</c:v>
                </c:pt>
                <c:pt idx="58">
                  <c:v>110.50305247916884</c:v>
                </c:pt>
                <c:pt idx="59">
                  <c:v>108.65523811057543</c:v>
                </c:pt>
                <c:pt idx="60">
                  <c:v>108.62674873582782</c:v>
                </c:pt>
                <c:pt idx="61">
                  <c:v>108.62674873582782</c:v>
                </c:pt>
                <c:pt idx="62">
                  <c:v>109.32382830781538</c:v>
                </c:pt>
                <c:pt idx="63">
                  <c:v>109.32382830781538</c:v>
                </c:pt>
                <c:pt idx="64">
                  <c:v>109.32382830781538</c:v>
                </c:pt>
                <c:pt idx="65">
                  <c:v>109.32382830781538</c:v>
                </c:pt>
                <c:pt idx="66">
                  <c:v>109.32382830781538</c:v>
                </c:pt>
                <c:pt idx="67">
                  <c:v>109.32382830781538</c:v>
                </c:pt>
                <c:pt idx="68">
                  <c:v>109.32382830781538</c:v>
                </c:pt>
                <c:pt idx="69">
                  <c:v>109.32382830781538</c:v>
                </c:pt>
                <c:pt idx="70">
                  <c:v>109.32382830781538</c:v>
                </c:pt>
                <c:pt idx="71">
                  <c:v>109.32382830781538</c:v>
                </c:pt>
                <c:pt idx="72">
                  <c:v>109.32382830781538</c:v>
                </c:pt>
                <c:pt idx="73">
                  <c:v>109.32382830781538</c:v>
                </c:pt>
                <c:pt idx="74">
                  <c:v>109.32382830781538</c:v>
                </c:pt>
                <c:pt idx="75">
                  <c:v>109.32382830781538</c:v>
                </c:pt>
                <c:pt idx="76">
                  <c:v>109.32382830781538</c:v>
                </c:pt>
                <c:pt idx="77">
                  <c:v>109.32382830781538</c:v>
                </c:pt>
                <c:pt idx="78">
                  <c:v>109.32382830781538</c:v>
                </c:pt>
                <c:pt idx="79">
                  <c:v>109.32382830781538</c:v>
                </c:pt>
                <c:pt idx="80">
                  <c:v>109.32382830781538</c:v>
                </c:pt>
                <c:pt idx="81">
                  <c:v>109.32382830781538</c:v>
                </c:pt>
                <c:pt idx="82">
                  <c:v>109.32382830781538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'Combined Live and paper'!$T$3</c:f>
              <c:strCache>
                <c:ptCount val="1"/>
                <c:pt idx="0">
                  <c:v>SOG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Live and paper'!$O$4:$O$86</c:f>
              <c:numCache>
                <c:formatCode>m/d/yyyy</c:formatCode>
                <c:ptCount val="83"/>
                <c:pt idx="0">
                  <c:v>42407</c:v>
                </c:pt>
                <c:pt idx="1">
                  <c:v>42408</c:v>
                </c:pt>
                <c:pt idx="2">
                  <c:v>42409</c:v>
                </c:pt>
                <c:pt idx="3">
                  <c:v>42410</c:v>
                </c:pt>
                <c:pt idx="4">
                  <c:v>42411</c:v>
                </c:pt>
                <c:pt idx="5">
                  <c:v>42412</c:v>
                </c:pt>
                <c:pt idx="6">
                  <c:v>42415</c:v>
                </c:pt>
                <c:pt idx="7">
                  <c:v>42416</c:v>
                </c:pt>
                <c:pt idx="8">
                  <c:v>42417</c:v>
                </c:pt>
                <c:pt idx="9">
                  <c:v>42418</c:v>
                </c:pt>
                <c:pt idx="10">
                  <c:v>42419</c:v>
                </c:pt>
                <c:pt idx="11">
                  <c:v>42422</c:v>
                </c:pt>
                <c:pt idx="12">
                  <c:v>42423</c:v>
                </c:pt>
                <c:pt idx="13">
                  <c:v>42424</c:v>
                </c:pt>
                <c:pt idx="14">
                  <c:v>42425</c:v>
                </c:pt>
                <c:pt idx="15">
                  <c:v>42426</c:v>
                </c:pt>
                <c:pt idx="16">
                  <c:v>42429</c:v>
                </c:pt>
                <c:pt idx="17">
                  <c:v>42430</c:v>
                </c:pt>
                <c:pt idx="18">
                  <c:v>42431</c:v>
                </c:pt>
                <c:pt idx="19">
                  <c:v>42432</c:v>
                </c:pt>
                <c:pt idx="20">
                  <c:v>42433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42450</c:v>
                </c:pt>
                <c:pt idx="32">
                  <c:v>42451</c:v>
                </c:pt>
                <c:pt idx="33">
                  <c:v>42452</c:v>
                </c:pt>
                <c:pt idx="34">
                  <c:v>42453</c:v>
                </c:pt>
                <c:pt idx="35">
                  <c:v>42454</c:v>
                </c:pt>
                <c:pt idx="36">
                  <c:v>42457</c:v>
                </c:pt>
                <c:pt idx="37">
                  <c:v>42458</c:v>
                </c:pt>
                <c:pt idx="38">
                  <c:v>42459</c:v>
                </c:pt>
                <c:pt idx="39">
                  <c:v>42460</c:v>
                </c:pt>
                <c:pt idx="40">
                  <c:v>42461</c:v>
                </c:pt>
                <c:pt idx="41">
                  <c:v>42464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42492</c:v>
                </c:pt>
                <c:pt idx="62">
                  <c:v>42493</c:v>
                </c:pt>
                <c:pt idx="63">
                  <c:v>42494</c:v>
                </c:pt>
                <c:pt idx="64">
                  <c:v>42495</c:v>
                </c:pt>
                <c:pt idx="65">
                  <c:v>42496</c:v>
                </c:pt>
                <c:pt idx="66">
                  <c:v>42499</c:v>
                </c:pt>
                <c:pt idx="67">
                  <c:v>42500</c:v>
                </c:pt>
                <c:pt idx="68">
                  <c:v>42501</c:v>
                </c:pt>
                <c:pt idx="69">
                  <c:v>42502</c:v>
                </c:pt>
                <c:pt idx="70">
                  <c:v>42503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42513</c:v>
                </c:pt>
                <c:pt idx="77">
                  <c:v>42514</c:v>
                </c:pt>
                <c:pt idx="78">
                  <c:v>42515</c:v>
                </c:pt>
                <c:pt idx="79">
                  <c:v>42516</c:v>
                </c:pt>
                <c:pt idx="80">
                  <c:v>42517</c:v>
                </c:pt>
                <c:pt idx="81">
                  <c:v>42520</c:v>
                </c:pt>
                <c:pt idx="82">
                  <c:v>42521</c:v>
                </c:pt>
              </c:numCache>
            </c:numRef>
          </c:cat>
          <c:val>
            <c:numRef>
              <c:f>'Combined Live and paper'!$T$4:$T$86</c:f>
              <c:numCache>
                <c:formatCode>0.00</c:formatCode>
                <c:ptCount val="83"/>
                <c:pt idx="0">
                  <c:v>100</c:v>
                </c:pt>
                <c:pt idx="1">
                  <c:v>100</c:v>
                </c:pt>
                <c:pt idx="2">
                  <c:v>99.689959998900008</c:v>
                </c:pt>
                <c:pt idx="3">
                  <c:v>99.465328612034483</c:v>
                </c:pt>
                <c:pt idx="4">
                  <c:v>98.855148620459445</c:v>
                </c:pt>
                <c:pt idx="5">
                  <c:v>98.299305890796333</c:v>
                </c:pt>
                <c:pt idx="6">
                  <c:v>98.299305890796333</c:v>
                </c:pt>
                <c:pt idx="7">
                  <c:v>98.097723491918671</c:v>
                </c:pt>
                <c:pt idx="8">
                  <c:v>97.571733278898037</c:v>
                </c:pt>
                <c:pt idx="9">
                  <c:v>97.076039609639139</c:v>
                </c:pt>
                <c:pt idx="10">
                  <c:v>97.076039609639139</c:v>
                </c:pt>
                <c:pt idx="11">
                  <c:v>96.274521567407547</c:v>
                </c:pt>
                <c:pt idx="12">
                  <c:v>96.719656445326606</c:v>
                </c:pt>
                <c:pt idx="13">
                  <c:v>96.719656445326606</c:v>
                </c:pt>
                <c:pt idx="14">
                  <c:v>96.719656445326606</c:v>
                </c:pt>
                <c:pt idx="15">
                  <c:v>96.381572886221974</c:v>
                </c:pt>
                <c:pt idx="16">
                  <c:v>96.455825249973515</c:v>
                </c:pt>
                <c:pt idx="17">
                  <c:v>96.455825249973515</c:v>
                </c:pt>
                <c:pt idx="18">
                  <c:v>96.455825249973515</c:v>
                </c:pt>
                <c:pt idx="19">
                  <c:v>96.106066782034588</c:v>
                </c:pt>
                <c:pt idx="20">
                  <c:v>96.106066782034588</c:v>
                </c:pt>
                <c:pt idx="21">
                  <c:v>96.106066782034588</c:v>
                </c:pt>
                <c:pt idx="22">
                  <c:v>96.106066782034588</c:v>
                </c:pt>
                <c:pt idx="23">
                  <c:v>96.106066782034588</c:v>
                </c:pt>
                <c:pt idx="24">
                  <c:v>96.032872401573385</c:v>
                </c:pt>
                <c:pt idx="25">
                  <c:v>96.032872401573385</c:v>
                </c:pt>
                <c:pt idx="26">
                  <c:v>96.032872401573385</c:v>
                </c:pt>
                <c:pt idx="27">
                  <c:v>96.032872401573385</c:v>
                </c:pt>
                <c:pt idx="28">
                  <c:v>96.032872401573385</c:v>
                </c:pt>
                <c:pt idx="29">
                  <c:v>96.032872401573385</c:v>
                </c:pt>
                <c:pt idx="30">
                  <c:v>96.032872401573385</c:v>
                </c:pt>
                <c:pt idx="31">
                  <c:v>96.032872401573385</c:v>
                </c:pt>
                <c:pt idx="32">
                  <c:v>96.032872401573385</c:v>
                </c:pt>
                <c:pt idx="33">
                  <c:v>96.032872401573385</c:v>
                </c:pt>
                <c:pt idx="34">
                  <c:v>96.032872401573385</c:v>
                </c:pt>
                <c:pt idx="35">
                  <c:v>96.032872401573385</c:v>
                </c:pt>
                <c:pt idx="36">
                  <c:v>96.032872401573385</c:v>
                </c:pt>
                <c:pt idx="37">
                  <c:v>96.032872401573385</c:v>
                </c:pt>
                <c:pt idx="38">
                  <c:v>96.032872401573385</c:v>
                </c:pt>
                <c:pt idx="39">
                  <c:v>96.032872401573385</c:v>
                </c:pt>
                <c:pt idx="40">
                  <c:v>96.032872401573385</c:v>
                </c:pt>
                <c:pt idx="41">
                  <c:v>96.032872401573385</c:v>
                </c:pt>
                <c:pt idx="42">
                  <c:v>96.032872401573385</c:v>
                </c:pt>
                <c:pt idx="43">
                  <c:v>96.032872401573385</c:v>
                </c:pt>
                <c:pt idx="44">
                  <c:v>96.032872401573385</c:v>
                </c:pt>
                <c:pt idx="45">
                  <c:v>96.032872401573385</c:v>
                </c:pt>
                <c:pt idx="46">
                  <c:v>96.032872401573385</c:v>
                </c:pt>
                <c:pt idx="47">
                  <c:v>96.032872401573385</c:v>
                </c:pt>
                <c:pt idx="48">
                  <c:v>96.032872401573385</c:v>
                </c:pt>
                <c:pt idx="49">
                  <c:v>96.032872401573385</c:v>
                </c:pt>
                <c:pt idx="50">
                  <c:v>96.032872401573385</c:v>
                </c:pt>
                <c:pt idx="51">
                  <c:v>96.032872401573385</c:v>
                </c:pt>
                <c:pt idx="52">
                  <c:v>96.032872401573385</c:v>
                </c:pt>
                <c:pt idx="53">
                  <c:v>96.032872401573385</c:v>
                </c:pt>
                <c:pt idx="54">
                  <c:v>96.130758717055272</c:v>
                </c:pt>
                <c:pt idx="55">
                  <c:v>96.130758717055272</c:v>
                </c:pt>
                <c:pt idx="56">
                  <c:v>96.130758717055272</c:v>
                </c:pt>
                <c:pt idx="57">
                  <c:v>96.130758717055272</c:v>
                </c:pt>
                <c:pt idx="58">
                  <c:v>96.100882333626913</c:v>
                </c:pt>
                <c:pt idx="59">
                  <c:v>96.100882333626913</c:v>
                </c:pt>
                <c:pt idx="60">
                  <c:v>96.100882333626913</c:v>
                </c:pt>
                <c:pt idx="61">
                  <c:v>96.100882333626913</c:v>
                </c:pt>
                <c:pt idx="62">
                  <c:v>96.100882333626913</c:v>
                </c:pt>
                <c:pt idx="63">
                  <c:v>96.100882333626913</c:v>
                </c:pt>
                <c:pt idx="64">
                  <c:v>96.100882333626913</c:v>
                </c:pt>
                <c:pt idx="65">
                  <c:v>96.100882333626913</c:v>
                </c:pt>
                <c:pt idx="66">
                  <c:v>96.100882333626913</c:v>
                </c:pt>
                <c:pt idx="67">
                  <c:v>96.100882333626913</c:v>
                </c:pt>
                <c:pt idx="68">
                  <c:v>96.100882333626913</c:v>
                </c:pt>
                <c:pt idx="69">
                  <c:v>96.100882333626913</c:v>
                </c:pt>
                <c:pt idx="70">
                  <c:v>96.100882333626913</c:v>
                </c:pt>
                <c:pt idx="71">
                  <c:v>96.100882333626913</c:v>
                </c:pt>
                <c:pt idx="72">
                  <c:v>96.100882333626913</c:v>
                </c:pt>
                <c:pt idx="73">
                  <c:v>96.100882333626913</c:v>
                </c:pt>
                <c:pt idx="74">
                  <c:v>96.100882333626913</c:v>
                </c:pt>
                <c:pt idx="75">
                  <c:v>96.100882333626913</c:v>
                </c:pt>
                <c:pt idx="76">
                  <c:v>96.100882333626913</c:v>
                </c:pt>
                <c:pt idx="77">
                  <c:v>96.100882333626913</c:v>
                </c:pt>
                <c:pt idx="78">
                  <c:v>96.100882333626913</c:v>
                </c:pt>
                <c:pt idx="79">
                  <c:v>96.100882333626913</c:v>
                </c:pt>
                <c:pt idx="80">
                  <c:v>96.100882333626913</c:v>
                </c:pt>
                <c:pt idx="81">
                  <c:v>96.100882333626913</c:v>
                </c:pt>
                <c:pt idx="82">
                  <c:v>96.100882333626913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532424"/>
        <c:axId val="478536736"/>
      </c:lineChart>
      <c:dateAx>
        <c:axId val="478532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6736"/>
        <c:crosses val="autoZero"/>
        <c:auto val="1"/>
        <c:lblOffset val="100"/>
        <c:baseTimeUnit val="days"/>
      </c:dateAx>
      <c:valAx>
        <c:axId val="4785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50800</xdr:rowOff>
    </xdr:from>
    <xdr:to>
      <xdr:col>13</xdr:col>
      <xdr:colOff>685800</xdr:colOff>
      <xdr:row>16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16</xdr:row>
      <xdr:rowOff>50800</xdr:rowOff>
    </xdr:from>
    <xdr:to>
      <xdr:col>11</xdr:col>
      <xdr:colOff>1041400</xdr:colOff>
      <xdr:row>34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1152525</xdr:colOff>
      <xdr:row>62</xdr:row>
      <xdr:rowOff>61912</xdr:rowOff>
    </xdr:from>
    <xdr:to>
      <xdr:col>10</xdr:col>
      <xdr:colOff>95250</xdr:colOff>
      <xdr:row>76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 Langyu" refreshedDate="42504.729403240737" createdVersion="4" refreshedVersion="4" minRefreshableVersion="3" recordCount="34">
  <cacheSource type="worksheet">
    <worksheetSource ref="A2:T36" sheet="amended (2)"/>
  </cacheSource>
  <cacheFields count="20">
    <cacheField name="Flag" numFmtId="0">
      <sharedItems/>
    </cacheField>
    <cacheField name="P&amp;L" numFmtId="38">
      <sharedItems containsSemiMixedTypes="0" containsString="0" containsNumber="1" minValue="-19996.41" maxValue="20287.649999999998"/>
    </cacheField>
    <cacheField name="B/S" numFmtId="0">
      <sharedItems/>
    </cacheField>
    <cacheField name="Invested $" numFmtId="0">
      <sharedItems containsSemiMixedTypes="0" containsString="0" containsNumber="1" minValue="9467.4" maxValue="20289.36"/>
    </cacheField>
    <cacheField name="Strategy" numFmtId="0">
      <sharedItems count="4">
        <s v="BOG"/>
        <s v="SOG"/>
        <s v="S" u="1"/>
        <s v="B" u="1"/>
      </sharedItems>
    </cacheField>
    <cacheField name="Sort name" numFmtId="0">
      <sharedItems count="17">
        <s v="2016-04-20 CCE"/>
        <s v="2016-04-20 HAS"/>
        <s v="2016-04-20 TEL"/>
        <s v="2016-04-21 EXPD"/>
        <s v="2016-04-21 UA"/>
        <s v="2016-04-22 ISRG"/>
        <s v="2016-04-22 SLB"/>
        <s v="2016-04-27 COF"/>
        <s v="2016-04-27 DPS"/>
        <s v="2016-04-27 TGNA"/>
        <s v="2016-04-28 ABC"/>
        <s v="2016-04-28 ALLE"/>
        <s v="2016-04-28 BLL"/>
        <s v="2016-04-28 BWA"/>
        <s v="2016-04-29 CNC"/>
        <s v="2016-05-03 PNC"/>
        <s v="2016-05-03 TMK"/>
      </sharedItems>
    </cacheField>
    <cacheField name="Trade Date" numFmtId="0">
      <sharedItems count="7">
        <s v="2016-04-20"/>
        <s v="2016-04-21"/>
        <s v="2016-04-22"/>
        <s v="2016-04-27"/>
        <s v="2016-04-28"/>
        <s v="2016-04-29"/>
        <s v="2016-05-03"/>
      </sharedItems>
    </cacheField>
    <cacheField name="Symbol" numFmtId="0">
      <sharedItems count="17">
        <s v="CCE"/>
        <s v="HAS"/>
        <s v="TEL"/>
        <s v="EXPD"/>
        <s v="UA"/>
        <s v="ISRG"/>
        <s v="SLB"/>
        <s v="COF"/>
        <s v="DPS"/>
        <s v="TGNA"/>
        <s v="ABC"/>
        <s v="ALLE"/>
        <s v="BLL"/>
        <s v="BWA"/>
        <s v="CNC"/>
        <s v="PNC"/>
        <s v="TMK"/>
      </sharedItems>
    </cacheField>
    <cacheField name="Date/Time" numFmtId="0">
      <sharedItems/>
    </cacheField>
    <cacheField name="Exchange" numFmtId="0">
      <sharedItems/>
    </cacheField>
    <cacheField name="Quantity" numFmtId="0">
      <sharedItems containsSemiMixedTypes="0" containsString="0" containsNumber="1" containsInteger="1" minValue="-854" maxValue="854"/>
    </cacheField>
    <cacheField name="T. Price" numFmtId="0">
      <sharedItems containsSemiMixedTypes="0" containsString="0" containsNumber="1" minValue="23.36" maxValue="637.69000000000005"/>
    </cacheField>
    <cacheField name="C. Price" numFmtId="0">
      <sharedItems containsSemiMixedTypes="0" containsString="0" containsNumber="1" minValue="23.35" maxValue="638.15"/>
    </cacheField>
    <cacheField name="Proceeds" numFmtId="4">
      <sharedItems containsSemiMixedTypes="0" containsString="0" containsNumber="1" minValue="-19992.14" maxValue="20289.36"/>
    </cacheField>
    <cacheField name="Comm/Fee" numFmtId="0">
      <sharedItems containsSemiMixedTypes="0" containsString="0" containsNumber="1" minValue="-4.4000000000000004" maxValue="-1"/>
    </cacheField>
    <cacheField name="Basis" numFmtId="4">
      <sharedItems containsSemiMixedTypes="0" containsString="0" containsNumber="1" minValue="-19996.41" maxValue="19996.41"/>
    </cacheField>
    <cacheField name="Realized P/L" numFmtId="0">
      <sharedItems containsSemiMixedTypes="0" containsString="0" containsNumber="1" minValue="-511.44" maxValue="357.29"/>
    </cacheField>
    <cacheField name="MTM P/L" numFmtId="0">
      <sharedItems containsSemiMixedTypes="0" containsString="0" containsNumber="1" minValue="-479.7" maxValue="357.63"/>
    </cacheField>
    <cacheField name="Code" numFmtId="0">
      <sharedItems/>
    </cacheField>
    <cacheField name="Cod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Y"/>
    <n v="-9959.36"/>
    <s v="Buy"/>
    <n v="9958.36"/>
    <x v="0"/>
    <x v="0"/>
    <x v="0"/>
    <x v="0"/>
    <s v="2016-04-20, 09:30:01"/>
    <s v="-"/>
    <n v="188"/>
    <n v="52.97"/>
    <n v="52.83"/>
    <n v="-9958.36"/>
    <n v="-1"/>
    <n v="9959.36"/>
    <n v="0"/>
    <n v="-26.32"/>
    <s v="O"/>
    <s v="O;P"/>
  </r>
  <r>
    <s v="Y"/>
    <n v="9940.2999940000009"/>
    <s v="Sell"/>
    <n v="9941.52"/>
    <x v="0"/>
    <x v="0"/>
    <x v="0"/>
    <x v="0"/>
    <s v="2016-04-20, 15:58:00"/>
    <s v="-"/>
    <n v="-188"/>
    <n v="52.880425500000001"/>
    <n v="52.83"/>
    <n v="9941.52"/>
    <n v="-1.22"/>
    <n v="-9959.36"/>
    <n v="-19.059999999999999"/>
    <n v="9.48"/>
    <s v="C;P"/>
    <s v="O;P"/>
  </r>
  <r>
    <s v="Y"/>
    <n v="-9983.3112999999994"/>
    <s v="Buy"/>
    <n v="9982.31"/>
    <x v="0"/>
    <x v="1"/>
    <x v="0"/>
    <x v="1"/>
    <s v="2016-04-20, 09:30:01"/>
    <s v="-"/>
    <n v="117"/>
    <n v="85.318899999999999"/>
    <n v="86.5"/>
    <n v="-9982.31"/>
    <n v="-1"/>
    <n v="9983.31"/>
    <n v="0"/>
    <n v="138.19"/>
    <s v="O"/>
    <s v="C"/>
  </r>
  <r>
    <s v="Y"/>
    <n v="10107.6799999"/>
    <s v="Sell"/>
    <n v="10108.9"/>
    <x v="0"/>
    <x v="1"/>
    <x v="0"/>
    <x v="1"/>
    <s v="2016-04-20, 15:58:00"/>
    <s v="-"/>
    <n v="-117"/>
    <n v="86.400854699999996"/>
    <n v="86.5"/>
    <n v="10108.9"/>
    <n v="-1.22"/>
    <n v="-9983.31"/>
    <n v="124.37"/>
    <n v="-11.6"/>
    <s v="C;P"/>
    <s v="C"/>
  </r>
  <r>
    <s v="Y"/>
    <n v="-9976.2000000000007"/>
    <s v="Buy"/>
    <n v="9975.2000000000007"/>
    <x v="0"/>
    <x v="2"/>
    <x v="0"/>
    <x v="2"/>
    <s v="2016-04-20, 09:31:41"/>
    <s v="-"/>
    <n v="160"/>
    <n v="62.344999999999999"/>
    <n v="61.44"/>
    <n v="-9975.2000000000007"/>
    <n v="-1"/>
    <n v="9976.2000000000007"/>
    <n v="0"/>
    <n v="-144.80000000000001"/>
    <s v="O"/>
    <s v="C;P"/>
  </r>
  <r>
    <s v="Y"/>
    <n v="9810.1500000000015"/>
    <s v="Sell"/>
    <n v="9811.36"/>
    <x v="0"/>
    <x v="2"/>
    <x v="0"/>
    <x v="2"/>
    <s v="2016-04-20, 15:58:00"/>
    <s v="-"/>
    <n v="-160"/>
    <n v="61.320999999999998"/>
    <n v="61.44"/>
    <n v="9811.36"/>
    <n v="-1.21"/>
    <n v="-9976.2000000000007"/>
    <n v="-166.05"/>
    <n v="-19.04"/>
    <s v="C"/>
    <s v="C;P"/>
  </r>
  <r>
    <s v="Y"/>
    <n v="-9992.0799962000001"/>
    <s v="Buy"/>
    <n v="9991.0499999999993"/>
    <x v="0"/>
    <x v="3"/>
    <x v="1"/>
    <x v="3"/>
    <s v="2016-04-21, 09:30:22"/>
    <s v="-"/>
    <n v="206"/>
    <n v="48.500242700000001"/>
    <n v="48.71"/>
    <n v="-9991.0499999999993"/>
    <n v="-1.03"/>
    <n v="9992.08"/>
    <n v="0"/>
    <n v="43.21"/>
    <s v="O;P"/>
    <s v="C;P"/>
  </r>
  <r>
    <s v="Y"/>
    <n v="10031.559993000001"/>
    <s v="Sell"/>
    <n v="10032.780000000001"/>
    <x v="0"/>
    <x v="3"/>
    <x v="1"/>
    <x v="3"/>
    <s v="2016-04-21, 15:58:00"/>
    <s v="-"/>
    <n v="-206"/>
    <n v="48.7028155"/>
    <n v="48.71"/>
    <n v="10032.780000000001"/>
    <n v="-1.22"/>
    <n v="-9992.08"/>
    <n v="39.479999999999997"/>
    <n v="-1.48"/>
    <s v="C;P"/>
    <s v="C;P"/>
  </r>
  <r>
    <s v="Y"/>
    <n v="9971.9700100000009"/>
    <s v="Sell"/>
    <n v="9973.19"/>
    <x v="1"/>
    <x v="4"/>
    <x v="1"/>
    <x v="4"/>
    <s v="2016-04-21, 09:30:14"/>
    <s v="-"/>
    <n v="-210"/>
    <n v="47.491380999999997"/>
    <n v="46.93"/>
    <n v="9973.19"/>
    <n v="-1.22"/>
    <n v="-9971.9699999999993"/>
    <n v="0"/>
    <n v="117.89"/>
    <s v="O;P"/>
    <s v="O;P"/>
  </r>
  <r>
    <s v="Y"/>
    <n v="-9870.0400010000012"/>
    <s v="Buy"/>
    <n v="9869"/>
    <x v="1"/>
    <x v="4"/>
    <x v="1"/>
    <x v="4"/>
    <s v="2016-04-21, 15:58:00"/>
    <s v="-"/>
    <n v="210"/>
    <n v="46.995238100000002"/>
    <n v="46.93"/>
    <n v="-9869"/>
    <n v="-1.04"/>
    <n v="9971.9699999999993"/>
    <n v="101.93"/>
    <n v="-13.7"/>
    <s v="C;P"/>
    <s v="O;P"/>
  </r>
  <r>
    <s v="Y"/>
    <n v="-9468.4"/>
    <s v="Buy"/>
    <n v="9467.4"/>
    <x v="0"/>
    <x v="5"/>
    <x v="2"/>
    <x v="5"/>
    <s v="2016-04-22, 09:30:04"/>
    <s v="-"/>
    <n v="15"/>
    <n v="631.16"/>
    <n v="638.15"/>
    <n v="-9467.4"/>
    <n v="-1"/>
    <n v="9468.4"/>
    <n v="0"/>
    <n v="104.85"/>
    <s v="O"/>
    <s v="C"/>
  </r>
  <r>
    <s v="Y"/>
    <n v="9564.1400000000012"/>
    <s v="Sell"/>
    <n v="9565.35"/>
    <x v="0"/>
    <x v="5"/>
    <x v="2"/>
    <x v="5"/>
    <s v="2016-04-22, 15:58:00"/>
    <s v="-"/>
    <n v="-15"/>
    <n v="637.69000000000005"/>
    <n v="638.15"/>
    <n v="9565.35"/>
    <n v="-1.21"/>
    <n v="-9468.4"/>
    <n v="95.74"/>
    <n v="-6.9"/>
    <s v="C"/>
    <s v="C;P"/>
  </r>
  <r>
    <s v="Y"/>
    <n v="-9904.4600000000009"/>
    <s v="Buy"/>
    <n v="9903.4599999999991"/>
    <x v="0"/>
    <x v="6"/>
    <x v="2"/>
    <x v="6"/>
    <s v="2016-04-22, 09:30:40"/>
    <s v="-"/>
    <n v="127"/>
    <n v="77.98"/>
    <n v="79.930000000000007"/>
    <n v="-9903.4599999999991"/>
    <n v="-1"/>
    <n v="9904.4599999999991"/>
    <n v="0"/>
    <n v="247.65"/>
    <s v="O"/>
    <s v="C"/>
  </r>
  <r>
    <s v="Y"/>
    <n v="10142.27"/>
    <s v="Sell"/>
    <n v="10143.49"/>
    <x v="0"/>
    <x v="6"/>
    <x v="2"/>
    <x v="6"/>
    <s v="2016-04-22, 15:58:00"/>
    <s v="-"/>
    <n v="-127"/>
    <n v="79.87"/>
    <n v="79.930000000000007"/>
    <n v="10143.49"/>
    <n v="-1.22"/>
    <n v="-9904.4599999999991"/>
    <n v="237.81"/>
    <n v="-7.62"/>
    <s v="C;P"/>
    <s v="C"/>
  </r>
  <r>
    <s v="Y"/>
    <n v="-19930.36"/>
    <s v="Buy"/>
    <n v="19929"/>
    <x v="0"/>
    <x v="7"/>
    <x v="3"/>
    <x v="7"/>
    <s v="2016-04-27, 09:31:15"/>
    <s v="-"/>
    <n v="273"/>
    <n v="73"/>
    <n v="74.31"/>
    <n v="-19929"/>
    <n v="-1.36"/>
    <n v="19930.36"/>
    <n v="0"/>
    <n v="357.63"/>
    <s v="O"/>
    <s v="C"/>
  </r>
  <r>
    <s v="Y"/>
    <n v="20287.649999999998"/>
    <s v="Sell"/>
    <n v="20289.36"/>
    <x v="0"/>
    <x v="7"/>
    <x v="3"/>
    <x v="7"/>
    <s v="2016-04-27, 15:58:00"/>
    <s v="-"/>
    <n v="-273"/>
    <n v="74.319999999999993"/>
    <n v="74.31"/>
    <n v="20289.36"/>
    <n v="-1.71"/>
    <n v="-19930.36"/>
    <n v="357.29"/>
    <n v="2.73"/>
    <s v="C;P"/>
    <s v="C"/>
  </r>
  <r>
    <s v="Y"/>
    <n v="9992.11"/>
    <s v="Sell"/>
    <n v="9993.33"/>
    <x v="1"/>
    <x v="8"/>
    <x v="3"/>
    <x v="8"/>
    <s v="2016-04-27, 09:31:56"/>
    <s v="-"/>
    <n v="-111"/>
    <n v="90.03"/>
    <n v="90.38"/>
    <n v="9993.33"/>
    <n v="-1.22"/>
    <n v="-9992.11"/>
    <n v="0"/>
    <n v="-38.85"/>
    <s v="O"/>
    <s v="C"/>
  </r>
  <r>
    <s v="Y"/>
    <n v="-10023.1889011"/>
    <s v="Buy"/>
    <n v="10022.19"/>
    <x v="1"/>
    <x v="8"/>
    <x v="3"/>
    <x v="8"/>
    <s v="2016-04-27, 15:58:00"/>
    <s v="-"/>
    <n v="111"/>
    <n v="90.289990099999997"/>
    <n v="90.38"/>
    <n v="-10022.19"/>
    <n v="-1"/>
    <n v="9992.11"/>
    <n v="-31.08"/>
    <n v="9.99"/>
    <s v="C;P"/>
    <s v="C"/>
  </r>
  <r>
    <s v="Y"/>
    <n v="-19996.41"/>
    <s v="Buy"/>
    <n v="19992.14"/>
    <x v="0"/>
    <x v="9"/>
    <x v="3"/>
    <x v="9"/>
    <s v="2016-04-27, 09:35:40"/>
    <s v="-"/>
    <n v="854"/>
    <n v="23.41"/>
    <n v="23.35"/>
    <n v="-19992.14"/>
    <n v="-4.2699999999999996"/>
    <n v="19996.41"/>
    <n v="0"/>
    <n v="-51.24"/>
    <s v="O;P"/>
    <s v="C;P"/>
  </r>
  <r>
    <s v="Y"/>
    <n v="19945.039999999997"/>
    <s v="Sell"/>
    <n v="19949.439999999999"/>
    <x v="0"/>
    <x v="9"/>
    <x v="3"/>
    <x v="9"/>
    <s v="2016-04-27, 15:58:00"/>
    <s v="-"/>
    <n v="-854"/>
    <n v="23.36"/>
    <n v="23.35"/>
    <n v="19949.439999999999"/>
    <n v="-4.4000000000000004"/>
    <n v="-19996.41"/>
    <n v="-51.37"/>
    <n v="8.5399999999999991"/>
    <s v="C;P"/>
    <s v="C;P"/>
  </r>
  <r>
    <s v="Y"/>
    <n v="-19909.12"/>
    <s v="Buy"/>
    <n v="19908"/>
    <x v="0"/>
    <x v="10"/>
    <x v="4"/>
    <x v="10"/>
    <s v="2016-04-28, 09:35:57"/>
    <s v="-"/>
    <n v="225"/>
    <n v="88.48"/>
    <n v="86.42"/>
    <n v="-19908"/>
    <n v="-1.1200000000000001"/>
    <n v="19909.12"/>
    <n v="0"/>
    <n v="-463.5"/>
    <s v="O"/>
    <s v="O"/>
  </r>
  <r>
    <s v="Y"/>
    <n v="19425.104997500002"/>
    <s v="Sell"/>
    <n v="19426.52"/>
    <x v="0"/>
    <x v="10"/>
    <x v="4"/>
    <x v="10"/>
    <s v="2016-04-28, 15:58:00"/>
    <s v="-"/>
    <n v="-225"/>
    <n v="86.340111100000001"/>
    <n v="86.42"/>
    <n v="19426.52"/>
    <n v="-1.42"/>
    <n v="-19909.12"/>
    <n v="-484.02"/>
    <n v="-17.98"/>
    <s v="C;P"/>
    <s v="O;P"/>
  </r>
  <r>
    <s v="Y"/>
    <n v="-19990.350000000002"/>
    <s v="Buy"/>
    <n v="19988.8"/>
    <x v="0"/>
    <x v="11"/>
    <x v="4"/>
    <x v="11"/>
    <s v="2016-04-28, 09:32:58"/>
    <s v="-"/>
    <n v="310"/>
    <n v="64.48"/>
    <n v="65.239999999999995"/>
    <n v="-19988.8"/>
    <n v="-1.55"/>
    <n v="19990.349999999999"/>
    <n v="0"/>
    <n v="235.6"/>
    <s v="O;P"/>
    <s v="O;P"/>
  </r>
  <r>
    <s v="Y"/>
    <n v="20206.919999999998"/>
    <s v="Sell"/>
    <n v="20208.900000000001"/>
    <x v="0"/>
    <x v="11"/>
    <x v="4"/>
    <x v="11"/>
    <s v="2016-04-28, 15:58:00"/>
    <s v="-"/>
    <n v="-310"/>
    <n v="65.19"/>
    <n v="65.239999999999995"/>
    <n v="20208.900000000001"/>
    <n v="-1.98"/>
    <n v="-19990.349999999999"/>
    <n v="216.57"/>
    <n v="-15.5"/>
    <s v="C;P"/>
    <s v="C;P"/>
  </r>
  <r>
    <s v="Y"/>
    <n v="-19952.2"/>
    <s v="Buy"/>
    <n v="19950.84"/>
    <x v="0"/>
    <x v="12"/>
    <x v="4"/>
    <x v="12"/>
    <s v="2016-04-28, 09:30:03"/>
    <s v="-"/>
    <n v="273"/>
    <n v="73.08"/>
    <n v="72.930000000000007"/>
    <n v="-19950.84"/>
    <n v="-1.36"/>
    <n v="19952.2"/>
    <n v="0"/>
    <n v="-40.950000000000003"/>
    <s v="O;P"/>
    <s v="C"/>
  </r>
  <r>
    <s v="Y"/>
    <n v="19894.983"/>
    <s v="Sell"/>
    <n v="19896.509999999998"/>
    <x v="0"/>
    <x v="12"/>
    <x v="4"/>
    <x v="12"/>
    <s v="2016-04-28, 15:58:00"/>
    <s v="-"/>
    <n v="-273"/>
    <n v="72.881"/>
    <n v="72.930000000000007"/>
    <n v="19896.509999999998"/>
    <n v="-1.53"/>
    <n v="-19952.2"/>
    <n v="-57.22"/>
    <n v="-13.38"/>
    <s v="C"/>
    <s v="O;P"/>
  </r>
  <r>
    <s v="Y"/>
    <n v="-19909.68"/>
    <s v="Buy"/>
    <n v="19907.55"/>
    <x v="0"/>
    <x v="13"/>
    <x v="4"/>
    <x v="13"/>
    <s v="2016-04-28, 09:32:49"/>
    <s v="-"/>
    <n v="533"/>
    <n v="37.35"/>
    <n v="36.450000000000003"/>
    <n v="-19907.55"/>
    <n v="-2.13"/>
    <n v="19909.68"/>
    <n v="0"/>
    <n v="-479.7"/>
    <s v="O"/>
    <s v="O;P"/>
  </r>
  <r>
    <s v="Y"/>
    <n v="19398.25"/>
    <s v="Sell"/>
    <n v="19401.2"/>
    <x v="0"/>
    <x v="13"/>
    <x v="4"/>
    <x v="13"/>
    <s v="2016-04-28, 15:58:00"/>
    <s v="-"/>
    <n v="-533"/>
    <n v="36.4"/>
    <n v="36.450000000000003"/>
    <n v="19401.2"/>
    <n v="-2.95"/>
    <n v="-19909.68"/>
    <n v="-511.44"/>
    <n v="-26.65"/>
    <s v="C;P"/>
    <s v="O;P"/>
  </r>
  <r>
    <s v="Y"/>
    <n v="-19959.169999999998"/>
    <s v="Buy"/>
    <n v="19957.560000000001"/>
    <x v="0"/>
    <x v="14"/>
    <x v="5"/>
    <x v="14"/>
    <s v="2016-04-29, 09:30:18"/>
    <s v="-"/>
    <n v="322"/>
    <n v="61.98"/>
    <n v="61.96"/>
    <n v="-19957.560000000001"/>
    <n v="-1.61"/>
    <n v="19959.169999999998"/>
    <n v="0"/>
    <n v="-6.44"/>
    <s v="O;P"/>
    <s v="O;P"/>
  </r>
  <r>
    <s v="Y"/>
    <n v="19946.060013200004"/>
    <s v="Sell"/>
    <n v="19948"/>
    <x v="0"/>
    <x v="14"/>
    <x v="5"/>
    <x v="14"/>
    <s v="2016-04-29, 15:58:05"/>
    <s v="-"/>
    <n v="-322"/>
    <n v="61.950310600000002"/>
    <n v="61.96"/>
    <n v="19948"/>
    <n v="-1.94"/>
    <n v="-19959.169999999998"/>
    <n v="-13.11"/>
    <n v="-3.12"/>
    <s v="C;P"/>
    <s v="C;P"/>
  </r>
  <r>
    <s v="Y"/>
    <n v="-19982.66"/>
    <s v="Buy"/>
    <n v="19981.5"/>
    <x v="0"/>
    <x v="15"/>
    <x v="6"/>
    <x v="15"/>
    <s v="2016-05-03, 09:30:12"/>
    <s v="-"/>
    <n v="231"/>
    <n v="86.5"/>
    <n v="86.87"/>
    <n v="-19981.5"/>
    <n v="-1.1599999999999999"/>
    <n v="19982.66"/>
    <n v="0"/>
    <n v="85.47"/>
    <s v="O;P"/>
    <s v="C"/>
  </r>
  <r>
    <s v="Y"/>
    <n v="20072.310000000001"/>
    <s v="Sell"/>
    <n v="20073.900000000001"/>
    <x v="0"/>
    <x v="15"/>
    <x v="6"/>
    <x v="15"/>
    <s v="2016-05-03, 15:55:21"/>
    <s v="-"/>
    <n v="-231"/>
    <n v="86.9"/>
    <n v="86.87"/>
    <n v="20073.900000000001"/>
    <n v="-1.59"/>
    <n v="-19982.66"/>
    <n v="89.65"/>
    <n v="6.93"/>
    <s v="C"/>
    <s v="C;P"/>
  </r>
  <r>
    <s v="Y"/>
    <n v="-19973.659999999996"/>
    <s v="Buy"/>
    <n v="19971.900000000001"/>
    <x v="0"/>
    <x v="16"/>
    <x v="6"/>
    <x v="16"/>
    <s v="2016-05-03, 09:48:44"/>
    <s v="-"/>
    <n v="351"/>
    <n v="56.9"/>
    <n v="57.57"/>
    <n v="-19971.900000000001"/>
    <n v="-1.76"/>
    <n v="19973.66"/>
    <n v="0"/>
    <n v="235.17"/>
    <s v="O;P"/>
    <s v="C"/>
  </r>
  <r>
    <s v="Y"/>
    <n v="20204.87"/>
    <s v="Sell"/>
    <n v="20207.07"/>
    <x v="0"/>
    <x v="16"/>
    <x v="6"/>
    <x v="16"/>
    <s v="2016-05-03, 15:58:20"/>
    <s v="-"/>
    <n v="-351"/>
    <n v="57.57"/>
    <n v="57.57"/>
    <n v="20207.07"/>
    <n v="-2.2000000000000002"/>
    <n v="-19973.66"/>
    <n v="231.22"/>
    <n v="0"/>
    <s v="C;P"/>
    <s v="O;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gridDropZones="1" multipleFieldFilters="0">
  <location ref="B17:F35" firstHeaderRow="1" firstDataRow="2" firstDataCol="3"/>
  <pivotFields count="20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4"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8">
        <item x="10"/>
        <item x="11"/>
        <item x="12"/>
        <item x="13"/>
        <item x="0"/>
        <item x="14"/>
        <item x="7"/>
        <item x="8"/>
        <item x="3"/>
        <item x="1"/>
        <item x="5"/>
        <item x="15"/>
        <item x="6"/>
        <item x="2"/>
        <item x="9"/>
        <item x="16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4"/>
    <field x="7"/>
  </rowFields>
  <rowItems count="17">
    <i>
      <x/>
      <x v="2"/>
      <x v="4"/>
    </i>
    <i r="2">
      <x v="9"/>
    </i>
    <i r="2">
      <x v="13"/>
    </i>
    <i>
      <x v="1"/>
      <x v="2"/>
      <x v="8"/>
    </i>
    <i r="1">
      <x v="3"/>
      <x v="16"/>
    </i>
    <i>
      <x v="2"/>
      <x v="2"/>
      <x v="10"/>
    </i>
    <i r="2">
      <x v="12"/>
    </i>
    <i>
      <x v="3"/>
      <x v="2"/>
      <x v="6"/>
    </i>
    <i r="2">
      <x v="14"/>
    </i>
    <i r="1">
      <x v="3"/>
      <x v="7"/>
    </i>
    <i>
      <x v="4"/>
      <x v="2"/>
      <x/>
    </i>
    <i r="2">
      <x v="1"/>
    </i>
    <i r="2">
      <x v="2"/>
    </i>
    <i r="2">
      <x v="3"/>
    </i>
    <i>
      <x v="5"/>
      <x v="2"/>
      <x v="5"/>
    </i>
    <i>
      <x v="6"/>
      <x v="2"/>
      <x v="11"/>
    </i>
    <i r="2">
      <x v="15"/>
    </i>
  </rowItems>
  <colFields count="1">
    <field x="-2"/>
  </colFields>
  <colItems count="2">
    <i>
      <x/>
    </i>
    <i i="1">
      <x v="1"/>
    </i>
  </colItems>
  <dataFields count="2">
    <dataField name="Sum of P&amp;L" fld="1" baseField="0" baseItem="0"/>
    <dataField name="Sum of Invested $" fld="3" baseField="0" baseItem="0"/>
  </dataFields>
  <formats count="1">
    <format dxfId="13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B3:D27" firstHeaderRow="1" firstDataRow="2" firstDataCol="1" rowPageCount="1" colPageCount="1"/>
  <pivotFields count="20">
    <pivotField showAll="0"/>
    <pivotField dataField="1" numFmtId="38" showAll="0"/>
    <pivotField showAll="0"/>
    <pivotField dataField="1" showAll="0" defaultSubtotal="0"/>
    <pivotField axis="axisPage" multipleItemSelectionAllowed="1" showAll="0" defaultSubtotal="0">
      <items count="4">
        <item m="1" x="3"/>
        <item h="1" m="1" x="2"/>
        <item x="0"/>
        <item h="1" x="1"/>
      </items>
    </pivotField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 sumSubtotal="1">
      <items count="8">
        <item x="0"/>
        <item x="1"/>
        <item x="2"/>
        <item x="3"/>
        <item x="4"/>
        <item x="5"/>
        <item x="6"/>
        <item t="sum"/>
      </items>
    </pivotField>
    <pivotField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showAll="0"/>
    <pivotField showAll="0"/>
    <pivotField showAll="0"/>
    <pivotField showAll="0"/>
  </pivotFields>
  <rowFields count="2">
    <field x="6"/>
    <field x="5"/>
  </rowFields>
  <rowItems count="23">
    <i>
      <x/>
    </i>
    <i r="1">
      <x/>
    </i>
    <i r="1">
      <x v="1"/>
    </i>
    <i r="1">
      <x v="2"/>
    </i>
    <i>
      <x v="1"/>
    </i>
    <i r="1">
      <x v="3"/>
    </i>
    <i>
      <x v="2"/>
    </i>
    <i r="1">
      <x v="5"/>
    </i>
    <i r="1">
      <x v="6"/>
    </i>
    <i>
      <x v="3"/>
    </i>
    <i r="1">
      <x v="7"/>
    </i>
    <i r="1">
      <x v="9"/>
    </i>
    <i>
      <x v="4"/>
    </i>
    <i r="1">
      <x v="10"/>
    </i>
    <i r="1">
      <x v="11"/>
    </i>
    <i r="1">
      <x v="12"/>
    </i>
    <i r="1">
      <x v="13"/>
    </i>
    <i>
      <x v="5"/>
    </i>
    <i r="1">
      <x v="14"/>
    </i>
    <i>
      <x v="6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P&amp;L" fld="1" baseField="0" baseItem="0"/>
    <dataField name="Sum of Invested $" fld="3" baseField="0" baseItem="0"/>
  </dataFields>
  <formats count="1">
    <format dxfId="1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B34:D40" firstHeaderRow="1" firstDataRow="2" firstDataCol="1" rowPageCount="1" colPageCount="1"/>
  <pivotFields count="20">
    <pivotField showAll="0"/>
    <pivotField dataField="1" numFmtId="38" showAll="0"/>
    <pivotField showAll="0"/>
    <pivotField dataField="1" showAll="0" defaultSubtotal="0"/>
    <pivotField axis="axisPage" multipleItemSelectionAllowed="1" showAll="0" defaultSubtotal="0">
      <items count="4">
        <item h="1" m="1" x="3"/>
        <item m="1" x="2"/>
        <item h="1" x="0"/>
        <item x="1"/>
      </items>
    </pivotField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showAll="0"/>
    <pivotField showAll="0"/>
    <pivotField showAll="0"/>
    <pivotField showAll="0"/>
  </pivotFields>
  <rowFields count="2">
    <field x="6"/>
    <field x="5"/>
  </rowFields>
  <rowItems count="5">
    <i>
      <x v="1"/>
    </i>
    <i r="1">
      <x v="4"/>
    </i>
    <i>
      <x v="3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P&amp;L" fld="1" baseField="0" baseItem="0"/>
    <dataField name="Sum of Invested $" fld="3" baseField="0" baseItem="0"/>
  </dataFields>
  <formats count="1">
    <format dxfId="1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M111:Q124" totalsRowShown="0" headerRowDxfId="0" headerRowBorderDxfId="7" tableBorderDxfId="8" totalsRowBorderDxfId="6">
  <autoFilter ref="M111:Q124"/>
  <tableColumns count="5">
    <tableColumn id="1" name="Date" dataDxfId="5"/>
    <tableColumn id="2" name="Stock 1" dataDxfId="4"/>
    <tableColumn id="3" name="Stock 2" dataDxfId="3"/>
    <tableColumn id="4" name="Stock 3" dataDxfId="2"/>
    <tableColumn id="5" name="Stock 4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" workbookViewId="0">
      <selection activeCell="B39" sqref="A38:B39"/>
    </sheetView>
  </sheetViews>
  <sheetFormatPr defaultColWidth="11" defaultRowHeight="15.75" x14ac:dyDescent="0.25"/>
  <cols>
    <col min="1" max="1" width="14.125" customWidth="1"/>
    <col min="2" max="2" width="12.875" bestFit="1" customWidth="1"/>
    <col min="3" max="3" width="10.625" customWidth="1"/>
    <col min="4" max="4" width="9.875" customWidth="1"/>
    <col min="5" max="5" width="10.625" customWidth="1"/>
    <col min="6" max="7" width="15.875" customWidth="1"/>
    <col min="8" max="8" width="2" customWidth="1"/>
    <col min="9" max="9" width="13.875" bestFit="1" customWidth="1"/>
    <col min="10" max="10" width="15.375" bestFit="1" customWidth="1"/>
    <col min="11" max="11" width="14.875" bestFit="1" customWidth="1"/>
    <col min="12" max="12" width="14.875" customWidth="1"/>
    <col min="13" max="13" width="13.875" bestFit="1" customWidth="1"/>
    <col min="14" max="14" width="13.875" customWidth="1"/>
    <col min="15" max="15" width="14.375" bestFit="1" customWidth="1"/>
    <col min="16" max="16" width="14.125" bestFit="1" customWidth="1"/>
    <col min="17" max="17" width="15.625" bestFit="1" customWidth="1"/>
    <col min="18" max="18" width="14.375" bestFit="1" customWidth="1"/>
    <col min="19" max="19" width="3" customWidth="1"/>
    <col min="20" max="20" width="13.875" bestFit="1" customWidth="1"/>
    <col min="21" max="21" width="15" bestFit="1" customWidth="1"/>
    <col min="22" max="23" width="14.5" bestFit="1" customWidth="1"/>
    <col min="24" max="24" width="14.875" bestFit="1" customWidth="1"/>
    <col min="25" max="25" width="12.875" bestFit="1" customWidth="1"/>
  </cols>
  <sheetData>
    <row r="1" spans="1:5" x14ac:dyDescent="0.25">
      <c r="B1" t="s">
        <v>105</v>
      </c>
      <c r="C1">
        <v>100000</v>
      </c>
    </row>
    <row r="4" spans="1:5" x14ac:dyDescent="0.25">
      <c r="A4" s="17" t="s">
        <v>102</v>
      </c>
      <c r="B4" t="s">
        <v>106</v>
      </c>
      <c r="C4" t="s">
        <v>98</v>
      </c>
      <c r="D4" t="s">
        <v>103</v>
      </c>
    </row>
    <row r="5" spans="1:5" x14ac:dyDescent="0.25">
      <c r="A5" t="s">
        <v>17</v>
      </c>
      <c r="B5" s="18">
        <f>SUM(J20:J1000)</f>
        <v>9.6027149754899718E-4</v>
      </c>
      <c r="C5" s="22">
        <f>COUNTIF(J20:J1000,"&gt;0")/COUNT(J20:J1000)</f>
        <v>0.44444444444444442</v>
      </c>
      <c r="D5" s="16">
        <f>MIN(Q3:Q35)</f>
        <v>0</v>
      </c>
      <c r="E5" s="18">
        <f>MIN(J20:J1000)</f>
        <v>-2.136396726393138E-3</v>
      </c>
    </row>
    <row r="6" spans="1:5" x14ac:dyDescent="0.25">
      <c r="A6" t="s">
        <v>21</v>
      </c>
      <c r="B6" s="18">
        <f>SUM(K20:K1000)</f>
        <v>1.792147044920461E-4</v>
      </c>
      <c r="C6" s="19">
        <f>COUNTIF(K20:K1000,"&gt;0")/COUNT(K20:K1000)</f>
        <v>0.1111111111111111</v>
      </c>
      <c r="D6" s="16">
        <f>MIN(R3:R35)</f>
        <v>0</v>
      </c>
      <c r="E6" s="18">
        <f>MIN(K20:K1000)</f>
        <v>-7.763700643300726E-5</v>
      </c>
    </row>
    <row r="17" spans="1:14" x14ac:dyDescent="0.25">
      <c r="E17" s="12" t="s">
        <v>95</v>
      </c>
    </row>
    <row r="18" spans="1:14" x14ac:dyDescent="0.25">
      <c r="B18" s="12" t="s">
        <v>67</v>
      </c>
      <c r="C18" s="12" t="s">
        <v>6</v>
      </c>
      <c r="D18" s="12" t="s">
        <v>4</v>
      </c>
      <c r="E18" t="s">
        <v>68</v>
      </c>
      <c r="F18" t="s">
        <v>97</v>
      </c>
      <c r="J18" t="s">
        <v>17</v>
      </c>
      <c r="K18" t="s">
        <v>21</v>
      </c>
      <c r="M18" t="s">
        <v>17</v>
      </c>
      <c r="N18" t="s">
        <v>21</v>
      </c>
    </row>
    <row r="19" spans="1:14" x14ac:dyDescent="0.25">
      <c r="A19" t="str">
        <f>B19&amp;C19</f>
        <v>2016-04-20BOG</v>
      </c>
      <c r="B19" t="s">
        <v>70</v>
      </c>
      <c r="C19" t="s">
        <v>17</v>
      </c>
      <c r="D19" t="s">
        <v>38</v>
      </c>
      <c r="E19" s="15">
        <v>-19.060005999999703</v>
      </c>
      <c r="F19" s="15">
        <v>19899.88</v>
      </c>
      <c r="G19" s="16">
        <f>E19/F19/2</f>
        <v>-4.7889751093975697E-4</v>
      </c>
      <c r="I19" s="14" t="s">
        <v>104</v>
      </c>
      <c r="J19" s="20">
        <v>0</v>
      </c>
      <c r="K19" s="20">
        <v>0</v>
      </c>
      <c r="M19">
        <v>100</v>
      </c>
      <c r="N19">
        <v>100</v>
      </c>
    </row>
    <row r="20" spans="1:14" x14ac:dyDescent="0.25">
      <c r="A20" t="str">
        <f t="shared" ref="A20:A35" si="0">B20&amp;C20</f>
        <v>2016-04-20BOG</v>
      </c>
      <c r="B20" t="s">
        <v>70</v>
      </c>
      <c r="C20" t="s">
        <v>17</v>
      </c>
      <c r="D20" t="s">
        <v>51</v>
      </c>
      <c r="E20" s="15">
        <v>124.36869990000014</v>
      </c>
      <c r="F20" s="15">
        <v>20091.21</v>
      </c>
      <c r="G20" s="16">
        <f t="shared" ref="G20:G35" si="1">E20/F20/2</f>
        <v>3.095102283535938E-3</v>
      </c>
      <c r="I20" s="14" t="s">
        <v>70</v>
      </c>
      <c r="J20" s="16">
        <f t="shared" ref="J20:J28" si="2">SUMIF($A:$A,$I20&amp;J$18,$G:$G)/5</f>
        <v>-3.159650519821429E-4</v>
      </c>
      <c r="K20" s="16">
        <f>SUMIF($A:$A,$I20&amp;K$18,$G:$G)/10</f>
        <v>0</v>
      </c>
      <c r="M20" s="15">
        <f>M19*(1+J20)</f>
        <v>99.968403494801777</v>
      </c>
      <c r="N20" s="15">
        <f>N19*(1+K20)</f>
        <v>100</v>
      </c>
    </row>
    <row r="21" spans="1:14" x14ac:dyDescent="0.25">
      <c r="A21" t="str">
        <f t="shared" si="0"/>
        <v>2016-04-20BOG</v>
      </c>
      <c r="B21" t="s">
        <v>70</v>
      </c>
      <c r="C21" t="s">
        <v>17</v>
      </c>
      <c r="D21" t="s">
        <v>25</v>
      </c>
      <c r="E21" s="15">
        <v>-166.04999999999927</v>
      </c>
      <c r="F21" s="15">
        <v>19786.560000000001</v>
      </c>
      <c r="G21" s="16">
        <f t="shared" si="1"/>
        <v>-4.1960300325068955E-3</v>
      </c>
      <c r="I21" s="14" t="s">
        <v>71</v>
      </c>
      <c r="J21" s="16">
        <f t="shared" si="2"/>
        <v>1.9716506182883425E-4</v>
      </c>
      <c r="K21" s="16">
        <f t="shared" ref="K21:K28" si="3">SUMIF($A:$A,$I21&amp;K$18,$G:$G)/10</f>
        <v>2.5685171092505336E-4</v>
      </c>
      <c r="M21" s="15">
        <f t="shared" ref="M21:N28" si="4">M20*(1+J21)</f>
        <v>99.988113771257758</v>
      </c>
      <c r="N21" s="15">
        <f t="shared" si="4"/>
        <v>100.02568517109252</v>
      </c>
    </row>
    <row r="22" spans="1:14" x14ac:dyDescent="0.25">
      <c r="A22" t="str">
        <f t="shared" si="0"/>
        <v>2016-04-21BOG</v>
      </c>
      <c r="B22" t="s">
        <v>71</v>
      </c>
      <c r="C22" t="s">
        <v>17</v>
      </c>
      <c r="D22" t="s">
        <v>23</v>
      </c>
      <c r="E22" s="15">
        <v>39.479996800000663</v>
      </c>
      <c r="F22" s="15">
        <v>20023.830000000002</v>
      </c>
      <c r="G22" s="16">
        <f t="shared" si="1"/>
        <v>9.8582530914417127E-4</v>
      </c>
      <c r="I22" s="14" t="s">
        <v>72</v>
      </c>
      <c r="J22" s="16">
        <f t="shared" si="2"/>
        <v>1.689292918323166E-3</v>
      </c>
      <c r="K22" s="16">
        <f t="shared" si="3"/>
        <v>0</v>
      </c>
      <c r="M22" s="15">
        <f t="shared" si="4"/>
        <v>100.15702298376804</v>
      </c>
      <c r="N22" s="15">
        <f t="shared" si="4"/>
        <v>100.02568517109252</v>
      </c>
    </row>
    <row r="23" spans="1:14" x14ac:dyDescent="0.25">
      <c r="A23" t="str">
        <f t="shared" si="0"/>
        <v>2016-04-21SOG</v>
      </c>
      <c r="B23" t="s">
        <v>71</v>
      </c>
      <c r="C23" t="s">
        <v>21</v>
      </c>
      <c r="D23" t="s">
        <v>64</v>
      </c>
      <c r="E23" s="15">
        <v>101.9300089999997</v>
      </c>
      <c r="F23" s="15">
        <v>19842.190000000002</v>
      </c>
      <c r="G23" s="16">
        <f t="shared" si="1"/>
        <v>2.5685171092505337E-3</v>
      </c>
      <c r="I23" s="14" t="s">
        <v>100</v>
      </c>
      <c r="J23" s="16">
        <f t="shared" si="2"/>
        <v>0</v>
      </c>
      <c r="K23" s="16">
        <f t="shared" si="3"/>
        <v>0</v>
      </c>
      <c r="M23" s="15">
        <f t="shared" si="4"/>
        <v>100.15702298376804</v>
      </c>
      <c r="N23" s="15">
        <f t="shared" si="4"/>
        <v>100.02568517109252</v>
      </c>
    </row>
    <row r="24" spans="1:14" x14ac:dyDescent="0.25">
      <c r="A24" t="str">
        <f t="shared" si="0"/>
        <v>2016-04-22BOG</v>
      </c>
      <c r="B24" t="s">
        <v>72</v>
      </c>
      <c r="C24" t="s">
        <v>17</v>
      </c>
      <c r="D24" t="s">
        <v>52</v>
      </c>
      <c r="E24" s="15">
        <v>95.740000000001601</v>
      </c>
      <c r="F24" s="15">
        <v>19032.75</v>
      </c>
      <c r="G24" s="16">
        <f t="shared" si="1"/>
        <v>2.5151383798978498E-3</v>
      </c>
      <c r="I24" s="14" t="s">
        <v>101</v>
      </c>
      <c r="J24" s="16">
        <f t="shared" si="2"/>
        <v>0</v>
      </c>
      <c r="K24" s="16">
        <f t="shared" si="3"/>
        <v>0</v>
      </c>
      <c r="M24" s="15">
        <f t="shared" si="4"/>
        <v>100.15702298376804</v>
      </c>
      <c r="N24" s="15">
        <f t="shared" si="4"/>
        <v>100.02568517109252</v>
      </c>
    </row>
    <row r="25" spans="1:14" x14ac:dyDescent="0.25">
      <c r="A25" t="str">
        <f t="shared" si="0"/>
        <v>2016-04-22BOG</v>
      </c>
      <c r="B25" t="s">
        <v>72</v>
      </c>
      <c r="C25" t="s">
        <v>17</v>
      </c>
      <c r="D25" t="s">
        <v>57</v>
      </c>
      <c r="E25" s="15">
        <v>237.80999999999949</v>
      </c>
      <c r="F25" s="15">
        <v>20046.949999999997</v>
      </c>
      <c r="G25" s="16">
        <f t="shared" si="1"/>
        <v>5.9313262117179797E-3</v>
      </c>
      <c r="I25" s="14" t="s">
        <v>73</v>
      </c>
      <c r="J25" s="16">
        <f t="shared" si="2"/>
        <v>7.5976251986423129E-4</v>
      </c>
      <c r="K25" s="16">
        <f t="shared" si="3"/>
        <v>-7.763700643300726E-5</v>
      </c>
      <c r="M25" s="15">
        <f t="shared" si="4"/>
        <v>100.23311853593231</v>
      </c>
      <c r="N25" s="15">
        <f t="shared" si="4"/>
        <v>100.01791947632942</v>
      </c>
    </row>
    <row r="26" spans="1:14" x14ac:dyDescent="0.25">
      <c r="A26" t="str">
        <f t="shared" si="0"/>
        <v>2016-04-27BOG</v>
      </c>
      <c r="B26" t="s">
        <v>73</v>
      </c>
      <c r="C26" t="s">
        <v>17</v>
      </c>
      <c r="D26" t="s">
        <v>44</v>
      </c>
      <c r="E26" s="15">
        <v>357.28999999999724</v>
      </c>
      <c r="F26" s="15">
        <v>40218.36</v>
      </c>
      <c r="G26" s="16">
        <f t="shared" si="1"/>
        <v>4.4418767945783623E-3</v>
      </c>
      <c r="I26" s="14" t="s">
        <v>74</v>
      </c>
      <c r="J26" s="16">
        <f t="shared" si="2"/>
        <v>-2.136396726393138E-3</v>
      </c>
      <c r="K26" s="16">
        <f t="shared" si="3"/>
        <v>0</v>
      </c>
      <c r="M26" s="15">
        <f t="shared" si="4"/>
        <v>100.01898082961597</v>
      </c>
      <c r="N26" s="15">
        <f t="shared" si="4"/>
        <v>100.01791947632942</v>
      </c>
    </row>
    <row r="27" spans="1:14" x14ac:dyDescent="0.25">
      <c r="A27" t="str">
        <f t="shared" si="0"/>
        <v>2016-04-27BOG</v>
      </c>
      <c r="B27" t="s">
        <v>73</v>
      </c>
      <c r="C27" t="s">
        <v>17</v>
      </c>
      <c r="D27" t="s">
        <v>60</v>
      </c>
      <c r="E27" s="15">
        <v>-51.370000000002619</v>
      </c>
      <c r="F27" s="15">
        <v>39941.58</v>
      </c>
      <c r="G27" s="16">
        <f t="shared" si="1"/>
        <v>-6.4306419525720585E-4</v>
      </c>
      <c r="I27" s="14" t="s">
        <v>75</v>
      </c>
      <c r="J27" s="16">
        <f t="shared" si="2"/>
        <v>-3.2852531827631687E-5</v>
      </c>
      <c r="K27" s="16">
        <f t="shared" si="3"/>
        <v>0</v>
      </c>
      <c r="M27" s="15">
        <f t="shared" si="4"/>
        <v>100.01569495286491</v>
      </c>
      <c r="N27" s="15">
        <f t="shared" si="4"/>
        <v>100.01791947632942</v>
      </c>
    </row>
    <row r="28" spans="1:14" x14ac:dyDescent="0.25">
      <c r="A28" t="str">
        <f t="shared" si="0"/>
        <v>2016-04-27SOG</v>
      </c>
      <c r="B28" t="s">
        <v>73</v>
      </c>
      <c r="C28" t="s">
        <v>21</v>
      </c>
      <c r="D28" t="s">
        <v>47</v>
      </c>
      <c r="E28" s="15">
        <v>-31.078901099999712</v>
      </c>
      <c r="F28" s="15">
        <v>20015.52</v>
      </c>
      <c r="G28" s="16">
        <f t="shared" si="1"/>
        <v>-7.763700643300726E-4</v>
      </c>
      <c r="I28" s="14" t="s">
        <v>76</v>
      </c>
      <c r="J28" s="16">
        <f t="shared" si="2"/>
        <v>7.9926530773567794E-4</v>
      </c>
      <c r="K28" s="16">
        <f t="shared" si="3"/>
        <v>0</v>
      </c>
      <c r="M28" s="15">
        <f t="shared" si="4"/>
        <v>100.09563402806981</v>
      </c>
      <c r="N28" s="15">
        <f t="shared" si="4"/>
        <v>100.01791947632942</v>
      </c>
    </row>
    <row r="29" spans="1:14" x14ac:dyDescent="0.25">
      <c r="A29" t="str">
        <f t="shared" si="0"/>
        <v>2016-04-28BOG</v>
      </c>
      <c r="B29" t="s">
        <v>74</v>
      </c>
      <c r="C29" t="s">
        <v>17</v>
      </c>
      <c r="D29" t="s">
        <v>28</v>
      </c>
      <c r="E29" s="15">
        <v>-484.01500249999663</v>
      </c>
      <c r="F29" s="15">
        <v>39334.520000000004</v>
      </c>
      <c r="G29" s="16">
        <f t="shared" si="1"/>
        <v>-6.1525474633985187E-3</v>
      </c>
      <c r="I29" s="16"/>
    </row>
    <row r="30" spans="1:14" x14ac:dyDescent="0.25">
      <c r="A30" t="str">
        <f t="shared" si="0"/>
        <v>2016-04-28BOG</v>
      </c>
      <c r="B30" t="s">
        <v>74</v>
      </c>
      <c r="C30" t="s">
        <v>17</v>
      </c>
      <c r="D30" t="s">
        <v>32</v>
      </c>
      <c r="E30" s="15">
        <v>216.56999999999607</v>
      </c>
      <c r="F30" s="15">
        <v>40197.699999999997</v>
      </c>
      <c r="G30" s="16">
        <f t="shared" si="1"/>
        <v>2.6938108399236285E-3</v>
      </c>
      <c r="I30" s="16"/>
    </row>
    <row r="31" spans="1:14" x14ac:dyDescent="0.25">
      <c r="A31" t="str">
        <f t="shared" si="0"/>
        <v>2016-04-28BOG</v>
      </c>
      <c r="B31" t="s">
        <v>74</v>
      </c>
      <c r="C31" t="s">
        <v>17</v>
      </c>
      <c r="D31" t="s">
        <v>34</v>
      </c>
      <c r="E31" s="15">
        <v>-57.217000000000553</v>
      </c>
      <c r="F31" s="15">
        <v>39847.35</v>
      </c>
      <c r="G31" s="16">
        <f t="shared" si="1"/>
        <v>-7.1795238579228679E-4</v>
      </c>
      <c r="I31" s="16"/>
    </row>
    <row r="32" spans="1:14" x14ac:dyDescent="0.25">
      <c r="A32" t="str">
        <f t="shared" si="0"/>
        <v>2016-04-28BOG</v>
      </c>
      <c r="B32" t="s">
        <v>74</v>
      </c>
      <c r="C32" t="s">
        <v>17</v>
      </c>
      <c r="D32" t="s">
        <v>36</v>
      </c>
      <c r="E32" s="15">
        <v>-511.43000000000029</v>
      </c>
      <c r="F32" s="15">
        <v>39308.75</v>
      </c>
      <c r="G32" s="16">
        <f t="shared" si="1"/>
        <v>-6.5052946226985126E-3</v>
      </c>
      <c r="I32" s="16"/>
    </row>
    <row r="33" spans="1:9" x14ac:dyDescent="0.25">
      <c r="A33" t="str">
        <f t="shared" si="0"/>
        <v>2016-04-29BOG</v>
      </c>
      <c r="B33" t="s">
        <v>75</v>
      </c>
      <c r="C33" t="s">
        <v>17</v>
      </c>
      <c r="D33" t="s">
        <v>41</v>
      </c>
      <c r="E33" s="15">
        <v>-13.109986799994658</v>
      </c>
      <c r="F33" s="15">
        <v>39905.56</v>
      </c>
      <c r="G33" s="16">
        <f t="shared" si="1"/>
        <v>-1.6426265913815842E-4</v>
      </c>
      <c r="I33" s="16"/>
    </row>
    <row r="34" spans="1:9" x14ac:dyDescent="0.25">
      <c r="A34" t="str">
        <f t="shared" si="0"/>
        <v>2016-05-03BOG</v>
      </c>
      <c r="B34" t="s">
        <v>76</v>
      </c>
      <c r="C34" t="s">
        <v>17</v>
      </c>
      <c r="D34" t="s">
        <v>24</v>
      </c>
      <c r="E34" s="15">
        <v>89.650000000001455</v>
      </c>
      <c r="F34" s="15">
        <v>40055.4</v>
      </c>
      <c r="G34" s="16">
        <f t="shared" si="1"/>
        <v>1.1190750810128154E-3</v>
      </c>
      <c r="I34" s="16"/>
    </row>
    <row r="35" spans="1:9" x14ac:dyDescent="0.25">
      <c r="A35" t="str">
        <f t="shared" si="0"/>
        <v>2016-05-03BOG</v>
      </c>
      <c r="B35" t="s">
        <v>76</v>
      </c>
      <c r="C35" t="s">
        <v>17</v>
      </c>
      <c r="D35" t="s">
        <v>26</v>
      </c>
      <c r="E35" s="15">
        <v>231.21000000000276</v>
      </c>
      <c r="F35" s="15">
        <v>40178.97</v>
      </c>
      <c r="G35" s="16">
        <f t="shared" si="1"/>
        <v>2.8772514576655742E-3</v>
      </c>
      <c r="I35" s="16"/>
    </row>
    <row r="36" spans="1:9" x14ac:dyDescent="0.25">
      <c r="G36" s="15"/>
      <c r="I36" s="16"/>
    </row>
    <row r="37" spans="1:9" x14ac:dyDescent="0.25">
      <c r="G37" s="15"/>
      <c r="I37" s="16"/>
    </row>
    <row r="38" spans="1:9" x14ac:dyDescent="0.25">
      <c r="G38" s="15"/>
      <c r="I38" s="16"/>
    </row>
    <row r="39" spans="1:9" x14ac:dyDescent="0.25">
      <c r="G39" s="15"/>
      <c r="I39" s="16"/>
    </row>
    <row r="40" spans="1:9" x14ac:dyDescent="0.25">
      <c r="G40" s="15"/>
      <c r="I40" s="16"/>
    </row>
    <row r="41" spans="1:9" x14ac:dyDescent="0.25">
      <c r="G41" s="15"/>
    </row>
    <row r="42" spans="1:9" x14ac:dyDescent="0.25">
      <c r="E42" s="15"/>
      <c r="F42" s="15"/>
      <c r="G42" s="15"/>
    </row>
    <row r="43" spans="1:9" x14ac:dyDescent="0.25">
      <c r="E43" s="15"/>
      <c r="F43" s="15"/>
      <c r="G43" s="15"/>
    </row>
    <row r="44" spans="1:9" x14ac:dyDescent="0.25">
      <c r="E44" s="15"/>
      <c r="F44" s="15"/>
      <c r="G44" s="15"/>
    </row>
    <row r="45" spans="1:9" x14ac:dyDescent="0.25">
      <c r="E45" s="15"/>
      <c r="F45" s="15"/>
      <c r="G45" s="15"/>
    </row>
    <row r="46" spans="1:9" x14ac:dyDescent="0.25">
      <c r="E46" s="15"/>
      <c r="F46" s="15"/>
      <c r="G46" s="15"/>
    </row>
    <row r="47" spans="1:9" x14ac:dyDescent="0.25">
      <c r="E47" s="15"/>
      <c r="F47" s="15"/>
      <c r="G47" s="15"/>
    </row>
    <row r="48" spans="1:9" x14ac:dyDescent="0.25">
      <c r="E48" s="15"/>
      <c r="F48" s="15"/>
      <c r="G48" s="15"/>
    </row>
    <row r="49" spans="5:7" x14ac:dyDescent="0.25">
      <c r="E49" s="15"/>
      <c r="F49" s="15"/>
      <c r="G49" s="15"/>
    </row>
    <row r="50" spans="5:7" x14ac:dyDescent="0.25">
      <c r="E50" s="15"/>
      <c r="F50" s="15"/>
      <c r="G50" s="15"/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7" workbookViewId="0">
      <selection activeCell="E23" sqref="E23"/>
    </sheetView>
  </sheetViews>
  <sheetFormatPr defaultColWidth="11" defaultRowHeight="15.75" x14ac:dyDescent="0.25"/>
  <cols>
    <col min="2" max="2" width="17.625" customWidth="1"/>
    <col min="3" max="3" width="10.125" customWidth="1"/>
    <col min="4" max="4" width="15.375" customWidth="1"/>
    <col min="5" max="5" width="15.5" bestFit="1" customWidth="1"/>
    <col min="6" max="6" width="13.875" bestFit="1" customWidth="1"/>
    <col min="7" max="7" width="15.375" bestFit="1" customWidth="1"/>
    <col min="8" max="8" width="14.875" bestFit="1" customWidth="1"/>
    <col min="9" max="9" width="14.875" customWidth="1"/>
    <col min="10" max="10" width="13.875" bestFit="1" customWidth="1"/>
    <col min="11" max="11" width="13.875" customWidth="1"/>
    <col min="12" max="12" width="14.375" bestFit="1" customWidth="1"/>
    <col min="13" max="13" width="14.125" bestFit="1" customWidth="1"/>
    <col min="14" max="14" width="15.625" bestFit="1" customWidth="1"/>
    <col min="15" max="15" width="14.375" bestFit="1" customWidth="1"/>
    <col min="16" max="16" width="3" customWidth="1"/>
    <col min="17" max="17" width="13.875" bestFit="1" customWidth="1"/>
    <col min="18" max="18" width="15" bestFit="1" customWidth="1"/>
    <col min="19" max="20" width="14.5" bestFit="1" customWidth="1"/>
    <col min="21" max="21" width="14.875" bestFit="1" customWidth="1"/>
    <col min="22" max="22" width="12.875" bestFit="1" customWidth="1"/>
  </cols>
  <sheetData>
    <row r="1" spans="1:18" x14ac:dyDescent="0.25">
      <c r="B1" s="12" t="s">
        <v>6</v>
      </c>
      <c r="C1" t="s">
        <v>17</v>
      </c>
      <c r="E1" t="s">
        <v>105</v>
      </c>
      <c r="F1">
        <v>100000</v>
      </c>
      <c r="H1" s="17" t="s">
        <v>102</v>
      </c>
      <c r="I1" t="s">
        <v>99</v>
      </c>
      <c r="J1" t="s">
        <v>98</v>
      </c>
      <c r="K1" t="s">
        <v>103</v>
      </c>
      <c r="N1" t="s">
        <v>17</v>
      </c>
      <c r="O1" t="s">
        <v>21</v>
      </c>
      <c r="Q1" t="s">
        <v>17</v>
      </c>
      <c r="R1" t="s">
        <v>21</v>
      </c>
    </row>
    <row r="2" spans="1:18" x14ac:dyDescent="0.25">
      <c r="H2" t="s">
        <v>17</v>
      </c>
      <c r="I2" s="18">
        <f>SUM(N3:N20)</f>
        <v>9.6027149754899718E-4</v>
      </c>
      <c r="J2" s="19">
        <f>COUNTIF(N3:N23,"&gt;0")/(COUNTIF(N3:N23,"&gt;0")+COUNTIF(N3:N23,"&lt;0"))</f>
        <v>0.5714285714285714</v>
      </c>
      <c r="K2" s="16">
        <f>MIN(N3:N23)</f>
        <v>-2.136396726393138E-3</v>
      </c>
      <c r="M2" s="14" t="s">
        <v>104</v>
      </c>
      <c r="N2" s="20">
        <v>0</v>
      </c>
      <c r="O2" s="20">
        <v>0</v>
      </c>
      <c r="Q2">
        <v>100</v>
      </c>
      <c r="R2">
        <v>100</v>
      </c>
    </row>
    <row r="3" spans="1:18" x14ac:dyDescent="0.25">
      <c r="C3" s="12" t="s">
        <v>95</v>
      </c>
      <c r="H3" t="s">
        <v>21</v>
      </c>
      <c r="I3" s="18">
        <f>SUM(O3:O25)</f>
        <v>1.792147044920461E-4</v>
      </c>
      <c r="J3" s="19">
        <f>COUNTIF(O3:O23,"&gt;0")/(COUNTIF(O3:O23,"&gt;0")+COUNTIF(O3:O23,"&lt;0"))</f>
        <v>0.5</v>
      </c>
      <c r="K3" s="16">
        <f>MIN(O3:O23)</f>
        <v>-7.763700643300726E-5</v>
      </c>
      <c r="M3" s="14" t="s">
        <v>70</v>
      </c>
      <c r="N3" s="16">
        <f>SUMIF($A$6:$A$26,M3,$F$6:$F$26)/5</f>
        <v>-3.159650519821429E-4</v>
      </c>
      <c r="O3" s="16">
        <f>SUMIF($A$36:$A$56,M3,$F$36:$F$56)/10</f>
        <v>0</v>
      </c>
      <c r="Q3" s="15">
        <f>Q2*(1+N3)</f>
        <v>99.968403494801777</v>
      </c>
      <c r="R3" s="15">
        <f>R2*(1+O3)</f>
        <v>100</v>
      </c>
    </row>
    <row r="4" spans="1:18" x14ac:dyDescent="0.25">
      <c r="B4" s="12" t="s">
        <v>69</v>
      </c>
      <c r="C4" t="s">
        <v>68</v>
      </c>
      <c r="D4" t="s">
        <v>97</v>
      </c>
      <c r="M4" s="14" t="s">
        <v>71</v>
      </c>
      <c r="N4" s="16">
        <f t="shared" ref="N4:N11" si="0">SUMIF($A$6:$A$26,M4,$F$6:$F$26)/5</f>
        <v>1.9716506182883425E-4</v>
      </c>
      <c r="O4" s="16">
        <f t="shared" ref="O4:O11" si="1">SUMIF($A$36:$A$56,M4,$F$36:$F$56)/10</f>
        <v>2.5685171092505336E-4</v>
      </c>
      <c r="Q4" s="15">
        <f t="shared" ref="Q4:Q11" si="2">Q3*(1+N4)</f>
        <v>99.988113771257758</v>
      </c>
      <c r="R4" s="15">
        <f t="shared" ref="R4:R11" si="3">R3*(1+O4)</f>
        <v>100.02568517109252</v>
      </c>
    </row>
    <row r="5" spans="1:18" x14ac:dyDescent="0.25">
      <c r="B5" s="13" t="s">
        <v>70</v>
      </c>
      <c r="C5" s="15">
        <v>-60.741306099998837</v>
      </c>
      <c r="D5" s="15">
        <v>59777.649999999994</v>
      </c>
      <c r="M5" s="14" t="s">
        <v>72</v>
      </c>
      <c r="N5" s="16">
        <f t="shared" si="0"/>
        <v>1.689292918323166E-3</v>
      </c>
      <c r="O5" s="16">
        <f t="shared" si="1"/>
        <v>0</v>
      </c>
      <c r="Q5" s="15">
        <f t="shared" si="2"/>
        <v>100.15702298376804</v>
      </c>
      <c r="R5" s="15">
        <f t="shared" si="3"/>
        <v>100.02568517109252</v>
      </c>
    </row>
    <row r="6" spans="1:18" x14ac:dyDescent="0.25">
      <c r="A6" t="str">
        <f>LEFT(B6,10)</f>
        <v>2016-04-20</v>
      </c>
      <c r="B6" s="21" t="s">
        <v>78</v>
      </c>
      <c r="C6" s="15">
        <v>-19.060005999999703</v>
      </c>
      <c r="D6" s="15">
        <v>19899.88</v>
      </c>
      <c r="F6" s="16">
        <f>IF(ISBLANK(C6),0,C6/D6/2)</f>
        <v>-4.7889751093975697E-4</v>
      </c>
      <c r="M6" s="14" t="s">
        <v>100</v>
      </c>
      <c r="N6" s="16">
        <f t="shared" si="0"/>
        <v>0</v>
      </c>
      <c r="O6" s="16">
        <f t="shared" si="1"/>
        <v>0</v>
      </c>
      <c r="Q6" s="15">
        <f t="shared" si="2"/>
        <v>100.15702298376804</v>
      </c>
      <c r="R6" s="15">
        <f t="shared" si="3"/>
        <v>100.02568517109252</v>
      </c>
    </row>
    <row r="7" spans="1:18" x14ac:dyDescent="0.25">
      <c r="A7" t="str">
        <f t="shared" ref="A7:A26" si="4">LEFT(B7,10)</f>
        <v>2016-04-20</v>
      </c>
      <c r="B7" s="21" t="s">
        <v>79</v>
      </c>
      <c r="C7" s="15">
        <v>124.36869990000014</v>
      </c>
      <c r="D7" s="15">
        <v>20091.21</v>
      </c>
      <c r="F7" s="16">
        <f>IF(ISBLANK(C7),0,C7/D7/2)</f>
        <v>3.095102283535938E-3</v>
      </c>
      <c r="M7" s="14" t="s">
        <v>101</v>
      </c>
      <c r="N7" s="16">
        <f t="shared" si="0"/>
        <v>0</v>
      </c>
      <c r="O7" s="16">
        <f t="shared" si="1"/>
        <v>0</v>
      </c>
      <c r="Q7" s="15">
        <f t="shared" si="2"/>
        <v>100.15702298376804</v>
      </c>
      <c r="R7" s="15">
        <f t="shared" si="3"/>
        <v>100.02568517109252</v>
      </c>
    </row>
    <row r="8" spans="1:18" x14ac:dyDescent="0.25">
      <c r="A8" t="str">
        <f t="shared" si="4"/>
        <v>2016-04-20</v>
      </c>
      <c r="B8" s="21" t="s">
        <v>80</v>
      </c>
      <c r="C8" s="15">
        <v>-166.04999999999927</v>
      </c>
      <c r="D8" s="15">
        <v>19786.560000000001</v>
      </c>
      <c r="F8" s="16">
        <f t="shared" ref="F8:F26" si="5">IF(ISBLANK(C8),0,C8/D8/2)</f>
        <v>-4.1960300325068955E-3</v>
      </c>
      <c r="M8" s="14" t="s">
        <v>73</v>
      </c>
      <c r="N8" s="16">
        <f t="shared" si="0"/>
        <v>7.5976251986423129E-4</v>
      </c>
      <c r="O8" s="16">
        <f t="shared" si="1"/>
        <v>-7.763700643300726E-5</v>
      </c>
      <c r="Q8" s="15">
        <f t="shared" si="2"/>
        <v>100.23311853593231</v>
      </c>
      <c r="R8" s="15">
        <f t="shared" si="3"/>
        <v>100.01791947632942</v>
      </c>
    </row>
    <row r="9" spans="1:18" x14ac:dyDescent="0.25">
      <c r="A9" t="str">
        <f t="shared" si="4"/>
        <v>2016-04-21</v>
      </c>
      <c r="B9" s="13" t="s">
        <v>71</v>
      </c>
      <c r="C9" s="15">
        <v>39.479996800000663</v>
      </c>
      <c r="D9" s="15">
        <v>20023.830000000002</v>
      </c>
      <c r="F9" s="16"/>
      <c r="M9" s="14" t="s">
        <v>74</v>
      </c>
      <c r="N9" s="16">
        <f t="shared" si="0"/>
        <v>-2.136396726393138E-3</v>
      </c>
      <c r="O9" s="16">
        <f t="shared" si="1"/>
        <v>0</v>
      </c>
      <c r="Q9" s="15">
        <f t="shared" si="2"/>
        <v>100.01898082961597</v>
      </c>
      <c r="R9" s="15">
        <f t="shared" si="3"/>
        <v>100.01791947632942</v>
      </c>
    </row>
    <row r="10" spans="1:18" x14ac:dyDescent="0.25">
      <c r="A10" t="str">
        <f t="shared" si="4"/>
        <v>2016-04-21</v>
      </c>
      <c r="B10" s="21" t="s">
        <v>81</v>
      </c>
      <c r="C10" s="15">
        <v>39.479996800000663</v>
      </c>
      <c r="D10" s="15">
        <v>20023.830000000002</v>
      </c>
      <c r="F10" s="16">
        <f t="shared" si="5"/>
        <v>9.8582530914417127E-4</v>
      </c>
      <c r="M10" s="14" t="s">
        <v>75</v>
      </c>
      <c r="N10" s="16">
        <f t="shared" si="0"/>
        <v>-3.2852531827631687E-5</v>
      </c>
      <c r="O10" s="16">
        <f t="shared" si="1"/>
        <v>0</v>
      </c>
      <c r="Q10" s="15">
        <f t="shared" si="2"/>
        <v>100.01569495286491</v>
      </c>
      <c r="R10" s="15">
        <f t="shared" si="3"/>
        <v>100.01791947632942</v>
      </c>
    </row>
    <row r="11" spans="1:18" x14ac:dyDescent="0.25">
      <c r="A11" t="str">
        <f t="shared" si="4"/>
        <v>2016-04-22</v>
      </c>
      <c r="B11" s="13" t="s">
        <v>72</v>
      </c>
      <c r="C11" s="15">
        <v>333.55000000000109</v>
      </c>
      <c r="D11" s="15">
        <v>39079.699999999997</v>
      </c>
      <c r="F11" s="16"/>
      <c r="M11" s="14" t="s">
        <v>76</v>
      </c>
      <c r="N11" s="16">
        <f t="shared" si="0"/>
        <v>7.9926530773567794E-4</v>
      </c>
      <c r="O11" s="16">
        <f t="shared" si="1"/>
        <v>0</v>
      </c>
      <c r="Q11" s="15">
        <f t="shared" si="2"/>
        <v>100.09563402806981</v>
      </c>
      <c r="R11" s="15">
        <f t="shared" si="3"/>
        <v>100.01791947632942</v>
      </c>
    </row>
    <row r="12" spans="1:18" x14ac:dyDescent="0.25">
      <c r="A12" t="str">
        <f t="shared" si="4"/>
        <v>2016-04-22</v>
      </c>
      <c r="B12" s="21" t="s">
        <v>83</v>
      </c>
      <c r="C12" s="15">
        <v>95.740000000001601</v>
      </c>
      <c r="D12" s="15">
        <v>19032.75</v>
      </c>
      <c r="F12" s="16">
        <f t="shared" si="5"/>
        <v>2.5151383798978498E-3</v>
      </c>
    </row>
    <row r="13" spans="1:18" x14ac:dyDescent="0.25">
      <c r="A13" t="str">
        <f t="shared" si="4"/>
        <v>2016-04-22</v>
      </c>
      <c r="B13" s="21" t="s">
        <v>84</v>
      </c>
      <c r="C13" s="15">
        <v>237.80999999999949</v>
      </c>
      <c r="D13" s="15">
        <v>20046.949999999997</v>
      </c>
      <c r="F13" s="16">
        <f t="shared" si="5"/>
        <v>5.9313262117179797E-3</v>
      </c>
    </row>
    <row r="14" spans="1:18" x14ac:dyDescent="0.25">
      <c r="A14" t="str">
        <f t="shared" si="4"/>
        <v>2016-04-27</v>
      </c>
      <c r="B14" s="13" t="s">
        <v>73</v>
      </c>
      <c r="C14" s="15">
        <v>305.91999999999462</v>
      </c>
      <c r="D14" s="15">
        <v>80159.94</v>
      </c>
      <c r="F14" s="16"/>
    </row>
    <row r="15" spans="1:18" x14ac:dyDescent="0.25">
      <c r="A15" t="str">
        <f t="shared" si="4"/>
        <v>2016-04-27</v>
      </c>
      <c r="B15" s="21" t="s">
        <v>85</v>
      </c>
      <c r="C15" s="15">
        <v>357.28999999999724</v>
      </c>
      <c r="D15" s="15">
        <v>40218.36</v>
      </c>
      <c r="F15" s="16">
        <f t="shared" si="5"/>
        <v>4.4418767945783623E-3</v>
      </c>
    </row>
    <row r="16" spans="1:18" x14ac:dyDescent="0.25">
      <c r="A16" t="str">
        <f t="shared" si="4"/>
        <v>2016-04-27</v>
      </c>
      <c r="B16" s="21" t="s">
        <v>87</v>
      </c>
      <c r="C16" s="15">
        <v>-51.370000000002619</v>
      </c>
      <c r="D16" s="15">
        <v>39941.58</v>
      </c>
      <c r="F16" s="16">
        <f t="shared" si="5"/>
        <v>-6.4306419525720585E-4</v>
      </c>
    </row>
    <row r="17" spans="1:6" x14ac:dyDescent="0.25">
      <c r="A17" t="str">
        <f t="shared" si="4"/>
        <v>2016-04-28</v>
      </c>
      <c r="B17" s="13" t="s">
        <v>74</v>
      </c>
      <c r="C17" s="15">
        <v>-836.0920025000014</v>
      </c>
      <c r="D17" s="15">
        <v>158688.32000000001</v>
      </c>
      <c r="F17" s="16"/>
    </row>
    <row r="18" spans="1:6" x14ac:dyDescent="0.25">
      <c r="A18" t="str">
        <f t="shared" si="4"/>
        <v>2016-04-28</v>
      </c>
      <c r="B18" s="21" t="s">
        <v>88</v>
      </c>
      <c r="C18" s="15">
        <v>-484.01500249999663</v>
      </c>
      <c r="D18" s="15">
        <v>39334.520000000004</v>
      </c>
      <c r="F18" s="16">
        <f t="shared" si="5"/>
        <v>-6.1525474633985187E-3</v>
      </c>
    </row>
    <row r="19" spans="1:6" x14ac:dyDescent="0.25">
      <c r="A19" t="str">
        <f t="shared" si="4"/>
        <v>2016-04-28</v>
      </c>
      <c r="B19" s="21" t="s">
        <v>89</v>
      </c>
      <c r="C19" s="15">
        <v>216.56999999999607</v>
      </c>
      <c r="D19" s="15">
        <v>40197.699999999997</v>
      </c>
      <c r="F19" s="16">
        <f t="shared" si="5"/>
        <v>2.6938108399236285E-3</v>
      </c>
    </row>
    <row r="20" spans="1:6" x14ac:dyDescent="0.25">
      <c r="A20" t="str">
        <f t="shared" si="4"/>
        <v>2016-04-28</v>
      </c>
      <c r="B20" s="21" t="s">
        <v>90</v>
      </c>
      <c r="C20" s="15">
        <v>-57.217000000000553</v>
      </c>
      <c r="D20" s="15">
        <v>39847.35</v>
      </c>
      <c r="F20" s="16">
        <f t="shared" si="5"/>
        <v>-7.1795238579228679E-4</v>
      </c>
    </row>
    <row r="21" spans="1:6" x14ac:dyDescent="0.25">
      <c r="A21" t="str">
        <f t="shared" si="4"/>
        <v>2016-04-28</v>
      </c>
      <c r="B21" s="21" t="s">
        <v>91</v>
      </c>
      <c r="C21" s="15">
        <v>-511.43000000000029</v>
      </c>
      <c r="D21" s="15">
        <v>39308.75</v>
      </c>
      <c r="F21" s="16">
        <f t="shared" si="5"/>
        <v>-6.5052946226985126E-3</v>
      </c>
    </row>
    <row r="22" spans="1:6" x14ac:dyDescent="0.25">
      <c r="A22" t="str">
        <f t="shared" si="4"/>
        <v>2016-04-29</v>
      </c>
      <c r="B22" s="13" t="s">
        <v>75</v>
      </c>
      <c r="C22" s="15">
        <v>-13.109986799994658</v>
      </c>
      <c r="D22" s="15">
        <v>39905.56</v>
      </c>
      <c r="F22" s="16"/>
    </row>
    <row r="23" spans="1:6" x14ac:dyDescent="0.25">
      <c r="A23" t="str">
        <f t="shared" si="4"/>
        <v>2016-04-29</v>
      </c>
      <c r="B23" s="21" t="s">
        <v>92</v>
      </c>
      <c r="C23" s="15">
        <v>-13.109986799994658</v>
      </c>
      <c r="D23" s="15">
        <v>39905.56</v>
      </c>
      <c r="F23" s="16">
        <f t="shared" si="5"/>
        <v>-1.6426265913815842E-4</v>
      </c>
    </row>
    <row r="24" spans="1:6" x14ac:dyDescent="0.25">
      <c r="A24" t="str">
        <f t="shared" si="4"/>
        <v>2016-05-03</v>
      </c>
      <c r="B24" s="13" t="s">
        <v>76</v>
      </c>
      <c r="C24" s="15">
        <v>320.86000000000422</v>
      </c>
      <c r="D24" s="15">
        <v>80234.37</v>
      </c>
      <c r="F24" s="16"/>
    </row>
    <row r="25" spans="1:6" x14ac:dyDescent="0.25">
      <c r="A25" t="str">
        <f t="shared" si="4"/>
        <v>2016-05-03</v>
      </c>
      <c r="B25" s="21" t="s">
        <v>93</v>
      </c>
      <c r="C25" s="15">
        <v>89.650000000001455</v>
      </c>
      <c r="D25" s="15">
        <v>40055.4</v>
      </c>
      <c r="F25" s="16">
        <f t="shared" si="5"/>
        <v>1.1190750810128154E-3</v>
      </c>
    </row>
    <row r="26" spans="1:6" x14ac:dyDescent="0.25">
      <c r="A26" t="str">
        <f t="shared" si="4"/>
        <v>2016-05-03</v>
      </c>
      <c r="B26" s="21" t="s">
        <v>94</v>
      </c>
      <c r="C26" s="15">
        <v>231.21000000000276</v>
      </c>
      <c r="D26" s="15">
        <v>40178.97</v>
      </c>
      <c r="F26" s="16">
        <f t="shared" si="5"/>
        <v>2.8772514576655742E-3</v>
      </c>
    </row>
    <row r="27" spans="1:6" x14ac:dyDescent="0.25">
      <c r="B27" s="13" t="s">
        <v>77</v>
      </c>
      <c r="C27" s="15">
        <v>89.866701400005695</v>
      </c>
      <c r="D27" s="15">
        <v>477869.37</v>
      </c>
      <c r="F27" s="16"/>
    </row>
    <row r="28" spans="1:6" x14ac:dyDescent="0.25">
      <c r="F28" s="16">
        <f>SUM(F6:F26)</f>
        <v>4.8013574877449859E-3</v>
      </c>
    </row>
    <row r="30" spans="1:6" x14ac:dyDescent="0.25">
      <c r="F30">
        <f>F28*20000</f>
        <v>96.027149754899725</v>
      </c>
    </row>
    <row r="32" spans="1:6" x14ac:dyDescent="0.25">
      <c r="B32" s="12" t="s">
        <v>6</v>
      </c>
      <c r="C32" t="s">
        <v>21</v>
      </c>
    </row>
    <row r="34" spans="1:6" x14ac:dyDescent="0.25">
      <c r="C34" s="12" t="s">
        <v>95</v>
      </c>
    </row>
    <row r="35" spans="1:6" x14ac:dyDescent="0.25">
      <c r="B35" s="12" t="s">
        <v>69</v>
      </c>
      <c r="C35" t="s">
        <v>68</v>
      </c>
      <c r="D35" t="s">
        <v>97</v>
      </c>
    </row>
    <row r="36" spans="1:6" x14ac:dyDescent="0.25">
      <c r="B36" s="13" t="s">
        <v>71</v>
      </c>
      <c r="C36" s="15"/>
      <c r="D36" s="15"/>
    </row>
    <row r="37" spans="1:6" x14ac:dyDescent="0.25">
      <c r="A37" t="str">
        <f>LEFT(B37,10)</f>
        <v>2016-04-21</v>
      </c>
      <c r="B37" s="21" t="s">
        <v>82</v>
      </c>
      <c r="C37" s="15">
        <v>101.9300089999997</v>
      </c>
      <c r="D37" s="15">
        <v>19842.190000000002</v>
      </c>
      <c r="F37" s="16">
        <f>IF(ISBLANK(C37),0,C37/D37/2)</f>
        <v>2.5685171092505337E-3</v>
      </c>
    </row>
    <row r="38" spans="1:6" x14ac:dyDescent="0.25">
      <c r="A38" t="str">
        <f t="shared" ref="A38:A39" si="6">LEFT(B38,10)</f>
        <v>2016-04-27</v>
      </c>
      <c r="B38" s="13" t="s">
        <v>73</v>
      </c>
      <c r="C38" s="15"/>
      <c r="D38" s="15"/>
    </row>
    <row r="39" spans="1:6" x14ac:dyDescent="0.25">
      <c r="A39" t="str">
        <f t="shared" si="6"/>
        <v>2016-04-27</v>
      </c>
      <c r="B39" s="21" t="s">
        <v>86</v>
      </c>
      <c r="C39" s="15">
        <v>-31.078901099999712</v>
      </c>
      <c r="D39" s="15">
        <v>20015.52</v>
      </c>
      <c r="F39" s="16">
        <f t="shared" ref="F39" si="7">IF(ISBLANK(C39),0,C39/D39/2)</f>
        <v>-7.763700643300726E-4</v>
      </c>
    </row>
    <row r="40" spans="1:6" x14ac:dyDescent="0.25">
      <c r="B40" s="13" t="s">
        <v>77</v>
      </c>
      <c r="C40" s="15">
        <v>70.851107899999988</v>
      </c>
      <c r="D40" s="15">
        <v>39857.710000000006</v>
      </c>
    </row>
    <row r="41" spans="1:6" x14ac:dyDescent="0.25">
      <c r="F41" s="18">
        <f>SUM(F37:F39)</f>
        <v>1.792147044920461E-3</v>
      </c>
    </row>
  </sheetData>
  <pageMargins left="0.75" right="0.75" top="1" bottom="1" header="0.5" footer="0.5"/>
  <pageSetup paperSize="9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="125" zoomScaleNormal="125" zoomScalePageLayoutView="125" workbookViewId="0">
      <selection activeCell="I5" sqref="I5"/>
    </sheetView>
  </sheetViews>
  <sheetFormatPr defaultColWidth="10.875" defaultRowHeight="12.75" x14ac:dyDescent="0.25"/>
  <cols>
    <col min="1" max="5" width="10.875" style="1"/>
    <col min="6" max="6" width="13.5" style="1" bestFit="1" customWidth="1"/>
    <col min="7" max="7" width="13.5" style="1" customWidth="1"/>
    <col min="8" max="8" width="6.625" style="1" customWidth="1"/>
    <col min="9" max="9" width="16.125" style="1" bestFit="1" customWidth="1"/>
    <col min="10" max="10" width="7.125" style="1" customWidth="1"/>
    <col min="11" max="11" width="5.875" style="1" customWidth="1"/>
    <col min="12" max="12" width="9.5" style="1" customWidth="1"/>
    <col min="13" max="13" width="9.125" style="1" customWidth="1"/>
    <col min="14" max="14" width="12.375" style="1" customWidth="1"/>
    <col min="15" max="15" width="11.875" style="1" customWidth="1"/>
    <col min="16" max="16" width="13.5" style="1" customWidth="1"/>
    <col min="17" max="17" width="14.375" style="1" customWidth="1"/>
    <col min="18" max="18" width="12" style="1" customWidth="1"/>
    <col min="19" max="20" width="10" style="1" customWidth="1"/>
    <col min="21" max="21" width="8.625" style="1" customWidth="1"/>
    <col min="22" max="22" width="5.5" style="1" customWidth="1"/>
    <col min="23" max="16384" width="10.875" style="1"/>
  </cols>
  <sheetData>
    <row r="1" spans="1:20" ht="15.75" thickBot="1" x14ac:dyDescent="0.3">
      <c r="H1" s="2" t="s">
        <v>0</v>
      </c>
    </row>
    <row r="2" spans="1:20" ht="25.5" x14ac:dyDescent="0.25">
      <c r="A2" s="1" t="s">
        <v>1</v>
      </c>
      <c r="B2" s="1" t="s">
        <v>2</v>
      </c>
      <c r="C2" s="1" t="s">
        <v>3</v>
      </c>
      <c r="D2" s="1" t="s">
        <v>96</v>
      </c>
      <c r="E2" s="1" t="s">
        <v>6</v>
      </c>
      <c r="F2" s="1" t="s">
        <v>66</v>
      </c>
      <c r="G2" s="1" t="s">
        <v>67</v>
      </c>
      <c r="H2" s="7" t="s">
        <v>4</v>
      </c>
      <c r="I2" s="7" t="s">
        <v>5</v>
      </c>
      <c r="J2" s="7" t="s">
        <v>27</v>
      </c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3" t="s">
        <v>15</v>
      </c>
    </row>
    <row r="3" spans="1:20" ht="13.5" x14ac:dyDescent="0.25">
      <c r="A3" s="1" t="s">
        <v>16</v>
      </c>
      <c r="B3" s="4">
        <f t="shared" ref="B3:B36" si="0">IF(A3="Y", IF(OR(C3="Buy",C3="Sell"),-K3*L3+O3,""),"")</f>
        <v>-9959.36</v>
      </c>
      <c r="C3" s="1" t="str">
        <f t="shared" ref="C3:C36" si="1">IF(K3&lt;0,"Sell",IF(K3&gt;0,"Buy","Total"))</f>
        <v>Buy</v>
      </c>
      <c r="D3" s="1">
        <f>ABS(N3)</f>
        <v>9958.36</v>
      </c>
      <c r="E3" s="1" t="str">
        <f>IF(ISODD(COUNTIF($H$3:H3,H3)),LEFT(C3,1)&amp;"OG",E2)</f>
        <v>BOG</v>
      </c>
      <c r="F3" s="1" t="str">
        <f t="shared" ref="F3:F36" si="2">LEFT(I3,10)&amp;" "&amp;H3</f>
        <v>2016-04-20 CCE</v>
      </c>
      <c r="G3" s="1" t="str">
        <f t="shared" ref="G3:G36" si="3">LEFT(I3,10)</f>
        <v>2016-04-20</v>
      </c>
      <c r="H3" s="9" t="s">
        <v>38</v>
      </c>
      <c r="I3" s="9" t="s">
        <v>39</v>
      </c>
      <c r="J3" s="9" t="s">
        <v>30</v>
      </c>
      <c r="K3" s="10">
        <v>188</v>
      </c>
      <c r="L3" s="10">
        <v>52.97</v>
      </c>
      <c r="M3" s="10">
        <v>52.83</v>
      </c>
      <c r="N3" s="11">
        <v>-9958.36</v>
      </c>
      <c r="O3" s="10">
        <v>-1</v>
      </c>
      <c r="P3" s="11">
        <v>9959.36</v>
      </c>
      <c r="Q3" s="10">
        <v>0</v>
      </c>
      <c r="R3" s="10">
        <v>-26.32</v>
      </c>
      <c r="S3" s="10" t="s">
        <v>20</v>
      </c>
      <c r="T3" s="5" t="s">
        <v>18</v>
      </c>
    </row>
    <row r="4" spans="1:20" ht="13.5" x14ac:dyDescent="0.25">
      <c r="A4" s="1" t="s">
        <v>16</v>
      </c>
      <c r="B4" s="4">
        <f t="shared" si="0"/>
        <v>9940.2999940000009</v>
      </c>
      <c r="C4" s="1" t="str">
        <f t="shared" si="1"/>
        <v>Sell</v>
      </c>
      <c r="D4" s="1">
        <f t="shared" ref="D4:D36" si="4">ABS(N4)</f>
        <v>9941.52</v>
      </c>
      <c r="E4" s="1" t="str">
        <f>IF(ISODD(COUNTIF($H$3:H4,H4)),LEFT(C4,1)&amp;"OG",E3)</f>
        <v>BOG</v>
      </c>
      <c r="F4" s="1" t="str">
        <f t="shared" si="2"/>
        <v>2016-04-20 CCE</v>
      </c>
      <c r="G4" s="1" t="str">
        <f t="shared" si="3"/>
        <v>2016-04-20</v>
      </c>
      <c r="H4" s="9" t="s">
        <v>38</v>
      </c>
      <c r="I4" s="9" t="s">
        <v>40</v>
      </c>
      <c r="J4" s="9" t="s">
        <v>30</v>
      </c>
      <c r="K4" s="10">
        <v>-188</v>
      </c>
      <c r="L4" s="10">
        <v>52.880425500000001</v>
      </c>
      <c r="M4" s="10">
        <v>52.83</v>
      </c>
      <c r="N4" s="11">
        <v>9941.52</v>
      </c>
      <c r="O4" s="10">
        <v>-1.22</v>
      </c>
      <c r="P4" s="11">
        <v>-9959.36</v>
      </c>
      <c r="Q4" s="10">
        <v>-19.059999999999999</v>
      </c>
      <c r="R4" s="10">
        <v>9.48</v>
      </c>
      <c r="S4" s="10" t="s">
        <v>22</v>
      </c>
      <c r="T4" s="5" t="s">
        <v>18</v>
      </c>
    </row>
    <row r="5" spans="1:20" ht="13.5" x14ac:dyDescent="0.25">
      <c r="A5" s="1" t="s">
        <v>16</v>
      </c>
      <c r="B5" s="4">
        <f t="shared" si="0"/>
        <v>-9983.3112999999994</v>
      </c>
      <c r="C5" s="1" t="str">
        <f t="shared" si="1"/>
        <v>Buy</v>
      </c>
      <c r="D5" s="1">
        <f t="shared" si="4"/>
        <v>9982.31</v>
      </c>
      <c r="E5" s="1" t="str">
        <f>IF(ISODD(COUNTIF($H$3:H5,H5)),LEFT(C5,1)&amp;"OG",E4)</f>
        <v>BOG</v>
      </c>
      <c r="F5" s="1" t="str">
        <f t="shared" si="2"/>
        <v>2016-04-20 HAS</v>
      </c>
      <c r="G5" s="1" t="str">
        <f t="shared" si="3"/>
        <v>2016-04-20</v>
      </c>
      <c r="H5" s="9" t="s">
        <v>51</v>
      </c>
      <c r="I5" s="9" t="s">
        <v>39</v>
      </c>
      <c r="J5" s="9" t="s">
        <v>30</v>
      </c>
      <c r="K5" s="10">
        <v>117</v>
      </c>
      <c r="L5" s="10">
        <v>85.318899999999999</v>
      </c>
      <c r="M5" s="10">
        <v>86.5</v>
      </c>
      <c r="N5" s="11">
        <v>-9982.31</v>
      </c>
      <c r="O5" s="10">
        <v>-1</v>
      </c>
      <c r="P5" s="11">
        <v>9983.31</v>
      </c>
      <c r="Q5" s="10">
        <v>0</v>
      </c>
      <c r="R5" s="10">
        <v>138.19</v>
      </c>
      <c r="S5" s="10" t="s">
        <v>20</v>
      </c>
      <c r="T5" s="5" t="s">
        <v>19</v>
      </c>
    </row>
    <row r="6" spans="1:20" ht="13.5" x14ac:dyDescent="0.25">
      <c r="A6" s="1" t="s">
        <v>16</v>
      </c>
      <c r="B6" s="4">
        <f t="shared" si="0"/>
        <v>10107.6799999</v>
      </c>
      <c r="C6" s="1" t="str">
        <f t="shared" si="1"/>
        <v>Sell</v>
      </c>
      <c r="D6" s="1">
        <f t="shared" si="4"/>
        <v>10108.9</v>
      </c>
      <c r="E6" s="1" t="str">
        <f>IF(ISODD(COUNTIF($H$3:H6,H6)),LEFT(C6,1)&amp;"OG",E5)</f>
        <v>BOG</v>
      </c>
      <c r="F6" s="1" t="str">
        <f t="shared" si="2"/>
        <v>2016-04-20 HAS</v>
      </c>
      <c r="G6" s="1" t="str">
        <f t="shared" si="3"/>
        <v>2016-04-20</v>
      </c>
      <c r="H6" s="9" t="s">
        <v>51</v>
      </c>
      <c r="I6" s="9" t="s">
        <v>40</v>
      </c>
      <c r="J6" s="9" t="s">
        <v>30</v>
      </c>
      <c r="K6" s="10">
        <v>-117</v>
      </c>
      <c r="L6" s="10">
        <v>86.400854699999996</v>
      </c>
      <c r="M6" s="10">
        <v>86.5</v>
      </c>
      <c r="N6" s="11">
        <v>10108.9</v>
      </c>
      <c r="O6" s="10">
        <v>-1.22</v>
      </c>
      <c r="P6" s="11">
        <v>-9983.31</v>
      </c>
      <c r="Q6" s="10">
        <v>124.37</v>
      </c>
      <c r="R6" s="10">
        <v>-11.6</v>
      </c>
      <c r="S6" s="10" t="s">
        <v>22</v>
      </c>
      <c r="T6" s="5" t="s">
        <v>19</v>
      </c>
    </row>
    <row r="7" spans="1:20" ht="13.5" x14ac:dyDescent="0.25">
      <c r="A7" s="1" t="s">
        <v>16</v>
      </c>
      <c r="B7" s="4">
        <f t="shared" si="0"/>
        <v>-9976.2000000000007</v>
      </c>
      <c r="C7" s="1" t="str">
        <f t="shared" si="1"/>
        <v>Buy</v>
      </c>
      <c r="D7" s="1">
        <f t="shared" si="4"/>
        <v>9975.2000000000007</v>
      </c>
      <c r="E7" s="1" t="str">
        <f>IF(ISODD(COUNTIF($H$3:H7,H7)),LEFT(C7,1)&amp;"OG",E6)</f>
        <v>BOG</v>
      </c>
      <c r="F7" s="1" t="str">
        <f t="shared" si="2"/>
        <v>2016-04-20 TEL</v>
      </c>
      <c r="G7" s="1" t="str">
        <f t="shared" si="3"/>
        <v>2016-04-20</v>
      </c>
      <c r="H7" s="9" t="s">
        <v>25</v>
      </c>
      <c r="I7" s="9" t="s">
        <v>59</v>
      </c>
      <c r="J7" s="9" t="s">
        <v>30</v>
      </c>
      <c r="K7" s="10">
        <v>160</v>
      </c>
      <c r="L7" s="10">
        <v>62.344999999999999</v>
      </c>
      <c r="M7" s="10">
        <v>61.44</v>
      </c>
      <c r="N7" s="11">
        <v>-9975.2000000000007</v>
      </c>
      <c r="O7" s="10">
        <v>-1</v>
      </c>
      <c r="P7" s="11">
        <v>9976.2000000000007</v>
      </c>
      <c r="Q7" s="10">
        <v>0</v>
      </c>
      <c r="R7" s="10">
        <v>-144.80000000000001</v>
      </c>
      <c r="S7" s="10" t="s">
        <v>20</v>
      </c>
      <c r="T7" s="5" t="s">
        <v>22</v>
      </c>
    </row>
    <row r="8" spans="1:20" ht="13.5" x14ac:dyDescent="0.25">
      <c r="A8" s="1" t="s">
        <v>16</v>
      </c>
      <c r="B8" s="4">
        <f t="shared" si="0"/>
        <v>9810.1500000000015</v>
      </c>
      <c r="C8" s="1" t="str">
        <f t="shared" si="1"/>
        <v>Sell</v>
      </c>
      <c r="D8" s="1">
        <f t="shared" si="4"/>
        <v>9811.36</v>
      </c>
      <c r="E8" s="1" t="str">
        <f>IF(ISODD(COUNTIF($H$3:H8,H8)),LEFT(C8,1)&amp;"OG",E7)</f>
        <v>BOG</v>
      </c>
      <c r="F8" s="1" t="str">
        <f t="shared" si="2"/>
        <v>2016-04-20 TEL</v>
      </c>
      <c r="G8" s="1" t="str">
        <f t="shared" si="3"/>
        <v>2016-04-20</v>
      </c>
      <c r="H8" s="9" t="s">
        <v>25</v>
      </c>
      <c r="I8" s="9" t="s">
        <v>40</v>
      </c>
      <c r="J8" s="9" t="s">
        <v>30</v>
      </c>
      <c r="K8" s="10">
        <v>-160</v>
      </c>
      <c r="L8" s="10">
        <v>61.320999999999998</v>
      </c>
      <c r="M8" s="10">
        <v>61.44</v>
      </c>
      <c r="N8" s="11">
        <v>9811.36</v>
      </c>
      <c r="O8" s="10">
        <v>-1.21</v>
      </c>
      <c r="P8" s="11">
        <v>-9976.2000000000007</v>
      </c>
      <c r="Q8" s="10">
        <v>-166.05</v>
      </c>
      <c r="R8" s="10">
        <v>-19.04</v>
      </c>
      <c r="S8" s="10" t="s">
        <v>19</v>
      </c>
      <c r="T8" s="5" t="s">
        <v>22</v>
      </c>
    </row>
    <row r="9" spans="1:20" ht="13.5" x14ac:dyDescent="0.25">
      <c r="A9" s="1" t="s">
        <v>16</v>
      </c>
      <c r="B9" s="4">
        <f t="shared" si="0"/>
        <v>-9992.0799962000001</v>
      </c>
      <c r="C9" s="1" t="str">
        <f t="shared" si="1"/>
        <v>Buy</v>
      </c>
      <c r="D9" s="1">
        <f t="shared" si="4"/>
        <v>9991.0499999999993</v>
      </c>
      <c r="E9" s="1" t="str">
        <f>IF(ISODD(COUNTIF($H$3:H9,H9)),LEFT(C9,1)&amp;"OG",E8)</f>
        <v>BOG</v>
      </c>
      <c r="F9" s="1" t="str">
        <f t="shared" si="2"/>
        <v>2016-04-21 EXPD</v>
      </c>
      <c r="G9" s="1" t="str">
        <f t="shared" si="3"/>
        <v>2016-04-21</v>
      </c>
      <c r="H9" s="9" t="s">
        <v>23</v>
      </c>
      <c r="I9" s="9" t="s">
        <v>49</v>
      </c>
      <c r="J9" s="9" t="s">
        <v>30</v>
      </c>
      <c r="K9" s="10">
        <v>206</v>
      </c>
      <c r="L9" s="10">
        <v>48.500242700000001</v>
      </c>
      <c r="M9" s="10">
        <v>48.71</v>
      </c>
      <c r="N9" s="11">
        <v>-9991.0499999999993</v>
      </c>
      <c r="O9" s="10">
        <v>-1.03</v>
      </c>
      <c r="P9" s="11">
        <v>9992.08</v>
      </c>
      <c r="Q9" s="10">
        <v>0</v>
      </c>
      <c r="R9" s="10">
        <v>43.21</v>
      </c>
      <c r="S9" s="10" t="s">
        <v>18</v>
      </c>
      <c r="T9" s="5" t="s">
        <v>22</v>
      </c>
    </row>
    <row r="10" spans="1:20" ht="13.5" x14ac:dyDescent="0.25">
      <c r="A10" s="1" t="s">
        <v>16</v>
      </c>
      <c r="B10" s="4">
        <f t="shared" si="0"/>
        <v>10031.559993000001</v>
      </c>
      <c r="C10" s="1" t="str">
        <f t="shared" si="1"/>
        <v>Sell</v>
      </c>
      <c r="D10" s="1">
        <f t="shared" si="4"/>
        <v>10032.780000000001</v>
      </c>
      <c r="E10" s="1" t="str">
        <f>IF(ISODD(COUNTIF($H$3:H10,H10)),LEFT(C10,1)&amp;"OG",E9)</f>
        <v>BOG</v>
      </c>
      <c r="F10" s="1" t="str">
        <f t="shared" si="2"/>
        <v>2016-04-21 EXPD</v>
      </c>
      <c r="G10" s="1" t="str">
        <f t="shared" si="3"/>
        <v>2016-04-21</v>
      </c>
      <c r="H10" s="9" t="s">
        <v>23</v>
      </c>
      <c r="I10" s="9" t="s">
        <v>50</v>
      </c>
      <c r="J10" s="9" t="s">
        <v>30</v>
      </c>
      <c r="K10" s="10">
        <v>-206</v>
      </c>
      <c r="L10" s="10">
        <v>48.7028155</v>
      </c>
      <c r="M10" s="10">
        <v>48.71</v>
      </c>
      <c r="N10" s="11">
        <v>10032.780000000001</v>
      </c>
      <c r="O10" s="10">
        <v>-1.22</v>
      </c>
      <c r="P10" s="11">
        <v>-9992.08</v>
      </c>
      <c r="Q10" s="10">
        <v>39.479999999999997</v>
      </c>
      <c r="R10" s="10">
        <v>-1.48</v>
      </c>
      <c r="S10" s="10" t="s">
        <v>22</v>
      </c>
      <c r="T10" s="5" t="s">
        <v>22</v>
      </c>
    </row>
    <row r="11" spans="1:20" ht="13.5" x14ac:dyDescent="0.25">
      <c r="A11" s="1" t="s">
        <v>16</v>
      </c>
      <c r="B11" s="4">
        <f t="shared" si="0"/>
        <v>9971.9700100000009</v>
      </c>
      <c r="C11" s="1" t="str">
        <f t="shared" si="1"/>
        <v>Sell</v>
      </c>
      <c r="D11" s="1">
        <f t="shared" si="4"/>
        <v>9973.19</v>
      </c>
      <c r="E11" s="1" t="str">
        <f>IF(ISODD(COUNTIF($H$3:H11,H11)),LEFT(C11,1)&amp;"OG",E10)</f>
        <v>SOG</v>
      </c>
      <c r="F11" s="1" t="str">
        <f t="shared" si="2"/>
        <v>2016-04-21 UA</v>
      </c>
      <c r="G11" s="1" t="str">
        <f t="shared" si="3"/>
        <v>2016-04-21</v>
      </c>
      <c r="H11" s="9" t="s">
        <v>64</v>
      </c>
      <c r="I11" s="9" t="s">
        <v>65</v>
      </c>
      <c r="J11" s="9" t="s">
        <v>30</v>
      </c>
      <c r="K11" s="10">
        <v>-210</v>
      </c>
      <c r="L11" s="10">
        <v>47.491380999999997</v>
      </c>
      <c r="M11" s="10">
        <v>46.93</v>
      </c>
      <c r="N11" s="11">
        <v>9973.19</v>
      </c>
      <c r="O11" s="10">
        <v>-1.22</v>
      </c>
      <c r="P11" s="11">
        <v>-9971.9699999999993</v>
      </c>
      <c r="Q11" s="10">
        <v>0</v>
      </c>
      <c r="R11" s="10">
        <v>117.89</v>
      </c>
      <c r="S11" s="10" t="s">
        <v>18</v>
      </c>
      <c r="T11" s="5" t="s">
        <v>18</v>
      </c>
    </row>
    <row r="12" spans="1:20" ht="13.5" x14ac:dyDescent="0.25">
      <c r="A12" s="1" t="s">
        <v>16</v>
      </c>
      <c r="B12" s="4">
        <f t="shared" si="0"/>
        <v>-9870.0400010000012</v>
      </c>
      <c r="C12" s="1" t="str">
        <f t="shared" si="1"/>
        <v>Buy</v>
      </c>
      <c r="D12" s="1">
        <f t="shared" si="4"/>
        <v>9869</v>
      </c>
      <c r="E12" s="1" t="str">
        <f>IF(ISODD(COUNTIF($H$3:H12,H12)),LEFT(C12,1)&amp;"OG",E11)</f>
        <v>SOG</v>
      </c>
      <c r="F12" s="1" t="str">
        <f t="shared" si="2"/>
        <v>2016-04-21 UA</v>
      </c>
      <c r="G12" s="1" t="str">
        <f t="shared" si="3"/>
        <v>2016-04-21</v>
      </c>
      <c r="H12" s="9" t="s">
        <v>64</v>
      </c>
      <c r="I12" s="9" t="s">
        <v>50</v>
      </c>
      <c r="J12" s="9" t="s">
        <v>30</v>
      </c>
      <c r="K12" s="10">
        <v>210</v>
      </c>
      <c r="L12" s="10">
        <v>46.995238100000002</v>
      </c>
      <c r="M12" s="10">
        <v>46.93</v>
      </c>
      <c r="N12" s="11">
        <v>-9869</v>
      </c>
      <c r="O12" s="10">
        <v>-1.04</v>
      </c>
      <c r="P12" s="11">
        <v>9971.9699999999993</v>
      </c>
      <c r="Q12" s="10">
        <v>101.93</v>
      </c>
      <c r="R12" s="10">
        <v>-13.7</v>
      </c>
      <c r="S12" s="10" t="s">
        <v>22</v>
      </c>
      <c r="T12" s="5" t="s">
        <v>18</v>
      </c>
    </row>
    <row r="13" spans="1:20" ht="13.5" x14ac:dyDescent="0.25">
      <c r="A13" s="1" t="s">
        <v>16</v>
      </c>
      <c r="B13" s="4">
        <f t="shared" si="0"/>
        <v>-9468.4</v>
      </c>
      <c r="C13" s="1" t="str">
        <f t="shared" si="1"/>
        <v>Buy</v>
      </c>
      <c r="D13" s="1">
        <f t="shared" si="4"/>
        <v>9467.4</v>
      </c>
      <c r="E13" s="1" t="str">
        <f>IF(ISODD(COUNTIF($H$3:H13,H13)),LEFT(C13,1)&amp;"OG",E12)</f>
        <v>BOG</v>
      </c>
      <c r="F13" s="1" t="str">
        <f t="shared" si="2"/>
        <v>2016-04-22 ISRG</v>
      </c>
      <c r="G13" s="1" t="str">
        <f t="shared" si="3"/>
        <v>2016-04-22</v>
      </c>
      <c r="H13" s="9" t="s">
        <v>52</v>
      </c>
      <c r="I13" s="9" t="s">
        <v>53</v>
      </c>
      <c r="J13" s="9" t="s">
        <v>30</v>
      </c>
      <c r="K13" s="10">
        <v>15</v>
      </c>
      <c r="L13" s="10">
        <v>631.16</v>
      </c>
      <c r="M13" s="10">
        <v>638.15</v>
      </c>
      <c r="N13" s="11">
        <v>-9467.4</v>
      </c>
      <c r="O13" s="10">
        <v>-1</v>
      </c>
      <c r="P13" s="11">
        <v>9468.4</v>
      </c>
      <c r="Q13" s="10">
        <v>0</v>
      </c>
      <c r="R13" s="10">
        <v>104.85</v>
      </c>
      <c r="S13" s="10" t="s">
        <v>20</v>
      </c>
      <c r="T13" s="5" t="s">
        <v>19</v>
      </c>
    </row>
    <row r="14" spans="1:20" ht="13.5" x14ac:dyDescent="0.25">
      <c r="A14" s="1" t="s">
        <v>16</v>
      </c>
      <c r="B14" s="4">
        <f t="shared" si="0"/>
        <v>9564.1400000000012</v>
      </c>
      <c r="C14" s="1" t="str">
        <f t="shared" si="1"/>
        <v>Sell</v>
      </c>
      <c r="D14" s="1">
        <f t="shared" si="4"/>
        <v>9565.35</v>
      </c>
      <c r="E14" s="1" t="str">
        <f>IF(ISODD(COUNTIF($H$3:H14,H14)),LEFT(C14,1)&amp;"OG",E13)</f>
        <v>BOG</v>
      </c>
      <c r="F14" s="1" t="str">
        <f t="shared" si="2"/>
        <v>2016-04-22 ISRG</v>
      </c>
      <c r="G14" s="1" t="str">
        <f t="shared" si="3"/>
        <v>2016-04-22</v>
      </c>
      <c r="H14" s="9" t="s">
        <v>52</v>
      </c>
      <c r="I14" s="9" t="s">
        <v>54</v>
      </c>
      <c r="J14" s="9" t="s">
        <v>30</v>
      </c>
      <c r="K14" s="10">
        <v>-15</v>
      </c>
      <c r="L14" s="10">
        <v>637.69000000000005</v>
      </c>
      <c r="M14" s="10">
        <v>638.15</v>
      </c>
      <c r="N14" s="11">
        <v>9565.35</v>
      </c>
      <c r="O14" s="10">
        <v>-1.21</v>
      </c>
      <c r="P14" s="11">
        <v>-9468.4</v>
      </c>
      <c r="Q14" s="10">
        <v>95.74</v>
      </c>
      <c r="R14" s="10">
        <v>-6.9</v>
      </c>
      <c r="S14" s="10" t="s">
        <v>19</v>
      </c>
      <c r="T14" s="5" t="s">
        <v>22</v>
      </c>
    </row>
    <row r="15" spans="1:20" ht="13.5" x14ac:dyDescent="0.25">
      <c r="A15" s="1" t="s">
        <v>16</v>
      </c>
      <c r="B15" s="4">
        <f t="shared" si="0"/>
        <v>-9904.4600000000009</v>
      </c>
      <c r="C15" s="1" t="str">
        <f t="shared" si="1"/>
        <v>Buy</v>
      </c>
      <c r="D15" s="1">
        <f t="shared" si="4"/>
        <v>9903.4599999999991</v>
      </c>
      <c r="E15" s="1" t="str">
        <f>IF(ISODD(COUNTIF($H$3:H15,H15)),LEFT(C15,1)&amp;"OG",E14)</f>
        <v>BOG</v>
      </c>
      <c r="F15" s="1" t="str">
        <f t="shared" si="2"/>
        <v>2016-04-22 SLB</v>
      </c>
      <c r="G15" s="1" t="str">
        <f t="shared" si="3"/>
        <v>2016-04-22</v>
      </c>
      <c r="H15" s="9" t="s">
        <v>57</v>
      </c>
      <c r="I15" s="9" t="s">
        <v>58</v>
      </c>
      <c r="J15" s="9" t="s">
        <v>30</v>
      </c>
      <c r="K15" s="10">
        <v>127</v>
      </c>
      <c r="L15" s="10">
        <v>77.98</v>
      </c>
      <c r="M15" s="10">
        <v>79.930000000000007</v>
      </c>
      <c r="N15" s="11">
        <v>-9903.4599999999991</v>
      </c>
      <c r="O15" s="10">
        <v>-1</v>
      </c>
      <c r="P15" s="11">
        <v>9904.4599999999991</v>
      </c>
      <c r="Q15" s="10">
        <v>0</v>
      </c>
      <c r="R15" s="10">
        <v>247.65</v>
      </c>
      <c r="S15" s="10" t="s">
        <v>20</v>
      </c>
      <c r="T15" s="5" t="s">
        <v>19</v>
      </c>
    </row>
    <row r="16" spans="1:20" ht="13.5" x14ac:dyDescent="0.25">
      <c r="A16" s="1" t="s">
        <v>16</v>
      </c>
      <c r="B16" s="4">
        <f t="shared" si="0"/>
        <v>10142.27</v>
      </c>
      <c r="C16" s="1" t="str">
        <f t="shared" si="1"/>
        <v>Sell</v>
      </c>
      <c r="D16" s="1">
        <f t="shared" si="4"/>
        <v>10143.49</v>
      </c>
      <c r="E16" s="1" t="str">
        <f>IF(ISODD(COUNTIF($H$3:H16,H16)),LEFT(C16,1)&amp;"OG",E15)</f>
        <v>BOG</v>
      </c>
      <c r="F16" s="1" t="str">
        <f t="shared" si="2"/>
        <v>2016-04-22 SLB</v>
      </c>
      <c r="G16" s="1" t="str">
        <f t="shared" si="3"/>
        <v>2016-04-22</v>
      </c>
      <c r="H16" s="9" t="s">
        <v>57</v>
      </c>
      <c r="I16" s="9" t="s">
        <v>54</v>
      </c>
      <c r="J16" s="9" t="s">
        <v>30</v>
      </c>
      <c r="K16" s="10">
        <v>-127</v>
      </c>
      <c r="L16" s="10">
        <v>79.87</v>
      </c>
      <c r="M16" s="10">
        <v>79.930000000000007</v>
      </c>
      <c r="N16" s="11">
        <v>10143.49</v>
      </c>
      <c r="O16" s="10">
        <v>-1.22</v>
      </c>
      <c r="P16" s="11">
        <v>-9904.4599999999991</v>
      </c>
      <c r="Q16" s="10">
        <v>237.81</v>
      </c>
      <c r="R16" s="10">
        <v>-7.62</v>
      </c>
      <c r="S16" s="10" t="s">
        <v>22</v>
      </c>
      <c r="T16" s="5" t="s">
        <v>19</v>
      </c>
    </row>
    <row r="17" spans="1:20" ht="13.5" x14ac:dyDescent="0.25">
      <c r="A17" s="1" t="s">
        <v>16</v>
      </c>
      <c r="B17" s="4">
        <f t="shared" si="0"/>
        <v>-19930.36</v>
      </c>
      <c r="C17" s="1" t="str">
        <f t="shared" si="1"/>
        <v>Buy</v>
      </c>
      <c r="D17" s="1">
        <f t="shared" si="4"/>
        <v>19929</v>
      </c>
      <c r="E17" s="1" t="str">
        <f>IF(ISODD(COUNTIF($H$3:H17,H17)),LEFT(C17,1)&amp;"OG",E16)</f>
        <v>BOG</v>
      </c>
      <c r="F17" s="1" t="str">
        <f t="shared" si="2"/>
        <v>2016-04-27 COF</v>
      </c>
      <c r="G17" s="1" t="str">
        <f t="shared" si="3"/>
        <v>2016-04-27</v>
      </c>
      <c r="H17" s="9" t="s">
        <v>44</v>
      </c>
      <c r="I17" s="9" t="s">
        <v>45</v>
      </c>
      <c r="J17" s="9" t="s">
        <v>30</v>
      </c>
      <c r="K17" s="10">
        <v>273</v>
      </c>
      <c r="L17" s="10">
        <v>73</v>
      </c>
      <c r="M17" s="10">
        <v>74.31</v>
      </c>
      <c r="N17" s="11">
        <v>-19929</v>
      </c>
      <c r="O17" s="10">
        <v>-1.36</v>
      </c>
      <c r="P17" s="11">
        <v>19930.36</v>
      </c>
      <c r="Q17" s="10">
        <v>0</v>
      </c>
      <c r="R17" s="10">
        <v>357.63</v>
      </c>
      <c r="S17" s="10" t="s">
        <v>20</v>
      </c>
      <c r="T17" s="5" t="s">
        <v>19</v>
      </c>
    </row>
    <row r="18" spans="1:20" ht="13.5" x14ac:dyDescent="0.25">
      <c r="A18" s="1" t="s">
        <v>16</v>
      </c>
      <c r="B18" s="4">
        <f t="shared" si="0"/>
        <v>20287.649999999998</v>
      </c>
      <c r="C18" s="1" t="str">
        <f t="shared" si="1"/>
        <v>Sell</v>
      </c>
      <c r="D18" s="1">
        <f t="shared" si="4"/>
        <v>20289.36</v>
      </c>
      <c r="E18" s="1" t="str">
        <f>IF(ISODD(COUNTIF($H$3:H18,H18)),LEFT(C18,1)&amp;"OG",E17)</f>
        <v>BOG</v>
      </c>
      <c r="F18" s="1" t="str">
        <f t="shared" si="2"/>
        <v>2016-04-27 COF</v>
      </c>
      <c r="G18" s="1" t="str">
        <f t="shared" si="3"/>
        <v>2016-04-27</v>
      </c>
      <c r="H18" s="9" t="s">
        <v>44</v>
      </c>
      <c r="I18" s="9" t="s">
        <v>46</v>
      </c>
      <c r="J18" s="9" t="s">
        <v>30</v>
      </c>
      <c r="K18" s="10">
        <v>-273</v>
      </c>
      <c r="L18" s="10">
        <v>74.319999999999993</v>
      </c>
      <c r="M18" s="10">
        <v>74.31</v>
      </c>
      <c r="N18" s="11">
        <v>20289.36</v>
      </c>
      <c r="O18" s="10">
        <v>-1.71</v>
      </c>
      <c r="P18" s="11">
        <v>-19930.36</v>
      </c>
      <c r="Q18" s="10">
        <v>357.29</v>
      </c>
      <c r="R18" s="10">
        <v>2.73</v>
      </c>
      <c r="S18" s="10" t="s">
        <v>22</v>
      </c>
      <c r="T18" s="5" t="s">
        <v>19</v>
      </c>
    </row>
    <row r="19" spans="1:20" ht="13.5" x14ac:dyDescent="0.25">
      <c r="A19" s="1" t="s">
        <v>16</v>
      </c>
      <c r="B19" s="4">
        <f t="shared" si="0"/>
        <v>9992.11</v>
      </c>
      <c r="C19" s="1" t="str">
        <f t="shared" si="1"/>
        <v>Sell</v>
      </c>
      <c r="D19" s="1">
        <f t="shared" si="4"/>
        <v>9993.33</v>
      </c>
      <c r="E19" s="1" t="str">
        <f>IF(ISODD(COUNTIF($H$3:H19,H19)),LEFT(C19,1)&amp;"OG",E18)</f>
        <v>SOG</v>
      </c>
      <c r="F19" s="1" t="str">
        <f t="shared" si="2"/>
        <v>2016-04-27 DPS</v>
      </c>
      <c r="G19" s="1" t="str">
        <f t="shared" si="3"/>
        <v>2016-04-27</v>
      </c>
      <c r="H19" s="9" t="s">
        <v>47</v>
      </c>
      <c r="I19" s="9" t="s">
        <v>48</v>
      </c>
      <c r="J19" s="9" t="s">
        <v>30</v>
      </c>
      <c r="K19" s="10">
        <v>-111</v>
      </c>
      <c r="L19" s="10">
        <v>90.03</v>
      </c>
      <c r="M19" s="10">
        <v>90.38</v>
      </c>
      <c r="N19" s="11">
        <v>9993.33</v>
      </c>
      <c r="O19" s="10">
        <v>-1.22</v>
      </c>
      <c r="P19" s="11">
        <v>-9992.11</v>
      </c>
      <c r="Q19" s="10">
        <v>0</v>
      </c>
      <c r="R19" s="10">
        <v>-38.85</v>
      </c>
      <c r="S19" s="10" t="s">
        <v>20</v>
      </c>
      <c r="T19" s="5" t="s">
        <v>19</v>
      </c>
    </row>
    <row r="20" spans="1:20" ht="13.5" x14ac:dyDescent="0.25">
      <c r="A20" s="1" t="s">
        <v>16</v>
      </c>
      <c r="B20" s="4">
        <f t="shared" si="0"/>
        <v>-10023.1889011</v>
      </c>
      <c r="C20" s="1" t="str">
        <f t="shared" si="1"/>
        <v>Buy</v>
      </c>
      <c r="D20" s="1">
        <f t="shared" si="4"/>
        <v>10022.19</v>
      </c>
      <c r="E20" s="1" t="str">
        <f>IF(ISODD(COUNTIF($H$3:H20,H20)),LEFT(C20,1)&amp;"OG",E19)</f>
        <v>SOG</v>
      </c>
      <c r="F20" s="1" t="str">
        <f t="shared" si="2"/>
        <v>2016-04-27 DPS</v>
      </c>
      <c r="G20" s="1" t="str">
        <f t="shared" si="3"/>
        <v>2016-04-27</v>
      </c>
      <c r="H20" s="9" t="s">
        <v>47</v>
      </c>
      <c r="I20" s="9" t="s">
        <v>46</v>
      </c>
      <c r="J20" s="9" t="s">
        <v>30</v>
      </c>
      <c r="K20" s="10">
        <v>111</v>
      </c>
      <c r="L20" s="10">
        <v>90.289990099999997</v>
      </c>
      <c r="M20" s="10">
        <v>90.38</v>
      </c>
      <c r="N20" s="11">
        <v>-10022.19</v>
      </c>
      <c r="O20" s="10">
        <v>-1</v>
      </c>
      <c r="P20" s="11">
        <v>9992.11</v>
      </c>
      <c r="Q20" s="10">
        <v>-31.08</v>
      </c>
      <c r="R20" s="10">
        <v>9.99</v>
      </c>
      <c r="S20" s="10" t="s">
        <v>22</v>
      </c>
      <c r="T20" s="5" t="s">
        <v>19</v>
      </c>
    </row>
    <row r="21" spans="1:20" ht="13.5" x14ac:dyDescent="0.25">
      <c r="A21" s="1" t="s">
        <v>16</v>
      </c>
      <c r="B21" s="4">
        <f t="shared" si="0"/>
        <v>-19996.41</v>
      </c>
      <c r="C21" s="1" t="str">
        <f t="shared" si="1"/>
        <v>Buy</v>
      </c>
      <c r="D21" s="1">
        <f t="shared" si="4"/>
        <v>19992.14</v>
      </c>
      <c r="E21" s="1" t="str">
        <f>IF(ISODD(COUNTIF($H$3:H21,H21)),LEFT(C21,1)&amp;"OG",E20)</f>
        <v>BOG</v>
      </c>
      <c r="F21" s="1" t="str">
        <f t="shared" si="2"/>
        <v>2016-04-27 TGNA</v>
      </c>
      <c r="G21" s="1" t="str">
        <f t="shared" si="3"/>
        <v>2016-04-27</v>
      </c>
      <c r="H21" s="9" t="s">
        <v>60</v>
      </c>
      <c r="I21" s="9" t="s">
        <v>61</v>
      </c>
      <c r="J21" s="9" t="s">
        <v>30</v>
      </c>
      <c r="K21" s="10">
        <v>854</v>
      </c>
      <c r="L21" s="10">
        <v>23.41</v>
      </c>
      <c r="M21" s="10">
        <v>23.35</v>
      </c>
      <c r="N21" s="11">
        <v>-19992.14</v>
      </c>
      <c r="O21" s="10">
        <v>-4.2699999999999996</v>
      </c>
      <c r="P21" s="11">
        <v>19996.41</v>
      </c>
      <c r="Q21" s="10">
        <v>0</v>
      </c>
      <c r="R21" s="10">
        <v>-51.24</v>
      </c>
      <c r="S21" s="10" t="s">
        <v>18</v>
      </c>
      <c r="T21" s="5" t="s">
        <v>22</v>
      </c>
    </row>
    <row r="22" spans="1:20" ht="13.5" x14ac:dyDescent="0.25">
      <c r="A22" s="1" t="s">
        <v>16</v>
      </c>
      <c r="B22" s="4">
        <f t="shared" si="0"/>
        <v>19945.039999999997</v>
      </c>
      <c r="C22" s="1" t="str">
        <f t="shared" si="1"/>
        <v>Sell</v>
      </c>
      <c r="D22" s="1">
        <f t="shared" si="4"/>
        <v>19949.439999999999</v>
      </c>
      <c r="E22" s="1" t="str">
        <f>IF(ISODD(COUNTIF($H$3:H22,H22)),LEFT(C22,1)&amp;"OG",E21)</f>
        <v>BOG</v>
      </c>
      <c r="F22" s="1" t="str">
        <f t="shared" si="2"/>
        <v>2016-04-27 TGNA</v>
      </c>
      <c r="G22" s="1" t="str">
        <f t="shared" si="3"/>
        <v>2016-04-27</v>
      </c>
      <c r="H22" s="9" t="s">
        <v>60</v>
      </c>
      <c r="I22" s="9" t="s">
        <v>46</v>
      </c>
      <c r="J22" s="9" t="s">
        <v>30</v>
      </c>
      <c r="K22" s="10">
        <v>-854</v>
      </c>
      <c r="L22" s="10">
        <v>23.36</v>
      </c>
      <c r="M22" s="10">
        <v>23.35</v>
      </c>
      <c r="N22" s="11">
        <v>19949.439999999999</v>
      </c>
      <c r="O22" s="10">
        <v>-4.4000000000000004</v>
      </c>
      <c r="P22" s="11">
        <v>-19996.41</v>
      </c>
      <c r="Q22" s="10">
        <v>-51.37</v>
      </c>
      <c r="R22" s="10">
        <v>8.5399999999999991</v>
      </c>
      <c r="S22" s="10" t="s">
        <v>22</v>
      </c>
      <c r="T22" s="5" t="s">
        <v>22</v>
      </c>
    </row>
    <row r="23" spans="1:20" ht="13.5" x14ac:dyDescent="0.25">
      <c r="A23" s="1" t="s">
        <v>16</v>
      </c>
      <c r="B23" s="4">
        <f t="shared" si="0"/>
        <v>-19909.12</v>
      </c>
      <c r="C23" s="1" t="str">
        <f t="shared" si="1"/>
        <v>Buy</v>
      </c>
      <c r="D23" s="1">
        <f t="shared" si="4"/>
        <v>19908</v>
      </c>
      <c r="E23" s="1" t="str">
        <f>IF(ISODD(COUNTIF($H$3:H23,H23)),LEFT(C23,1)&amp;"OG",E22)</f>
        <v>BOG</v>
      </c>
      <c r="F23" s="1" t="str">
        <f t="shared" si="2"/>
        <v>2016-04-28 ABC</v>
      </c>
      <c r="G23" s="1" t="str">
        <f t="shared" si="3"/>
        <v>2016-04-28</v>
      </c>
      <c r="H23" s="9" t="s">
        <v>28</v>
      </c>
      <c r="I23" s="9" t="s">
        <v>29</v>
      </c>
      <c r="J23" s="9" t="s">
        <v>30</v>
      </c>
      <c r="K23" s="10">
        <v>225</v>
      </c>
      <c r="L23" s="10">
        <v>88.48</v>
      </c>
      <c r="M23" s="10">
        <v>86.42</v>
      </c>
      <c r="N23" s="11">
        <v>-19908</v>
      </c>
      <c r="O23" s="10">
        <v>-1.1200000000000001</v>
      </c>
      <c r="P23" s="11">
        <v>19909.12</v>
      </c>
      <c r="Q23" s="10">
        <v>0</v>
      </c>
      <c r="R23" s="10">
        <v>-463.5</v>
      </c>
      <c r="S23" s="10" t="s">
        <v>20</v>
      </c>
      <c r="T23" s="5" t="s">
        <v>20</v>
      </c>
    </row>
    <row r="24" spans="1:20" ht="13.5" x14ac:dyDescent="0.25">
      <c r="A24" s="1" t="s">
        <v>16</v>
      </c>
      <c r="B24" s="4">
        <f t="shared" si="0"/>
        <v>19425.104997500002</v>
      </c>
      <c r="C24" s="1" t="str">
        <f t="shared" si="1"/>
        <v>Sell</v>
      </c>
      <c r="D24" s="1">
        <f t="shared" si="4"/>
        <v>19426.52</v>
      </c>
      <c r="E24" s="1" t="str">
        <f>IF(ISODD(COUNTIF($H$3:H24,H24)),LEFT(C24,1)&amp;"OG",E23)</f>
        <v>BOG</v>
      </c>
      <c r="F24" s="1" t="str">
        <f t="shared" si="2"/>
        <v>2016-04-28 ABC</v>
      </c>
      <c r="G24" s="1" t="str">
        <f t="shared" si="3"/>
        <v>2016-04-28</v>
      </c>
      <c r="H24" s="9" t="s">
        <v>28</v>
      </c>
      <c r="I24" s="9" t="s">
        <v>31</v>
      </c>
      <c r="J24" s="9" t="s">
        <v>30</v>
      </c>
      <c r="K24" s="10">
        <v>-225</v>
      </c>
      <c r="L24" s="10">
        <v>86.340111100000001</v>
      </c>
      <c r="M24" s="10">
        <v>86.42</v>
      </c>
      <c r="N24" s="11">
        <v>19426.52</v>
      </c>
      <c r="O24" s="10">
        <v>-1.42</v>
      </c>
      <c r="P24" s="11">
        <v>-19909.12</v>
      </c>
      <c r="Q24" s="10">
        <v>-484.02</v>
      </c>
      <c r="R24" s="10">
        <v>-17.98</v>
      </c>
      <c r="S24" s="10" t="s">
        <v>22</v>
      </c>
      <c r="T24" s="5" t="s">
        <v>18</v>
      </c>
    </row>
    <row r="25" spans="1:20" ht="13.5" x14ac:dyDescent="0.25">
      <c r="A25" s="1" t="s">
        <v>16</v>
      </c>
      <c r="B25" s="4">
        <f t="shared" si="0"/>
        <v>-19990.350000000002</v>
      </c>
      <c r="C25" s="1" t="str">
        <f t="shared" si="1"/>
        <v>Buy</v>
      </c>
      <c r="D25" s="1">
        <f t="shared" si="4"/>
        <v>19988.8</v>
      </c>
      <c r="E25" s="1" t="str">
        <f>IF(ISODD(COUNTIF($H$3:H25,H25)),LEFT(C25,1)&amp;"OG",E24)</f>
        <v>BOG</v>
      </c>
      <c r="F25" s="1" t="str">
        <f t="shared" si="2"/>
        <v>2016-04-28 ALLE</v>
      </c>
      <c r="G25" s="1" t="str">
        <f t="shared" si="3"/>
        <v>2016-04-28</v>
      </c>
      <c r="H25" s="9" t="s">
        <v>32</v>
      </c>
      <c r="I25" s="9" t="s">
        <v>33</v>
      </c>
      <c r="J25" s="9" t="s">
        <v>30</v>
      </c>
      <c r="K25" s="10">
        <v>310</v>
      </c>
      <c r="L25" s="10">
        <v>64.48</v>
      </c>
      <c r="M25" s="10">
        <v>65.239999999999995</v>
      </c>
      <c r="N25" s="11">
        <v>-19988.8</v>
      </c>
      <c r="O25" s="10">
        <v>-1.55</v>
      </c>
      <c r="P25" s="11">
        <v>19990.349999999999</v>
      </c>
      <c r="Q25" s="10">
        <v>0</v>
      </c>
      <c r="R25" s="10">
        <v>235.6</v>
      </c>
      <c r="S25" s="10" t="s">
        <v>18</v>
      </c>
      <c r="T25" s="5" t="s">
        <v>18</v>
      </c>
    </row>
    <row r="26" spans="1:20" ht="13.5" x14ac:dyDescent="0.25">
      <c r="A26" s="1" t="s">
        <v>16</v>
      </c>
      <c r="B26" s="4">
        <f t="shared" si="0"/>
        <v>20206.919999999998</v>
      </c>
      <c r="C26" s="1" t="str">
        <f t="shared" si="1"/>
        <v>Sell</v>
      </c>
      <c r="D26" s="1">
        <f t="shared" si="4"/>
        <v>20208.900000000001</v>
      </c>
      <c r="E26" s="1" t="str">
        <f>IF(ISODD(COUNTIF($H$3:H26,H26)),LEFT(C26,1)&amp;"OG",E25)</f>
        <v>BOG</v>
      </c>
      <c r="F26" s="1" t="str">
        <f t="shared" si="2"/>
        <v>2016-04-28 ALLE</v>
      </c>
      <c r="G26" s="1" t="str">
        <f t="shared" si="3"/>
        <v>2016-04-28</v>
      </c>
      <c r="H26" s="9" t="s">
        <v>32</v>
      </c>
      <c r="I26" s="9" t="s">
        <v>31</v>
      </c>
      <c r="J26" s="9" t="s">
        <v>30</v>
      </c>
      <c r="K26" s="10">
        <v>-310</v>
      </c>
      <c r="L26" s="10">
        <v>65.19</v>
      </c>
      <c r="M26" s="10">
        <v>65.239999999999995</v>
      </c>
      <c r="N26" s="11">
        <v>20208.900000000001</v>
      </c>
      <c r="O26" s="10">
        <v>-1.98</v>
      </c>
      <c r="P26" s="11">
        <v>-19990.349999999999</v>
      </c>
      <c r="Q26" s="10">
        <v>216.57</v>
      </c>
      <c r="R26" s="10">
        <v>-15.5</v>
      </c>
      <c r="S26" s="10" t="s">
        <v>22</v>
      </c>
      <c r="T26" s="5" t="s">
        <v>22</v>
      </c>
    </row>
    <row r="27" spans="1:20" ht="13.5" x14ac:dyDescent="0.25">
      <c r="A27" s="1" t="s">
        <v>16</v>
      </c>
      <c r="B27" s="4">
        <f t="shared" si="0"/>
        <v>-19952.2</v>
      </c>
      <c r="C27" s="1" t="str">
        <f t="shared" si="1"/>
        <v>Buy</v>
      </c>
      <c r="D27" s="1">
        <f t="shared" si="4"/>
        <v>19950.84</v>
      </c>
      <c r="E27" s="1" t="str">
        <f>IF(ISODD(COUNTIF($H$3:H27,H27)),LEFT(C27,1)&amp;"OG",E26)</f>
        <v>BOG</v>
      </c>
      <c r="F27" s="1" t="str">
        <f t="shared" si="2"/>
        <v>2016-04-28 BLL</v>
      </c>
      <c r="G27" s="1" t="str">
        <f t="shared" si="3"/>
        <v>2016-04-28</v>
      </c>
      <c r="H27" s="9" t="s">
        <v>34</v>
      </c>
      <c r="I27" s="9" t="s">
        <v>35</v>
      </c>
      <c r="J27" s="9" t="s">
        <v>30</v>
      </c>
      <c r="K27" s="10">
        <v>273</v>
      </c>
      <c r="L27" s="10">
        <v>73.08</v>
      </c>
      <c r="M27" s="10">
        <v>72.930000000000007</v>
      </c>
      <c r="N27" s="11">
        <v>-19950.84</v>
      </c>
      <c r="O27" s="10">
        <v>-1.36</v>
      </c>
      <c r="P27" s="11">
        <v>19952.2</v>
      </c>
      <c r="Q27" s="10">
        <v>0</v>
      </c>
      <c r="R27" s="10">
        <v>-40.950000000000003</v>
      </c>
      <c r="S27" s="10" t="s">
        <v>18</v>
      </c>
      <c r="T27" s="5" t="s">
        <v>19</v>
      </c>
    </row>
    <row r="28" spans="1:20" ht="13.5" x14ac:dyDescent="0.25">
      <c r="A28" s="1" t="s">
        <v>16</v>
      </c>
      <c r="B28" s="4">
        <f t="shared" si="0"/>
        <v>19894.983</v>
      </c>
      <c r="C28" s="1" t="str">
        <f t="shared" si="1"/>
        <v>Sell</v>
      </c>
      <c r="D28" s="1">
        <f t="shared" si="4"/>
        <v>19896.509999999998</v>
      </c>
      <c r="E28" s="1" t="str">
        <f>IF(ISODD(COUNTIF($H$3:H28,H28)),LEFT(C28,1)&amp;"OG",E27)</f>
        <v>BOG</v>
      </c>
      <c r="F28" s="1" t="str">
        <f t="shared" si="2"/>
        <v>2016-04-28 BLL</v>
      </c>
      <c r="G28" s="1" t="str">
        <f t="shared" si="3"/>
        <v>2016-04-28</v>
      </c>
      <c r="H28" s="9" t="s">
        <v>34</v>
      </c>
      <c r="I28" s="9" t="s">
        <v>31</v>
      </c>
      <c r="J28" s="9" t="s">
        <v>30</v>
      </c>
      <c r="K28" s="10">
        <v>-273</v>
      </c>
      <c r="L28" s="10">
        <v>72.881</v>
      </c>
      <c r="M28" s="10">
        <v>72.930000000000007</v>
      </c>
      <c r="N28" s="11">
        <v>19896.509999999998</v>
      </c>
      <c r="O28" s="10">
        <v>-1.53</v>
      </c>
      <c r="P28" s="11">
        <v>-19952.2</v>
      </c>
      <c r="Q28" s="10">
        <v>-57.22</v>
      </c>
      <c r="R28" s="10">
        <v>-13.38</v>
      </c>
      <c r="S28" s="10" t="s">
        <v>19</v>
      </c>
      <c r="T28" s="5" t="s">
        <v>18</v>
      </c>
    </row>
    <row r="29" spans="1:20" ht="13.5" x14ac:dyDescent="0.25">
      <c r="A29" s="1" t="s">
        <v>16</v>
      </c>
      <c r="B29" s="4">
        <f t="shared" si="0"/>
        <v>-19909.68</v>
      </c>
      <c r="C29" s="1" t="str">
        <f t="shared" si="1"/>
        <v>Buy</v>
      </c>
      <c r="D29" s="1">
        <f t="shared" si="4"/>
        <v>19907.55</v>
      </c>
      <c r="E29" s="1" t="str">
        <f>IF(ISODD(COUNTIF($H$3:H29,H29)),LEFT(C29,1)&amp;"OG",E28)</f>
        <v>BOG</v>
      </c>
      <c r="F29" s="1" t="str">
        <f t="shared" si="2"/>
        <v>2016-04-28 BWA</v>
      </c>
      <c r="G29" s="1" t="str">
        <f t="shared" si="3"/>
        <v>2016-04-28</v>
      </c>
      <c r="H29" s="9" t="s">
        <v>36</v>
      </c>
      <c r="I29" s="9" t="s">
        <v>37</v>
      </c>
      <c r="J29" s="9" t="s">
        <v>30</v>
      </c>
      <c r="K29" s="10">
        <v>533</v>
      </c>
      <c r="L29" s="10">
        <v>37.35</v>
      </c>
      <c r="M29" s="10">
        <v>36.450000000000003</v>
      </c>
      <c r="N29" s="11">
        <v>-19907.55</v>
      </c>
      <c r="O29" s="10">
        <v>-2.13</v>
      </c>
      <c r="P29" s="11">
        <v>19909.68</v>
      </c>
      <c r="Q29" s="10">
        <v>0</v>
      </c>
      <c r="R29" s="10">
        <v>-479.7</v>
      </c>
      <c r="S29" s="10" t="s">
        <v>20</v>
      </c>
      <c r="T29" s="5" t="s">
        <v>18</v>
      </c>
    </row>
    <row r="30" spans="1:20" ht="13.5" x14ac:dyDescent="0.25">
      <c r="A30" s="1" t="s">
        <v>16</v>
      </c>
      <c r="B30" s="4">
        <f t="shared" si="0"/>
        <v>19398.25</v>
      </c>
      <c r="C30" s="1" t="str">
        <f t="shared" si="1"/>
        <v>Sell</v>
      </c>
      <c r="D30" s="1">
        <f t="shared" si="4"/>
        <v>19401.2</v>
      </c>
      <c r="E30" s="1" t="str">
        <f>IF(ISODD(COUNTIF($H$3:H30,H30)),LEFT(C30,1)&amp;"OG",E29)</f>
        <v>BOG</v>
      </c>
      <c r="F30" s="1" t="str">
        <f t="shared" si="2"/>
        <v>2016-04-28 BWA</v>
      </c>
      <c r="G30" s="1" t="str">
        <f t="shared" si="3"/>
        <v>2016-04-28</v>
      </c>
      <c r="H30" s="9" t="s">
        <v>36</v>
      </c>
      <c r="I30" s="9" t="s">
        <v>31</v>
      </c>
      <c r="J30" s="9" t="s">
        <v>30</v>
      </c>
      <c r="K30" s="10">
        <v>-533</v>
      </c>
      <c r="L30" s="10">
        <v>36.4</v>
      </c>
      <c r="M30" s="10">
        <v>36.450000000000003</v>
      </c>
      <c r="N30" s="11">
        <v>19401.2</v>
      </c>
      <c r="O30" s="10">
        <v>-2.95</v>
      </c>
      <c r="P30" s="11">
        <v>-19909.68</v>
      </c>
      <c r="Q30" s="10">
        <v>-511.44</v>
      </c>
      <c r="R30" s="10">
        <v>-26.65</v>
      </c>
      <c r="S30" s="10" t="s">
        <v>22</v>
      </c>
      <c r="T30" s="5" t="s">
        <v>18</v>
      </c>
    </row>
    <row r="31" spans="1:20" ht="13.5" x14ac:dyDescent="0.25">
      <c r="A31" s="1" t="s">
        <v>16</v>
      </c>
      <c r="B31" s="4">
        <f t="shared" si="0"/>
        <v>-19959.169999999998</v>
      </c>
      <c r="C31" s="1" t="str">
        <f t="shared" si="1"/>
        <v>Buy</v>
      </c>
      <c r="D31" s="1">
        <f t="shared" si="4"/>
        <v>19957.560000000001</v>
      </c>
      <c r="E31" s="1" t="str">
        <f>IF(ISODD(COUNTIF($H$3:H31,H31)),LEFT(C31,1)&amp;"OG",E30)</f>
        <v>BOG</v>
      </c>
      <c r="F31" s="1" t="str">
        <f t="shared" si="2"/>
        <v>2016-04-29 CNC</v>
      </c>
      <c r="G31" s="1" t="str">
        <f t="shared" si="3"/>
        <v>2016-04-29</v>
      </c>
      <c r="H31" s="9" t="s">
        <v>41</v>
      </c>
      <c r="I31" s="9" t="s">
        <v>42</v>
      </c>
      <c r="J31" s="9" t="s">
        <v>30</v>
      </c>
      <c r="K31" s="10">
        <v>322</v>
      </c>
      <c r="L31" s="10">
        <v>61.98</v>
      </c>
      <c r="M31" s="10">
        <v>61.96</v>
      </c>
      <c r="N31" s="11">
        <v>-19957.560000000001</v>
      </c>
      <c r="O31" s="10">
        <v>-1.61</v>
      </c>
      <c r="P31" s="11">
        <v>19959.169999999998</v>
      </c>
      <c r="Q31" s="10">
        <v>0</v>
      </c>
      <c r="R31" s="10">
        <v>-6.44</v>
      </c>
      <c r="S31" s="10" t="s">
        <v>18</v>
      </c>
      <c r="T31" s="5" t="s">
        <v>18</v>
      </c>
    </row>
    <row r="32" spans="1:20" ht="13.5" x14ac:dyDescent="0.25">
      <c r="A32" s="1" t="s">
        <v>16</v>
      </c>
      <c r="B32" s="4">
        <f t="shared" si="0"/>
        <v>19946.060013200004</v>
      </c>
      <c r="C32" s="1" t="str">
        <f t="shared" si="1"/>
        <v>Sell</v>
      </c>
      <c r="D32" s="1">
        <f t="shared" si="4"/>
        <v>19948</v>
      </c>
      <c r="E32" s="1" t="str">
        <f>IF(ISODD(COUNTIF($H$3:H32,H32)),LEFT(C32,1)&amp;"OG",E31)</f>
        <v>BOG</v>
      </c>
      <c r="F32" s="1" t="str">
        <f t="shared" si="2"/>
        <v>2016-04-29 CNC</v>
      </c>
      <c r="G32" s="1" t="str">
        <f t="shared" si="3"/>
        <v>2016-04-29</v>
      </c>
      <c r="H32" s="9" t="s">
        <v>41</v>
      </c>
      <c r="I32" s="9" t="s">
        <v>43</v>
      </c>
      <c r="J32" s="9" t="s">
        <v>30</v>
      </c>
      <c r="K32" s="10">
        <v>-322</v>
      </c>
      <c r="L32" s="10">
        <v>61.950310600000002</v>
      </c>
      <c r="M32" s="10">
        <v>61.96</v>
      </c>
      <c r="N32" s="11">
        <v>19948</v>
      </c>
      <c r="O32" s="10">
        <v>-1.94</v>
      </c>
      <c r="P32" s="11">
        <v>-19959.169999999998</v>
      </c>
      <c r="Q32" s="10">
        <v>-13.11</v>
      </c>
      <c r="R32" s="10">
        <v>-3.12</v>
      </c>
      <c r="S32" s="10" t="s">
        <v>22</v>
      </c>
      <c r="T32" s="5" t="s">
        <v>22</v>
      </c>
    </row>
    <row r="33" spans="1:20" ht="13.5" x14ac:dyDescent="0.25">
      <c r="A33" s="1" t="s">
        <v>16</v>
      </c>
      <c r="B33" s="4">
        <f t="shared" si="0"/>
        <v>-19982.66</v>
      </c>
      <c r="C33" s="1" t="str">
        <f t="shared" si="1"/>
        <v>Buy</v>
      </c>
      <c r="D33" s="1">
        <f t="shared" si="4"/>
        <v>19981.5</v>
      </c>
      <c r="E33" s="1" t="str">
        <f>IF(ISODD(COUNTIF($H$3:H33,H33)),LEFT(C33,1)&amp;"OG",E32)</f>
        <v>BOG</v>
      </c>
      <c r="F33" s="1" t="str">
        <f t="shared" si="2"/>
        <v>2016-05-03 PNC</v>
      </c>
      <c r="G33" s="1" t="str">
        <f t="shared" si="3"/>
        <v>2016-05-03</v>
      </c>
      <c r="H33" s="9" t="s">
        <v>24</v>
      </c>
      <c r="I33" s="9" t="s">
        <v>55</v>
      </c>
      <c r="J33" s="9" t="s">
        <v>30</v>
      </c>
      <c r="K33" s="10">
        <v>231</v>
      </c>
      <c r="L33" s="10">
        <v>86.5</v>
      </c>
      <c r="M33" s="10">
        <v>86.87</v>
      </c>
      <c r="N33" s="11">
        <v>-19981.5</v>
      </c>
      <c r="O33" s="10">
        <v>-1.1599999999999999</v>
      </c>
      <c r="P33" s="11">
        <v>19982.66</v>
      </c>
      <c r="Q33" s="10">
        <v>0</v>
      </c>
      <c r="R33" s="10">
        <v>85.47</v>
      </c>
      <c r="S33" s="10" t="s">
        <v>18</v>
      </c>
      <c r="T33" s="5" t="s">
        <v>19</v>
      </c>
    </row>
    <row r="34" spans="1:20" ht="13.5" x14ac:dyDescent="0.25">
      <c r="A34" s="1" t="s">
        <v>16</v>
      </c>
      <c r="B34" s="4">
        <f t="shared" si="0"/>
        <v>20072.310000000001</v>
      </c>
      <c r="C34" s="1" t="str">
        <f t="shared" si="1"/>
        <v>Sell</v>
      </c>
      <c r="D34" s="1">
        <f t="shared" si="4"/>
        <v>20073.900000000001</v>
      </c>
      <c r="E34" s="1" t="str">
        <f>IF(ISODD(COUNTIF($H$3:H34,H34)),LEFT(C34,1)&amp;"OG",E33)</f>
        <v>BOG</v>
      </c>
      <c r="F34" s="1" t="str">
        <f t="shared" si="2"/>
        <v>2016-05-03 PNC</v>
      </c>
      <c r="G34" s="1" t="str">
        <f t="shared" si="3"/>
        <v>2016-05-03</v>
      </c>
      <c r="H34" s="9" t="s">
        <v>24</v>
      </c>
      <c r="I34" s="9" t="s">
        <v>56</v>
      </c>
      <c r="J34" s="9" t="s">
        <v>30</v>
      </c>
      <c r="K34" s="10">
        <v>-231</v>
      </c>
      <c r="L34" s="10">
        <v>86.9</v>
      </c>
      <c r="M34" s="10">
        <v>86.87</v>
      </c>
      <c r="N34" s="11">
        <v>20073.900000000001</v>
      </c>
      <c r="O34" s="10">
        <v>-1.59</v>
      </c>
      <c r="P34" s="11">
        <v>-19982.66</v>
      </c>
      <c r="Q34" s="10">
        <v>89.65</v>
      </c>
      <c r="R34" s="10">
        <v>6.93</v>
      </c>
      <c r="S34" s="10" t="s">
        <v>19</v>
      </c>
      <c r="T34" s="5" t="s">
        <v>22</v>
      </c>
    </row>
    <row r="35" spans="1:20" ht="13.5" x14ac:dyDescent="0.25">
      <c r="A35" s="1" t="s">
        <v>16</v>
      </c>
      <c r="B35" s="4">
        <f t="shared" si="0"/>
        <v>-19973.659999999996</v>
      </c>
      <c r="C35" s="1" t="str">
        <f t="shared" si="1"/>
        <v>Buy</v>
      </c>
      <c r="D35" s="1">
        <f t="shared" si="4"/>
        <v>19971.900000000001</v>
      </c>
      <c r="E35" s="1" t="str">
        <f>IF(ISODD(COUNTIF($H$3:H35,H35)),LEFT(C35,1)&amp;"OG",E34)</f>
        <v>BOG</v>
      </c>
      <c r="F35" s="1" t="str">
        <f t="shared" si="2"/>
        <v>2016-05-03 TMK</v>
      </c>
      <c r="G35" s="1" t="str">
        <f t="shared" si="3"/>
        <v>2016-05-03</v>
      </c>
      <c r="H35" s="9" t="s">
        <v>26</v>
      </c>
      <c r="I35" s="9" t="s">
        <v>62</v>
      </c>
      <c r="J35" s="9" t="s">
        <v>30</v>
      </c>
      <c r="K35" s="10">
        <v>351</v>
      </c>
      <c r="L35" s="10">
        <v>56.9</v>
      </c>
      <c r="M35" s="10">
        <v>57.57</v>
      </c>
      <c r="N35" s="11">
        <v>-19971.900000000001</v>
      </c>
      <c r="O35" s="10">
        <v>-1.76</v>
      </c>
      <c r="P35" s="11">
        <v>19973.66</v>
      </c>
      <c r="Q35" s="10">
        <v>0</v>
      </c>
      <c r="R35" s="10">
        <v>235.17</v>
      </c>
      <c r="S35" s="10" t="s">
        <v>18</v>
      </c>
      <c r="T35" s="5" t="s">
        <v>19</v>
      </c>
    </row>
    <row r="36" spans="1:20" ht="13.5" x14ac:dyDescent="0.25">
      <c r="A36" s="1" t="s">
        <v>16</v>
      </c>
      <c r="B36" s="4">
        <f t="shared" si="0"/>
        <v>20204.87</v>
      </c>
      <c r="C36" s="1" t="str">
        <f t="shared" si="1"/>
        <v>Sell</v>
      </c>
      <c r="D36" s="1">
        <f t="shared" si="4"/>
        <v>20207.07</v>
      </c>
      <c r="E36" s="1" t="str">
        <f>IF(ISODD(COUNTIF($H$3:H36,H36)),LEFT(C36,1)&amp;"OG",E35)</f>
        <v>BOG</v>
      </c>
      <c r="F36" s="1" t="str">
        <f t="shared" si="2"/>
        <v>2016-05-03 TMK</v>
      </c>
      <c r="G36" s="1" t="str">
        <f t="shared" si="3"/>
        <v>2016-05-03</v>
      </c>
      <c r="H36" s="9" t="s">
        <v>26</v>
      </c>
      <c r="I36" s="9" t="s">
        <v>63</v>
      </c>
      <c r="J36" s="9" t="s">
        <v>30</v>
      </c>
      <c r="K36" s="10">
        <v>-351</v>
      </c>
      <c r="L36" s="10">
        <v>57.57</v>
      </c>
      <c r="M36" s="10">
        <v>57.57</v>
      </c>
      <c r="N36" s="11">
        <v>20207.07</v>
      </c>
      <c r="O36" s="10">
        <v>-2.2000000000000002</v>
      </c>
      <c r="P36" s="11">
        <v>-19973.66</v>
      </c>
      <c r="Q36" s="10">
        <v>231.22</v>
      </c>
      <c r="R36" s="10">
        <v>0</v>
      </c>
      <c r="S36" s="10" t="s">
        <v>22</v>
      </c>
      <c r="T36" s="5" t="s">
        <v>18</v>
      </c>
    </row>
    <row r="39" spans="1:20" x14ac:dyDescent="0.25">
      <c r="I39" s="6"/>
      <c r="J39" s="6"/>
    </row>
  </sheetData>
  <autoFilter ref="A2:T36">
    <sortState ref="A3:T36">
      <sortCondition ref="G2:G36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01"/>
  <sheetViews>
    <sheetView workbookViewId="0">
      <selection activeCell="B205" sqref="B205"/>
    </sheetView>
  </sheetViews>
  <sheetFormatPr defaultColWidth="11" defaultRowHeight="15.75" x14ac:dyDescent="0.25"/>
  <cols>
    <col min="2" max="2" width="22.75" customWidth="1"/>
  </cols>
  <sheetData>
    <row r="1" spans="1:12" ht="16.5" thickBo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5">
      <c r="A2" s="25" t="s">
        <v>4</v>
      </c>
      <c r="B2" s="25" t="s">
        <v>5</v>
      </c>
      <c r="C2" s="25" t="s">
        <v>27</v>
      </c>
      <c r="D2" s="26" t="s">
        <v>7</v>
      </c>
      <c r="E2" s="26" t="s">
        <v>8</v>
      </c>
      <c r="F2" s="26" t="s">
        <v>9</v>
      </c>
      <c r="G2" s="26" t="s">
        <v>10</v>
      </c>
      <c r="H2" s="26" t="s">
        <v>11</v>
      </c>
      <c r="I2" s="26" t="s">
        <v>12</v>
      </c>
      <c r="J2" s="26" t="s">
        <v>13</v>
      </c>
      <c r="K2" s="26" t="s">
        <v>14</v>
      </c>
      <c r="L2" s="26" t="s">
        <v>15</v>
      </c>
    </row>
    <row r="3" spans="1:12" hidden="1" x14ac:dyDescent="0.25">
      <c r="A3" s="46" t="s">
        <v>107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idden="1" x14ac:dyDescent="0.25">
      <c r="A4" s="43" t="s">
        <v>108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25.5" hidden="1" x14ac:dyDescent="0.25">
      <c r="A5" s="27" t="s">
        <v>28</v>
      </c>
      <c r="B5" s="28" t="s">
        <v>29</v>
      </c>
      <c r="C5" s="28" t="s">
        <v>30</v>
      </c>
      <c r="D5" s="29">
        <v>225</v>
      </c>
      <c r="E5" s="29">
        <v>88.48</v>
      </c>
      <c r="F5" s="29">
        <v>86.42</v>
      </c>
      <c r="G5" s="30">
        <v>-19908</v>
      </c>
      <c r="H5" s="29">
        <v>-1.1200000000000001</v>
      </c>
      <c r="I5" s="30">
        <v>19909.12</v>
      </c>
      <c r="J5" s="29">
        <v>0</v>
      </c>
      <c r="K5" s="29">
        <v>-463.5</v>
      </c>
      <c r="L5" s="29" t="s">
        <v>20</v>
      </c>
    </row>
    <row r="6" spans="1:12" ht="25.5" hidden="1" x14ac:dyDescent="0.25">
      <c r="A6" s="28" t="s">
        <v>28</v>
      </c>
      <c r="B6" s="28" t="s">
        <v>29</v>
      </c>
      <c r="C6" s="28" t="s">
        <v>109</v>
      </c>
      <c r="D6" s="29">
        <v>225</v>
      </c>
      <c r="E6" s="29">
        <v>88.48</v>
      </c>
      <c r="F6" s="29">
        <v>86.42</v>
      </c>
      <c r="G6" s="30">
        <v>-19908</v>
      </c>
      <c r="H6" s="29">
        <v>-1.1200000000000001</v>
      </c>
      <c r="I6" s="30">
        <v>19909.12</v>
      </c>
      <c r="J6" s="29">
        <v>0</v>
      </c>
      <c r="K6" s="29">
        <v>-463.5</v>
      </c>
      <c r="L6" s="29" t="s">
        <v>20</v>
      </c>
    </row>
    <row r="7" spans="1:12" ht="25.5" hidden="1" x14ac:dyDescent="0.25">
      <c r="A7" s="27" t="s">
        <v>28</v>
      </c>
      <c r="B7" s="28" t="s">
        <v>31</v>
      </c>
      <c r="C7" s="28" t="s">
        <v>30</v>
      </c>
      <c r="D7" s="29">
        <v>-225</v>
      </c>
      <c r="E7" s="29">
        <v>86.340111100000001</v>
      </c>
      <c r="F7" s="29">
        <v>86.42</v>
      </c>
      <c r="G7" s="30">
        <v>19426.52</v>
      </c>
      <c r="H7" s="29">
        <v>-1.42</v>
      </c>
      <c r="I7" s="30">
        <v>-19909.12</v>
      </c>
      <c r="J7" s="29">
        <v>-484.02</v>
      </c>
      <c r="K7" s="29">
        <v>-17.98</v>
      </c>
      <c r="L7" s="29" t="s">
        <v>22</v>
      </c>
    </row>
    <row r="8" spans="1:12" ht="25.5" hidden="1" x14ac:dyDescent="0.25">
      <c r="A8" s="28" t="s">
        <v>28</v>
      </c>
      <c r="B8" s="28" t="s">
        <v>31</v>
      </c>
      <c r="C8" s="28" t="s">
        <v>109</v>
      </c>
      <c r="D8" s="29">
        <v>-100</v>
      </c>
      <c r="E8" s="29">
        <v>86.34</v>
      </c>
      <c r="F8" s="29">
        <v>86.42</v>
      </c>
      <c r="G8" s="30">
        <v>8634</v>
      </c>
      <c r="H8" s="29">
        <v>-1.19</v>
      </c>
      <c r="I8" s="30">
        <v>-8848.5</v>
      </c>
      <c r="J8" s="29">
        <v>-215.69</v>
      </c>
      <c r="K8" s="29">
        <v>-8</v>
      </c>
      <c r="L8" s="29" t="s">
        <v>22</v>
      </c>
    </row>
    <row r="9" spans="1:12" hidden="1" x14ac:dyDescent="0.25">
      <c r="A9" s="28" t="s">
        <v>110</v>
      </c>
      <c r="B9" s="31">
        <v>42488</v>
      </c>
      <c r="C9" s="28"/>
      <c r="D9" s="32">
        <v>100</v>
      </c>
      <c r="E9" s="32">
        <v>88.484999999999999</v>
      </c>
      <c r="F9" s="28"/>
      <c r="G9" s="28"/>
      <c r="H9" s="28"/>
      <c r="I9" s="33">
        <v>8848.5</v>
      </c>
      <c r="J9" s="32">
        <v>-215.69</v>
      </c>
      <c r="K9" s="28"/>
      <c r="L9" s="32" t="s">
        <v>111</v>
      </c>
    </row>
    <row r="10" spans="1:12" ht="25.5" hidden="1" x14ac:dyDescent="0.25">
      <c r="A10" s="28" t="s">
        <v>28</v>
      </c>
      <c r="B10" s="28" t="s">
        <v>31</v>
      </c>
      <c r="C10" s="28" t="s">
        <v>112</v>
      </c>
      <c r="D10" s="29">
        <v>-125</v>
      </c>
      <c r="E10" s="29">
        <v>86.340199999999996</v>
      </c>
      <c r="F10" s="29">
        <v>86.42</v>
      </c>
      <c r="G10" s="30">
        <v>10792.52</v>
      </c>
      <c r="H10" s="29">
        <v>-0.24</v>
      </c>
      <c r="I10" s="30">
        <v>-11060.62</v>
      </c>
      <c r="J10" s="29">
        <v>-268.33999999999997</v>
      </c>
      <c r="K10" s="29">
        <v>-9.98</v>
      </c>
      <c r="L10" s="29" t="s">
        <v>22</v>
      </c>
    </row>
    <row r="11" spans="1:12" hidden="1" x14ac:dyDescent="0.25">
      <c r="A11" s="28" t="s">
        <v>110</v>
      </c>
      <c r="B11" s="31">
        <v>42488</v>
      </c>
      <c r="C11" s="28"/>
      <c r="D11" s="32">
        <v>125</v>
      </c>
      <c r="E11" s="32">
        <v>88.484999999999999</v>
      </c>
      <c r="F11" s="28"/>
      <c r="G11" s="28"/>
      <c r="H11" s="28"/>
      <c r="I11" s="33">
        <v>11060.62</v>
      </c>
      <c r="J11" s="32">
        <v>-268.33999999999997</v>
      </c>
      <c r="K11" s="28"/>
      <c r="L11" s="32" t="s">
        <v>111</v>
      </c>
    </row>
    <row r="12" spans="1:12" hidden="1" x14ac:dyDescent="0.25">
      <c r="A12" s="43" t="s">
        <v>113</v>
      </c>
      <c r="B12" s="44"/>
      <c r="C12" s="45"/>
      <c r="D12" s="34">
        <v>0</v>
      </c>
      <c r="E12" s="34"/>
      <c r="F12" s="35"/>
      <c r="G12" s="34">
        <v>-481.47</v>
      </c>
      <c r="H12" s="34">
        <v>-2.5499999999999998</v>
      </c>
      <c r="I12" s="34">
        <v>0</v>
      </c>
      <c r="J12" s="34">
        <v>-484.02</v>
      </c>
      <c r="K12" s="34">
        <v>-481.48</v>
      </c>
      <c r="L12" s="35"/>
    </row>
    <row r="13" spans="1:12" ht="25.5" hidden="1" x14ac:dyDescent="0.25">
      <c r="A13" s="27" t="s">
        <v>32</v>
      </c>
      <c r="B13" s="28" t="s">
        <v>33</v>
      </c>
      <c r="C13" s="28" t="s">
        <v>30</v>
      </c>
      <c r="D13" s="29">
        <v>310</v>
      </c>
      <c r="E13" s="29">
        <v>64.48</v>
      </c>
      <c r="F13" s="29">
        <v>65.239999999999995</v>
      </c>
      <c r="G13" s="30">
        <v>-19988.8</v>
      </c>
      <c r="H13" s="29">
        <v>-1.55</v>
      </c>
      <c r="I13" s="30">
        <v>19990.349999999999</v>
      </c>
      <c r="J13" s="29">
        <v>0</v>
      </c>
      <c r="K13" s="29">
        <v>235.6</v>
      </c>
      <c r="L13" s="29" t="s">
        <v>18</v>
      </c>
    </row>
    <row r="14" spans="1:12" ht="25.5" hidden="1" x14ac:dyDescent="0.25">
      <c r="A14" s="28" t="s">
        <v>32</v>
      </c>
      <c r="B14" s="28" t="s">
        <v>33</v>
      </c>
      <c r="C14" s="28" t="s">
        <v>114</v>
      </c>
      <c r="D14" s="29">
        <v>74</v>
      </c>
      <c r="E14" s="29">
        <v>64.48</v>
      </c>
      <c r="F14" s="29">
        <v>65.239999999999995</v>
      </c>
      <c r="G14" s="30">
        <v>-4771.5200000000004</v>
      </c>
      <c r="H14" s="29">
        <v>-1</v>
      </c>
      <c r="I14" s="30">
        <v>4772.5200000000004</v>
      </c>
      <c r="J14" s="29">
        <v>0</v>
      </c>
      <c r="K14" s="29">
        <v>56.24</v>
      </c>
      <c r="L14" s="29" t="s">
        <v>18</v>
      </c>
    </row>
    <row r="15" spans="1:12" ht="25.5" hidden="1" x14ac:dyDescent="0.25">
      <c r="A15" s="28" t="s">
        <v>32</v>
      </c>
      <c r="B15" s="28" t="s">
        <v>33</v>
      </c>
      <c r="C15" s="28" t="s">
        <v>114</v>
      </c>
      <c r="D15" s="29">
        <v>236</v>
      </c>
      <c r="E15" s="29">
        <v>64.48</v>
      </c>
      <c r="F15" s="29">
        <v>65.239999999999995</v>
      </c>
      <c r="G15" s="30">
        <v>-15217.28</v>
      </c>
      <c r="H15" s="29">
        <v>-0.55000000000000004</v>
      </c>
      <c r="I15" s="30">
        <v>15217.83</v>
      </c>
      <c r="J15" s="29">
        <v>0</v>
      </c>
      <c r="K15" s="29">
        <v>179.36</v>
      </c>
      <c r="L15" s="29" t="s">
        <v>18</v>
      </c>
    </row>
    <row r="16" spans="1:12" ht="25.5" hidden="1" x14ac:dyDescent="0.25">
      <c r="A16" s="27" t="s">
        <v>32</v>
      </c>
      <c r="B16" s="28" t="s">
        <v>31</v>
      </c>
      <c r="C16" s="28" t="s">
        <v>30</v>
      </c>
      <c r="D16" s="29">
        <v>-310</v>
      </c>
      <c r="E16" s="29">
        <v>65.19</v>
      </c>
      <c r="F16" s="29">
        <v>65.239999999999995</v>
      </c>
      <c r="G16" s="30">
        <v>20208.900000000001</v>
      </c>
      <c r="H16" s="29">
        <v>-1.98</v>
      </c>
      <c r="I16" s="30">
        <v>-19990.349999999999</v>
      </c>
      <c r="J16" s="29">
        <v>216.57</v>
      </c>
      <c r="K16" s="29">
        <v>-15.5</v>
      </c>
      <c r="L16" s="29" t="s">
        <v>22</v>
      </c>
    </row>
    <row r="17" spans="1:12" ht="25.5" hidden="1" x14ac:dyDescent="0.25">
      <c r="A17" s="28" t="s">
        <v>32</v>
      </c>
      <c r="B17" s="28" t="s">
        <v>31</v>
      </c>
      <c r="C17" s="28" t="s">
        <v>115</v>
      </c>
      <c r="D17" s="29">
        <v>-100</v>
      </c>
      <c r="E17" s="29">
        <v>65.19</v>
      </c>
      <c r="F17" s="29">
        <v>65.239999999999995</v>
      </c>
      <c r="G17" s="30">
        <v>6519</v>
      </c>
      <c r="H17" s="29">
        <v>-1.1399999999999999</v>
      </c>
      <c r="I17" s="30">
        <v>-6449.06</v>
      </c>
      <c r="J17" s="29">
        <v>68.8</v>
      </c>
      <c r="K17" s="29">
        <v>-5</v>
      </c>
      <c r="L17" s="29" t="s">
        <v>22</v>
      </c>
    </row>
    <row r="18" spans="1:12" hidden="1" x14ac:dyDescent="0.25">
      <c r="A18" s="28" t="s">
        <v>110</v>
      </c>
      <c r="B18" s="36">
        <v>42488</v>
      </c>
      <c r="C18" s="28"/>
      <c r="D18" s="37">
        <v>100</v>
      </c>
      <c r="E18" s="37">
        <v>64.490605900000006</v>
      </c>
      <c r="F18" s="28"/>
      <c r="G18" s="28"/>
      <c r="H18" s="28"/>
      <c r="I18" s="38">
        <v>6449.06</v>
      </c>
      <c r="J18" s="37">
        <v>68.8</v>
      </c>
      <c r="K18" s="28"/>
      <c r="L18" s="37" t="s">
        <v>111</v>
      </c>
    </row>
    <row r="19" spans="1:12" ht="25.5" hidden="1" x14ac:dyDescent="0.25">
      <c r="A19" s="28" t="s">
        <v>32</v>
      </c>
      <c r="B19" s="28" t="s">
        <v>31</v>
      </c>
      <c r="C19" s="28" t="s">
        <v>116</v>
      </c>
      <c r="D19" s="29">
        <v>-10</v>
      </c>
      <c r="E19" s="29">
        <v>65.19</v>
      </c>
      <c r="F19" s="29">
        <v>65.239999999999995</v>
      </c>
      <c r="G19" s="29">
        <v>651.9</v>
      </c>
      <c r="H19" s="29">
        <v>-0.01</v>
      </c>
      <c r="I19" s="29">
        <v>-644.82000000000005</v>
      </c>
      <c r="J19" s="29">
        <v>7.06</v>
      </c>
      <c r="K19" s="29">
        <v>-0.5</v>
      </c>
      <c r="L19" s="29" t="s">
        <v>22</v>
      </c>
    </row>
    <row r="20" spans="1:12" hidden="1" x14ac:dyDescent="0.25">
      <c r="A20" s="28" t="s">
        <v>110</v>
      </c>
      <c r="B20" s="36">
        <v>42488</v>
      </c>
      <c r="C20" s="28"/>
      <c r="D20" s="37">
        <v>10</v>
      </c>
      <c r="E20" s="37">
        <v>64.482330500000003</v>
      </c>
      <c r="F20" s="28"/>
      <c r="G20" s="28"/>
      <c r="H20" s="28"/>
      <c r="I20" s="37">
        <v>644.82000000000005</v>
      </c>
      <c r="J20" s="37">
        <v>7.06</v>
      </c>
      <c r="K20" s="28"/>
      <c r="L20" s="37" t="s">
        <v>111</v>
      </c>
    </row>
    <row r="21" spans="1:12" ht="25.5" hidden="1" x14ac:dyDescent="0.25">
      <c r="A21" s="28" t="s">
        <v>32</v>
      </c>
      <c r="B21" s="28" t="s">
        <v>31</v>
      </c>
      <c r="C21" s="28" t="s">
        <v>117</v>
      </c>
      <c r="D21" s="29">
        <v>-100</v>
      </c>
      <c r="E21" s="29">
        <v>65.19</v>
      </c>
      <c r="F21" s="29">
        <v>65.239999999999995</v>
      </c>
      <c r="G21" s="30">
        <v>6519</v>
      </c>
      <c r="H21" s="29">
        <v>-0.18</v>
      </c>
      <c r="I21" s="30">
        <v>-6448.23</v>
      </c>
      <c r="J21" s="29">
        <v>70.58</v>
      </c>
      <c r="K21" s="29">
        <v>-5</v>
      </c>
      <c r="L21" s="29" t="s">
        <v>22</v>
      </c>
    </row>
    <row r="22" spans="1:12" hidden="1" x14ac:dyDescent="0.25">
      <c r="A22" s="28" t="s">
        <v>110</v>
      </c>
      <c r="B22" s="36">
        <v>42488</v>
      </c>
      <c r="C22" s="28"/>
      <c r="D22" s="37">
        <v>100</v>
      </c>
      <c r="E22" s="37">
        <v>64.482330500000003</v>
      </c>
      <c r="F22" s="28"/>
      <c r="G22" s="28"/>
      <c r="H22" s="28"/>
      <c r="I22" s="38">
        <v>6448.23</v>
      </c>
      <c r="J22" s="37">
        <v>70.58</v>
      </c>
      <c r="K22" s="28"/>
      <c r="L22" s="37" t="s">
        <v>111</v>
      </c>
    </row>
    <row r="23" spans="1:12" ht="25.5" hidden="1" x14ac:dyDescent="0.25">
      <c r="A23" s="28" t="s">
        <v>32</v>
      </c>
      <c r="B23" s="28" t="s">
        <v>31</v>
      </c>
      <c r="C23" s="28" t="s">
        <v>109</v>
      </c>
      <c r="D23" s="29">
        <v>-100</v>
      </c>
      <c r="E23" s="29">
        <v>65.19</v>
      </c>
      <c r="F23" s="29">
        <v>65.239999999999995</v>
      </c>
      <c r="G23" s="30">
        <v>6519</v>
      </c>
      <c r="H23" s="29">
        <v>-0.64</v>
      </c>
      <c r="I23" s="30">
        <v>-6448.23</v>
      </c>
      <c r="J23" s="29">
        <v>70.12</v>
      </c>
      <c r="K23" s="29">
        <v>-5</v>
      </c>
      <c r="L23" s="29" t="s">
        <v>22</v>
      </c>
    </row>
    <row r="24" spans="1:12" hidden="1" x14ac:dyDescent="0.25">
      <c r="A24" s="28" t="s">
        <v>110</v>
      </c>
      <c r="B24" s="36">
        <v>42488</v>
      </c>
      <c r="C24" s="28"/>
      <c r="D24" s="37">
        <v>100</v>
      </c>
      <c r="E24" s="37">
        <v>64.482330500000003</v>
      </c>
      <c r="F24" s="28"/>
      <c r="G24" s="28"/>
      <c r="H24" s="28"/>
      <c r="I24" s="38">
        <v>6448.23</v>
      </c>
      <c r="J24" s="37">
        <v>70.12</v>
      </c>
      <c r="K24" s="28"/>
      <c r="L24" s="37" t="s">
        <v>111</v>
      </c>
    </row>
    <row r="25" spans="1:12" hidden="1" x14ac:dyDescent="0.25">
      <c r="A25" s="43" t="s">
        <v>118</v>
      </c>
      <c r="B25" s="44"/>
      <c r="C25" s="45"/>
      <c r="D25" s="34">
        <v>0</v>
      </c>
      <c r="E25" s="34"/>
      <c r="F25" s="35"/>
      <c r="G25" s="34">
        <v>220.1</v>
      </c>
      <c r="H25" s="34">
        <v>-3.53</v>
      </c>
      <c r="I25" s="34">
        <v>0</v>
      </c>
      <c r="J25" s="34">
        <v>216.57</v>
      </c>
      <c r="K25" s="34">
        <v>220.1</v>
      </c>
      <c r="L25" s="35"/>
    </row>
    <row r="26" spans="1:12" ht="25.5" hidden="1" x14ac:dyDescent="0.25">
      <c r="A26" s="27" t="s">
        <v>34</v>
      </c>
      <c r="B26" s="28" t="s">
        <v>35</v>
      </c>
      <c r="C26" s="28" t="s">
        <v>30</v>
      </c>
      <c r="D26" s="29">
        <v>273</v>
      </c>
      <c r="E26" s="29">
        <v>73.08</v>
      </c>
      <c r="F26" s="29">
        <v>72.930000000000007</v>
      </c>
      <c r="G26" s="30">
        <v>-19950.84</v>
      </c>
      <c r="H26" s="29">
        <v>-1.36</v>
      </c>
      <c r="I26" s="30">
        <v>19952.2</v>
      </c>
      <c r="J26" s="29">
        <v>0</v>
      </c>
      <c r="K26" s="29">
        <v>-40.950000000000003</v>
      </c>
      <c r="L26" s="29" t="s">
        <v>18</v>
      </c>
    </row>
    <row r="27" spans="1:12" ht="25.5" hidden="1" x14ac:dyDescent="0.25">
      <c r="A27" s="28" t="s">
        <v>34</v>
      </c>
      <c r="B27" s="28" t="s">
        <v>35</v>
      </c>
      <c r="C27" s="28" t="s">
        <v>114</v>
      </c>
      <c r="D27" s="29">
        <v>200</v>
      </c>
      <c r="E27" s="29">
        <v>73.08</v>
      </c>
      <c r="F27" s="29">
        <v>72.930000000000007</v>
      </c>
      <c r="G27" s="30">
        <v>-14616</v>
      </c>
      <c r="H27" s="29">
        <v>-1</v>
      </c>
      <c r="I27" s="30">
        <v>14617</v>
      </c>
      <c r="J27" s="29">
        <v>0</v>
      </c>
      <c r="K27" s="29">
        <v>-30</v>
      </c>
      <c r="L27" s="29" t="s">
        <v>18</v>
      </c>
    </row>
    <row r="28" spans="1:12" ht="25.5" hidden="1" x14ac:dyDescent="0.25">
      <c r="A28" s="28" t="s">
        <v>34</v>
      </c>
      <c r="B28" s="28" t="s">
        <v>35</v>
      </c>
      <c r="C28" s="28" t="s">
        <v>114</v>
      </c>
      <c r="D28" s="29">
        <v>73</v>
      </c>
      <c r="E28" s="29">
        <v>73.08</v>
      </c>
      <c r="F28" s="29">
        <v>72.930000000000007</v>
      </c>
      <c r="G28" s="30">
        <v>-5334.84</v>
      </c>
      <c r="H28" s="29">
        <v>-0.36</v>
      </c>
      <c r="I28" s="30">
        <v>5335.2</v>
      </c>
      <c r="J28" s="29">
        <v>0</v>
      </c>
      <c r="K28" s="29">
        <v>-10.95</v>
      </c>
      <c r="L28" s="29" t="s">
        <v>18</v>
      </c>
    </row>
    <row r="29" spans="1:12" ht="25.5" hidden="1" x14ac:dyDescent="0.25">
      <c r="A29" s="27" t="s">
        <v>34</v>
      </c>
      <c r="B29" s="28" t="s">
        <v>31</v>
      </c>
      <c r="C29" s="28" t="s">
        <v>30</v>
      </c>
      <c r="D29" s="29">
        <v>-273</v>
      </c>
      <c r="E29" s="29">
        <v>72.881</v>
      </c>
      <c r="F29" s="29">
        <v>72.930000000000007</v>
      </c>
      <c r="G29" s="30">
        <v>19896.509999999998</v>
      </c>
      <c r="H29" s="29">
        <v>-1.53</v>
      </c>
      <c r="I29" s="30">
        <v>-19952.2</v>
      </c>
      <c r="J29" s="29">
        <v>-57.22</v>
      </c>
      <c r="K29" s="29">
        <v>-13.38</v>
      </c>
      <c r="L29" s="29" t="s">
        <v>19</v>
      </c>
    </row>
    <row r="30" spans="1:12" ht="25.5" hidden="1" x14ac:dyDescent="0.25">
      <c r="A30" s="28" t="s">
        <v>34</v>
      </c>
      <c r="B30" s="28" t="s">
        <v>31</v>
      </c>
      <c r="C30" s="28" t="s">
        <v>112</v>
      </c>
      <c r="D30" s="29">
        <v>-273</v>
      </c>
      <c r="E30" s="29">
        <v>72.881</v>
      </c>
      <c r="F30" s="29">
        <v>72.930000000000007</v>
      </c>
      <c r="G30" s="30">
        <v>19896.509999999998</v>
      </c>
      <c r="H30" s="29">
        <v>-1.53</v>
      </c>
      <c r="I30" s="30">
        <v>-19952.2</v>
      </c>
      <c r="J30" s="29">
        <v>-57.22</v>
      </c>
      <c r="K30" s="29">
        <v>-13.38</v>
      </c>
      <c r="L30" s="29" t="s">
        <v>19</v>
      </c>
    </row>
    <row r="31" spans="1:12" hidden="1" x14ac:dyDescent="0.25">
      <c r="A31" s="28" t="s">
        <v>110</v>
      </c>
      <c r="B31" s="31">
        <v>42488</v>
      </c>
      <c r="C31" s="28"/>
      <c r="D31" s="32">
        <v>273</v>
      </c>
      <c r="E31" s="32">
        <v>73.084999999999994</v>
      </c>
      <c r="F31" s="28"/>
      <c r="G31" s="28"/>
      <c r="H31" s="28"/>
      <c r="I31" s="33">
        <v>19952.2</v>
      </c>
      <c r="J31" s="32">
        <v>-57.22</v>
      </c>
      <c r="K31" s="28"/>
      <c r="L31" s="32" t="s">
        <v>111</v>
      </c>
    </row>
    <row r="32" spans="1:12" hidden="1" x14ac:dyDescent="0.25">
      <c r="A32" s="43" t="s">
        <v>119</v>
      </c>
      <c r="B32" s="44"/>
      <c r="C32" s="45"/>
      <c r="D32" s="34">
        <v>0</v>
      </c>
      <c r="E32" s="34"/>
      <c r="F32" s="35"/>
      <c r="G32" s="34">
        <v>-54.33</v>
      </c>
      <c r="H32" s="34">
        <v>-2.89</v>
      </c>
      <c r="I32" s="34">
        <v>0</v>
      </c>
      <c r="J32" s="34">
        <v>-57.22</v>
      </c>
      <c r="K32" s="34">
        <v>-54.33</v>
      </c>
      <c r="L32" s="35"/>
    </row>
    <row r="33" spans="1:12" ht="25.5" hidden="1" x14ac:dyDescent="0.25">
      <c r="A33" s="27" t="s">
        <v>36</v>
      </c>
      <c r="B33" s="28" t="s">
        <v>37</v>
      </c>
      <c r="C33" s="28" t="s">
        <v>30</v>
      </c>
      <c r="D33" s="29">
        <v>533</v>
      </c>
      <c r="E33" s="29">
        <v>37.35</v>
      </c>
      <c r="F33" s="29">
        <v>36.450000000000003</v>
      </c>
      <c r="G33" s="30">
        <v>-19907.55</v>
      </c>
      <c r="H33" s="29">
        <v>-2.13</v>
      </c>
      <c r="I33" s="30">
        <v>19909.68</v>
      </c>
      <c r="J33" s="29">
        <v>0</v>
      </c>
      <c r="K33" s="29">
        <v>-479.7</v>
      </c>
      <c r="L33" s="29" t="s">
        <v>20</v>
      </c>
    </row>
    <row r="34" spans="1:12" ht="25.5" hidden="1" x14ac:dyDescent="0.25">
      <c r="A34" s="28" t="s">
        <v>36</v>
      </c>
      <c r="B34" s="28" t="s">
        <v>37</v>
      </c>
      <c r="C34" s="28" t="s">
        <v>112</v>
      </c>
      <c r="D34" s="29">
        <v>533</v>
      </c>
      <c r="E34" s="29">
        <v>37.35</v>
      </c>
      <c r="F34" s="29">
        <v>36.450000000000003</v>
      </c>
      <c r="G34" s="30">
        <v>-19907.55</v>
      </c>
      <c r="H34" s="29">
        <v>-2.13</v>
      </c>
      <c r="I34" s="30">
        <v>19909.68</v>
      </c>
      <c r="J34" s="29">
        <v>0</v>
      </c>
      <c r="K34" s="29">
        <v>-479.7</v>
      </c>
      <c r="L34" s="29" t="s">
        <v>20</v>
      </c>
    </row>
    <row r="35" spans="1:12" ht="25.5" hidden="1" x14ac:dyDescent="0.25">
      <c r="A35" s="27" t="s">
        <v>36</v>
      </c>
      <c r="B35" s="28" t="s">
        <v>31</v>
      </c>
      <c r="C35" s="28" t="s">
        <v>30</v>
      </c>
      <c r="D35" s="29">
        <v>-533</v>
      </c>
      <c r="E35" s="29">
        <v>36.4</v>
      </c>
      <c r="F35" s="29">
        <v>36.450000000000003</v>
      </c>
      <c r="G35" s="30">
        <v>19401.2</v>
      </c>
      <c r="H35" s="29">
        <v>-2.95</v>
      </c>
      <c r="I35" s="30">
        <v>-19909.68</v>
      </c>
      <c r="J35" s="29">
        <v>-511.44</v>
      </c>
      <c r="K35" s="29">
        <v>-26.65</v>
      </c>
      <c r="L35" s="29" t="s">
        <v>22</v>
      </c>
    </row>
    <row r="36" spans="1:12" ht="25.5" hidden="1" x14ac:dyDescent="0.25">
      <c r="A36" s="28" t="s">
        <v>36</v>
      </c>
      <c r="B36" s="28" t="s">
        <v>31</v>
      </c>
      <c r="C36" s="28" t="s">
        <v>116</v>
      </c>
      <c r="D36" s="29">
        <v>-100</v>
      </c>
      <c r="E36" s="29">
        <v>36.4</v>
      </c>
      <c r="F36" s="29">
        <v>36.450000000000003</v>
      </c>
      <c r="G36" s="30">
        <v>3640</v>
      </c>
      <c r="H36" s="29">
        <v>-1.08</v>
      </c>
      <c r="I36" s="30">
        <v>-3735.4</v>
      </c>
      <c r="J36" s="29">
        <v>-96.48</v>
      </c>
      <c r="K36" s="29">
        <v>-5</v>
      </c>
      <c r="L36" s="29" t="s">
        <v>22</v>
      </c>
    </row>
    <row r="37" spans="1:12" hidden="1" x14ac:dyDescent="0.25">
      <c r="A37" s="28" t="s">
        <v>110</v>
      </c>
      <c r="B37" s="31">
        <v>42488</v>
      </c>
      <c r="C37" s="28"/>
      <c r="D37" s="32">
        <v>100</v>
      </c>
      <c r="E37" s="32">
        <v>37.353999999999999</v>
      </c>
      <c r="F37" s="28"/>
      <c r="G37" s="28"/>
      <c r="H37" s="28"/>
      <c r="I37" s="33">
        <v>3735.4</v>
      </c>
      <c r="J37" s="32">
        <v>-96.48</v>
      </c>
      <c r="K37" s="28"/>
      <c r="L37" s="32" t="s">
        <v>111</v>
      </c>
    </row>
    <row r="38" spans="1:12" ht="25.5" hidden="1" x14ac:dyDescent="0.25">
      <c r="A38" s="28" t="s">
        <v>36</v>
      </c>
      <c r="B38" s="28" t="s">
        <v>31</v>
      </c>
      <c r="C38" s="28" t="s">
        <v>117</v>
      </c>
      <c r="D38" s="29">
        <v>-100</v>
      </c>
      <c r="E38" s="29">
        <v>36.4</v>
      </c>
      <c r="F38" s="29">
        <v>36.450000000000003</v>
      </c>
      <c r="G38" s="30">
        <v>3640</v>
      </c>
      <c r="H38" s="29">
        <v>-0.08</v>
      </c>
      <c r="I38" s="30">
        <v>-3735.4</v>
      </c>
      <c r="J38" s="29">
        <v>-95.48</v>
      </c>
      <c r="K38" s="29">
        <v>-5</v>
      </c>
      <c r="L38" s="29" t="s">
        <v>22</v>
      </c>
    </row>
    <row r="39" spans="1:12" hidden="1" x14ac:dyDescent="0.25">
      <c r="A39" s="28" t="s">
        <v>110</v>
      </c>
      <c r="B39" s="31">
        <v>42488</v>
      </c>
      <c r="C39" s="28"/>
      <c r="D39" s="32">
        <v>100</v>
      </c>
      <c r="E39" s="32">
        <v>37.353999999999999</v>
      </c>
      <c r="F39" s="28"/>
      <c r="G39" s="28"/>
      <c r="H39" s="28"/>
      <c r="I39" s="33">
        <v>3735.4</v>
      </c>
      <c r="J39" s="32">
        <v>-95.48</v>
      </c>
      <c r="K39" s="28"/>
      <c r="L39" s="32" t="s">
        <v>111</v>
      </c>
    </row>
    <row r="40" spans="1:12" ht="25.5" hidden="1" x14ac:dyDescent="0.25">
      <c r="A40" s="28" t="s">
        <v>36</v>
      </c>
      <c r="B40" s="28" t="s">
        <v>31</v>
      </c>
      <c r="C40" s="28" t="s">
        <v>117</v>
      </c>
      <c r="D40" s="29">
        <v>-100</v>
      </c>
      <c r="E40" s="29">
        <v>36.4</v>
      </c>
      <c r="F40" s="29">
        <v>36.450000000000003</v>
      </c>
      <c r="G40" s="30">
        <v>3640</v>
      </c>
      <c r="H40" s="29">
        <v>-0.48</v>
      </c>
      <c r="I40" s="30">
        <v>-3735.4</v>
      </c>
      <c r="J40" s="29">
        <v>-95.88</v>
      </c>
      <c r="K40" s="29">
        <v>-5</v>
      </c>
      <c r="L40" s="29" t="s">
        <v>22</v>
      </c>
    </row>
    <row r="41" spans="1:12" hidden="1" x14ac:dyDescent="0.25">
      <c r="A41" s="28" t="s">
        <v>110</v>
      </c>
      <c r="B41" s="31">
        <v>42488</v>
      </c>
      <c r="C41" s="28"/>
      <c r="D41" s="32">
        <v>100</v>
      </c>
      <c r="E41" s="32">
        <v>37.353999999999999</v>
      </c>
      <c r="F41" s="28"/>
      <c r="G41" s="28"/>
      <c r="H41" s="28"/>
      <c r="I41" s="33">
        <v>3735.4</v>
      </c>
      <c r="J41" s="32">
        <v>-95.88</v>
      </c>
      <c r="K41" s="28"/>
      <c r="L41" s="32" t="s">
        <v>111</v>
      </c>
    </row>
    <row r="42" spans="1:12" ht="25.5" hidden="1" x14ac:dyDescent="0.25">
      <c r="A42" s="28" t="s">
        <v>36</v>
      </c>
      <c r="B42" s="28" t="s">
        <v>31</v>
      </c>
      <c r="C42" s="28" t="s">
        <v>117</v>
      </c>
      <c r="D42" s="29">
        <v>-100</v>
      </c>
      <c r="E42" s="29">
        <v>36.4</v>
      </c>
      <c r="F42" s="29">
        <v>36.450000000000003</v>
      </c>
      <c r="G42" s="30">
        <v>3640</v>
      </c>
      <c r="H42" s="29">
        <v>-0.57999999999999996</v>
      </c>
      <c r="I42" s="30">
        <v>-3735.4</v>
      </c>
      <c r="J42" s="29">
        <v>-95.98</v>
      </c>
      <c r="K42" s="29">
        <v>-5</v>
      </c>
      <c r="L42" s="29" t="s">
        <v>22</v>
      </c>
    </row>
    <row r="43" spans="1:12" hidden="1" x14ac:dyDescent="0.25">
      <c r="A43" s="28" t="s">
        <v>110</v>
      </c>
      <c r="B43" s="31">
        <v>42488</v>
      </c>
      <c r="C43" s="28"/>
      <c r="D43" s="32">
        <v>100</v>
      </c>
      <c r="E43" s="32">
        <v>37.353999999999999</v>
      </c>
      <c r="F43" s="28"/>
      <c r="G43" s="28"/>
      <c r="H43" s="28"/>
      <c r="I43" s="33">
        <v>3735.4</v>
      </c>
      <c r="J43" s="32">
        <v>-95.98</v>
      </c>
      <c r="K43" s="28"/>
      <c r="L43" s="32" t="s">
        <v>111</v>
      </c>
    </row>
    <row r="44" spans="1:12" ht="25.5" hidden="1" x14ac:dyDescent="0.25">
      <c r="A44" s="28" t="s">
        <v>36</v>
      </c>
      <c r="B44" s="28" t="s">
        <v>31</v>
      </c>
      <c r="C44" s="28" t="s">
        <v>117</v>
      </c>
      <c r="D44" s="29">
        <v>-100</v>
      </c>
      <c r="E44" s="29">
        <v>36.4</v>
      </c>
      <c r="F44" s="29">
        <v>36.450000000000003</v>
      </c>
      <c r="G44" s="30">
        <v>3640</v>
      </c>
      <c r="H44" s="29">
        <v>-0.57999999999999996</v>
      </c>
      <c r="I44" s="30">
        <v>-3735.4</v>
      </c>
      <c r="J44" s="29">
        <v>-95.98</v>
      </c>
      <c r="K44" s="29">
        <v>-5</v>
      </c>
      <c r="L44" s="29" t="s">
        <v>22</v>
      </c>
    </row>
    <row r="45" spans="1:12" hidden="1" x14ac:dyDescent="0.25">
      <c r="A45" s="28" t="s">
        <v>110</v>
      </c>
      <c r="B45" s="31">
        <v>42488</v>
      </c>
      <c r="C45" s="28"/>
      <c r="D45" s="32">
        <v>100</v>
      </c>
      <c r="E45" s="32">
        <v>37.353999999999999</v>
      </c>
      <c r="F45" s="28"/>
      <c r="G45" s="28"/>
      <c r="H45" s="28"/>
      <c r="I45" s="33">
        <v>3735.4</v>
      </c>
      <c r="J45" s="32">
        <v>-95.98</v>
      </c>
      <c r="K45" s="28"/>
      <c r="L45" s="32" t="s">
        <v>111</v>
      </c>
    </row>
    <row r="46" spans="1:12" ht="25.5" hidden="1" x14ac:dyDescent="0.25">
      <c r="A46" s="28" t="s">
        <v>36</v>
      </c>
      <c r="B46" s="28" t="s">
        <v>31</v>
      </c>
      <c r="C46" s="28" t="s">
        <v>116</v>
      </c>
      <c r="D46" s="29">
        <v>-33</v>
      </c>
      <c r="E46" s="29">
        <v>36.4</v>
      </c>
      <c r="F46" s="29">
        <v>36.450000000000003</v>
      </c>
      <c r="G46" s="30">
        <v>1201.2</v>
      </c>
      <c r="H46" s="29">
        <v>-0.16</v>
      </c>
      <c r="I46" s="30">
        <v>-1232.68</v>
      </c>
      <c r="J46" s="29">
        <v>-31.64</v>
      </c>
      <c r="K46" s="29">
        <v>-1.65</v>
      </c>
      <c r="L46" s="29" t="s">
        <v>22</v>
      </c>
    </row>
    <row r="47" spans="1:12" hidden="1" x14ac:dyDescent="0.25">
      <c r="A47" s="28" t="s">
        <v>110</v>
      </c>
      <c r="B47" s="31">
        <v>42488</v>
      </c>
      <c r="C47" s="28"/>
      <c r="D47" s="32">
        <v>33</v>
      </c>
      <c r="E47" s="32">
        <v>37.353999999999999</v>
      </c>
      <c r="F47" s="28"/>
      <c r="G47" s="28"/>
      <c r="H47" s="28"/>
      <c r="I47" s="33">
        <v>1232.68</v>
      </c>
      <c r="J47" s="32">
        <v>-31.64</v>
      </c>
      <c r="K47" s="28"/>
      <c r="L47" s="32" t="s">
        <v>111</v>
      </c>
    </row>
    <row r="48" spans="1:12" hidden="1" x14ac:dyDescent="0.25">
      <c r="A48" s="43" t="s">
        <v>120</v>
      </c>
      <c r="B48" s="44"/>
      <c r="C48" s="45"/>
      <c r="D48" s="34">
        <v>0</v>
      </c>
      <c r="E48" s="34"/>
      <c r="F48" s="35"/>
      <c r="G48" s="34">
        <v>-506.35</v>
      </c>
      <c r="H48" s="34">
        <v>-5.09</v>
      </c>
      <c r="I48" s="34">
        <v>0</v>
      </c>
      <c r="J48" s="34">
        <v>-511.44</v>
      </c>
      <c r="K48" s="34">
        <v>-506.35</v>
      </c>
      <c r="L48" s="35"/>
    </row>
    <row r="49" spans="1:12" ht="25.5" hidden="1" x14ac:dyDescent="0.25">
      <c r="A49" s="27" t="s">
        <v>38</v>
      </c>
      <c r="B49" s="28" t="s">
        <v>39</v>
      </c>
      <c r="C49" s="28" t="s">
        <v>30</v>
      </c>
      <c r="D49" s="29">
        <v>188</v>
      </c>
      <c r="E49" s="29">
        <v>52.97</v>
      </c>
      <c r="F49" s="29">
        <v>52.83</v>
      </c>
      <c r="G49" s="30">
        <v>-9958.36</v>
      </c>
      <c r="H49" s="29">
        <v>-1</v>
      </c>
      <c r="I49" s="30">
        <v>9959.36</v>
      </c>
      <c r="J49" s="29">
        <v>0</v>
      </c>
      <c r="K49" s="29">
        <v>-26.32</v>
      </c>
      <c r="L49" s="29" t="s">
        <v>20</v>
      </c>
    </row>
    <row r="50" spans="1:12" ht="25.5" hidden="1" x14ac:dyDescent="0.25">
      <c r="A50" s="28" t="s">
        <v>38</v>
      </c>
      <c r="B50" s="28" t="s">
        <v>39</v>
      </c>
      <c r="C50" s="28" t="s">
        <v>114</v>
      </c>
      <c r="D50" s="29">
        <v>188</v>
      </c>
      <c r="E50" s="29">
        <v>52.97</v>
      </c>
      <c r="F50" s="29">
        <v>52.83</v>
      </c>
      <c r="G50" s="30">
        <v>-9958.36</v>
      </c>
      <c r="H50" s="29">
        <v>-1</v>
      </c>
      <c r="I50" s="30">
        <v>9959.36</v>
      </c>
      <c r="J50" s="29">
        <v>0</v>
      </c>
      <c r="K50" s="29">
        <v>-26.32</v>
      </c>
      <c r="L50" s="29" t="s">
        <v>20</v>
      </c>
    </row>
    <row r="51" spans="1:12" ht="25.5" hidden="1" x14ac:dyDescent="0.25">
      <c r="A51" s="27" t="s">
        <v>38</v>
      </c>
      <c r="B51" s="28" t="s">
        <v>40</v>
      </c>
      <c r="C51" s="28" t="s">
        <v>30</v>
      </c>
      <c r="D51" s="29">
        <v>-188</v>
      </c>
      <c r="E51" s="29">
        <v>52.880425500000001</v>
      </c>
      <c r="F51" s="29">
        <v>52.83</v>
      </c>
      <c r="G51" s="30">
        <v>9941.52</v>
      </c>
      <c r="H51" s="29">
        <v>-1.22</v>
      </c>
      <c r="I51" s="30">
        <v>-9959.36</v>
      </c>
      <c r="J51" s="29">
        <v>-19.059999999999999</v>
      </c>
      <c r="K51" s="29">
        <v>9.48</v>
      </c>
      <c r="L51" s="29" t="s">
        <v>22</v>
      </c>
    </row>
    <row r="52" spans="1:12" ht="25.5" hidden="1" x14ac:dyDescent="0.25">
      <c r="A52" s="28" t="s">
        <v>38</v>
      </c>
      <c r="B52" s="28" t="s">
        <v>40</v>
      </c>
      <c r="C52" s="28" t="s">
        <v>116</v>
      </c>
      <c r="D52" s="29">
        <v>-100</v>
      </c>
      <c r="E52" s="29">
        <v>52.880800000000001</v>
      </c>
      <c r="F52" s="29">
        <v>52.83</v>
      </c>
      <c r="G52" s="30">
        <v>5288.08</v>
      </c>
      <c r="H52" s="29">
        <v>-1.1200000000000001</v>
      </c>
      <c r="I52" s="30">
        <v>-5297.53</v>
      </c>
      <c r="J52" s="29">
        <v>-10.57</v>
      </c>
      <c r="K52" s="29">
        <v>5.08</v>
      </c>
      <c r="L52" s="29" t="s">
        <v>22</v>
      </c>
    </row>
    <row r="53" spans="1:12" hidden="1" x14ac:dyDescent="0.25">
      <c r="A53" s="28" t="s">
        <v>110</v>
      </c>
      <c r="B53" s="31">
        <v>42480</v>
      </c>
      <c r="C53" s="28"/>
      <c r="D53" s="32">
        <v>100</v>
      </c>
      <c r="E53" s="32">
        <v>52.975319200000001</v>
      </c>
      <c r="F53" s="28"/>
      <c r="G53" s="28"/>
      <c r="H53" s="28"/>
      <c r="I53" s="33">
        <v>5297.53</v>
      </c>
      <c r="J53" s="32">
        <v>-10.57</v>
      </c>
      <c r="K53" s="28"/>
      <c r="L53" s="32" t="s">
        <v>111</v>
      </c>
    </row>
    <row r="54" spans="1:12" ht="25.5" hidden="1" x14ac:dyDescent="0.25">
      <c r="A54" s="28" t="s">
        <v>38</v>
      </c>
      <c r="B54" s="28" t="s">
        <v>40</v>
      </c>
      <c r="C54" s="28" t="s">
        <v>116</v>
      </c>
      <c r="D54" s="29">
        <v>-88</v>
      </c>
      <c r="E54" s="29">
        <v>52.88</v>
      </c>
      <c r="F54" s="29">
        <v>52.83</v>
      </c>
      <c r="G54" s="30">
        <v>4653.4399999999996</v>
      </c>
      <c r="H54" s="29">
        <v>-0.1</v>
      </c>
      <c r="I54" s="30">
        <v>-4661.83</v>
      </c>
      <c r="J54" s="29">
        <v>-8.49</v>
      </c>
      <c r="K54" s="29">
        <v>4.4000000000000004</v>
      </c>
      <c r="L54" s="29" t="s">
        <v>22</v>
      </c>
    </row>
    <row r="55" spans="1:12" hidden="1" x14ac:dyDescent="0.25">
      <c r="A55" s="28" t="s">
        <v>110</v>
      </c>
      <c r="B55" s="31">
        <v>42480</v>
      </c>
      <c r="C55" s="28"/>
      <c r="D55" s="32">
        <v>88</v>
      </c>
      <c r="E55" s="32">
        <v>52.9753191</v>
      </c>
      <c r="F55" s="28"/>
      <c r="G55" s="28"/>
      <c r="H55" s="28"/>
      <c r="I55" s="33">
        <v>4661.83</v>
      </c>
      <c r="J55" s="32">
        <v>-8.49</v>
      </c>
      <c r="K55" s="28"/>
      <c r="L55" s="32" t="s">
        <v>111</v>
      </c>
    </row>
    <row r="56" spans="1:12" hidden="1" x14ac:dyDescent="0.25">
      <c r="A56" s="43" t="s">
        <v>121</v>
      </c>
      <c r="B56" s="44"/>
      <c r="C56" s="45"/>
      <c r="D56" s="34">
        <v>0</v>
      </c>
      <c r="E56" s="34"/>
      <c r="F56" s="35"/>
      <c r="G56" s="34">
        <v>-16.84</v>
      </c>
      <c r="H56" s="34">
        <v>-2.2200000000000002</v>
      </c>
      <c r="I56" s="34">
        <v>0</v>
      </c>
      <c r="J56" s="34">
        <v>-19.059999999999999</v>
      </c>
      <c r="K56" s="34">
        <v>-16.84</v>
      </c>
      <c r="L56" s="35"/>
    </row>
    <row r="57" spans="1:12" ht="25.5" hidden="1" x14ac:dyDescent="0.25">
      <c r="A57" s="27" t="s">
        <v>41</v>
      </c>
      <c r="B57" s="28" t="s">
        <v>42</v>
      </c>
      <c r="C57" s="28" t="s">
        <v>30</v>
      </c>
      <c r="D57" s="29">
        <v>322</v>
      </c>
      <c r="E57" s="29">
        <v>61.98</v>
      </c>
      <c r="F57" s="29">
        <v>61.96</v>
      </c>
      <c r="G57" s="30">
        <v>-19957.560000000001</v>
      </c>
      <c r="H57" s="29">
        <v>-1.61</v>
      </c>
      <c r="I57" s="30">
        <v>19959.169999999998</v>
      </c>
      <c r="J57" s="29">
        <v>0</v>
      </c>
      <c r="K57" s="29">
        <v>-6.44</v>
      </c>
      <c r="L57" s="29" t="s">
        <v>18</v>
      </c>
    </row>
    <row r="58" spans="1:12" ht="25.5" hidden="1" x14ac:dyDescent="0.25">
      <c r="A58" s="28" t="s">
        <v>41</v>
      </c>
      <c r="B58" s="28" t="s">
        <v>42</v>
      </c>
      <c r="C58" s="28" t="s">
        <v>109</v>
      </c>
      <c r="D58" s="29">
        <v>296</v>
      </c>
      <c r="E58" s="29">
        <v>61.98</v>
      </c>
      <c r="F58" s="29">
        <v>61.96</v>
      </c>
      <c r="G58" s="30">
        <v>-18346.080000000002</v>
      </c>
      <c r="H58" s="29">
        <v>-1.48</v>
      </c>
      <c r="I58" s="30">
        <v>18347.560000000001</v>
      </c>
      <c r="J58" s="29">
        <v>0</v>
      </c>
      <c r="K58" s="29">
        <v>-5.92</v>
      </c>
      <c r="L58" s="29" t="s">
        <v>18</v>
      </c>
    </row>
    <row r="59" spans="1:12" ht="25.5" hidden="1" x14ac:dyDescent="0.25">
      <c r="A59" s="28" t="s">
        <v>41</v>
      </c>
      <c r="B59" s="28" t="s">
        <v>122</v>
      </c>
      <c r="C59" s="28" t="s">
        <v>109</v>
      </c>
      <c r="D59" s="29">
        <v>26</v>
      </c>
      <c r="E59" s="29">
        <v>61.98</v>
      </c>
      <c r="F59" s="29">
        <v>61.96</v>
      </c>
      <c r="G59" s="30">
        <v>-1611.48</v>
      </c>
      <c r="H59" s="29">
        <v>-0.13</v>
      </c>
      <c r="I59" s="30">
        <v>1611.61</v>
      </c>
      <c r="J59" s="29">
        <v>0</v>
      </c>
      <c r="K59" s="29">
        <v>-0.52</v>
      </c>
      <c r="L59" s="29" t="s">
        <v>18</v>
      </c>
    </row>
    <row r="60" spans="1:12" ht="25.5" hidden="1" x14ac:dyDescent="0.25">
      <c r="A60" s="27" t="s">
        <v>41</v>
      </c>
      <c r="B60" s="28" t="s">
        <v>43</v>
      </c>
      <c r="C60" s="28" t="s">
        <v>30</v>
      </c>
      <c r="D60" s="29">
        <v>-322</v>
      </c>
      <c r="E60" s="29">
        <v>61.950310600000002</v>
      </c>
      <c r="F60" s="29">
        <v>61.96</v>
      </c>
      <c r="G60" s="30">
        <v>19948</v>
      </c>
      <c r="H60" s="29">
        <v>-1.94</v>
      </c>
      <c r="I60" s="30">
        <v>-19959.169999999998</v>
      </c>
      <c r="J60" s="29">
        <v>-13.11</v>
      </c>
      <c r="K60" s="29">
        <v>-3.12</v>
      </c>
      <c r="L60" s="29" t="s">
        <v>22</v>
      </c>
    </row>
    <row r="61" spans="1:12" ht="25.5" hidden="1" x14ac:dyDescent="0.25">
      <c r="A61" s="28" t="s">
        <v>41</v>
      </c>
      <c r="B61" s="28" t="s">
        <v>43</v>
      </c>
      <c r="C61" s="28" t="s">
        <v>112</v>
      </c>
      <c r="D61" s="29">
        <v>-100</v>
      </c>
      <c r="E61" s="29">
        <v>61.951000000000001</v>
      </c>
      <c r="F61" s="29">
        <v>61.96</v>
      </c>
      <c r="G61" s="30">
        <v>6195.1</v>
      </c>
      <c r="H61" s="29">
        <v>-1.1399999999999999</v>
      </c>
      <c r="I61" s="30">
        <v>-6198.5</v>
      </c>
      <c r="J61" s="29">
        <v>-4.54</v>
      </c>
      <c r="K61" s="29">
        <v>-0.9</v>
      </c>
      <c r="L61" s="29" t="s">
        <v>22</v>
      </c>
    </row>
    <row r="62" spans="1:12" hidden="1" x14ac:dyDescent="0.25">
      <c r="A62" s="28" t="s">
        <v>110</v>
      </c>
      <c r="B62" s="31">
        <v>42489</v>
      </c>
      <c r="C62" s="28"/>
      <c r="D62" s="32">
        <v>100</v>
      </c>
      <c r="E62" s="32">
        <v>61.984999999999999</v>
      </c>
      <c r="F62" s="28"/>
      <c r="G62" s="28"/>
      <c r="H62" s="28"/>
      <c r="I62" s="33">
        <v>6198.5</v>
      </c>
      <c r="J62" s="32">
        <v>-4.54</v>
      </c>
      <c r="K62" s="28"/>
      <c r="L62" s="32" t="s">
        <v>111</v>
      </c>
    </row>
    <row r="63" spans="1:12" ht="25.5" hidden="1" x14ac:dyDescent="0.25">
      <c r="A63" s="28" t="s">
        <v>41</v>
      </c>
      <c r="B63" s="28" t="s">
        <v>43</v>
      </c>
      <c r="C63" s="28" t="s">
        <v>109</v>
      </c>
      <c r="D63" s="29">
        <v>-100</v>
      </c>
      <c r="E63" s="29">
        <v>61.95</v>
      </c>
      <c r="F63" s="29">
        <v>61.96</v>
      </c>
      <c r="G63" s="30">
        <v>6195</v>
      </c>
      <c r="H63" s="29">
        <v>-0.14000000000000001</v>
      </c>
      <c r="I63" s="30">
        <v>-6198.5</v>
      </c>
      <c r="J63" s="29">
        <v>-3.64</v>
      </c>
      <c r="K63" s="29">
        <v>-1</v>
      </c>
      <c r="L63" s="29" t="s">
        <v>22</v>
      </c>
    </row>
    <row r="64" spans="1:12" hidden="1" x14ac:dyDescent="0.25">
      <c r="A64" s="28" t="s">
        <v>110</v>
      </c>
      <c r="B64" s="31">
        <v>42489</v>
      </c>
      <c r="C64" s="28"/>
      <c r="D64" s="32">
        <v>100</v>
      </c>
      <c r="E64" s="32">
        <v>61.984999999999999</v>
      </c>
      <c r="F64" s="28"/>
      <c r="G64" s="28"/>
      <c r="H64" s="28"/>
      <c r="I64" s="33">
        <v>6198.5</v>
      </c>
      <c r="J64" s="32">
        <v>-3.64</v>
      </c>
      <c r="K64" s="28"/>
      <c r="L64" s="32" t="s">
        <v>111</v>
      </c>
    </row>
    <row r="65" spans="1:12" ht="25.5" hidden="1" x14ac:dyDescent="0.25">
      <c r="A65" s="28" t="s">
        <v>41</v>
      </c>
      <c r="B65" s="28" t="s">
        <v>43</v>
      </c>
      <c r="C65" s="28" t="s">
        <v>109</v>
      </c>
      <c r="D65" s="29">
        <v>-122</v>
      </c>
      <c r="E65" s="29">
        <v>61.95</v>
      </c>
      <c r="F65" s="29">
        <v>61.96</v>
      </c>
      <c r="G65" s="30">
        <v>7557.9</v>
      </c>
      <c r="H65" s="29">
        <v>-0.67</v>
      </c>
      <c r="I65" s="30">
        <v>-7562.17</v>
      </c>
      <c r="J65" s="29">
        <v>-4.9400000000000004</v>
      </c>
      <c r="K65" s="29">
        <v>-1.22</v>
      </c>
      <c r="L65" s="29" t="s">
        <v>22</v>
      </c>
    </row>
    <row r="66" spans="1:12" hidden="1" x14ac:dyDescent="0.25">
      <c r="A66" s="28" t="s">
        <v>110</v>
      </c>
      <c r="B66" s="31">
        <v>42489</v>
      </c>
      <c r="C66" s="28"/>
      <c r="D66" s="32">
        <v>122</v>
      </c>
      <c r="E66" s="32">
        <v>61.984999999999999</v>
      </c>
      <c r="F66" s="28"/>
      <c r="G66" s="28"/>
      <c r="H66" s="28"/>
      <c r="I66" s="33">
        <v>7562.17</v>
      </c>
      <c r="J66" s="32">
        <v>-4.9400000000000004</v>
      </c>
      <c r="K66" s="28"/>
      <c r="L66" s="32" t="s">
        <v>111</v>
      </c>
    </row>
    <row r="67" spans="1:12" hidden="1" x14ac:dyDescent="0.25">
      <c r="A67" s="43" t="s">
        <v>123</v>
      </c>
      <c r="B67" s="44"/>
      <c r="C67" s="45"/>
      <c r="D67" s="34">
        <v>0</v>
      </c>
      <c r="E67" s="34"/>
      <c r="F67" s="35"/>
      <c r="G67" s="34">
        <v>-9.56</v>
      </c>
      <c r="H67" s="34">
        <v>-3.55</v>
      </c>
      <c r="I67" s="34">
        <v>0</v>
      </c>
      <c r="J67" s="34">
        <v>-13.11</v>
      </c>
      <c r="K67" s="34">
        <v>-9.56</v>
      </c>
      <c r="L67" s="35"/>
    </row>
    <row r="68" spans="1:12" ht="25.5" hidden="1" x14ac:dyDescent="0.25">
      <c r="A68" s="27" t="s">
        <v>44</v>
      </c>
      <c r="B68" s="28" t="s">
        <v>45</v>
      </c>
      <c r="C68" s="28" t="s">
        <v>30</v>
      </c>
      <c r="D68" s="29">
        <v>273</v>
      </c>
      <c r="E68" s="29">
        <v>73</v>
      </c>
      <c r="F68" s="29">
        <v>74.31</v>
      </c>
      <c r="G68" s="30">
        <v>-19929</v>
      </c>
      <c r="H68" s="29">
        <v>-1.36</v>
      </c>
      <c r="I68" s="30">
        <v>19930.36</v>
      </c>
      <c r="J68" s="29">
        <v>0</v>
      </c>
      <c r="K68" s="29">
        <v>357.63</v>
      </c>
      <c r="L68" s="29" t="s">
        <v>20</v>
      </c>
    </row>
    <row r="69" spans="1:12" ht="25.5" hidden="1" x14ac:dyDescent="0.25">
      <c r="A69" s="28" t="s">
        <v>44</v>
      </c>
      <c r="B69" s="28" t="s">
        <v>45</v>
      </c>
      <c r="C69" s="28" t="s">
        <v>109</v>
      </c>
      <c r="D69" s="29">
        <v>273</v>
      </c>
      <c r="E69" s="29">
        <v>73</v>
      </c>
      <c r="F69" s="29">
        <v>74.31</v>
      </c>
      <c r="G69" s="30">
        <v>-19929</v>
      </c>
      <c r="H69" s="29">
        <v>-1.36</v>
      </c>
      <c r="I69" s="30">
        <v>19930.36</v>
      </c>
      <c r="J69" s="29">
        <v>0</v>
      </c>
      <c r="K69" s="29">
        <v>357.63</v>
      </c>
      <c r="L69" s="29" t="s">
        <v>20</v>
      </c>
    </row>
    <row r="70" spans="1:12" ht="25.5" hidden="1" x14ac:dyDescent="0.25">
      <c r="A70" s="27" t="s">
        <v>44</v>
      </c>
      <c r="B70" s="28" t="s">
        <v>46</v>
      </c>
      <c r="C70" s="28" t="s">
        <v>30</v>
      </c>
      <c r="D70" s="29">
        <v>-273</v>
      </c>
      <c r="E70" s="29">
        <v>74.319999999999993</v>
      </c>
      <c r="F70" s="29">
        <v>74.31</v>
      </c>
      <c r="G70" s="30">
        <v>20289.36</v>
      </c>
      <c r="H70" s="29">
        <v>-1.71</v>
      </c>
      <c r="I70" s="30">
        <v>-19930.36</v>
      </c>
      <c r="J70" s="29">
        <v>357.29</v>
      </c>
      <c r="K70" s="29">
        <v>2.73</v>
      </c>
      <c r="L70" s="29" t="s">
        <v>22</v>
      </c>
    </row>
    <row r="71" spans="1:12" ht="25.5" hidden="1" x14ac:dyDescent="0.25">
      <c r="A71" s="28" t="s">
        <v>44</v>
      </c>
      <c r="B71" s="28" t="s">
        <v>46</v>
      </c>
      <c r="C71" s="28" t="s">
        <v>116</v>
      </c>
      <c r="D71" s="29">
        <v>-100</v>
      </c>
      <c r="E71" s="29">
        <v>74.319999999999993</v>
      </c>
      <c r="F71" s="29">
        <v>74.31</v>
      </c>
      <c r="G71" s="30">
        <v>7432</v>
      </c>
      <c r="H71" s="29">
        <v>-1.1599999999999999</v>
      </c>
      <c r="I71" s="30">
        <v>-7300.5</v>
      </c>
      <c r="J71" s="29">
        <v>130.34</v>
      </c>
      <c r="K71" s="29">
        <v>1</v>
      </c>
      <c r="L71" s="29" t="s">
        <v>22</v>
      </c>
    </row>
    <row r="72" spans="1:12" hidden="1" x14ac:dyDescent="0.25">
      <c r="A72" s="28" t="s">
        <v>110</v>
      </c>
      <c r="B72" s="36">
        <v>42487</v>
      </c>
      <c r="C72" s="28"/>
      <c r="D72" s="37">
        <v>100</v>
      </c>
      <c r="E72" s="37">
        <v>73.004999999999995</v>
      </c>
      <c r="F72" s="28"/>
      <c r="G72" s="28"/>
      <c r="H72" s="28"/>
      <c r="I72" s="38">
        <v>7300.5</v>
      </c>
      <c r="J72" s="37">
        <v>130.34</v>
      </c>
      <c r="K72" s="28"/>
      <c r="L72" s="37" t="s">
        <v>111</v>
      </c>
    </row>
    <row r="73" spans="1:12" ht="25.5" hidden="1" x14ac:dyDescent="0.25">
      <c r="A73" s="28" t="s">
        <v>44</v>
      </c>
      <c r="B73" s="28" t="s">
        <v>46</v>
      </c>
      <c r="C73" s="28" t="s">
        <v>124</v>
      </c>
      <c r="D73" s="29">
        <v>-100</v>
      </c>
      <c r="E73" s="29">
        <v>74.319999999999993</v>
      </c>
      <c r="F73" s="29">
        <v>74.31</v>
      </c>
      <c r="G73" s="30">
        <v>7432</v>
      </c>
      <c r="H73" s="29">
        <v>-0.16</v>
      </c>
      <c r="I73" s="30">
        <v>-7300.5</v>
      </c>
      <c r="J73" s="29">
        <v>131.34</v>
      </c>
      <c r="K73" s="29">
        <v>1</v>
      </c>
      <c r="L73" s="29" t="s">
        <v>22</v>
      </c>
    </row>
    <row r="74" spans="1:12" hidden="1" x14ac:dyDescent="0.25">
      <c r="A74" s="28" t="s">
        <v>110</v>
      </c>
      <c r="B74" s="36">
        <v>42487</v>
      </c>
      <c r="C74" s="28"/>
      <c r="D74" s="37">
        <v>100</v>
      </c>
      <c r="E74" s="37">
        <v>73.004999999999995</v>
      </c>
      <c r="F74" s="28"/>
      <c r="G74" s="28"/>
      <c r="H74" s="28"/>
      <c r="I74" s="38">
        <v>7300.5</v>
      </c>
      <c r="J74" s="37">
        <v>131.34</v>
      </c>
      <c r="K74" s="28"/>
      <c r="L74" s="37" t="s">
        <v>111</v>
      </c>
    </row>
    <row r="75" spans="1:12" ht="25.5" hidden="1" x14ac:dyDescent="0.25">
      <c r="A75" s="28" t="s">
        <v>44</v>
      </c>
      <c r="B75" s="28" t="s">
        <v>46</v>
      </c>
      <c r="C75" s="28" t="s">
        <v>109</v>
      </c>
      <c r="D75" s="29">
        <v>-73</v>
      </c>
      <c r="E75" s="29">
        <v>74.319999999999993</v>
      </c>
      <c r="F75" s="29">
        <v>74.31</v>
      </c>
      <c r="G75" s="30">
        <v>5425.36</v>
      </c>
      <c r="H75" s="29">
        <v>-0.38</v>
      </c>
      <c r="I75" s="30">
        <v>-5329.36</v>
      </c>
      <c r="J75" s="29">
        <v>95.61</v>
      </c>
      <c r="K75" s="29">
        <v>0.73</v>
      </c>
      <c r="L75" s="29" t="s">
        <v>22</v>
      </c>
    </row>
    <row r="76" spans="1:12" hidden="1" x14ac:dyDescent="0.25">
      <c r="A76" s="28" t="s">
        <v>110</v>
      </c>
      <c r="B76" s="36">
        <v>42487</v>
      </c>
      <c r="C76" s="28"/>
      <c r="D76" s="37">
        <v>73</v>
      </c>
      <c r="E76" s="37">
        <v>73.004999999999995</v>
      </c>
      <c r="F76" s="28"/>
      <c r="G76" s="28"/>
      <c r="H76" s="28"/>
      <c r="I76" s="38">
        <v>5329.36</v>
      </c>
      <c r="J76" s="37">
        <v>95.61</v>
      </c>
      <c r="K76" s="28"/>
      <c r="L76" s="37" t="s">
        <v>111</v>
      </c>
    </row>
    <row r="77" spans="1:12" hidden="1" x14ac:dyDescent="0.25">
      <c r="A77" s="43" t="s">
        <v>125</v>
      </c>
      <c r="B77" s="44"/>
      <c r="C77" s="45"/>
      <c r="D77" s="34">
        <v>0</v>
      </c>
      <c r="E77" s="34"/>
      <c r="F77" s="35"/>
      <c r="G77" s="34">
        <v>360.36</v>
      </c>
      <c r="H77" s="34">
        <v>-3.07</v>
      </c>
      <c r="I77" s="34">
        <v>0</v>
      </c>
      <c r="J77" s="34">
        <v>357.29</v>
      </c>
      <c r="K77" s="34">
        <v>360.36</v>
      </c>
      <c r="L77" s="35"/>
    </row>
    <row r="78" spans="1:12" ht="25.5" hidden="1" x14ac:dyDescent="0.25">
      <c r="A78" s="27" t="s">
        <v>47</v>
      </c>
      <c r="B78" s="28" t="s">
        <v>48</v>
      </c>
      <c r="C78" s="28" t="s">
        <v>30</v>
      </c>
      <c r="D78" s="29">
        <v>-111</v>
      </c>
      <c r="E78" s="29">
        <v>90.03</v>
      </c>
      <c r="F78" s="29">
        <v>90.38</v>
      </c>
      <c r="G78" s="30">
        <v>9993.33</v>
      </c>
      <c r="H78" s="29">
        <v>-1.22</v>
      </c>
      <c r="I78" s="30">
        <v>-9992.11</v>
      </c>
      <c r="J78" s="29">
        <v>0</v>
      </c>
      <c r="K78" s="29">
        <v>-38.85</v>
      </c>
      <c r="L78" s="29" t="s">
        <v>20</v>
      </c>
    </row>
    <row r="79" spans="1:12" ht="25.5" hidden="1" x14ac:dyDescent="0.25">
      <c r="A79" s="28" t="s">
        <v>47</v>
      </c>
      <c r="B79" s="28" t="s">
        <v>48</v>
      </c>
      <c r="C79" s="28" t="s">
        <v>109</v>
      </c>
      <c r="D79" s="29">
        <v>-111</v>
      </c>
      <c r="E79" s="29">
        <v>90.03</v>
      </c>
      <c r="F79" s="29">
        <v>90.38</v>
      </c>
      <c r="G79" s="30">
        <v>9993.33</v>
      </c>
      <c r="H79" s="29">
        <v>-1.22</v>
      </c>
      <c r="I79" s="30">
        <v>-9992.11</v>
      </c>
      <c r="J79" s="29">
        <v>0</v>
      </c>
      <c r="K79" s="29">
        <v>-38.85</v>
      </c>
      <c r="L79" s="29" t="s">
        <v>20</v>
      </c>
    </row>
    <row r="80" spans="1:12" ht="25.5" hidden="1" x14ac:dyDescent="0.25">
      <c r="A80" s="27" t="s">
        <v>47</v>
      </c>
      <c r="B80" s="28" t="s">
        <v>46</v>
      </c>
      <c r="C80" s="28" t="s">
        <v>30</v>
      </c>
      <c r="D80" s="29">
        <v>111</v>
      </c>
      <c r="E80" s="29">
        <v>90.289990099999997</v>
      </c>
      <c r="F80" s="29">
        <v>90.38</v>
      </c>
      <c r="G80" s="30">
        <v>-10022.19</v>
      </c>
      <c r="H80" s="29">
        <v>-1</v>
      </c>
      <c r="I80" s="30">
        <v>9992.11</v>
      </c>
      <c r="J80" s="29">
        <v>-31.08</v>
      </c>
      <c r="K80" s="29">
        <v>9.99</v>
      </c>
      <c r="L80" s="29" t="s">
        <v>22</v>
      </c>
    </row>
    <row r="81" spans="1:12" ht="25.5" hidden="1" x14ac:dyDescent="0.25">
      <c r="A81" s="28" t="s">
        <v>47</v>
      </c>
      <c r="B81" s="28" t="s">
        <v>46</v>
      </c>
      <c r="C81" s="28" t="s">
        <v>116</v>
      </c>
      <c r="D81" s="29">
        <v>11</v>
      </c>
      <c r="E81" s="29">
        <v>90.289900000000003</v>
      </c>
      <c r="F81" s="29">
        <v>90.38</v>
      </c>
      <c r="G81" s="29">
        <v>-993.19</v>
      </c>
      <c r="H81" s="29">
        <v>-1</v>
      </c>
      <c r="I81" s="29">
        <v>990.21</v>
      </c>
      <c r="J81" s="29">
        <v>-3.98</v>
      </c>
      <c r="K81" s="29">
        <v>0.99</v>
      </c>
      <c r="L81" s="29" t="s">
        <v>22</v>
      </c>
    </row>
    <row r="82" spans="1:12" hidden="1" x14ac:dyDescent="0.25">
      <c r="A82" s="28" t="s">
        <v>110</v>
      </c>
      <c r="B82" s="31">
        <v>42487</v>
      </c>
      <c r="C82" s="28"/>
      <c r="D82" s="32">
        <v>-11</v>
      </c>
      <c r="E82" s="32">
        <v>90.019028399999996</v>
      </c>
      <c r="F82" s="28"/>
      <c r="G82" s="28"/>
      <c r="H82" s="28"/>
      <c r="I82" s="32">
        <v>-990.21</v>
      </c>
      <c r="J82" s="32">
        <v>-3.98</v>
      </c>
      <c r="K82" s="28"/>
      <c r="L82" s="32" t="s">
        <v>111</v>
      </c>
    </row>
    <row r="83" spans="1:12" ht="25.5" hidden="1" x14ac:dyDescent="0.25">
      <c r="A83" s="28" t="s">
        <v>47</v>
      </c>
      <c r="B83" s="28" t="s">
        <v>46</v>
      </c>
      <c r="C83" s="28" t="s">
        <v>116</v>
      </c>
      <c r="D83" s="29">
        <v>100</v>
      </c>
      <c r="E83" s="29">
        <v>90.29</v>
      </c>
      <c r="F83" s="29">
        <v>90.38</v>
      </c>
      <c r="G83" s="30">
        <v>-9029</v>
      </c>
      <c r="H83" s="29">
        <v>0</v>
      </c>
      <c r="I83" s="30">
        <v>9001.9</v>
      </c>
      <c r="J83" s="29">
        <v>-27.1</v>
      </c>
      <c r="K83" s="29">
        <v>9</v>
      </c>
      <c r="L83" s="29" t="s">
        <v>22</v>
      </c>
    </row>
    <row r="84" spans="1:12" hidden="1" x14ac:dyDescent="0.25">
      <c r="A84" s="28" t="s">
        <v>110</v>
      </c>
      <c r="B84" s="31">
        <v>42487</v>
      </c>
      <c r="C84" s="28"/>
      <c r="D84" s="32">
        <v>-100</v>
      </c>
      <c r="E84" s="32">
        <v>90.019028300000002</v>
      </c>
      <c r="F84" s="28"/>
      <c r="G84" s="28"/>
      <c r="H84" s="28"/>
      <c r="I84" s="33">
        <v>-9001.9</v>
      </c>
      <c r="J84" s="32">
        <v>-27.1</v>
      </c>
      <c r="K84" s="28"/>
      <c r="L84" s="32" t="s">
        <v>111</v>
      </c>
    </row>
    <row r="85" spans="1:12" hidden="1" x14ac:dyDescent="0.25">
      <c r="A85" s="43" t="s">
        <v>126</v>
      </c>
      <c r="B85" s="44"/>
      <c r="C85" s="45"/>
      <c r="D85" s="34">
        <v>0</v>
      </c>
      <c r="E85" s="34"/>
      <c r="F85" s="35"/>
      <c r="G85" s="34">
        <v>-28.86</v>
      </c>
      <c r="H85" s="34">
        <v>-2.2200000000000002</v>
      </c>
      <c r="I85" s="34">
        <v>0</v>
      </c>
      <c r="J85" s="34">
        <v>-31.08</v>
      </c>
      <c r="K85" s="34">
        <v>-28.86</v>
      </c>
      <c r="L85" s="35"/>
    </row>
    <row r="86" spans="1:12" ht="25.5" hidden="1" x14ac:dyDescent="0.25">
      <c r="A86" s="27" t="s">
        <v>23</v>
      </c>
      <c r="B86" s="28" t="s">
        <v>49</v>
      </c>
      <c r="C86" s="28" t="s">
        <v>30</v>
      </c>
      <c r="D86" s="29">
        <v>206</v>
      </c>
      <c r="E86" s="29">
        <v>48.500242700000001</v>
      </c>
      <c r="F86" s="29">
        <v>48.71</v>
      </c>
      <c r="G86" s="30">
        <v>-9991.0499999999993</v>
      </c>
      <c r="H86" s="29">
        <v>-1.03</v>
      </c>
      <c r="I86" s="30">
        <v>9992.08</v>
      </c>
      <c r="J86" s="29">
        <v>0</v>
      </c>
      <c r="K86" s="29">
        <v>43.21</v>
      </c>
      <c r="L86" s="29" t="s">
        <v>18</v>
      </c>
    </row>
    <row r="87" spans="1:12" ht="25.5" hidden="1" x14ac:dyDescent="0.25">
      <c r="A87" s="28" t="s">
        <v>23</v>
      </c>
      <c r="B87" s="28" t="s">
        <v>49</v>
      </c>
      <c r="C87" s="28" t="s">
        <v>114</v>
      </c>
      <c r="D87" s="29">
        <v>22</v>
      </c>
      <c r="E87" s="29">
        <v>48.48</v>
      </c>
      <c r="F87" s="29">
        <v>48.71</v>
      </c>
      <c r="G87" s="30">
        <v>-1066.56</v>
      </c>
      <c r="H87" s="29">
        <v>-1</v>
      </c>
      <c r="I87" s="30">
        <v>1067.56</v>
      </c>
      <c r="J87" s="29">
        <v>0</v>
      </c>
      <c r="K87" s="29">
        <v>5.0599999999999996</v>
      </c>
      <c r="L87" s="29" t="s">
        <v>18</v>
      </c>
    </row>
    <row r="88" spans="1:12" ht="25.5" hidden="1" x14ac:dyDescent="0.25">
      <c r="A88" s="28" t="s">
        <v>23</v>
      </c>
      <c r="B88" s="28" t="s">
        <v>49</v>
      </c>
      <c r="C88" s="28" t="s">
        <v>114</v>
      </c>
      <c r="D88" s="29">
        <v>51</v>
      </c>
      <c r="E88" s="29">
        <v>48.5</v>
      </c>
      <c r="F88" s="29">
        <v>48.71</v>
      </c>
      <c r="G88" s="30">
        <v>-2473.5</v>
      </c>
      <c r="H88" s="29">
        <v>0</v>
      </c>
      <c r="I88" s="30">
        <v>2473.5</v>
      </c>
      <c r="J88" s="29">
        <v>0</v>
      </c>
      <c r="K88" s="29">
        <v>10.71</v>
      </c>
      <c r="L88" s="29" t="s">
        <v>18</v>
      </c>
    </row>
    <row r="89" spans="1:12" ht="25.5" hidden="1" x14ac:dyDescent="0.25">
      <c r="A89" s="28" t="s">
        <v>23</v>
      </c>
      <c r="B89" s="28" t="s">
        <v>49</v>
      </c>
      <c r="C89" s="28" t="s">
        <v>114</v>
      </c>
      <c r="D89" s="29">
        <v>1</v>
      </c>
      <c r="E89" s="29">
        <v>48.51</v>
      </c>
      <c r="F89" s="29">
        <v>48.71</v>
      </c>
      <c r="G89" s="29">
        <v>-48.51</v>
      </c>
      <c r="H89" s="29">
        <v>0</v>
      </c>
      <c r="I89" s="29">
        <v>48.51</v>
      </c>
      <c r="J89" s="29">
        <v>0</v>
      </c>
      <c r="K89" s="29">
        <v>0.2</v>
      </c>
      <c r="L89" s="29" t="s">
        <v>18</v>
      </c>
    </row>
    <row r="90" spans="1:12" ht="25.5" hidden="1" x14ac:dyDescent="0.25">
      <c r="A90" s="28" t="s">
        <v>23</v>
      </c>
      <c r="B90" s="28" t="s">
        <v>49</v>
      </c>
      <c r="C90" s="28" t="s">
        <v>114</v>
      </c>
      <c r="D90" s="29">
        <v>104</v>
      </c>
      <c r="E90" s="29">
        <v>48.51</v>
      </c>
      <c r="F90" s="29">
        <v>48.71</v>
      </c>
      <c r="G90" s="30">
        <v>-5045.04</v>
      </c>
      <c r="H90" s="29">
        <v>0</v>
      </c>
      <c r="I90" s="30">
        <v>5045.04</v>
      </c>
      <c r="J90" s="29">
        <v>0</v>
      </c>
      <c r="K90" s="29">
        <v>20.8</v>
      </c>
      <c r="L90" s="29" t="s">
        <v>18</v>
      </c>
    </row>
    <row r="91" spans="1:12" ht="25.5" hidden="1" x14ac:dyDescent="0.25">
      <c r="A91" s="28" t="s">
        <v>23</v>
      </c>
      <c r="B91" s="28" t="s">
        <v>49</v>
      </c>
      <c r="C91" s="28" t="s">
        <v>114</v>
      </c>
      <c r="D91" s="29">
        <v>28</v>
      </c>
      <c r="E91" s="29">
        <v>48.48</v>
      </c>
      <c r="F91" s="29">
        <v>48.71</v>
      </c>
      <c r="G91" s="30">
        <v>-1357.44</v>
      </c>
      <c r="H91" s="29">
        <v>-0.03</v>
      </c>
      <c r="I91" s="30">
        <v>1357.47</v>
      </c>
      <c r="J91" s="29">
        <v>0</v>
      </c>
      <c r="K91" s="29">
        <v>6.44</v>
      </c>
      <c r="L91" s="29" t="s">
        <v>18</v>
      </c>
    </row>
    <row r="92" spans="1:12" ht="25.5" hidden="1" x14ac:dyDescent="0.25">
      <c r="A92" s="27" t="s">
        <v>23</v>
      </c>
      <c r="B92" s="28" t="s">
        <v>50</v>
      </c>
      <c r="C92" s="28" t="s">
        <v>30</v>
      </c>
      <c r="D92" s="29">
        <v>-206</v>
      </c>
      <c r="E92" s="29">
        <v>48.7028155</v>
      </c>
      <c r="F92" s="29">
        <v>48.71</v>
      </c>
      <c r="G92" s="30">
        <v>10032.780000000001</v>
      </c>
      <c r="H92" s="29">
        <v>-1.22</v>
      </c>
      <c r="I92" s="30">
        <v>-9992.08</v>
      </c>
      <c r="J92" s="29">
        <v>39.479999999999997</v>
      </c>
      <c r="K92" s="29">
        <v>-1.48</v>
      </c>
      <c r="L92" s="29" t="s">
        <v>22</v>
      </c>
    </row>
    <row r="93" spans="1:12" ht="25.5" hidden="1" x14ac:dyDescent="0.25">
      <c r="A93" s="28" t="s">
        <v>23</v>
      </c>
      <c r="B93" s="28" t="s">
        <v>50</v>
      </c>
      <c r="C93" s="28" t="s">
        <v>116</v>
      </c>
      <c r="D93" s="29">
        <v>-100</v>
      </c>
      <c r="E93" s="29">
        <v>48.700800000000001</v>
      </c>
      <c r="F93" s="29">
        <v>48.71</v>
      </c>
      <c r="G93" s="30">
        <v>4870.08</v>
      </c>
      <c r="H93" s="29">
        <v>-1.1100000000000001</v>
      </c>
      <c r="I93" s="30">
        <v>-4850.83</v>
      </c>
      <c r="J93" s="29">
        <v>18.14</v>
      </c>
      <c r="K93" s="29">
        <v>-0.92</v>
      </c>
      <c r="L93" s="29" t="s">
        <v>22</v>
      </c>
    </row>
    <row r="94" spans="1:12" hidden="1" x14ac:dyDescent="0.25">
      <c r="A94" s="28" t="s">
        <v>110</v>
      </c>
      <c r="B94" s="36">
        <v>42481</v>
      </c>
      <c r="C94" s="28"/>
      <c r="D94" s="37">
        <v>100</v>
      </c>
      <c r="E94" s="37">
        <v>48.508299999999998</v>
      </c>
      <c r="F94" s="28"/>
      <c r="G94" s="28"/>
      <c r="H94" s="28"/>
      <c r="I94" s="38">
        <v>4850.83</v>
      </c>
      <c r="J94" s="37">
        <v>18.14</v>
      </c>
      <c r="K94" s="28"/>
      <c r="L94" s="37" t="s">
        <v>111</v>
      </c>
    </row>
    <row r="95" spans="1:12" ht="25.5" hidden="1" x14ac:dyDescent="0.25">
      <c r="A95" s="28" t="s">
        <v>23</v>
      </c>
      <c r="B95" s="28" t="s">
        <v>50</v>
      </c>
      <c r="C95" s="28" t="s">
        <v>124</v>
      </c>
      <c r="D95" s="29">
        <v>-100</v>
      </c>
      <c r="E95" s="29">
        <v>48.704999999999998</v>
      </c>
      <c r="F95" s="29">
        <v>48.71</v>
      </c>
      <c r="G95" s="30">
        <v>4870.5</v>
      </c>
      <c r="H95" s="29">
        <v>-0.11</v>
      </c>
      <c r="I95" s="30">
        <v>-4850.3599999999997</v>
      </c>
      <c r="J95" s="29">
        <v>20.03</v>
      </c>
      <c r="K95" s="29">
        <v>-0.5</v>
      </c>
      <c r="L95" s="29" t="s">
        <v>22</v>
      </c>
    </row>
    <row r="96" spans="1:12" hidden="1" x14ac:dyDescent="0.25">
      <c r="A96" s="28" t="s">
        <v>110</v>
      </c>
      <c r="B96" s="36">
        <v>42481</v>
      </c>
      <c r="C96" s="28"/>
      <c r="D96" s="37">
        <v>100</v>
      </c>
      <c r="E96" s="37">
        <v>48.503635699999997</v>
      </c>
      <c r="F96" s="28"/>
      <c r="G96" s="28"/>
      <c r="H96" s="28"/>
      <c r="I96" s="38">
        <v>4850.3599999999997</v>
      </c>
      <c r="J96" s="37">
        <v>20.03</v>
      </c>
      <c r="K96" s="28"/>
      <c r="L96" s="37" t="s">
        <v>111</v>
      </c>
    </row>
    <row r="97" spans="1:12" ht="25.5" hidden="1" x14ac:dyDescent="0.25">
      <c r="A97" s="28" t="s">
        <v>23</v>
      </c>
      <c r="B97" s="28" t="s">
        <v>50</v>
      </c>
      <c r="C97" s="28" t="s">
        <v>116</v>
      </c>
      <c r="D97" s="29">
        <v>-6</v>
      </c>
      <c r="E97" s="29">
        <v>48.7</v>
      </c>
      <c r="F97" s="29">
        <v>48.71</v>
      </c>
      <c r="G97" s="29">
        <v>292.2</v>
      </c>
      <c r="H97" s="29">
        <v>-0.01</v>
      </c>
      <c r="I97" s="29">
        <v>-290.89</v>
      </c>
      <c r="J97" s="29">
        <v>1.31</v>
      </c>
      <c r="K97" s="29">
        <v>-0.06</v>
      </c>
      <c r="L97" s="29" t="s">
        <v>22</v>
      </c>
    </row>
    <row r="98" spans="1:12" hidden="1" x14ac:dyDescent="0.25">
      <c r="A98" s="28" t="s">
        <v>110</v>
      </c>
      <c r="B98" s="36">
        <v>42481</v>
      </c>
      <c r="C98" s="28"/>
      <c r="D98" s="37">
        <v>6</v>
      </c>
      <c r="E98" s="37">
        <v>48.481071499999999</v>
      </c>
      <c r="F98" s="28"/>
      <c r="G98" s="28"/>
      <c r="H98" s="28"/>
      <c r="I98" s="37">
        <v>290.89</v>
      </c>
      <c r="J98" s="37">
        <v>1.31</v>
      </c>
      <c r="K98" s="28"/>
      <c r="L98" s="37" t="s">
        <v>111</v>
      </c>
    </row>
    <row r="99" spans="1:12" hidden="1" x14ac:dyDescent="0.25">
      <c r="A99" s="43" t="s">
        <v>127</v>
      </c>
      <c r="B99" s="44"/>
      <c r="C99" s="45"/>
      <c r="D99" s="34">
        <v>0</v>
      </c>
      <c r="E99" s="34"/>
      <c r="F99" s="35"/>
      <c r="G99" s="34">
        <v>41.73</v>
      </c>
      <c r="H99" s="34">
        <v>-2.25</v>
      </c>
      <c r="I99" s="34">
        <v>0</v>
      </c>
      <c r="J99" s="34">
        <v>39.479999999999997</v>
      </c>
      <c r="K99" s="34">
        <v>41.73</v>
      </c>
      <c r="L99" s="35"/>
    </row>
    <row r="100" spans="1:12" x14ac:dyDescent="0.25">
      <c r="A100" s="27" t="s">
        <v>128</v>
      </c>
      <c r="B100" s="28" t="s">
        <v>129</v>
      </c>
      <c r="C100" s="28" t="s">
        <v>30</v>
      </c>
      <c r="D100" s="29">
        <v>277</v>
      </c>
      <c r="E100" s="29">
        <v>72.05</v>
      </c>
      <c r="F100" s="29">
        <v>71.77</v>
      </c>
      <c r="G100" s="30">
        <v>-19957.849999999999</v>
      </c>
      <c r="H100" s="29">
        <v>-1.38</v>
      </c>
      <c r="I100" s="30">
        <v>19959.23</v>
      </c>
      <c r="J100" s="29">
        <v>0</v>
      </c>
      <c r="K100" s="29">
        <v>-77.56</v>
      </c>
      <c r="L100" s="29" t="s">
        <v>20</v>
      </c>
    </row>
    <row r="101" spans="1:12" x14ac:dyDescent="0.25">
      <c r="A101" s="28" t="s">
        <v>128</v>
      </c>
      <c r="B101" s="28" t="s">
        <v>129</v>
      </c>
      <c r="C101" s="28" t="s">
        <v>109</v>
      </c>
      <c r="D101" s="29">
        <v>277</v>
      </c>
      <c r="E101" s="29">
        <v>72.05</v>
      </c>
      <c r="F101" s="29">
        <v>71.77</v>
      </c>
      <c r="G101" s="30">
        <v>-19957.849999999999</v>
      </c>
      <c r="H101" s="29">
        <v>-1.38</v>
      </c>
      <c r="I101" s="30">
        <v>19959.23</v>
      </c>
      <c r="J101" s="29">
        <v>0</v>
      </c>
      <c r="K101" s="29">
        <v>-77.56</v>
      </c>
      <c r="L101" s="29" t="s">
        <v>20</v>
      </c>
    </row>
    <row r="102" spans="1:12" x14ac:dyDescent="0.25">
      <c r="A102" s="27" t="s">
        <v>128</v>
      </c>
      <c r="B102" s="28" t="s">
        <v>130</v>
      </c>
      <c r="C102" s="28" t="s">
        <v>30</v>
      </c>
      <c r="D102" s="29">
        <v>-277</v>
      </c>
      <c r="E102" s="29">
        <v>71.75</v>
      </c>
      <c r="F102" s="29">
        <v>71.77</v>
      </c>
      <c r="G102" s="30">
        <v>19874.75</v>
      </c>
      <c r="H102" s="29">
        <v>-1.82</v>
      </c>
      <c r="I102" s="30">
        <v>-19959.240000000002</v>
      </c>
      <c r="J102" s="29">
        <v>-86.3</v>
      </c>
      <c r="K102" s="29">
        <v>-5.54</v>
      </c>
      <c r="L102" s="29" t="s">
        <v>19</v>
      </c>
    </row>
    <row r="103" spans="1:12" x14ac:dyDescent="0.25">
      <c r="A103" s="28" t="s">
        <v>128</v>
      </c>
      <c r="B103" s="28" t="s">
        <v>130</v>
      </c>
      <c r="C103" s="28" t="s">
        <v>109</v>
      </c>
      <c r="D103" s="29">
        <v>-277</v>
      </c>
      <c r="E103" s="29">
        <v>71.75</v>
      </c>
      <c r="F103" s="29">
        <v>71.77</v>
      </c>
      <c r="G103" s="30">
        <v>19874.75</v>
      </c>
      <c r="H103" s="29">
        <v>-1.82</v>
      </c>
      <c r="I103" s="30">
        <v>-19959.240000000002</v>
      </c>
      <c r="J103" s="29">
        <v>-86.3</v>
      </c>
      <c r="K103" s="29">
        <v>-5.54</v>
      </c>
      <c r="L103" s="29" t="s">
        <v>19</v>
      </c>
    </row>
    <row r="104" spans="1:12" hidden="1" x14ac:dyDescent="0.25">
      <c r="A104" s="28" t="s">
        <v>110</v>
      </c>
      <c r="B104" s="31">
        <v>42502</v>
      </c>
      <c r="C104" s="28"/>
      <c r="D104" s="32">
        <v>277</v>
      </c>
      <c r="E104" s="32">
        <v>72.055000000000007</v>
      </c>
      <c r="F104" s="28"/>
      <c r="G104" s="28"/>
      <c r="H104" s="28"/>
      <c r="I104" s="33">
        <v>19959.240000000002</v>
      </c>
      <c r="J104" s="32">
        <v>-86.3</v>
      </c>
      <c r="K104" s="28"/>
      <c r="L104" s="32" t="s">
        <v>111</v>
      </c>
    </row>
    <row r="105" spans="1:12" hidden="1" x14ac:dyDescent="0.25">
      <c r="A105" s="43" t="s">
        <v>131</v>
      </c>
      <c r="B105" s="44"/>
      <c r="C105" s="45"/>
      <c r="D105" s="34">
        <v>0</v>
      </c>
      <c r="E105" s="34"/>
      <c r="F105" s="35"/>
      <c r="G105" s="34">
        <v>-83.1</v>
      </c>
      <c r="H105" s="34">
        <v>-3.2</v>
      </c>
      <c r="I105" s="34">
        <v>0</v>
      </c>
      <c r="J105" s="34">
        <v>-86.3</v>
      </c>
      <c r="K105" s="34">
        <v>-83.1</v>
      </c>
      <c r="L105" s="35"/>
    </row>
    <row r="106" spans="1:12" ht="25.5" hidden="1" x14ac:dyDescent="0.25">
      <c r="A106" s="27" t="s">
        <v>51</v>
      </c>
      <c r="B106" s="28" t="s">
        <v>39</v>
      </c>
      <c r="C106" s="28" t="s">
        <v>30</v>
      </c>
      <c r="D106" s="29">
        <v>117</v>
      </c>
      <c r="E106" s="29">
        <v>85.318899999999999</v>
      </c>
      <c r="F106" s="29">
        <v>86.5</v>
      </c>
      <c r="G106" s="30">
        <v>-9982.31</v>
      </c>
      <c r="H106" s="29">
        <v>-1</v>
      </c>
      <c r="I106" s="30">
        <v>9983.31</v>
      </c>
      <c r="J106" s="29">
        <v>0</v>
      </c>
      <c r="K106" s="29">
        <v>138.19</v>
      </c>
      <c r="L106" s="29" t="s">
        <v>20</v>
      </c>
    </row>
    <row r="107" spans="1:12" ht="25.5" hidden="1" x14ac:dyDescent="0.25">
      <c r="A107" s="28" t="s">
        <v>51</v>
      </c>
      <c r="B107" s="28" t="s">
        <v>39</v>
      </c>
      <c r="C107" s="28" t="s">
        <v>116</v>
      </c>
      <c r="D107" s="29">
        <v>117</v>
      </c>
      <c r="E107" s="29">
        <v>85.318899999999999</v>
      </c>
      <c r="F107" s="29">
        <v>86.5</v>
      </c>
      <c r="G107" s="30">
        <v>-9982.31</v>
      </c>
      <c r="H107" s="29">
        <v>-1</v>
      </c>
      <c r="I107" s="30">
        <v>9983.31</v>
      </c>
      <c r="J107" s="29">
        <v>0</v>
      </c>
      <c r="K107" s="29">
        <v>138.19</v>
      </c>
      <c r="L107" s="29" t="s">
        <v>20</v>
      </c>
    </row>
    <row r="108" spans="1:12" ht="25.5" hidden="1" x14ac:dyDescent="0.25">
      <c r="A108" s="27" t="s">
        <v>51</v>
      </c>
      <c r="B108" s="28" t="s">
        <v>40</v>
      </c>
      <c r="C108" s="28" t="s">
        <v>30</v>
      </c>
      <c r="D108" s="29">
        <v>-117</v>
      </c>
      <c r="E108" s="29">
        <v>86.400854699999996</v>
      </c>
      <c r="F108" s="29">
        <v>86.5</v>
      </c>
      <c r="G108" s="30">
        <v>10108.9</v>
      </c>
      <c r="H108" s="29">
        <v>-1.22</v>
      </c>
      <c r="I108" s="30">
        <v>-9983.31</v>
      </c>
      <c r="J108" s="29">
        <v>124.37</v>
      </c>
      <c r="K108" s="29">
        <v>-11.6</v>
      </c>
      <c r="L108" s="29" t="s">
        <v>22</v>
      </c>
    </row>
    <row r="109" spans="1:12" ht="25.5" hidden="1" x14ac:dyDescent="0.25">
      <c r="A109" s="28" t="s">
        <v>51</v>
      </c>
      <c r="B109" s="28" t="s">
        <v>40</v>
      </c>
      <c r="C109" s="28" t="s">
        <v>112</v>
      </c>
      <c r="D109" s="29">
        <v>-100</v>
      </c>
      <c r="E109" s="29">
        <v>86.400999999999996</v>
      </c>
      <c r="F109" s="29">
        <v>86.5</v>
      </c>
      <c r="G109" s="30">
        <v>8640.1</v>
      </c>
      <c r="H109" s="29">
        <v>-1.19</v>
      </c>
      <c r="I109" s="30">
        <v>-8532.74</v>
      </c>
      <c r="J109" s="29">
        <v>106.17</v>
      </c>
      <c r="K109" s="29">
        <v>-9.9</v>
      </c>
      <c r="L109" s="29" t="s">
        <v>22</v>
      </c>
    </row>
    <row r="110" spans="1:12" hidden="1" x14ac:dyDescent="0.25">
      <c r="A110" s="28" t="s">
        <v>110</v>
      </c>
      <c r="B110" s="36">
        <v>42480</v>
      </c>
      <c r="C110" s="28"/>
      <c r="D110" s="37">
        <v>100</v>
      </c>
      <c r="E110" s="37">
        <v>85.327447000000006</v>
      </c>
      <c r="F110" s="28"/>
      <c r="G110" s="28"/>
      <c r="H110" s="28"/>
      <c r="I110" s="38">
        <v>8532.74</v>
      </c>
      <c r="J110" s="37">
        <v>106.17</v>
      </c>
      <c r="K110" s="28"/>
      <c r="L110" s="37" t="s">
        <v>111</v>
      </c>
    </row>
    <row r="111" spans="1:12" ht="25.5" hidden="1" x14ac:dyDescent="0.25">
      <c r="A111" s="28" t="s">
        <v>51</v>
      </c>
      <c r="B111" s="28" t="s">
        <v>40</v>
      </c>
      <c r="C111" s="28" t="s">
        <v>114</v>
      </c>
      <c r="D111" s="29">
        <v>-17</v>
      </c>
      <c r="E111" s="29">
        <v>86.4</v>
      </c>
      <c r="F111" s="29">
        <v>86.5</v>
      </c>
      <c r="G111" s="30">
        <v>1468.8</v>
      </c>
      <c r="H111" s="29">
        <v>-0.03</v>
      </c>
      <c r="I111" s="30">
        <v>-1450.57</v>
      </c>
      <c r="J111" s="29">
        <v>18.2</v>
      </c>
      <c r="K111" s="29">
        <v>-1.7</v>
      </c>
      <c r="L111" s="29" t="s">
        <v>22</v>
      </c>
    </row>
    <row r="112" spans="1:12" hidden="1" x14ac:dyDescent="0.25">
      <c r="A112" s="28" t="s">
        <v>110</v>
      </c>
      <c r="B112" s="36">
        <v>42480</v>
      </c>
      <c r="C112" s="28"/>
      <c r="D112" s="37">
        <v>17</v>
      </c>
      <c r="E112" s="37">
        <v>85.327447000000006</v>
      </c>
      <c r="F112" s="28"/>
      <c r="G112" s="28"/>
      <c r="H112" s="28"/>
      <c r="I112" s="38">
        <v>1450.57</v>
      </c>
      <c r="J112" s="37">
        <v>18.2</v>
      </c>
      <c r="K112" s="28"/>
      <c r="L112" s="37" t="s">
        <v>111</v>
      </c>
    </row>
    <row r="113" spans="1:12" hidden="1" x14ac:dyDescent="0.25">
      <c r="A113" s="43" t="s">
        <v>132</v>
      </c>
      <c r="B113" s="44"/>
      <c r="C113" s="45"/>
      <c r="D113" s="34">
        <v>0</v>
      </c>
      <c r="E113" s="34"/>
      <c r="F113" s="35"/>
      <c r="G113" s="34">
        <v>126.59</v>
      </c>
      <c r="H113" s="34">
        <v>-2.2200000000000002</v>
      </c>
      <c r="I113" s="34">
        <v>0</v>
      </c>
      <c r="J113" s="34">
        <v>124.37</v>
      </c>
      <c r="K113" s="34">
        <v>126.59</v>
      </c>
      <c r="L113" s="35"/>
    </row>
    <row r="114" spans="1:12" ht="25.5" hidden="1" x14ac:dyDescent="0.25">
      <c r="A114" s="27" t="s">
        <v>52</v>
      </c>
      <c r="B114" s="28" t="s">
        <v>53</v>
      </c>
      <c r="C114" s="28" t="s">
        <v>30</v>
      </c>
      <c r="D114" s="29">
        <v>15</v>
      </c>
      <c r="E114" s="29">
        <v>631.16</v>
      </c>
      <c r="F114" s="29">
        <v>638.15</v>
      </c>
      <c r="G114" s="30">
        <v>-9467.4</v>
      </c>
      <c r="H114" s="29">
        <v>-1</v>
      </c>
      <c r="I114" s="30">
        <v>9468.4</v>
      </c>
      <c r="J114" s="29">
        <v>0</v>
      </c>
      <c r="K114" s="29">
        <v>104.85</v>
      </c>
      <c r="L114" s="29" t="s">
        <v>20</v>
      </c>
    </row>
    <row r="115" spans="1:12" ht="25.5" hidden="1" x14ac:dyDescent="0.25">
      <c r="A115" s="28" t="s">
        <v>52</v>
      </c>
      <c r="B115" s="28" t="s">
        <v>53</v>
      </c>
      <c r="C115" s="28" t="s">
        <v>114</v>
      </c>
      <c r="D115" s="29">
        <v>15</v>
      </c>
      <c r="E115" s="29">
        <v>631.16</v>
      </c>
      <c r="F115" s="29">
        <v>638.15</v>
      </c>
      <c r="G115" s="30">
        <v>-9467.4</v>
      </c>
      <c r="H115" s="29">
        <v>-1</v>
      </c>
      <c r="I115" s="30">
        <v>9468.4</v>
      </c>
      <c r="J115" s="29">
        <v>0</v>
      </c>
      <c r="K115" s="29">
        <v>104.85</v>
      </c>
      <c r="L115" s="29" t="s">
        <v>20</v>
      </c>
    </row>
    <row r="116" spans="1:12" ht="25.5" hidden="1" x14ac:dyDescent="0.25">
      <c r="A116" s="27" t="s">
        <v>52</v>
      </c>
      <c r="B116" s="28" t="s">
        <v>54</v>
      </c>
      <c r="C116" s="28" t="s">
        <v>30</v>
      </c>
      <c r="D116" s="29">
        <v>-15</v>
      </c>
      <c r="E116" s="29">
        <v>637.69000000000005</v>
      </c>
      <c r="F116" s="29">
        <v>638.15</v>
      </c>
      <c r="G116" s="30">
        <v>9565.35</v>
      </c>
      <c r="H116" s="29">
        <v>-1.21</v>
      </c>
      <c r="I116" s="30">
        <v>-9468.4</v>
      </c>
      <c r="J116" s="29">
        <v>95.74</v>
      </c>
      <c r="K116" s="29">
        <v>-6.9</v>
      </c>
      <c r="L116" s="29" t="s">
        <v>19</v>
      </c>
    </row>
    <row r="117" spans="1:12" ht="25.5" hidden="1" x14ac:dyDescent="0.25">
      <c r="A117" s="28" t="s">
        <v>52</v>
      </c>
      <c r="B117" s="28" t="s">
        <v>54</v>
      </c>
      <c r="C117" s="28" t="s">
        <v>117</v>
      </c>
      <c r="D117" s="29">
        <v>-15</v>
      </c>
      <c r="E117" s="29">
        <v>637.69000000000005</v>
      </c>
      <c r="F117" s="29">
        <v>638.15</v>
      </c>
      <c r="G117" s="30">
        <v>9565.35</v>
      </c>
      <c r="H117" s="29">
        <v>-1.21</v>
      </c>
      <c r="I117" s="30">
        <v>-9468.4</v>
      </c>
      <c r="J117" s="29">
        <v>95.74</v>
      </c>
      <c r="K117" s="29">
        <v>-6.9</v>
      </c>
      <c r="L117" s="29" t="s">
        <v>19</v>
      </c>
    </row>
    <row r="118" spans="1:12" hidden="1" x14ac:dyDescent="0.25">
      <c r="A118" s="28" t="s">
        <v>110</v>
      </c>
      <c r="B118" s="36">
        <v>42482</v>
      </c>
      <c r="C118" s="28"/>
      <c r="D118" s="37">
        <v>15</v>
      </c>
      <c r="E118" s="37">
        <v>631.22666670000001</v>
      </c>
      <c r="F118" s="28"/>
      <c r="G118" s="28"/>
      <c r="H118" s="28"/>
      <c r="I118" s="38">
        <v>9468.4</v>
      </c>
      <c r="J118" s="37">
        <v>95.74</v>
      </c>
      <c r="K118" s="28"/>
      <c r="L118" s="37" t="s">
        <v>111</v>
      </c>
    </row>
    <row r="119" spans="1:12" hidden="1" x14ac:dyDescent="0.25">
      <c r="A119" s="43" t="s">
        <v>133</v>
      </c>
      <c r="B119" s="44"/>
      <c r="C119" s="45"/>
      <c r="D119" s="34">
        <v>0</v>
      </c>
      <c r="E119" s="34"/>
      <c r="F119" s="35"/>
      <c r="G119" s="34">
        <v>97.95</v>
      </c>
      <c r="H119" s="34">
        <v>-2.21</v>
      </c>
      <c r="I119" s="34">
        <v>0</v>
      </c>
      <c r="J119" s="34">
        <v>95.74</v>
      </c>
      <c r="K119" s="34">
        <v>97.95</v>
      </c>
      <c r="L119" s="35"/>
    </row>
    <row r="120" spans="1:12" ht="25.5" hidden="1" x14ac:dyDescent="0.25">
      <c r="A120" s="27" t="s">
        <v>24</v>
      </c>
      <c r="B120" s="28" t="s">
        <v>55</v>
      </c>
      <c r="C120" s="28" t="s">
        <v>30</v>
      </c>
      <c r="D120" s="29">
        <v>231</v>
      </c>
      <c r="E120" s="29">
        <v>86.5</v>
      </c>
      <c r="F120" s="29">
        <v>86.87</v>
      </c>
      <c r="G120" s="30">
        <v>-19981.5</v>
      </c>
      <c r="H120" s="29">
        <v>-1.1599999999999999</v>
      </c>
      <c r="I120" s="30">
        <v>19982.66</v>
      </c>
      <c r="J120" s="29">
        <v>0</v>
      </c>
      <c r="K120" s="29">
        <v>85.47</v>
      </c>
      <c r="L120" s="29" t="s">
        <v>18</v>
      </c>
    </row>
    <row r="121" spans="1:12" ht="25.5" hidden="1" x14ac:dyDescent="0.25">
      <c r="A121" s="28" t="s">
        <v>24</v>
      </c>
      <c r="B121" s="28" t="s">
        <v>55</v>
      </c>
      <c r="C121" s="28" t="s">
        <v>114</v>
      </c>
      <c r="D121" s="29">
        <v>100</v>
      </c>
      <c r="E121" s="29">
        <v>86.5</v>
      </c>
      <c r="F121" s="29">
        <v>86.87</v>
      </c>
      <c r="G121" s="30">
        <v>-8650</v>
      </c>
      <c r="H121" s="29">
        <v>-1</v>
      </c>
      <c r="I121" s="30">
        <v>8651</v>
      </c>
      <c r="J121" s="29">
        <v>0</v>
      </c>
      <c r="K121" s="29">
        <v>37</v>
      </c>
      <c r="L121" s="29" t="s">
        <v>18</v>
      </c>
    </row>
    <row r="122" spans="1:12" ht="25.5" hidden="1" x14ac:dyDescent="0.25">
      <c r="A122" s="28" t="s">
        <v>24</v>
      </c>
      <c r="B122" s="28" t="s">
        <v>55</v>
      </c>
      <c r="C122" s="28" t="s">
        <v>114</v>
      </c>
      <c r="D122" s="29">
        <v>55</v>
      </c>
      <c r="E122" s="29">
        <v>86.5</v>
      </c>
      <c r="F122" s="29">
        <v>86.87</v>
      </c>
      <c r="G122" s="30">
        <v>-4757.5</v>
      </c>
      <c r="H122" s="29">
        <v>0</v>
      </c>
      <c r="I122" s="30">
        <v>4757.5</v>
      </c>
      <c r="J122" s="29">
        <v>0</v>
      </c>
      <c r="K122" s="29">
        <v>20.350000000000001</v>
      </c>
      <c r="L122" s="29" t="s">
        <v>18</v>
      </c>
    </row>
    <row r="123" spans="1:12" ht="25.5" hidden="1" x14ac:dyDescent="0.25">
      <c r="A123" s="28" t="s">
        <v>24</v>
      </c>
      <c r="B123" s="28" t="s">
        <v>134</v>
      </c>
      <c r="C123" s="28" t="s">
        <v>109</v>
      </c>
      <c r="D123" s="29">
        <v>5</v>
      </c>
      <c r="E123" s="29">
        <v>86.5</v>
      </c>
      <c r="F123" s="29">
        <v>86.87</v>
      </c>
      <c r="G123" s="29">
        <v>-432.5</v>
      </c>
      <c r="H123" s="29">
        <v>0</v>
      </c>
      <c r="I123" s="29">
        <v>432.5</v>
      </c>
      <c r="J123" s="29">
        <v>0</v>
      </c>
      <c r="K123" s="29">
        <v>1.85</v>
      </c>
      <c r="L123" s="29" t="s">
        <v>18</v>
      </c>
    </row>
    <row r="124" spans="1:12" ht="25.5" hidden="1" x14ac:dyDescent="0.25">
      <c r="A124" s="28" t="s">
        <v>24</v>
      </c>
      <c r="B124" s="28" t="s">
        <v>134</v>
      </c>
      <c r="C124" s="28" t="s">
        <v>109</v>
      </c>
      <c r="D124" s="29">
        <v>2</v>
      </c>
      <c r="E124" s="29">
        <v>86.5</v>
      </c>
      <c r="F124" s="29">
        <v>86.87</v>
      </c>
      <c r="G124" s="29">
        <v>-173</v>
      </c>
      <c r="H124" s="29">
        <v>0</v>
      </c>
      <c r="I124" s="29">
        <v>173</v>
      </c>
      <c r="J124" s="29">
        <v>0</v>
      </c>
      <c r="K124" s="29">
        <v>0.74</v>
      </c>
      <c r="L124" s="29" t="s">
        <v>18</v>
      </c>
    </row>
    <row r="125" spans="1:12" ht="25.5" hidden="1" x14ac:dyDescent="0.25">
      <c r="A125" s="28" t="s">
        <v>24</v>
      </c>
      <c r="B125" s="28" t="s">
        <v>134</v>
      </c>
      <c r="C125" s="28" t="s">
        <v>109</v>
      </c>
      <c r="D125" s="29">
        <v>15</v>
      </c>
      <c r="E125" s="29">
        <v>86.5</v>
      </c>
      <c r="F125" s="29">
        <v>86.87</v>
      </c>
      <c r="G125" s="30">
        <v>-1297.5</v>
      </c>
      <c r="H125" s="29">
        <v>0</v>
      </c>
      <c r="I125" s="30">
        <v>1297.5</v>
      </c>
      <c r="J125" s="29">
        <v>0</v>
      </c>
      <c r="K125" s="29">
        <v>5.55</v>
      </c>
      <c r="L125" s="29" t="s">
        <v>18</v>
      </c>
    </row>
    <row r="126" spans="1:12" ht="25.5" hidden="1" x14ac:dyDescent="0.25">
      <c r="A126" s="28" t="s">
        <v>24</v>
      </c>
      <c r="B126" s="28" t="s">
        <v>134</v>
      </c>
      <c r="C126" s="28" t="s">
        <v>109</v>
      </c>
      <c r="D126" s="29">
        <v>44</v>
      </c>
      <c r="E126" s="29">
        <v>86.5</v>
      </c>
      <c r="F126" s="29">
        <v>86.87</v>
      </c>
      <c r="G126" s="30">
        <v>-3806</v>
      </c>
      <c r="H126" s="29">
        <v>-0.1</v>
      </c>
      <c r="I126" s="30">
        <v>3806.1</v>
      </c>
      <c r="J126" s="29">
        <v>0</v>
      </c>
      <c r="K126" s="29">
        <v>16.28</v>
      </c>
      <c r="L126" s="29" t="s">
        <v>18</v>
      </c>
    </row>
    <row r="127" spans="1:12" ht="25.5" hidden="1" x14ac:dyDescent="0.25">
      <c r="A127" s="28" t="s">
        <v>24</v>
      </c>
      <c r="B127" s="28" t="s">
        <v>135</v>
      </c>
      <c r="C127" s="28" t="s">
        <v>109</v>
      </c>
      <c r="D127" s="29">
        <v>10</v>
      </c>
      <c r="E127" s="29">
        <v>86.5</v>
      </c>
      <c r="F127" s="29">
        <v>86.87</v>
      </c>
      <c r="G127" s="29">
        <v>-865</v>
      </c>
      <c r="H127" s="29">
        <v>-0.05</v>
      </c>
      <c r="I127" s="29">
        <v>865.05</v>
      </c>
      <c r="J127" s="29">
        <v>0</v>
      </c>
      <c r="K127" s="29">
        <v>3.7</v>
      </c>
      <c r="L127" s="29" t="s">
        <v>18</v>
      </c>
    </row>
    <row r="128" spans="1:12" ht="25.5" hidden="1" x14ac:dyDescent="0.25">
      <c r="A128" s="27" t="s">
        <v>24</v>
      </c>
      <c r="B128" s="28" t="s">
        <v>56</v>
      </c>
      <c r="C128" s="28" t="s">
        <v>30</v>
      </c>
      <c r="D128" s="29">
        <v>-231</v>
      </c>
      <c r="E128" s="29">
        <v>86.9</v>
      </c>
      <c r="F128" s="29">
        <v>86.87</v>
      </c>
      <c r="G128" s="30">
        <v>20073.900000000001</v>
      </c>
      <c r="H128" s="29">
        <v>-1.59</v>
      </c>
      <c r="I128" s="30">
        <v>-19982.66</v>
      </c>
      <c r="J128" s="29">
        <v>89.65</v>
      </c>
      <c r="K128" s="29">
        <v>6.93</v>
      </c>
      <c r="L128" s="29" t="s">
        <v>19</v>
      </c>
    </row>
    <row r="129" spans="1:12" ht="25.5" hidden="1" x14ac:dyDescent="0.25">
      <c r="A129" s="28" t="s">
        <v>24</v>
      </c>
      <c r="B129" s="28" t="s">
        <v>56</v>
      </c>
      <c r="C129" s="28" t="s">
        <v>109</v>
      </c>
      <c r="D129" s="29">
        <v>-231</v>
      </c>
      <c r="E129" s="29">
        <v>86.9</v>
      </c>
      <c r="F129" s="29">
        <v>86.87</v>
      </c>
      <c r="G129" s="30">
        <v>20073.900000000001</v>
      </c>
      <c r="H129" s="29">
        <v>-1.59</v>
      </c>
      <c r="I129" s="30">
        <v>-19982.66</v>
      </c>
      <c r="J129" s="29">
        <v>89.65</v>
      </c>
      <c r="K129" s="29">
        <v>6.93</v>
      </c>
      <c r="L129" s="29" t="s">
        <v>19</v>
      </c>
    </row>
    <row r="130" spans="1:12" hidden="1" x14ac:dyDescent="0.25">
      <c r="A130" s="28" t="s">
        <v>110</v>
      </c>
      <c r="B130" s="36">
        <v>42493</v>
      </c>
      <c r="C130" s="28"/>
      <c r="D130" s="37">
        <v>231</v>
      </c>
      <c r="E130" s="37">
        <v>86.504999999999995</v>
      </c>
      <c r="F130" s="28"/>
      <c r="G130" s="28"/>
      <c r="H130" s="28"/>
      <c r="I130" s="38">
        <v>19982.66</v>
      </c>
      <c r="J130" s="37">
        <v>89.65</v>
      </c>
      <c r="K130" s="28"/>
      <c r="L130" s="37" t="s">
        <v>111</v>
      </c>
    </row>
    <row r="131" spans="1:12" hidden="1" x14ac:dyDescent="0.25">
      <c r="A131" s="43" t="s">
        <v>136</v>
      </c>
      <c r="B131" s="44"/>
      <c r="C131" s="45"/>
      <c r="D131" s="34">
        <v>0</v>
      </c>
      <c r="E131" s="34"/>
      <c r="F131" s="35"/>
      <c r="G131" s="34">
        <v>92.4</v>
      </c>
      <c r="H131" s="34">
        <v>-2.75</v>
      </c>
      <c r="I131" s="34">
        <v>0</v>
      </c>
      <c r="J131" s="34">
        <v>89.65</v>
      </c>
      <c r="K131" s="34">
        <v>92.4</v>
      </c>
      <c r="L131" s="35"/>
    </row>
    <row r="132" spans="1:12" x14ac:dyDescent="0.25">
      <c r="A132" s="27" t="s">
        <v>137</v>
      </c>
      <c r="B132" s="28" t="s">
        <v>138</v>
      </c>
      <c r="C132" s="28" t="s">
        <v>30</v>
      </c>
      <c r="D132" s="29">
        <v>-111</v>
      </c>
      <c r="E132" s="29">
        <v>89.96</v>
      </c>
      <c r="F132" s="29">
        <v>86.88</v>
      </c>
      <c r="G132" s="30">
        <v>9985.56</v>
      </c>
      <c r="H132" s="29">
        <v>-1.22</v>
      </c>
      <c r="I132" s="30">
        <v>-9984.34</v>
      </c>
      <c r="J132" s="29">
        <v>0</v>
      </c>
      <c r="K132" s="29">
        <v>341.88</v>
      </c>
      <c r="L132" s="29" t="s">
        <v>18</v>
      </c>
    </row>
    <row r="133" spans="1:12" x14ac:dyDescent="0.25">
      <c r="A133" s="28" t="s">
        <v>137</v>
      </c>
      <c r="B133" s="28" t="s">
        <v>138</v>
      </c>
      <c r="C133" s="28" t="s">
        <v>109</v>
      </c>
      <c r="D133" s="29">
        <v>-61</v>
      </c>
      <c r="E133" s="29">
        <v>89.96</v>
      </c>
      <c r="F133" s="29">
        <v>86.88</v>
      </c>
      <c r="G133" s="30">
        <v>5487.56</v>
      </c>
      <c r="H133" s="29">
        <v>-1.1200000000000001</v>
      </c>
      <c r="I133" s="30">
        <v>-5486.44</v>
      </c>
      <c r="J133" s="29">
        <v>0</v>
      </c>
      <c r="K133" s="29">
        <v>187.88</v>
      </c>
      <c r="L133" s="29" t="s">
        <v>18</v>
      </c>
    </row>
    <row r="134" spans="1:12" x14ac:dyDescent="0.25">
      <c r="A134" s="28" t="s">
        <v>137</v>
      </c>
      <c r="B134" s="28" t="s">
        <v>138</v>
      </c>
      <c r="C134" s="28" t="s">
        <v>109</v>
      </c>
      <c r="D134" s="29">
        <v>-50</v>
      </c>
      <c r="E134" s="29">
        <v>89.96</v>
      </c>
      <c r="F134" s="29">
        <v>86.88</v>
      </c>
      <c r="G134" s="30">
        <v>4498</v>
      </c>
      <c r="H134" s="29">
        <v>-0.1</v>
      </c>
      <c r="I134" s="30">
        <v>-4497.8999999999996</v>
      </c>
      <c r="J134" s="29">
        <v>0</v>
      </c>
      <c r="K134" s="29">
        <v>154</v>
      </c>
      <c r="L134" s="29" t="s">
        <v>18</v>
      </c>
    </row>
    <row r="135" spans="1:12" x14ac:dyDescent="0.25">
      <c r="A135" s="27" t="s">
        <v>137</v>
      </c>
      <c r="B135" s="28" t="s">
        <v>130</v>
      </c>
      <c r="C135" s="28" t="s">
        <v>30</v>
      </c>
      <c r="D135" s="29">
        <v>111</v>
      </c>
      <c r="E135" s="29">
        <v>86.969800000000006</v>
      </c>
      <c r="F135" s="29">
        <v>86.88</v>
      </c>
      <c r="G135" s="30">
        <v>-9653.65</v>
      </c>
      <c r="H135" s="29">
        <v>-1</v>
      </c>
      <c r="I135" s="30">
        <v>9984.34</v>
      </c>
      <c r="J135" s="29">
        <v>329.69</v>
      </c>
      <c r="K135" s="29">
        <v>-9.9700000000000006</v>
      </c>
      <c r="L135" s="29" t="s">
        <v>19</v>
      </c>
    </row>
    <row r="136" spans="1:12" x14ac:dyDescent="0.25">
      <c r="A136" s="28" t="s">
        <v>137</v>
      </c>
      <c r="B136" s="28" t="s">
        <v>130</v>
      </c>
      <c r="C136" s="28" t="s">
        <v>112</v>
      </c>
      <c r="D136" s="29">
        <v>111</v>
      </c>
      <c r="E136" s="29">
        <v>86.969800000000006</v>
      </c>
      <c r="F136" s="29">
        <v>86.88</v>
      </c>
      <c r="G136" s="30">
        <v>-9653.65</v>
      </c>
      <c r="H136" s="29">
        <v>-1</v>
      </c>
      <c r="I136" s="30">
        <v>9984.34</v>
      </c>
      <c r="J136" s="29">
        <v>329.69</v>
      </c>
      <c r="K136" s="29">
        <v>-9.9700000000000006</v>
      </c>
      <c r="L136" s="29" t="s">
        <v>19</v>
      </c>
    </row>
    <row r="137" spans="1:12" hidden="1" x14ac:dyDescent="0.25">
      <c r="A137" s="28" t="s">
        <v>110</v>
      </c>
      <c r="B137" s="36">
        <v>42502</v>
      </c>
      <c r="C137" s="28"/>
      <c r="D137" s="37">
        <v>-111</v>
      </c>
      <c r="E137" s="37">
        <v>89.949029899999999</v>
      </c>
      <c r="F137" s="28"/>
      <c r="G137" s="28"/>
      <c r="H137" s="28"/>
      <c r="I137" s="38">
        <v>-9984.34</v>
      </c>
      <c r="J137" s="37">
        <v>329.69</v>
      </c>
      <c r="K137" s="28"/>
      <c r="L137" s="37" t="s">
        <v>111</v>
      </c>
    </row>
    <row r="138" spans="1:12" hidden="1" x14ac:dyDescent="0.25">
      <c r="A138" s="43" t="s">
        <v>139</v>
      </c>
      <c r="B138" s="44"/>
      <c r="C138" s="45"/>
      <c r="D138" s="34">
        <v>0</v>
      </c>
      <c r="E138" s="34"/>
      <c r="F138" s="35"/>
      <c r="G138" s="34">
        <v>331.91</v>
      </c>
      <c r="H138" s="34">
        <v>-2.2200000000000002</v>
      </c>
      <c r="I138" s="34">
        <v>0</v>
      </c>
      <c r="J138" s="34">
        <v>329.69</v>
      </c>
      <c r="K138" s="34">
        <v>331.91</v>
      </c>
      <c r="L138" s="35"/>
    </row>
    <row r="139" spans="1:12" ht="25.5" hidden="1" x14ac:dyDescent="0.25">
      <c r="A139" s="27" t="s">
        <v>57</v>
      </c>
      <c r="B139" s="28" t="s">
        <v>58</v>
      </c>
      <c r="C139" s="28" t="s">
        <v>30</v>
      </c>
      <c r="D139" s="29">
        <v>127</v>
      </c>
      <c r="E139" s="29">
        <v>77.98</v>
      </c>
      <c r="F139" s="29">
        <v>79.930000000000007</v>
      </c>
      <c r="G139" s="30">
        <v>-9903.4599999999991</v>
      </c>
      <c r="H139" s="29">
        <v>-1</v>
      </c>
      <c r="I139" s="30">
        <v>9904.4599999999991</v>
      </c>
      <c r="J139" s="29">
        <v>0</v>
      </c>
      <c r="K139" s="29">
        <v>247.65</v>
      </c>
      <c r="L139" s="29" t="s">
        <v>20</v>
      </c>
    </row>
    <row r="140" spans="1:12" ht="25.5" hidden="1" x14ac:dyDescent="0.25">
      <c r="A140" s="28" t="s">
        <v>57</v>
      </c>
      <c r="B140" s="28" t="s">
        <v>58</v>
      </c>
      <c r="C140" s="28" t="s">
        <v>109</v>
      </c>
      <c r="D140" s="29">
        <v>127</v>
      </c>
      <c r="E140" s="29">
        <v>77.98</v>
      </c>
      <c r="F140" s="29">
        <v>79.930000000000007</v>
      </c>
      <c r="G140" s="30">
        <v>-9903.4599999999991</v>
      </c>
      <c r="H140" s="29">
        <v>-1</v>
      </c>
      <c r="I140" s="30">
        <v>9904.4599999999991</v>
      </c>
      <c r="J140" s="29">
        <v>0</v>
      </c>
      <c r="K140" s="29">
        <v>247.65</v>
      </c>
      <c r="L140" s="29" t="s">
        <v>20</v>
      </c>
    </row>
    <row r="141" spans="1:12" ht="25.5" hidden="1" x14ac:dyDescent="0.25">
      <c r="A141" s="27" t="s">
        <v>57</v>
      </c>
      <c r="B141" s="28" t="s">
        <v>54</v>
      </c>
      <c r="C141" s="28" t="s">
        <v>30</v>
      </c>
      <c r="D141" s="29">
        <v>-127</v>
      </c>
      <c r="E141" s="29">
        <v>79.87</v>
      </c>
      <c r="F141" s="29">
        <v>79.930000000000007</v>
      </c>
      <c r="G141" s="30">
        <v>10143.49</v>
      </c>
      <c r="H141" s="29">
        <v>-1.22</v>
      </c>
      <c r="I141" s="30">
        <v>-9904.4599999999991</v>
      </c>
      <c r="J141" s="29">
        <v>237.81</v>
      </c>
      <c r="K141" s="29">
        <v>-7.62</v>
      </c>
      <c r="L141" s="29" t="s">
        <v>22</v>
      </c>
    </row>
    <row r="142" spans="1:12" ht="25.5" hidden="1" x14ac:dyDescent="0.25">
      <c r="A142" s="28" t="s">
        <v>57</v>
      </c>
      <c r="B142" s="28" t="s">
        <v>54</v>
      </c>
      <c r="C142" s="28" t="s">
        <v>109</v>
      </c>
      <c r="D142" s="29">
        <v>-100</v>
      </c>
      <c r="E142" s="29">
        <v>79.87</v>
      </c>
      <c r="F142" s="29">
        <v>79.930000000000007</v>
      </c>
      <c r="G142" s="30">
        <v>7987</v>
      </c>
      <c r="H142" s="29">
        <v>-1.17</v>
      </c>
      <c r="I142" s="30">
        <v>-7798.79</v>
      </c>
      <c r="J142" s="29">
        <v>187.04</v>
      </c>
      <c r="K142" s="29">
        <v>-6</v>
      </c>
      <c r="L142" s="29" t="s">
        <v>22</v>
      </c>
    </row>
    <row r="143" spans="1:12" hidden="1" x14ac:dyDescent="0.25">
      <c r="A143" s="28" t="s">
        <v>110</v>
      </c>
      <c r="B143" s="36">
        <v>42482</v>
      </c>
      <c r="C143" s="28"/>
      <c r="D143" s="37">
        <v>100</v>
      </c>
      <c r="E143" s="37">
        <v>77.987874000000005</v>
      </c>
      <c r="F143" s="28"/>
      <c r="G143" s="28"/>
      <c r="H143" s="28"/>
      <c r="I143" s="38">
        <v>7798.79</v>
      </c>
      <c r="J143" s="37">
        <v>187.04</v>
      </c>
      <c r="K143" s="28"/>
      <c r="L143" s="37" t="s">
        <v>111</v>
      </c>
    </row>
    <row r="144" spans="1:12" ht="25.5" hidden="1" x14ac:dyDescent="0.25">
      <c r="A144" s="28" t="s">
        <v>57</v>
      </c>
      <c r="B144" s="28" t="s">
        <v>54</v>
      </c>
      <c r="C144" s="28" t="s">
        <v>109</v>
      </c>
      <c r="D144" s="29">
        <v>-27</v>
      </c>
      <c r="E144" s="29">
        <v>79.87</v>
      </c>
      <c r="F144" s="29">
        <v>79.930000000000007</v>
      </c>
      <c r="G144" s="30">
        <v>2156.4899999999998</v>
      </c>
      <c r="H144" s="29">
        <v>-0.05</v>
      </c>
      <c r="I144" s="30">
        <v>-2105.67</v>
      </c>
      <c r="J144" s="29">
        <v>50.77</v>
      </c>
      <c r="K144" s="29">
        <v>-1.62</v>
      </c>
      <c r="L144" s="29" t="s">
        <v>22</v>
      </c>
    </row>
    <row r="145" spans="1:12" hidden="1" x14ac:dyDescent="0.25">
      <c r="A145" s="28" t="s">
        <v>110</v>
      </c>
      <c r="B145" s="36">
        <v>42482</v>
      </c>
      <c r="C145" s="28"/>
      <c r="D145" s="37">
        <v>27</v>
      </c>
      <c r="E145" s="37">
        <v>77.987874000000005</v>
      </c>
      <c r="F145" s="28"/>
      <c r="G145" s="28"/>
      <c r="H145" s="28"/>
      <c r="I145" s="38">
        <v>2105.67</v>
      </c>
      <c r="J145" s="37">
        <v>50.77</v>
      </c>
      <c r="K145" s="28"/>
      <c r="L145" s="37" t="s">
        <v>111</v>
      </c>
    </row>
    <row r="146" spans="1:12" hidden="1" x14ac:dyDescent="0.25">
      <c r="A146" s="43" t="s">
        <v>140</v>
      </c>
      <c r="B146" s="44"/>
      <c r="C146" s="45"/>
      <c r="D146" s="34">
        <v>0</v>
      </c>
      <c r="E146" s="34"/>
      <c r="F146" s="35"/>
      <c r="G146" s="34">
        <v>240.03</v>
      </c>
      <c r="H146" s="34">
        <v>-2.2200000000000002</v>
      </c>
      <c r="I146" s="34">
        <v>0</v>
      </c>
      <c r="J146" s="34">
        <v>237.81</v>
      </c>
      <c r="K146" s="34">
        <v>240.03</v>
      </c>
      <c r="L146" s="35"/>
    </row>
    <row r="147" spans="1:12" ht="25.5" hidden="1" x14ac:dyDescent="0.25">
      <c r="A147" s="27" t="s">
        <v>25</v>
      </c>
      <c r="B147" s="28" t="s">
        <v>59</v>
      </c>
      <c r="C147" s="28" t="s">
        <v>30</v>
      </c>
      <c r="D147" s="29">
        <v>160</v>
      </c>
      <c r="E147" s="29">
        <v>62.344999999999999</v>
      </c>
      <c r="F147" s="29">
        <v>61.44</v>
      </c>
      <c r="G147" s="30">
        <v>-9975.2000000000007</v>
      </c>
      <c r="H147" s="29">
        <v>-1</v>
      </c>
      <c r="I147" s="30">
        <v>9976.2000000000007</v>
      </c>
      <c r="J147" s="29">
        <v>0</v>
      </c>
      <c r="K147" s="29">
        <v>-144.80000000000001</v>
      </c>
      <c r="L147" s="29" t="s">
        <v>20</v>
      </c>
    </row>
    <row r="148" spans="1:12" ht="25.5" hidden="1" x14ac:dyDescent="0.25">
      <c r="A148" s="28" t="s">
        <v>25</v>
      </c>
      <c r="B148" s="28" t="s">
        <v>59</v>
      </c>
      <c r="C148" s="28" t="s">
        <v>114</v>
      </c>
      <c r="D148" s="29">
        <v>160</v>
      </c>
      <c r="E148" s="29">
        <v>62.344999999999999</v>
      </c>
      <c r="F148" s="29">
        <v>61.44</v>
      </c>
      <c r="G148" s="30">
        <v>-9975.2000000000007</v>
      </c>
      <c r="H148" s="29">
        <v>-1</v>
      </c>
      <c r="I148" s="30">
        <v>9976.2000000000007</v>
      </c>
      <c r="J148" s="29">
        <v>0</v>
      </c>
      <c r="K148" s="29">
        <v>-144.80000000000001</v>
      </c>
      <c r="L148" s="29" t="s">
        <v>20</v>
      </c>
    </row>
    <row r="149" spans="1:12" ht="25.5" hidden="1" x14ac:dyDescent="0.25">
      <c r="A149" s="27" t="s">
        <v>25</v>
      </c>
      <c r="B149" s="28" t="s">
        <v>40</v>
      </c>
      <c r="C149" s="28" t="s">
        <v>30</v>
      </c>
      <c r="D149" s="29">
        <v>-160</v>
      </c>
      <c r="E149" s="29">
        <v>61.320999999999998</v>
      </c>
      <c r="F149" s="29">
        <v>61.44</v>
      </c>
      <c r="G149" s="30">
        <v>9811.36</v>
      </c>
      <c r="H149" s="29">
        <v>-1.21</v>
      </c>
      <c r="I149" s="30">
        <v>-9976.2000000000007</v>
      </c>
      <c r="J149" s="29">
        <v>-166.05</v>
      </c>
      <c r="K149" s="29">
        <v>-19.04</v>
      </c>
      <c r="L149" s="29" t="s">
        <v>19</v>
      </c>
    </row>
    <row r="150" spans="1:12" ht="25.5" hidden="1" x14ac:dyDescent="0.25">
      <c r="A150" s="28" t="s">
        <v>25</v>
      </c>
      <c r="B150" s="28" t="s">
        <v>40</v>
      </c>
      <c r="C150" s="28" t="s">
        <v>112</v>
      </c>
      <c r="D150" s="29">
        <v>-160</v>
      </c>
      <c r="E150" s="29">
        <v>61.320999999999998</v>
      </c>
      <c r="F150" s="29">
        <v>61.44</v>
      </c>
      <c r="G150" s="30">
        <v>9811.36</v>
      </c>
      <c r="H150" s="29">
        <v>-1.21</v>
      </c>
      <c r="I150" s="30">
        <v>-9976.2000000000007</v>
      </c>
      <c r="J150" s="29">
        <v>-166.05</v>
      </c>
      <c r="K150" s="29">
        <v>-19.04</v>
      </c>
      <c r="L150" s="29" t="s">
        <v>19</v>
      </c>
    </row>
    <row r="151" spans="1:12" hidden="1" x14ac:dyDescent="0.25">
      <c r="A151" s="28" t="s">
        <v>110</v>
      </c>
      <c r="B151" s="31">
        <v>42480</v>
      </c>
      <c r="C151" s="28"/>
      <c r="D151" s="32">
        <v>160</v>
      </c>
      <c r="E151" s="32">
        <v>62.35125</v>
      </c>
      <c r="F151" s="28"/>
      <c r="G151" s="28"/>
      <c r="H151" s="28"/>
      <c r="I151" s="33">
        <v>9976.2000000000007</v>
      </c>
      <c r="J151" s="32">
        <v>-166.05</v>
      </c>
      <c r="K151" s="28"/>
      <c r="L151" s="32" t="s">
        <v>111</v>
      </c>
    </row>
    <row r="152" spans="1:12" hidden="1" x14ac:dyDescent="0.25">
      <c r="A152" s="43" t="s">
        <v>141</v>
      </c>
      <c r="B152" s="44"/>
      <c r="C152" s="45"/>
      <c r="D152" s="34">
        <v>0</v>
      </c>
      <c r="E152" s="34"/>
      <c r="F152" s="35"/>
      <c r="G152" s="34">
        <v>-163.84</v>
      </c>
      <c r="H152" s="34">
        <v>-2.21</v>
      </c>
      <c r="I152" s="34">
        <v>0</v>
      </c>
      <c r="J152" s="34">
        <v>-166.05</v>
      </c>
      <c r="K152" s="34">
        <v>-163.84</v>
      </c>
      <c r="L152" s="35"/>
    </row>
    <row r="153" spans="1:12" ht="25.5" hidden="1" x14ac:dyDescent="0.25">
      <c r="A153" s="27" t="s">
        <v>60</v>
      </c>
      <c r="B153" s="28" t="s">
        <v>61</v>
      </c>
      <c r="C153" s="28" t="s">
        <v>30</v>
      </c>
      <c r="D153" s="29">
        <v>854</v>
      </c>
      <c r="E153" s="29">
        <v>23.41</v>
      </c>
      <c r="F153" s="29">
        <v>23.35</v>
      </c>
      <c r="G153" s="30">
        <v>-19992.14</v>
      </c>
      <c r="H153" s="29">
        <v>-4.2699999999999996</v>
      </c>
      <c r="I153" s="30">
        <v>19996.41</v>
      </c>
      <c r="J153" s="29">
        <v>0</v>
      </c>
      <c r="K153" s="29">
        <v>-51.24</v>
      </c>
      <c r="L153" s="29" t="s">
        <v>18</v>
      </c>
    </row>
    <row r="154" spans="1:12" ht="25.5" hidden="1" x14ac:dyDescent="0.25">
      <c r="A154" s="28" t="s">
        <v>60</v>
      </c>
      <c r="B154" s="28" t="s">
        <v>61</v>
      </c>
      <c r="C154" s="28" t="s">
        <v>114</v>
      </c>
      <c r="D154" s="29">
        <v>200</v>
      </c>
      <c r="E154" s="29">
        <v>23.41</v>
      </c>
      <c r="F154" s="29">
        <v>23.35</v>
      </c>
      <c r="G154" s="30">
        <v>-4682</v>
      </c>
      <c r="H154" s="29">
        <v>-1</v>
      </c>
      <c r="I154" s="30">
        <v>4683</v>
      </c>
      <c r="J154" s="29">
        <v>0</v>
      </c>
      <c r="K154" s="29">
        <v>-12</v>
      </c>
      <c r="L154" s="29" t="s">
        <v>18</v>
      </c>
    </row>
    <row r="155" spans="1:12" ht="25.5" hidden="1" x14ac:dyDescent="0.25">
      <c r="A155" s="28" t="s">
        <v>60</v>
      </c>
      <c r="B155" s="28" t="s">
        <v>61</v>
      </c>
      <c r="C155" s="28" t="s">
        <v>124</v>
      </c>
      <c r="D155" s="29">
        <v>311</v>
      </c>
      <c r="E155" s="29">
        <v>23.41</v>
      </c>
      <c r="F155" s="29">
        <v>23.35</v>
      </c>
      <c r="G155" s="30">
        <v>-7280.51</v>
      </c>
      <c r="H155" s="29">
        <v>-1.56</v>
      </c>
      <c r="I155" s="30">
        <v>7282.07</v>
      </c>
      <c r="J155" s="29">
        <v>0</v>
      </c>
      <c r="K155" s="29">
        <v>-18.66</v>
      </c>
      <c r="L155" s="29" t="s">
        <v>18</v>
      </c>
    </row>
    <row r="156" spans="1:12" ht="25.5" hidden="1" x14ac:dyDescent="0.25">
      <c r="A156" s="28" t="s">
        <v>60</v>
      </c>
      <c r="B156" s="28" t="s">
        <v>142</v>
      </c>
      <c r="C156" s="28" t="s">
        <v>109</v>
      </c>
      <c r="D156" s="29">
        <v>343</v>
      </c>
      <c r="E156" s="29">
        <v>23.41</v>
      </c>
      <c r="F156" s="29">
        <v>23.35</v>
      </c>
      <c r="G156" s="30">
        <v>-8029.63</v>
      </c>
      <c r="H156" s="29">
        <v>-1.72</v>
      </c>
      <c r="I156" s="30">
        <v>8031.34</v>
      </c>
      <c r="J156" s="29">
        <v>0</v>
      </c>
      <c r="K156" s="29">
        <v>-20.58</v>
      </c>
      <c r="L156" s="29" t="s">
        <v>18</v>
      </c>
    </row>
    <row r="157" spans="1:12" ht="25.5" hidden="1" x14ac:dyDescent="0.25">
      <c r="A157" s="27" t="s">
        <v>60</v>
      </c>
      <c r="B157" s="28" t="s">
        <v>46</v>
      </c>
      <c r="C157" s="28" t="s">
        <v>30</v>
      </c>
      <c r="D157" s="29">
        <v>-854</v>
      </c>
      <c r="E157" s="29">
        <v>23.36</v>
      </c>
      <c r="F157" s="29">
        <v>23.35</v>
      </c>
      <c r="G157" s="30">
        <v>19949.439999999999</v>
      </c>
      <c r="H157" s="29">
        <v>-4.4000000000000004</v>
      </c>
      <c r="I157" s="30">
        <v>-19996.41</v>
      </c>
      <c r="J157" s="29">
        <v>-51.37</v>
      </c>
      <c r="K157" s="29">
        <v>8.5399999999999991</v>
      </c>
      <c r="L157" s="29" t="s">
        <v>22</v>
      </c>
    </row>
    <row r="158" spans="1:12" ht="25.5" hidden="1" x14ac:dyDescent="0.25">
      <c r="A158" s="28" t="s">
        <v>60</v>
      </c>
      <c r="B158" s="28" t="s">
        <v>46</v>
      </c>
      <c r="C158" s="28" t="s">
        <v>114</v>
      </c>
      <c r="D158" s="29">
        <v>-54</v>
      </c>
      <c r="E158" s="29">
        <v>23.36</v>
      </c>
      <c r="F158" s="29">
        <v>23.35</v>
      </c>
      <c r="G158" s="30">
        <v>1261.44</v>
      </c>
      <c r="H158" s="29">
        <v>-1.03</v>
      </c>
      <c r="I158" s="30">
        <v>-1264.4100000000001</v>
      </c>
      <c r="J158" s="29">
        <v>-4</v>
      </c>
      <c r="K158" s="29">
        <v>0.54</v>
      </c>
      <c r="L158" s="29" t="s">
        <v>22</v>
      </c>
    </row>
    <row r="159" spans="1:12" hidden="1" x14ac:dyDescent="0.25">
      <c r="A159" s="28" t="s">
        <v>110</v>
      </c>
      <c r="B159" s="31">
        <v>42487</v>
      </c>
      <c r="C159" s="28"/>
      <c r="D159" s="32">
        <v>54</v>
      </c>
      <c r="E159" s="32">
        <v>23.414999999999999</v>
      </c>
      <c r="F159" s="28"/>
      <c r="G159" s="28"/>
      <c r="H159" s="28"/>
      <c r="I159" s="33">
        <v>1264.4100000000001</v>
      </c>
      <c r="J159" s="32">
        <v>-4</v>
      </c>
      <c r="K159" s="28"/>
      <c r="L159" s="32" t="s">
        <v>111</v>
      </c>
    </row>
    <row r="160" spans="1:12" ht="25.5" hidden="1" x14ac:dyDescent="0.25">
      <c r="A160" s="28" t="s">
        <v>60</v>
      </c>
      <c r="B160" s="28" t="s">
        <v>46</v>
      </c>
      <c r="C160" s="28" t="s">
        <v>116</v>
      </c>
      <c r="D160" s="29">
        <v>-1</v>
      </c>
      <c r="E160" s="29">
        <v>23.36</v>
      </c>
      <c r="F160" s="29">
        <v>23.35</v>
      </c>
      <c r="G160" s="29">
        <v>23.36</v>
      </c>
      <c r="H160" s="29">
        <v>0</v>
      </c>
      <c r="I160" s="29">
        <v>-23.42</v>
      </c>
      <c r="J160" s="29">
        <v>-0.06</v>
      </c>
      <c r="K160" s="29">
        <v>0.01</v>
      </c>
      <c r="L160" s="29" t="s">
        <v>22</v>
      </c>
    </row>
    <row r="161" spans="1:12" hidden="1" x14ac:dyDescent="0.25">
      <c r="A161" s="28" t="s">
        <v>110</v>
      </c>
      <c r="B161" s="31">
        <v>42487</v>
      </c>
      <c r="C161" s="28"/>
      <c r="D161" s="32">
        <v>1</v>
      </c>
      <c r="E161" s="32">
        <v>23.414999999999999</v>
      </c>
      <c r="F161" s="28"/>
      <c r="G161" s="28"/>
      <c r="H161" s="28"/>
      <c r="I161" s="32">
        <v>23.42</v>
      </c>
      <c r="J161" s="32">
        <v>-0.06</v>
      </c>
      <c r="K161" s="28"/>
      <c r="L161" s="32" t="s">
        <v>111</v>
      </c>
    </row>
    <row r="162" spans="1:12" ht="25.5" hidden="1" x14ac:dyDescent="0.25">
      <c r="A162" s="28" t="s">
        <v>60</v>
      </c>
      <c r="B162" s="28" t="s">
        <v>46</v>
      </c>
      <c r="C162" s="28" t="s">
        <v>124</v>
      </c>
      <c r="D162" s="29">
        <v>-200</v>
      </c>
      <c r="E162" s="29">
        <v>23.36</v>
      </c>
      <c r="F162" s="29">
        <v>23.35</v>
      </c>
      <c r="G162" s="30">
        <v>4672</v>
      </c>
      <c r="H162" s="29">
        <v>-0.38</v>
      </c>
      <c r="I162" s="30">
        <v>-4683</v>
      </c>
      <c r="J162" s="29">
        <v>-11.38</v>
      </c>
      <c r="K162" s="29">
        <v>2</v>
      </c>
      <c r="L162" s="29" t="s">
        <v>22</v>
      </c>
    </row>
    <row r="163" spans="1:12" hidden="1" x14ac:dyDescent="0.25">
      <c r="A163" s="28" t="s">
        <v>110</v>
      </c>
      <c r="B163" s="31">
        <v>42487</v>
      </c>
      <c r="C163" s="28"/>
      <c r="D163" s="32">
        <v>200</v>
      </c>
      <c r="E163" s="32">
        <v>23.414999999999999</v>
      </c>
      <c r="F163" s="28"/>
      <c r="G163" s="28"/>
      <c r="H163" s="28"/>
      <c r="I163" s="33">
        <v>4683</v>
      </c>
      <c r="J163" s="32">
        <v>-11.38</v>
      </c>
      <c r="K163" s="28"/>
      <c r="L163" s="32" t="s">
        <v>111</v>
      </c>
    </row>
    <row r="164" spans="1:12" ht="25.5" hidden="1" x14ac:dyDescent="0.25">
      <c r="A164" s="28" t="s">
        <v>60</v>
      </c>
      <c r="B164" s="28" t="s">
        <v>46</v>
      </c>
      <c r="C164" s="28" t="s">
        <v>116</v>
      </c>
      <c r="D164" s="29">
        <v>-300</v>
      </c>
      <c r="E164" s="29">
        <v>23.36</v>
      </c>
      <c r="F164" s="29">
        <v>23.35</v>
      </c>
      <c r="G164" s="30">
        <v>7008</v>
      </c>
      <c r="H164" s="29">
        <v>-1.35</v>
      </c>
      <c r="I164" s="30">
        <v>-7024.5</v>
      </c>
      <c r="J164" s="29">
        <v>-17.850000000000001</v>
      </c>
      <c r="K164" s="29">
        <v>3</v>
      </c>
      <c r="L164" s="29" t="s">
        <v>22</v>
      </c>
    </row>
    <row r="165" spans="1:12" hidden="1" x14ac:dyDescent="0.25">
      <c r="A165" s="28" t="s">
        <v>110</v>
      </c>
      <c r="B165" s="31">
        <v>42487</v>
      </c>
      <c r="C165" s="28"/>
      <c r="D165" s="32">
        <v>300</v>
      </c>
      <c r="E165" s="32">
        <v>23.414999999999999</v>
      </c>
      <c r="F165" s="28"/>
      <c r="G165" s="28"/>
      <c r="H165" s="28"/>
      <c r="I165" s="33">
        <v>7024.5</v>
      </c>
      <c r="J165" s="32">
        <v>-17.850000000000001</v>
      </c>
      <c r="K165" s="28"/>
      <c r="L165" s="32" t="s">
        <v>111</v>
      </c>
    </row>
    <row r="166" spans="1:12" ht="25.5" hidden="1" x14ac:dyDescent="0.25">
      <c r="A166" s="28" t="s">
        <v>60</v>
      </c>
      <c r="B166" s="28" t="s">
        <v>46</v>
      </c>
      <c r="C166" s="28" t="s">
        <v>124</v>
      </c>
      <c r="D166" s="29">
        <v>-100</v>
      </c>
      <c r="E166" s="29">
        <v>23.36</v>
      </c>
      <c r="F166" s="29">
        <v>23.35</v>
      </c>
      <c r="G166" s="30">
        <v>2336</v>
      </c>
      <c r="H166" s="29">
        <v>-0.55000000000000004</v>
      </c>
      <c r="I166" s="30">
        <v>-2341.5</v>
      </c>
      <c r="J166" s="29">
        <v>-6.05</v>
      </c>
      <c r="K166" s="29">
        <v>1</v>
      </c>
      <c r="L166" s="29" t="s">
        <v>22</v>
      </c>
    </row>
    <row r="167" spans="1:12" hidden="1" x14ac:dyDescent="0.25">
      <c r="A167" s="28" t="s">
        <v>110</v>
      </c>
      <c r="B167" s="31">
        <v>42487</v>
      </c>
      <c r="C167" s="28"/>
      <c r="D167" s="32">
        <v>100</v>
      </c>
      <c r="E167" s="32">
        <v>23.414999999999999</v>
      </c>
      <c r="F167" s="28"/>
      <c r="G167" s="28"/>
      <c r="H167" s="28"/>
      <c r="I167" s="33">
        <v>2341.5</v>
      </c>
      <c r="J167" s="32">
        <v>-6.05</v>
      </c>
      <c r="K167" s="28"/>
      <c r="L167" s="32" t="s">
        <v>111</v>
      </c>
    </row>
    <row r="168" spans="1:12" ht="25.5" hidden="1" x14ac:dyDescent="0.25">
      <c r="A168" s="28" t="s">
        <v>60</v>
      </c>
      <c r="B168" s="28" t="s">
        <v>46</v>
      </c>
      <c r="C168" s="28" t="s">
        <v>114</v>
      </c>
      <c r="D168" s="29">
        <v>-100</v>
      </c>
      <c r="E168" s="29">
        <v>23.36</v>
      </c>
      <c r="F168" s="29">
        <v>23.35</v>
      </c>
      <c r="G168" s="30">
        <v>2336</v>
      </c>
      <c r="H168" s="29">
        <v>-0.55000000000000004</v>
      </c>
      <c r="I168" s="30">
        <v>-2341.5</v>
      </c>
      <c r="J168" s="29">
        <v>-6.05</v>
      </c>
      <c r="K168" s="29">
        <v>1</v>
      </c>
      <c r="L168" s="29" t="s">
        <v>22</v>
      </c>
    </row>
    <row r="169" spans="1:12" hidden="1" x14ac:dyDescent="0.25">
      <c r="A169" s="28" t="s">
        <v>110</v>
      </c>
      <c r="B169" s="31">
        <v>42487</v>
      </c>
      <c r="C169" s="28"/>
      <c r="D169" s="32">
        <v>100</v>
      </c>
      <c r="E169" s="32">
        <v>23.414999999999999</v>
      </c>
      <c r="F169" s="28"/>
      <c r="G169" s="28"/>
      <c r="H169" s="28"/>
      <c r="I169" s="33">
        <v>2341.5</v>
      </c>
      <c r="J169" s="32">
        <v>-6.05</v>
      </c>
      <c r="K169" s="28"/>
      <c r="L169" s="32" t="s">
        <v>111</v>
      </c>
    </row>
    <row r="170" spans="1:12" ht="25.5" hidden="1" x14ac:dyDescent="0.25">
      <c r="A170" s="28" t="s">
        <v>60</v>
      </c>
      <c r="B170" s="28" t="s">
        <v>46</v>
      </c>
      <c r="C170" s="28" t="s">
        <v>109</v>
      </c>
      <c r="D170" s="29">
        <v>-99</v>
      </c>
      <c r="E170" s="29">
        <v>23.36</v>
      </c>
      <c r="F170" s="29">
        <v>23.35</v>
      </c>
      <c r="G170" s="30">
        <v>2312.64</v>
      </c>
      <c r="H170" s="29">
        <v>-0.55000000000000004</v>
      </c>
      <c r="I170" s="30">
        <v>-2318.08</v>
      </c>
      <c r="J170" s="29">
        <v>-5.99</v>
      </c>
      <c r="K170" s="29">
        <v>0.99</v>
      </c>
      <c r="L170" s="29" t="s">
        <v>22</v>
      </c>
    </row>
    <row r="171" spans="1:12" hidden="1" x14ac:dyDescent="0.25">
      <c r="A171" s="28" t="s">
        <v>110</v>
      </c>
      <c r="B171" s="31">
        <v>42487</v>
      </c>
      <c r="C171" s="28"/>
      <c r="D171" s="32">
        <v>99</v>
      </c>
      <c r="E171" s="32">
        <v>23.414999999999999</v>
      </c>
      <c r="F171" s="28"/>
      <c r="G171" s="28"/>
      <c r="H171" s="28"/>
      <c r="I171" s="33">
        <v>2318.08</v>
      </c>
      <c r="J171" s="32">
        <v>-5.99</v>
      </c>
      <c r="K171" s="28"/>
      <c r="L171" s="32" t="s">
        <v>111</v>
      </c>
    </row>
    <row r="172" spans="1:12" hidden="1" x14ac:dyDescent="0.25">
      <c r="A172" s="43" t="s">
        <v>143</v>
      </c>
      <c r="B172" s="44"/>
      <c r="C172" s="45"/>
      <c r="D172" s="34">
        <v>0</v>
      </c>
      <c r="E172" s="34"/>
      <c r="F172" s="35"/>
      <c r="G172" s="34">
        <v>-42.7</v>
      </c>
      <c r="H172" s="34">
        <v>-8.67</v>
      </c>
      <c r="I172" s="34">
        <v>0</v>
      </c>
      <c r="J172" s="34">
        <v>-51.37</v>
      </c>
      <c r="K172" s="34">
        <v>-42.7</v>
      </c>
      <c r="L172" s="35"/>
    </row>
    <row r="173" spans="1:12" ht="25.5" hidden="1" x14ac:dyDescent="0.25">
      <c r="A173" s="27" t="s">
        <v>26</v>
      </c>
      <c r="B173" s="28" t="s">
        <v>62</v>
      </c>
      <c r="C173" s="28" t="s">
        <v>30</v>
      </c>
      <c r="D173" s="29">
        <v>351</v>
      </c>
      <c r="E173" s="29">
        <v>56.9</v>
      </c>
      <c r="F173" s="29">
        <v>57.57</v>
      </c>
      <c r="G173" s="30">
        <v>-19971.900000000001</v>
      </c>
      <c r="H173" s="29">
        <v>-1.76</v>
      </c>
      <c r="I173" s="30">
        <v>19973.66</v>
      </c>
      <c r="J173" s="29">
        <v>0</v>
      </c>
      <c r="K173" s="29">
        <v>235.17</v>
      </c>
      <c r="L173" s="29" t="s">
        <v>18</v>
      </c>
    </row>
    <row r="174" spans="1:12" ht="25.5" hidden="1" x14ac:dyDescent="0.25">
      <c r="A174" s="28" t="s">
        <v>26</v>
      </c>
      <c r="B174" s="28" t="s">
        <v>62</v>
      </c>
      <c r="C174" s="28" t="s">
        <v>109</v>
      </c>
      <c r="D174" s="29">
        <v>100</v>
      </c>
      <c r="E174" s="29">
        <v>56.9</v>
      </c>
      <c r="F174" s="29">
        <v>57.57</v>
      </c>
      <c r="G174" s="30">
        <v>-5690</v>
      </c>
      <c r="H174" s="29">
        <v>-1</v>
      </c>
      <c r="I174" s="30">
        <v>5691</v>
      </c>
      <c r="J174" s="29">
        <v>0</v>
      </c>
      <c r="K174" s="29">
        <v>67</v>
      </c>
      <c r="L174" s="29" t="s">
        <v>18</v>
      </c>
    </row>
    <row r="175" spans="1:12" ht="25.5" hidden="1" x14ac:dyDescent="0.25">
      <c r="A175" s="28" t="s">
        <v>26</v>
      </c>
      <c r="B175" s="28" t="s">
        <v>62</v>
      </c>
      <c r="C175" s="28" t="s">
        <v>109</v>
      </c>
      <c r="D175" s="29">
        <v>251</v>
      </c>
      <c r="E175" s="29">
        <v>56.9</v>
      </c>
      <c r="F175" s="29">
        <v>57.57</v>
      </c>
      <c r="G175" s="30">
        <v>-14281.9</v>
      </c>
      <c r="H175" s="29">
        <v>-0.76</v>
      </c>
      <c r="I175" s="30">
        <v>14282.65</v>
      </c>
      <c r="J175" s="29">
        <v>0</v>
      </c>
      <c r="K175" s="29">
        <v>168.17</v>
      </c>
      <c r="L175" s="29" t="s">
        <v>18</v>
      </c>
    </row>
    <row r="176" spans="1:12" ht="25.5" hidden="1" x14ac:dyDescent="0.25">
      <c r="A176" s="27" t="s">
        <v>26</v>
      </c>
      <c r="B176" s="28" t="s">
        <v>63</v>
      </c>
      <c r="C176" s="28" t="s">
        <v>30</v>
      </c>
      <c r="D176" s="29">
        <v>-351</v>
      </c>
      <c r="E176" s="29">
        <v>57.57</v>
      </c>
      <c r="F176" s="29">
        <v>57.57</v>
      </c>
      <c r="G176" s="30">
        <v>20207.07</v>
      </c>
      <c r="H176" s="29">
        <v>-2.2000000000000002</v>
      </c>
      <c r="I176" s="30">
        <v>-19973.66</v>
      </c>
      <c r="J176" s="29">
        <v>231.22</v>
      </c>
      <c r="K176" s="29">
        <v>0</v>
      </c>
      <c r="L176" s="29" t="s">
        <v>22</v>
      </c>
    </row>
    <row r="177" spans="1:12" ht="25.5" hidden="1" x14ac:dyDescent="0.25">
      <c r="A177" s="28" t="s">
        <v>26</v>
      </c>
      <c r="B177" s="28" t="s">
        <v>63</v>
      </c>
      <c r="C177" s="28" t="s">
        <v>144</v>
      </c>
      <c r="D177" s="29">
        <v>-100</v>
      </c>
      <c r="E177" s="29">
        <v>57.57</v>
      </c>
      <c r="F177" s="29">
        <v>57.57</v>
      </c>
      <c r="G177" s="30">
        <v>5757</v>
      </c>
      <c r="H177" s="29">
        <v>-1.1299999999999999</v>
      </c>
      <c r="I177" s="30">
        <v>-5691</v>
      </c>
      <c r="J177" s="29">
        <v>64.87</v>
      </c>
      <c r="K177" s="29">
        <v>0</v>
      </c>
      <c r="L177" s="29" t="s">
        <v>22</v>
      </c>
    </row>
    <row r="178" spans="1:12" hidden="1" x14ac:dyDescent="0.25">
      <c r="A178" s="28" t="s">
        <v>110</v>
      </c>
      <c r="B178" s="36">
        <v>42493</v>
      </c>
      <c r="C178" s="28"/>
      <c r="D178" s="37">
        <v>100</v>
      </c>
      <c r="E178" s="37">
        <v>56.91</v>
      </c>
      <c r="F178" s="28"/>
      <c r="G178" s="28"/>
      <c r="H178" s="28"/>
      <c r="I178" s="38">
        <v>5691</v>
      </c>
      <c r="J178" s="37">
        <v>64.87</v>
      </c>
      <c r="K178" s="28"/>
      <c r="L178" s="37" t="s">
        <v>111</v>
      </c>
    </row>
    <row r="179" spans="1:12" ht="25.5" hidden="1" x14ac:dyDescent="0.25">
      <c r="A179" s="28" t="s">
        <v>26</v>
      </c>
      <c r="B179" s="28" t="s">
        <v>63</v>
      </c>
      <c r="C179" s="28" t="s">
        <v>109</v>
      </c>
      <c r="D179" s="29">
        <v>-45</v>
      </c>
      <c r="E179" s="29">
        <v>57.57</v>
      </c>
      <c r="F179" s="29">
        <v>57.57</v>
      </c>
      <c r="G179" s="30">
        <v>2590.65</v>
      </c>
      <c r="H179" s="29">
        <v>-0.06</v>
      </c>
      <c r="I179" s="30">
        <v>-2560.64</v>
      </c>
      <c r="J179" s="29">
        <v>29.96</v>
      </c>
      <c r="K179" s="29">
        <v>0</v>
      </c>
      <c r="L179" s="29" t="s">
        <v>22</v>
      </c>
    </row>
    <row r="180" spans="1:12" hidden="1" x14ac:dyDescent="0.25">
      <c r="A180" s="28" t="s">
        <v>110</v>
      </c>
      <c r="B180" s="36">
        <v>42493</v>
      </c>
      <c r="C180" s="28"/>
      <c r="D180" s="37">
        <v>45</v>
      </c>
      <c r="E180" s="37">
        <v>56.903008</v>
      </c>
      <c r="F180" s="28"/>
      <c r="G180" s="28"/>
      <c r="H180" s="28"/>
      <c r="I180" s="38">
        <v>2560.64</v>
      </c>
      <c r="J180" s="37">
        <v>29.96</v>
      </c>
      <c r="K180" s="28"/>
      <c r="L180" s="37" t="s">
        <v>111</v>
      </c>
    </row>
    <row r="181" spans="1:12" ht="25.5" hidden="1" x14ac:dyDescent="0.25">
      <c r="A181" s="28" t="s">
        <v>26</v>
      </c>
      <c r="B181" s="28" t="s">
        <v>63</v>
      </c>
      <c r="C181" s="28" t="s">
        <v>109</v>
      </c>
      <c r="D181" s="29">
        <v>-100</v>
      </c>
      <c r="E181" s="29">
        <v>57.57</v>
      </c>
      <c r="F181" s="29">
        <v>57.57</v>
      </c>
      <c r="G181" s="30">
        <v>5757</v>
      </c>
      <c r="H181" s="29">
        <v>-0.35</v>
      </c>
      <c r="I181" s="30">
        <v>-5690.3</v>
      </c>
      <c r="J181" s="29">
        <v>66.349999999999994</v>
      </c>
      <c r="K181" s="29">
        <v>0</v>
      </c>
      <c r="L181" s="29" t="s">
        <v>22</v>
      </c>
    </row>
    <row r="182" spans="1:12" hidden="1" x14ac:dyDescent="0.25">
      <c r="A182" s="28" t="s">
        <v>110</v>
      </c>
      <c r="B182" s="36">
        <v>42493</v>
      </c>
      <c r="C182" s="28"/>
      <c r="D182" s="37">
        <v>100</v>
      </c>
      <c r="E182" s="37">
        <v>56.903008</v>
      </c>
      <c r="F182" s="28"/>
      <c r="G182" s="28"/>
      <c r="H182" s="28"/>
      <c r="I182" s="38">
        <v>5690.3</v>
      </c>
      <c r="J182" s="37">
        <v>66.349999999999994</v>
      </c>
      <c r="K182" s="28"/>
      <c r="L182" s="37" t="s">
        <v>111</v>
      </c>
    </row>
    <row r="183" spans="1:12" ht="25.5" hidden="1" x14ac:dyDescent="0.25">
      <c r="A183" s="28" t="s">
        <v>26</v>
      </c>
      <c r="B183" s="28" t="s">
        <v>63</v>
      </c>
      <c r="C183" s="28" t="s">
        <v>109</v>
      </c>
      <c r="D183" s="29">
        <v>-6</v>
      </c>
      <c r="E183" s="29">
        <v>57.57</v>
      </c>
      <c r="F183" s="29">
        <v>57.57</v>
      </c>
      <c r="G183" s="29">
        <v>345.42</v>
      </c>
      <c r="H183" s="29">
        <v>-0.04</v>
      </c>
      <c r="I183" s="29">
        <v>-341.42</v>
      </c>
      <c r="J183" s="29">
        <v>3.96</v>
      </c>
      <c r="K183" s="29">
        <v>0</v>
      </c>
      <c r="L183" s="29" t="s">
        <v>22</v>
      </c>
    </row>
    <row r="184" spans="1:12" hidden="1" x14ac:dyDescent="0.25">
      <c r="A184" s="28" t="s">
        <v>110</v>
      </c>
      <c r="B184" s="36">
        <v>42493</v>
      </c>
      <c r="C184" s="28"/>
      <c r="D184" s="37">
        <v>6</v>
      </c>
      <c r="E184" s="37">
        <v>56.903008</v>
      </c>
      <c r="F184" s="28"/>
      <c r="G184" s="28"/>
      <c r="H184" s="28"/>
      <c r="I184" s="37">
        <v>341.42</v>
      </c>
      <c r="J184" s="37">
        <v>3.96</v>
      </c>
      <c r="K184" s="28"/>
      <c r="L184" s="37" t="s">
        <v>111</v>
      </c>
    </row>
    <row r="185" spans="1:12" ht="25.5" hidden="1" x14ac:dyDescent="0.25">
      <c r="A185" s="28" t="s">
        <v>26</v>
      </c>
      <c r="B185" s="28" t="s">
        <v>63</v>
      </c>
      <c r="C185" s="28" t="s">
        <v>109</v>
      </c>
      <c r="D185" s="29">
        <v>-100</v>
      </c>
      <c r="E185" s="29">
        <v>57.57</v>
      </c>
      <c r="F185" s="29">
        <v>57.57</v>
      </c>
      <c r="G185" s="30">
        <v>5757</v>
      </c>
      <c r="H185" s="29">
        <v>-0.63</v>
      </c>
      <c r="I185" s="30">
        <v>-5690.3</v>
      </c>
      <c r="J185" s="29">
        <v>66.069999999999993</v>
      </c>
      <c r="K185" s="29">
        <v>0</v>
      </c>
      <c r="L185" s="29" t="s">
        <v>22</v>
      </c>
    </row>
    <row r="186" spans="1:12" hidden="1" x14ac:dyDescent="0.25">
      <c r="A186" s="28" t="s">
        <v>110</v>
      </c>
      <c r="B186" s="36">
        <v>42493</v>
      </c>
      <c r="C186" s="28"/>
      <c r="D186" s="37">
        <v>100</v>
      </c>
      <c r="E186" s="37">
        <v>56.903008</v>
      </c>
      <c r="F186" s="28"/>
      <c r="G186" s="28"/>
      <c r="H186" s="28"/>
      <c r="I186" s="38">
        <v>5690.3</v>
      </c>
      <c r="J186" s="37">
        <v>66.069999999999993</v>
      </c>
      <c r="K186" s="28"/>
      <c r="L186" s="37" t="s">
        <v>111</v>
      </c>
    </row>
    <row r="187" spans="1:12" hidden="1" x14ac:dyDescent="0.25">
      <c r="A187" s="43" t="s">
        <v>145</v>
      </c>
      <c r="B187" s="44"/>
      <c r="C187" s="45"/>
      <c r="D187" s="34">
        <v>0</v>
      </c>
      <c r="E187" s="34"/>
      <c r="F187" s="35"/>
      <c r="G187" s="34">
        <v>235.17</v>
      </c>
      <c r="H187" s="34">
        <v>-3.95</v>
      </c>
      <c r="I187" s="34">
        <v>0</v>
      </c>
      <c r="J187" s="34">
        <v>231.22</v>
      </c>
      <c r="K187" s="34">
        <v>235.17</v>
      </c>
      <c r="L187" s="35"/>
    </row>
    <row r="188" spans="1:12" ht="25.5" hidden="1" x14ac:dyDescent="0.25">
      <c r="A188" s="27" t="s">
        <v>64</v>
      </c>
      <c r="B188" s="28" t="s">
        <v>65</v>
      </c>
      <c r="C188" s="28" t="s">
        <v>30</v>
      </c>
      <c r="D188" s="29">
        <v>-210</v>
      </c>
      <c r="E188" s="29">
        <v>47.491380999999997</v>
      </c>
      <c r="F188" s="29">
        <v>46.93</v>
      </c>
      <c r="G188" s="30">
        <v>9973.19</v>
      </c>
      <c r="H188" s="29">
        <v>-1.22</v>
      </c>
      <c r="I188" s="30">
        <v>-9971.9699999999993</v>
      </c>
      <c r="J188" s="29">
        <v>0</v>
      </c>
      <c r="K188" s="29">
        <v>117.89</v>
      </c>
      <c r="L188" s="29" t="s">
        <v>18</v>
      </c>
    </row>
    <row r="189" spans="1:12" ht="25.5" hidden="1" x14ac:dyDescent="0.25">
      <c r="A189" s="28" t="s">
        <v>64</v>
      </c>
      <c r="B189" s="28" t="s">
        <v>65</v>
      </c>
      <c r="C189" s="28" t="s">
        <v>116</v>
      </c>
      <c r="D189" s="29">
        <v>-100</v>
      </c>
      <c r="E189" s="29">
        <v>47.510800000000003</v>
      </c>
      <c r="F189" s="29">
        <v>46.93</v>
      </c>
      <c r="G189" s="30">
        <v>4751.08</v>
      </c>
      <c r="H189" s="29">
        <v>-1.1000000000000001</v>
      </c>
      <c r="I189" s="30">
        <v>-4749.9799999999996</v>
      </c>
      <c r="J189" s="29">
        <v>0</v>
      </c>
      <c r="K189" s="29">
        <v>58.08</v>
      </c>
      <c r="L189" s="29" t="s">
        <v>18</v>
      </c>
    </row>
    <row r="190" spans="1:12" ht="25.5" hidden="1" x14ac:dyDescent="0.25">
      <c r="A190" s="28" t="s">
        <v>64</v>
      </c>
      <c r="B190" s="28" t="s">
        <v>65</v>
      </c>
      <c r="C190" s="28" t="s">
        <v>114</v>
      </c>
      <c r="D190" s="29">
        <v>-100</v>
      </c>
      <c r="E190" s="29">
        <v>47.47</v>
      </c>
      <c r="F190" s="29">
        <v>46.93</v>
      </c>
      <c r="G190" s="30">
        <v>4747</v>
      </c>
      <c r="H190" s="29">
        <v>-0.1</v>
      </c>
      <c r="I190" s="30">
        <v>-4746.8999999999996</v>
      </c>
      <c r="J190" s="29">
        <v>0</v>
      </c>
      <c r="K190" s="29">
        <v>54</v>
      </c>
      <c r="L190" s="29" t="s">
        <v>18</v>
      </c>
    </row>
    <row r="191" spans="1:12" ht="25.5" hidden="1" x14ac:dyDescent="0.25">
      <c r="A191" s="28" t="s">
        <v>64</v>
      </c>
      <c r="B191" s="28" t="s">
        <v>65</v>
      </c>
      <c r="C191" s="28" t="s">
        <v>116</v>
      </c>
      <c r="D191" s="29">
        <v>-10</v>
      </c>
      <c r="E191" s="29">
        <v>47.511000000000003</v>
      </c>
      <c r="F191" s="29">
        <v>46.93</v>
      </c>
      <c r="G191" s="29">
        <v>475.11</v>
      </c>
      <c r="H191" s="29">
        <v>-0.01</v>
      </c>
      <c r="I191" s="29">
        <v>-475.1</v>
      </c>
      <c r="J191" s="29">
        <v>0</v>
      </c>
      <c r="K191" s="29">
        <v>5.81</v>
      </c>
      <c r="L191" s="29" t="s">
        <v>18</v>
      </c>
    </row>
    <row r="192" spans="1:12" ht="25.5" hidden="1" x14ac:dyDescent="0.25">
      <c r="A192" s="27" t="s">
        <v>64</v>
      </c>
      <c r="B192" s="28" t="s">
        <v>50</v>
      </c>
      <c r="C192" s="28" t="s">
        <v>30</v>
      </c>
      <c r="D192" s="29">
        <v>210</v>
      </c>
      <c r="E192" s="29">
        <v>46.995238100000002</v>
      </c>
      <c r="F192" s="29">
        <v>46.93</v>
      </c>
      <c r="G192" s="30">
        <v>-9869</v>
      </c>
      <c r="H192" s="29">
        <v>-1.04</v>
      </c>
      <c r="I192" s="30">
        <v>9971.9699999999993</v>
      </c>
      <c r="J192" s="29">
        <v>101.93</v>
      </c>
      <c r="K192" s="29">
        <v>-13.7</v>
      </c>
      <c r="L192" s="29" t="s">
        <v>22</v>
      </c>
    </row>
    <row r="193" spans="1:12" ht="25.5" hidden="1" x14ac:dyDescent="0.25">
      <c r="A193" s="28" t="s">
        <v>64</v>
      </c>
      <c r="B193" s="28" t="s">
        <v>50</v>
      </c>
      <c r="C193" s="28" t="s">
        <v>124</v>
      </c>
      <c r="D193" s="29">
        <v>100</v>
      </c>
      <c r="E193" s="29">
        <v>46.994999999999997</v>
      </c>
      <c r="F193" s="29">
        <v>46.93</v>
      </c>
      <c r="G193" s="30">
        <v>-4699.5</v>
      </c>
      <c r="H193" s="29">
        <v>-1</v>
      </c>
      <c r="I193" s="30">
        <v>4749.9799999999996</v>
      </c>
      <c r="J193" s="29">
        <v>49.48</v>
      </c>
      <c r="K193" s="29">
        <v>-6.5</v>
      </c>
      <c r="L193" s="29" t="s">
        <v>22</v>
      </c>
    </row>
    <row r="194" spans="1:12" hidden="1" x14ac:dyDescent="0.25">
      <c r="A194" s="28" t="s">
        <v>110</v>
      </c>
      <c r="B194" s="36">
        <v>42481</v>
      </c>
      <c r="C194" s="28"/>
      <c r="D194" s="37">
        <v>-100</v>
      </c>
      <c r="E194" s="37">
        <v>47.499764300000002</v>
      </c>
      <c r="F194" s="28"/>
      <c r="G194" s="28"/>
      <c r="H194" s="28"/>
      <c r="I194" s="38">
        <v>-4749.9799999999996</v>
      </c>
      <c r="J194" s="37">
        <v>49.48</v>
      </c>
      <c r="K194" s="28"/>
      <c r="L194" s="37" t="s">
        <v>111</v>
      </c>
    </row>
    <row r="195" spans="1:12" ht="25.5" hidden="1" x14ac:dyDescent="0.25">
      <c r="A195" s="28" t="s">
        <v>64</v>
      </c>
      <c r="B195" s="28" t="s">
        <v>50</v>
      </c>
      <c r="C195" s="28" t="s">
        <v>116</v>
      </c>
      <c r="D195" s="29">
        <v>10</v>
      </c>
      <c r="E195" s="29">
        <v>47</v>
      </c>
      <c r="F195" s="29">
        <v>46.93</v>
      </c>
      <c r="G195" s="29">
        <v>-470</v>
      </c>
      <c r="H195" s="29">
        <v>0</v>
      </c>
      <c r="I195" s="29">
        <v>474.69</v>
      </c>
      <c r="J195" s="29">
        <v>4.6900000000000004</v>
      </c>
      <c r="K195" s="29">
        <v>-0.7</v>
      </c>
      <c r="L195" s="29" t="s">
        <v>22</v>
      </c>
    </row>
    <row r="196" spans="1:12" hidden="1" x14ac:dyDescent="0.25">
      <c r="A196" s="28" t="s">
        <v>110</v>
      </c>
      <c r="B196" s="36">
        <v>42481</v>
      </c>
      <c r="C196" s="28"/>
      <c r="D196" s="37">
        <v>-10</v>
      </c>
      <c r="E196" s="37">
        <v>47.4689652</v>
      </c>
      <c r="F196" s="28"/>
      <c r="G196" s="28"/>
      <c r="H196" s="28"/>
      <c r="I196" s="37">
        <v>-474.69</v>
      </c>
      <c r="J196" s="37">
        <v>4.6900000000000004</v>
      </c>
      <c r="K196" s="28"/>
      <c r="L196" s="37" t="s">
        <v>111</v>
      </c>
    </row>
    <row r="197" spans="1:12" ht="25.5" hidden="1" x14ac:dyDescent="0.25">
      <c r="A197" s="28" t="s">
        <v>64</v>
      </c>
      <c r="B197" s="28" t="s">
        <v>50</v>
      </c>
      <c r="C197" s="28" t="s">
        <v>109</v>
      </c>
      <c r="D197" s="29">
        <v>100</v>
      </c>
      <c r="E197" s="29">
        <v>46.994999999999997</v>
      </c>
      <c r="F197" s="29">
        <v>46.93</v>
      </c>
      <c r="G197" s="30">
        <v>-4699.5</v>
      </c>
      <c r="H197" s="29">
        <v>-0.04</v>
      </c>
      <c r="I197" s="30">
        <v>4747.3100000000004</v>
      </c>
      <c r="J197" s="29">
        <v>47.77</v>
      </c>
      <c r="K197" s="29">
        <v>-6.5</v>
      </c>
      <c r="L197" s="29" t="s">
        <v>22</v>
      </c>
    </row>
    <row r="198" spans="1:12" hidden="1" x14ac:dyDescent="0.25">
      <c r="A198" s="28" t="s">
        <v>110</v>
      </c>
      <c r="B198" s="36">
        <v>42481</v>
      </c>
      <c r="C198" s="28"/>
      <c r="D198" s="37">
        <v>-100</v>
      </c>
      <c r="E198" s="37">
        <v>47.473065099999999</v>
      </c>
      <c r="F198" s="28"/>
      <c r="G198" s="28"/>
      <c r="H198" s="28"/>
      <c r="I198" s="38">
        <v>-4747.3100000000004</v>
      </c>
      <c r="J198" s="37">
        <v>47.77</v>
      </c>
      <c r="K198" s="28"/>
      <c r="L198" s="37" t="s">
        <v>111</v>
      </c>
    </row>
    <row r="199" spans="1:12" hidden="1" x14ac:dyDescent="0.25">
      <c r="A199" s="43" t="s">
        <v>146</v>
      </c>
      <c r="B199" s="44"/>
      <c r="C199" s="45"/>
      <c r="D199" s="34">
        <v>0</v>
      </c>
      <c r="E199" s="34"/>
      <c r="F199" s="35"/>
      <c r="G199" s="34">
        <v>104.19</v>
      </c>
      <c r="H199" s="34">
        <v>-2.2599999999999998</v>
      </c>
      <c r="I199" s="34">
        <v>0</v>
      </c>
      <c r="J199" s="34">
        <v>101.93</v>
      </c>
      <c r="K199" s="34">
        <v>104.19</v>
      </c>
      <c r="L199" s="35"/>
    </row>
    <row r="200" spans="1:12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</row>
    <row r="201" spans="1:12" x14ac:dyDescent="0.25">
      <c r="A201" s="43" t="s">
        <v>147</v>
      </c>
      <c r="B201" s="44"/>
      <c r="C201" s="44"/>
      <c r="D201" s="44"/>
      <c r="E201" s="44"/>
      <c r="F201" s="45"/>
      <c r="G201" s="34">
        <v>463.38</v>
      </c>
      <c r="H201" s="34">
        <v>-59.28</v>
      </c>
      <c r="I201" s="34">
        <v>0</v>
      </c>
      <c r="J201" s="34">
        <v>404.1</v>
      </c>
      <c r="K201" s="34">
        <v>463.38</v>
      </c>
      <c r="L201" s="35"/>
    </row>
  </sheetData>
  <autoFilter ref="A2:L199">
    <filterColumn colId="1">
      <filters>
        <filter val="2016-05-12, 09:30:57"/>
        <filter val="2016-05-12, 09:31:45"/>
        <filter val="2016-05-12, 15:58:00"/>
      </filters>
    </filterColumn>
  </autoFilter>
  <mergeCells count="23">
    <mergeCell ref="A172:C172"/>
    <mergeCell ref="A187:C187"/>
    <mergeCell ref="A199:C199"/>
    <mergeCell ref="A200:L200"/>
    <mergeCell ref="A201:F201"/>
    <mergeCell ref="A152:C152"/>
    <mergeCell ref="A56:C56"/>
    <mergeCell ref="A67:C67"/>
    <mergeCell ref="A77:C77"/>
    <mergeCell ref="A85:C85"/>
    <mergeCell ref="A99:C99"/>
    <mergeCell ref="A105:C105"/>
    <mergeCell ref="A113:C113"/>
    <mergeCell ref="A119:C119"/>
    <mergeCell ref="A131:C131"/>
    <mergeCell ref="A138:C138"/>
    <mergeCell ref="A146:C146"/>
    <mergeCell ref="A48:C48"/>
    <mergeCell ref="A3:L3"/>
    <mergeCell ref="A4:L4"/>
    <mergeCell ref="A12:C12"/>
    <mergeCell ref="A25:C25"/>
    <mergeCell ref="A32:C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U130"/>
  <sheetViews>
    <sheetView tabSelected="1" topLeftCell="A61" workbookViewId="0">
      <selection activeCell="M67" sqref="M67"/>
    </sheetView>
  </sheetViews>
  <sheetFormatPr defaultRowHeight="15.75" x14ac:dyDescent="0.25"/>
  <cols>
    <col min="1" max="1" width="14" bestFit="1" customWidth="1"/>
    <col min="2" max="2" width="10.125" bestFit="1" customWidth="1"/>
    <col min="3" max="3" width="15.375" bestFit="1" customWidth="1"/>
    <col min="5" max="5" width="15.25" bestFit="1" customWidth="1"/>
    <col min="6" max="6" width="16.625" bestFit="1" customWidth="1"/>
    <col min="7" max="7" width="12.5" bestFit="1" customWidth="1"/>
    <col min="8" max="8" width="11.5" bestFit="1" customWidth="1"/>
    <col min="13" max="13" width="11.75" customWidth="1"/>
    <col min="14" max="17" width="11.125" bestFit="1" customWidth="1"/>
  </cols>
  <sheetData>
    <row r="2" spans="1:21" x14ac:dyDescent="0.25">
      <c r="E2" t="s">
        <v>95</v>
      </c>
    </row>
    <row r="3" spans="1:21" x14ac:dyDescent="0.25">
      <c r="A3" s="39" t="s">
        <v>271</v>
      </c>
      <c r="B3" s="39" t="s">
        <v>6</v>
      </c>
      <c r="C3" s="39" t="s">
        <v>148</v>
      </c>
      <c r="D3" s="39" t="s">
        <v>4</v>
      </c>
      <c r="E3" s="39" t="s">
        <v>149</v>
      </c>
      <c r="F3" s="39" t="s">
        <v>150</v>
      </c>
      <c r="G3" s="39" t="s">
        <v>68</v>
      </c>
      <c r="H3" s="39" t="s">
        <v>151</v>
      </c>
      <c r="I3" s="39" t="s">
        <v>2</v>
      </c>
      <c r="J3" s="39" t="s">
        <v>273</v>
      </c>
      <c r="O3" t="s">
        <v>148</v>
      </c>
      <c r="P3" t="s">
        <v>17</v>
      </c>
      <c r="Q3" t="s">
        <v>21</v>
      </c>
      <c r="R3" t="s">
        <v>275</v>
      </c>
      <c r="S3" t="s">
        <v>17</v>
      </c>
      <c r="T3" t="s">
        <v>21</v>
      </c>
      <c r="U3" t="s">
        <v>275</v>
      </c>
    </row>
    <row r="4" spans="1:21" x14ac:dyDescent="0.25">
      <c r="A4" s="42" t="s">
        <v>272</v>
      </c>
      <c r="B4" t="s">
        <v>17</v>
      </c>
      <c r="C4" t="s">
        <v>152</v>
      </c>
      <c r="D4" t="s">
        <v>153</v>
      </c>
      <c r="E4">
        <v>607.20000000000073</v>
      </c>
      <c r="F4">
        <v>-1.7</v>
      </c>
      <c r="G4">
        <v>605.49999999999818</v>
      </c>
      <c r="H4">
        <v>-1.7000000000025466</v>
      </c>
      <c r="I4">
        <v>1210.9999999999964</v>
      </c>
      <c r="J4" s="16">
        <f>I4/100000</f>
        <v>1.2109999999999963E-2</v>
      </c>
      <c r="O4" s="40">
        <v>42407</v>
      </c>
      <c r="P4" s="20">
        <v>0</v>
      </c>
      <c r="Q4" s="20">
        <v>0</v>
      </c>
      <c r="R4" s="20">
        <v>0</v>
      </c>
      <c r="S4" s="15">
        <v>100</v>
      </c>
      <c r="T4" s="15">
        <v>100</v>
      </c>
      <c r="U4" s="15">
        <v>100</v>
      </c>
    </row>
    <row r="5" spans="1:21" x14ac:dyDescent="0.25">
      <c r="A5" s="42" t="s">
        <v>272</v>
      </c>
      <c r="B5" t="s">
        <v>17</v>
      </c>
      <c r="C5" t="s">
        <v>152</v>
      </c>
      <c r="D5" t="s">
        <v>154</v>
      </c>
      <c r="E5">
        <v>-126.75</v>
      </c>
      <c r="F5">
        <v>-0.77</v>
      </c>
      <c r="G5">
        <v>-127.51999999999862</v>
      </c>
      <c r="H5">
        <v>-0.76999999999861757</v>
      </c>
      <c r="I5">
        <v>-255.03999999999724</v>
      </c>
      <c r="J5" s="16">
        <f t="shared" ref="J5:J68" si="0">I5/100000</f>
        <v>-2.5503999999999722E-3</v>
      </c>
      <c r="N5">
        <f>WEEKDAY(O5,2)</f>
        <v>1</v>
      </c>
      <c r="O5" s="40">
        <v>42408</v>
      </c>
      <c r="P5" s="16">
        <f>SUMIFS(J:J,B:B,$P$3,C:C,O5)</f>
        <v>2.7480199639999991E-2</v>
      </c>
      <c r="Q5" s="16">
        <f>SUMIFS(J:J,B:B,$Q$3,C:C,O5)</f>
        <v>0</v>
      </c>
      <c r="R5" s="18">
        <f>P5+Q5</f>
        <v>2.7480199639999991E-2</v>
      </c>
      <c r="S5" s="15">
        <f>S4*(1+P5)</f>
        <v>102.74801996400001</v>
      </c>
      <c r="T5" s="15">
        <f t="shared" ref="T5:U5" si="1">T4*(1+Q5)</f>
        <v>100</v>
      </c>
      <c r="U5" s="15">
        <f t="shared" si="1"/>
        <v>102.74801996400001</v>
      </c>
    </row>
    <row r="6" spans="1:21" x14ac:dyDescent="0.25">
      <c r="A6" s="42" t="s">
        <v>272</v>
      </c>
      <c r="B6" t="s">
        <v>17</v>
      </c>
      <c r="C6" t="s">
        <v>152</v>
      </c>
      <c r="D6" t="s">
        <v>155</v>
      </c>
      <c r="E6">
        <v>1014.3600000000006</v>
      </c>
      <c r="F6">
        <v>-6.73</v>
      </c>
      <c r="G6">
        <v>1007.6299820000004</v>
      </c>
      <c r="H6">
        <v>-6.7300180000002001</v>
      </c>
      <c r="I6">
        <v>2015.2599640000008</v>
      </c>
      <c r="J6" s="16">
        <f t="shared" si="0"/>
        <v>2.0152599640000008E-2</v>
      </c>
      <c r="N6">
        <f t="shared" ref="N6:N54" si="2">WEEKDAY(O6,2)</f>
        <v>2</v>
      </c>
      <c r="O6" s="40">
        <v>42409</v>
      </c>
      <c r="P6" s="16">
        <f t="shared" ref="P6:P69" si="3">SUMIFS(J:J,B:B,$P$3,C:C,O6)</f>
        <v>0</v>
      </c>
      <c r="Q6" s="16">
        <f t="shared" ref="Q6:Q69" si="4">SUMIFS(J:J,B:B,$Q$3,C:C,O6)</f>
        <v>-3.1004000109999836E-3</v>
      </c>
      <c r="R6" s="18">
        <f t="shared" ref="R6:R69" si="5">P6+Q6</f>
        <v>-3.1004000109999836E-3</v>
      </c>
      <c r="S6" s="15">
        <f t="shared" ref="S6:S69" si="6">S5*(1+P6)</f>
        <v>102.74801996400001</v>
      </c>
      <c r="T6" s="15">
        <f t="shared" ref="T6:T69" si="7">T5*(1+Q6)</f>
        <v>99.689959998900008</v>
      </c>
      <c r="U6" s="15">
        <f t="shared" ref="U6:U69" si="8">U5*(1+R6)</f>
        <v>102.42946000177339</v>
      </c>
    </row>
    <row r="7" spans="1:21" x14ac:dyDescent="0.25">
      <c r="A7" s="42" t="s">
        <v>272</v>
      </c>
      <c r="B7" t="s">
        <v>17</v>
      </c>
      <c r="C7" t="s">
        <v>152</v>
      </c>
      <c r="D7" t="s">
        <v>156</v>
      </c>
      <c r="E7">
        <v>-19.5</v>
      </c>
      <c r="F7">
        <v>-0.98</v>
      </c>
      <c r="G7">
        <v>-20.480000000001382</v>
      </c>
      <c r="H7">
        <v>-0.98000000000138243</v>
      </c>
      <c r="I7">
        <v>-40.960000000002765</v>
      </c>
      <c r="J7" s="16">
        <f t="shared" si="0"/>
        <v>-4.0960000000002763E-4</v>
      </c>
      <c r="N7">
        <f t="shared" si="2"/>
        <v>3</v>
      </c>
      <c r="O7" s="40">
        <v>42410</v>
      </c>
      <c r="P7" s="16">
        <f t="shared" si="3"/>
        <v>9.4400000000023287E-5</v>
      </c>
      <c r="Q7" s="16">
        <f t="shared" si="4"/>
        <v>-2.2532999999999811E-3</v>
      </c>
      <c r="R7" s="18">
        <f t="shared" si="5"/>
        <v>-2.158899999999958E-3</v>
      </c>
      <c r="S7" s="15">
        <f t="shared" si="6"/>
        <v>102.75771937708461</v>
      </c>
      <c r="T7" s="15">
        <f t="shared" si="7"/>
        <v>99.465328612034483</v>
      </c>
      <c r="U7" s="15">
        <f t="shared" si="8"/>
        <v>102.20832504057557</v>
      </c>
    </row>
    <row r="8" spans="1:21" x14ac:dyDescent="0.25">
      <c r="A8" s="42" t="s">
        <v>272</v>
      </c>
      <c r="B8" t="s">
        <v>17</v>
      </c>
      <c r="C8" t="s">
        <v>152</v>
      </c>
      <c r="D8" t="s">
        <v>157</v>
      </c>
      <c r="E8">
        <v>-88.200000000000728</v>
      </c>
      <c r="F8">
        <v>-2.92</v>
      </c>
      <c r="G8">
        <v>-91.119999999998981</v>
      </c>
      <c r="H8">
        <v>-2.9199999999982538</v>
      </c>
      <c r="I8">
        <v>-182.23999999999796</v>
      </c>
      <c r="J8" s="16">
        <f t="shared" si="0"/>
        <v>-1.8223999999999797E-3</v>
      </c>
      <c r="N8">
        <f t="shared" si="2"/>
        <v>4</v>
      </c>
      <c r="O8" s="40">
        <v>42411</v>
      </c>
      <c r="P8" s="16">
        <f t="shared" si="3"/>
        <v>1.3260000000000036E-2</v>
      </c>
      <c r="Q8" s="16">
        <f t="shared" si="4"/>
        <v>-6.1345998660000262E-3</v>
      </c>
      <c r="R8" s="18">
        <f t="shared" si="5"/>
        <v>7.1254001340000095E-3</v>
      </c>
      <c r="S8" s="15">
        <f t="shared" si="6"/>
        <v>104.12028673602475</v>
      </c>
      <c r="T8" s="15">
        <f t="shared" si="7"/>
        <v>98.855148620459445</v>
      </c>
      <c r="U8" s="15">
        <f t="shared" si="8"/>
        <v>102.93660025351561</v>
      </c>
    </row>
    <row r="9" spans="1:21" x14ac:dyDescent="0.25">
      <c r="A9" s="42" t="s">
        <v>272</v>
      </c>
      <c r="B9" t="s">
        <v>17</v>
      </c>
      <c r="C9" t="s">
        <v>158</v>
      </c>
      <c r="D9" t="s">
        <v>159</v>
      </c>
      <c r="E9">
        <v>6.4200000000000728</v>
      </c>
      <c r="F9">
        <v>-1.7</v>
      </c>
      <c r="G9">
        <v>4.7200000000011642</v>
      </c>
      <c r="H9">
        <v>-1.6999999999989086</v>
      </c>
      <c r="I9">
        <v>9.4400000000023283</v>
      </c>
      <c r="J9" s="16">
        <f t="shared" si="0"/>
        <v>9.4400000000023287E-5</v>
      </c>
      <c r="N9">
        <f t="shared" si="2"/>
        <v>5</v>
      </c>
      <c r="O9" s="40">
        <v>42412</v>
      </c>
      <c r="P9" s="16">
        <f t="shared" si="3"/>
        <v>0</v>
      </c>
      <c r="Q9" s="16">
        <f t="shared" si="4"/>
        <v>-5.6227999999999521E-3</v>
      </c>
      <c r="R9" s="18">
        <f t="shared" si="5"/>
        <v>-5.6227999999999521E-3</v>
      </c>
      <c r="S9" s="15">
        <f t="shared" si="6"/>
        <v>104.12028673602475</v>
      </c>
      <c r="T9" s="15">
        <f t="shared" si="7"/>
        <v>98.299305890796333</v>
      </c>
      <c r="U9" s="15">
        <f t="shared" si="8"/>
        <v>102.35780833761015</v>
      </c>
    </row>
    <row r="10" spans="1:21" x14ac:dyDescent="0.25">
      <c r="A10" s="42" t="s">
        <v>272</v>
      </c>
      <c r="B10" t="s">
        <v>17</v>
      </c>
      <c r="C10" t="s">
        <v>160</v>
      </c>
      <c r="D10" t="s">
        <v>161</v>
      </c>
      <c r="E10">
        <v>177.67000000000007</v>
      </c>
      <c r="F10">
        <v>-1.67</v>
      </c>
      <c r="G10">
        <v>176</v>
      </c>
      <c r="H10">
        <v>-1.6700000000000728</v>
      </c>
      <c r="I10">
        <v>352</v>
      </c>
      <c r="J10" s="16">
        <f t="shared" si="0"/>
        <v>3.5200000000000001E-3</v>
      </c>
      <c r="N10">
        <f t="shared" si="2"/>
        <v>1</v>
      </c>
      <c r="O10" s="40">
        <v>42415</v>
      </c>
      <c r="P10" s="16">
        <f t="shared" si="3"/>
        <v>0</v>
      </c>
      <c r="Q10" s="16">
        <f t="shared" si="4"/>
        <v>0</v>
      </c>
      <c r="R10" s="18">
        <f t="shared" si="5"/>
        <v>0</v>
      </c>
      <c r="S10" s="15">
        <f t="shared" si="6"/>
        <v>104.12028673602475</v>
      </c>
      <c r="T10" s="15">
        <f t="shared" si="7"/>
        <v>98.299305890796333</v>
      </c>
      <c r="U10" s="15">
        <f t="shared" si="8"/>
        <v>102.35780833761015</v>
      </c>
    </row>
    <row r="11" spans="1:21" x14ac:dyDescent="0.25">
      <c r="A11" s="42" t="s">
        <v>272</v>
      </c>
      <c r="B11" t="s">
        <v>17</v>
      </c>
      <c r="C11" t="s">
        <v>160</v>
      </c>
      <c r="D11" t="s">
        <v>162</v>
      </c>
      <c r="E11">
        <v>52.899999999999636</v>
      </c>
      <c r="F11">
        <v>-0.92</v>
      </c>
      <c r="G11">
        <v>51.979999999999563</v>
      </c>
      <c r="H11">
        <v>-0.92000000000007276</v>
      </c>
      <c r="I11">
        <v>103.95999999999913</v>
      </c>
      <c r="J11" s="16">
        <f t="shared" si="0"/>
        <v>1.0395999999999912E-3</v>
      </c>
      <c r="N11">
        <f t="shared" si="2"/>
        <v>2</v>
      </c>
      <c r="O11" s="40">
        <v>42416</v>
      </c>
      <c r="P11" s="16">
        <f t="shared" si="3"/>
        <v>0</v>
      </c>
      <c r="Q11" s="16">
        <f t="shared" si="4"/>
        <v>-2.0507001250000029E-3</v>
      </c>
      <c r="R11" s="18">
        <f t="shared" si="5"/>
        <v>-2.0507001250000029E-3</v>
      </c>
      <c r="S11" s="15">
        <f t="shared" si="6"/>
        <v>104.12028673602475</v>
      </c>
      <c r="T11" s="15">
        <f t="shared" si="7"/>
        <v>98.097723491918671</v>
      </c>
      <c r="U11" s="15">
        <f t="shared" si="8"/>
        <v>102.1479031672575</v>
      </c>
    </row>
    <row r="12" spans="1:21" x14ac:dyDescent="0.25">
      <c r="A12" s="42" t="s">
        <v>272</v>
      </c>
      <c r="B12" t="s">
        <v>17</v>
      </c>
      <c r="C12" t="s">
        <v>160</v>
      </c>
      <c r="D12" t="s">
        <v>163</v>
      </c>
      <c r="E12">
        <v>112.65999999999985</v>
      </c>
      <c r="F12">
        <v>-0.76</v>
      </c>
      <c r="G12">
        <v>111.90000000000146</v>
      </c>
      <c r="H12">
        <v>-0.75999999999839929</v>
      </c>
      <c r="I12">
        <v>223.80000000000291</v>
      </c>
      <c r="J12" s="16">
        <f t="shared" si="0"/>
        <v>2.238000000000029E-3</v>
      </c>
      <c r="N12">
        <f t="shared" si="2"/>
        <v>3</v>
      </c>
      <c r="O12" s="40">
        <v>42417</v>
      </c>
      <c r="P12" s="16">
        <f t="shared" si="3"/>
        <v>0</v>
      </c>
      <c r="Q12" s="16">
        <f t="shared" si="4"/>
        <v>-5.3619003000000337E-3</v>
      </c>
      <c r="R12" s="18">
        <f t="shared" si="5"/>
        <v>-5.3619003000000337E-3</v>
      </c>
      <c r="S12" s="15">
        <f t="shared" si="6"/>
        <v>104.12028673602475</v>
      </c>
      <c r="T12" s="15">
        <f t="shared" si="7"/>
        <v>97.571733278898037</v>
      </c>
      <c r="U12" s="15">
        <f t="shared" si="8"/>
        <v>101.6001962946206</v>
      </c>
    </row>
    <row r="13" spans="1:21" x14ac:dyDescent="0.25">
      <c r="A13" s="42" t="s">
        <v>272</v>
      </c>
      <c r="B13" t="s">
        <v>17</v>
      </c>
      <c r="C13" t="s">
        <v>160</v>
      </c>
      <c r="D13" t="s">
        <v>164</v>
      </c>
      <c r="E13">
        <v>139.86000000000058</v>
      </c>
      <c r="F13">
        <v>-2.19</v>
      </c>
      <c r="G13">
        <v>137.67000000000007</v>
      </c>
      <c r="H13">
        <v>-2.1900000000005093</v>
      </c>
      <c r="I13">
        <v>275.34000000000015</v>
      </c>
      <c r="J13" s="16">
        <f t="shared" si="0"/>
        <v>2.7534000000000013E-3</v>
      </c>
      <c r="N13">
        <f t="shared" si="2"/>
        <v>4</v>
      </c>
      <c r="O13" s="40">
        <v>42418</v>
      </c>
      <c r="P13" s="16">
        <f t="shared" si="3"/>
        <v>1.6743999999999869E-3</v>
      </c>
      <c r="Q13" s="16">
        <f t="shared" si="4"/>
        <v>-5.0802999249999628E-3</v>
      </c>
      <c r="R13" s="18">
        <f t="shared" si="5"/>
        <v>-3.4058999249999759E-3</v>
      </c>
      <c r="S13" s="15">
        <f t="shared" si="6"/>
        <v>104.29462574413554</v>
      </c>
      <c r="T13" s="15">
        <f t="shared" si="7"/>
        <v>97.076039609639139</v>
      </c>
      <c r="U13" s="15">
        <f t="shared" si="8"/>
        <v>101.25415619368077</v>
      </c>
    </row>
    <row r="14" spans="1:21" x14ac:dyDescent="0.25">
      <c r="A14" s="42" t="s">
        <v>272</v>
      </c>
      <c r="B14" t="s">
        <v>17</v>
      </c>
      <c r="C14" t="s">
        <v>160</v>
      </c>
      <c r="D14" t="s">
        <v>165</v>
      </c>
      <c r="E14">
        <v>122.39999999999964</v>
      </c>
      <c r="F14">
        <v>-1.05</v>
      </c>
      <c r="G14">
        <v>121.35000000000036</v>
      </c>
      <c r="H14">
        <v>-1.0499999999992724</v>
      </c>
      <c r="I14">
        <v>242.70000000000073</v>
      </c>
      <c r="J14" s="16">
        <f t="shared" si="0"/>
        <v>2.4270000000000073E-3</v>
      </c>
      <c r="N14">
        <f t="shared" si="2"/>
        <v>5</v>
      </c>
      <c r="O14" s="40">
        <v>42419</v>
      </c>
      <c r="P14" s="16">
        <f t="shared" si="3"/>
        <v>-2.7373999999999797E-3</v>
      </c>
      <c r="Q14" s="16">
        <f t="shared" si="4"/>
        <v>0</v>
      </c>
      <c r="R14" s="18">
        <f t="shared" si="5"/>
        <v>-2.7373999999999797E-3</v>
      </c>
      <c r="S14" s="15">
        <f t="shared" si="6"/>
        <v>104.00912963562355</v>
      </c>
      <c r="T14" s="15">
        <f t="shared" si="7"/>
        <v>97.076039609639139</v>
      </c>
      <c r="U14" s="15">
        <f t="shared" si="8"/>
        <v>100.97698306651618</v>
      </c>
    </row>
    <row r="15" spans="1:21" x14ac:dyDescent="0.25">
      <c r="A15" s="42" t="s">
        <v>272</v>
      </c>
      <c r="B15" t="s">
        <v>17</v>
      </c>
      <c r="C15" t="s">
        <v>160</v>
      </c>
      <c r="D15" t="s">
        <v>166</v>
      </c>
      <c r="E15">
        <v>131.03999999999905</v>
      </c>
      <c r="F15">
        <v>-1.6600000000000001</v>
      </c>
      <c r="G15">
        <v>129.37999999999738</v>
      </c>
      <c r="H15">
        <v>-1.6600000000016735</v>
      </c>
      <c r="I15">
        <v>258.75999999999476</v>
      </c>
      <c r="J15" s="16">
        <f t="shared" si="0"/>
        <v>2.5875999999999478E-3</v>
      </c>
      <c r="N15">
        <f t="shared" si="2"/>
        <v>1</v>
      </c>
      <c r="O15" s="40">
        <v>42422</v>
      </c>
      <c r="P15" s="16">
        <f t="shared" si="3"/>
        <v>0</v>
      </c>
      <c r="Q15" s="16">
        <f t="shared" si="4"/>
        <v>-8.2566001400000092E-3</v>
      </c>
      <c r="R15" s="18">
        <f t="shared" si="5"/>
        <v>-8.2566001400000092E-3</v>
      </c>
      <c r="S15" s="15">
        <f t="shared" si="6"/>
        <v>104.00912963562355</v>
      </c>
      <c r="T15" s="15">
        <f t="shared" si="7"/>
        <v>96.274521567407547</v>
      </c>
      <c r="U15" s="15">
        <f t="shared" si="8"/>
        <v>100.14325649399241</v>
      </c>
    </row>
    <row r="16" spans="1:21" x14ac:dyDescent="0.25">
      <c r="A16" s="42" t="s">
        <v>272</v>
      </c>
      <c r="B16" t="s">
        <v>17</v>
      </c>
      <c r="C16" t="s">
        <v>160</v>
      </c>
      <c r="D16" t="s">
        <v>167</v>
      </c>
      <c r="E16">
        <v>-29.520000000000437</v>
      </c>
      <c r="F16">
        <v>-3.16</v>
      </c>
      <c r="G16">
        <v>-32.680000000000291</v>
      </c>
      <c r="H16">
        <v>-3.1599999999998545</v>
      </c>
      <c r="I16">
        <v>-65.360000000000582</v>
      </c>
      <c r="J16" s="16">
        <f t="shared" si="0"/>
        <v>-6.536000000000058E-4</v>
      </c>
      <c r="N16">
        <f t="shared" si="2"/>
        <v>2</v>
      </c>
      <c r="O16" s="40">
        <v>42423</v>
      </c>
      <c r="P16" s="16">
        <f t="shared" si="3"/>
        <v>0</v>
      </c>
      <c r="Q16" s="16">
        <f t="shared" si="4"/>
        <v>4.6236000000000055E-3</v>
      </c>
      <c r="R16" s="18">
        <f t="shared" si="5"/>
        <v>4.6236000000000055E-3</v>
      </c>
      <c r="S16" s="15">
        <f t="shared" si="6"/>
        <v>104.00912963562355</v>
      </c>
      <c r="T16" s="15">
        <f t="shared" si="7"/>
        <v>96.719656445326606</v>
      </c>
      <c r="U16" s="15">
        <f t="shared" si="8"/>
        <v>100.60627885471803</v>
      </c>
    </row>
    <row r="17" spans="1:21" x14ac:dyDescent="0.25">
      <c r="A17" s="42" t="s">
        <v>272</v>
      </c>
      <c r="B17" t="s">
        <v>17</v>
      </c>
      <c r="C17" t="s">
        <v>160</v>
      </c>
      <c r="D17" t="s">
        <v>168</v>
      </c>
      <c r="E17">
        <v>62.719999999999345</v>
      </c>
      <c r="F17">
        <v>-0.70000000000000007</v>
      </c>
      <c r="G17">
        <v>62.020000000000437</v>
      </c>
      <c r="H17">
        <v>-0.69999999999890861</v>
      </c>
      <c r="I17">
        <v>124.04000000000087</v>
      </c>
      <c r="J17" s="16">
        <f t="shared" si="0"/>
        <v>1.2404000000000087E-3</v>
      </c>
      <c r="N17">
        <f t="shared" si="2"/>
        <v>3</v>
      </c>
      <c r="O17" s="40">
        <v>42424</v>
      </c>
      <c r="P17" s="16">
        <f t="shared" si="3"/>
        <v>4.6569199327999924E-2</v>
      </c>
      <c r="Q17" s="16">
        <f t="shared" si="4"/>
        <v>0</v>
      </c>
      <c r="R17" s="18">
        <f t="shared" si="5"/>
        <v>4.6569199327999924E-2</v>
      </c>
      <c r="S17" s="15">
        <f t="shared" si="6"/>
        <v>108.8527515255567</v>
      </c>
      <c r="T17" s="15">
        <f t="shared" si="7"/>
        <v>96.719656445326606</v>
      </c>
      <c r="U17" s="15">
        <f t="shared" si="8"/>
        <v>105.29143270835173</v>
      </c>
    </row>
    <row r="18" spans="1:21" x14ac:dyDescent="0.25">
      <c r="A18" s="42" t="s">
        <v>272</v>
      </c>
      <c r="B18" t="s">
        <v>17</v>
      </c>
      <c r="C18" t="s">
        <v>160</v>
      </c>
      <c r="D18" t="s">
        <v>169</v>
      </c>
      <c r="E18">
        <v>-93.600000000000364</v>
      </c>
      <c r="F18">
        <v>-1.02</v>
      </c>
      <c r="G18">
        <v>-94.619999999997162</v>
      </c>
      <c r="H18">
        <v>-1.0199999999967986</v>
      </c>
      <c r="I18">
        <v>-189.23999999999432</v>
      </c>
      <c r="J18" s="16">
        <f t="shared" si="0"/>
        <v>-1.8923999999999432E-3</v>
      </c>
      <c r="N18">
        <f t="shared" si="2"/>
        <v>4</v>
      </c>
      <c r="O18" s="40">
        <v>42425</v>
      </c>
      <c r="P18" s="16">
        <f t="shared" si="3"/>
        <v>0</v>
      </c>
      <c r="Q18" s="16">
        <f t="shared" si="4"/>
        <v>0</v>
      </c>
      <c r="R18" s="18">
        <f t="shared" si="5"/>
        <v>0</v>
      </c>
      <c r="S18" s="15">
        <f t="shared" si="6"/>
        <v>108.8527515255567</v>
      </c>
      <c r="T18" s="15">
        <f t="shared" si="7"/>
        <v>96.719656445326606</v>
      </c>
      <c r="U18" s="15">
        <f t="shared" si="8"/>
        <v>105.29143270835173</v>
      </c>
    </row>
    <row r="19" spans="1:21" x14ac:dyDescent="0.25">
      <c r="A19" s="42" t="s">
        <v>272</v>
      </c>
      <c r="B19" t="s">
        <v>17</v>
      </c>
      <c r="C19" t="s">
        <v>170</v>
      </c>
      <c r="D19" t="s">
        <v>171</v>
      </c>
      <c r="E19">
        <v>85.25</v>
      </c>
      <c r="F19">
        <v>-1.53</v>
      </c>
      <c r="G19">
        <v>83.719999999999345</v>
      </c>
      <c r="H19">
        <v>-1.5300000000006548</v>
      </c>
      <c r="I19">
        <v>167.43999999999869</v>
      </c>
      <c r="J19" s="16">
        <f t="shared" si="0"/>
        <v>1.6743999999999869E-3</v>
      </c>
      <c r="N19">
        <f t="shared" si="2"/>
        <v>5</v>
      </c>
      <c r="O19" s="40">
        <v>42426</v>
      </c>
      <c r="P19" s="16">
        <f t="shared" si="3"/>
        <v>-1.5770000779999828E-3</v>
      </c>
      <c r="Q19" s="16">
        <f t="shared" si="4"/>
        <v>-3.4955000000000112E-3</v>
      </c>
      <c r="R19" s="18">
        <f t="shared" si="5"/>
        <v>-5.0725000779999942E-3</v>
      </c>
      <c r="S19" s="15">
        <f t="shared" si="6"/>
        <v>108.68109072791039</v>
      </c>
      <c r="T19" s="15">
        <f t="shared" si="7"/>
        <v>96.381572886221974</v>
      </c>
      <c r="U19" s="15">
        <f t="shared" si="8"/>
        <v>104.75734190772589</v>
      </c>
    </row>
    <row r="20" spans="1:21" x14ac:dyDescent="0.25">
      <c r="A20" s="42" t="s">
        <v>272</v>
      </c>
      <c r="B20" t="s">
        <v>17</v>
      </c>
      <c r="C20" t="s">
        <v>172</v>
      </c>
      <c r="D20" t="s">
        <v>163</v>
      </c>
      <c r="E20">
        <v>-14.299999999999272</v>
      </c>
      <c r="F20">
        <v>-1.3800000000000001</v>
      </c>
      <c r="G20">
        <v>-15.679999999998472</v>
      </c>
      <c r="H20">
        <v>-1.3799999999991996</v>
      </c>
      <c r="I20">
        <v>-31.359999999996944</v>
      </c>
      <c r="J20" s="16">
        <f t="shared" si="0"/>
        <v>-3.1359999999996946E-4</v>
      </c>
      <c r="N20">
        <f t="shared" si="2"/>
        <v>1</v>
      </c>
      <c r="O20" s="40">
        <v>42429</v>
      </c>
      <c r="P20" s="16">
        <f t="shared" si="3"/>
        <v>0</v>
      </c>
      <c r="Q20" s="16">
        <f t="shared" si="4"/>
        <v>7.7039999999999054E-4</v>
      </c>
      <c r="R20" s="18">
        <f t="shared" si="5"/>
        <v>7.7039999999999054E-4</v>
      </c>
      <c r="S20" s="15">
        <f t="shared" si="6"/>
        <v>108.68109072791039</v>
      </c>
      <c r="T20" s="15">
        <f t="shared" si="7"/>
        <v>96.455825249973515</v>
      </c>
      <c r="U20" s="15">
        <f t="shared" si="8"/>
        <v>104.83804696393159</v>
      </c>
    </row>
    <row r="21" spans="1:21" x14ac:dyDescent="0.25">
      <c r="A21" s="42" t="s">
        <v>272</v>
      </c>
      <c r="B21" t="s">
        <v>17</v>
      </c>
      <c r="C21" t="s">
        <v>172</v>
      </c>
      <c r="D21" t="s">
        <v>173</v>
      </c>
      <c r="E21">
        <v>-119</v>
      </c>
      <c r="F21">
        <v>-2.19</v>
      </c>
      <c r="G21">
        <v>-121.19000000000051</v>
      </c>
      <c r="H21">
        <v>-2.1900000000005093</v>
      </c>
      <c r="I21">
        <v>-242.38000000000102</v>
      </c>
      <c r="J21" s="16">
        <f t="shared" si="0"/>
        <v>-2.4238000000000102E-3</v>
      </c>
      <c r="N21">
        <f t="shared" si="2"/>
        <v>2</v>
      </c>
      <c r="O21" s="40">
        <v>42430</v>
      </c>
      <c r="P21" s="16">
        <f t="shared" si="3"/>
        <v>1.6680000000000292E-4</v>
      </c>
      <c r="Q21" s="16">
        <f t="shared" si="4"/>
        <v>0</v>
      </c>
      <c r="R21" s="18">
        <f t="shared" si="5"/>
        <v>1.6680000000000292E-4</v>
      </c>
      <c r="S21" s="15">
        <f t="shared" si="6"/>
        <v>108.69921873384379</v>
      </c>
      <c r="T21" s="15">
        <f t="shared" si="7"/>
        <v>96.455825249973515</v>
      </c>
      <c r="U21" s="15">
        <f t="shared" si="8"/>
        <v>104.85553395016517</v>
      </c>
    </row>
    <row r="22" spans="1:21" x14ac:dyDescent="0.25">
      <c r="A22" s="42" t="s">
        <v>272</v>
      </c>
      <c r="B22" t="s">
        <v>17</v>
      </c>
      <c r="C22" t="s">
        <v>174</v>
      </c>
      <c r="D22" t="s">
        <v>175</v>
      </c>
      <c r="E22">
        <v>580.79999999999927</v>
      </c>
      <c r="F22">
        <v>-10.9</v>
      </c>
      <c r="G22">
        <v>569.89999999999782</v>
      </c>
      <c r="H22">
        <v>-10.900000000001455</v>
      </c>
      <c r="I22">
        <v>1139.7999999999956</v>
      </c>
      <c r="J22" s="16">
        <f t="shared" si="0"/>
        <v>1.1397999999999957E-2</v>
      </c>
      <c r="N22">
        <f t="shared" si="2"/>
        <v>3</v>
      </c>
      <c r="O22" s="40">
        <v>42431</v>
      </c>
      <c r="P22" s="16">
        <f t="shared" si="3"/>
        <v>0</v>
      </c>
      <c r="Q22" s="16">
        <f t="shared" si="4"/>
        <v>0</v>
      </c>
      <c r="R22" s="18">
        <f t="shared" si="5"/>
        <v>0</v>
      </c>
      <c r="S22" s="15">
        <f t="shared" si="6"/>
        <v>108.69921873384379</v>
      </c>
      <c r="T22" s="15">
        <f t="shared" si="7"/>
        <v>96.455825249973515</v>
      </c>
      <c r="U22" s="15">
        <f t="shared" si="8"/>
        <v>104.85553395016517</v>
      </c>
    </row>
    <row r="23" spans="1:21" x14ac:dyDescent="0.25">
      <c r="A23" s="42" t="s">
        <v>272</v>
      </c>
      <c r="B23" t="s">
        <v>17</v>
      </c>
      <c r="C23" t="s">
        <v>174</v>
      </c>
      <c r="D23" t="s">
        <v>176</v>
      </c>
      <c r="E23">
        <v>205.10000000000036</v>
      </c>
      <c r="F23">
        <v>-1.57</v>
      </c>
      <c r="G23">
        <v>203.53000000000065</v>
      </c>
      <c r="H23">
        <v>-1.569999999999709</v>
      </c>
      <c r="I23">
        <v>407.06000000000131</v>
      </c>
      <c r="J23" s="16">
        <f t="shared" si="0"/>
        <v>4.0706000000000127E-3</v>
      </c>
      <c r="N23">
        <f t="shared" si="2"/>
        <v>4</v>
      </c>
      <c r="O23" s="40">
        <v>42432</v>
      </c>
      <c r="P23" s="16">
        <f t="shared" si="3"/>
        <v>1.8363999999999941E-3</v>
      </c>
      <c r="Q23" s="16">
        <f t="shared" si="4"/>
        <v>-3.6261000000000058E-3</v>
      </c>
      <c r="R23" s="18">
        <f t="shared" si="5"/>
        <v>-1.7897000000000117E-3</v>
      </c>
      <c r="S23" s="15">
        <f t="shared" si="6"/>
        <v>108.89883397912662</v>
      </c>
      <c r="T23" s="15">
        <f t="shared" si="7"/>
        <v>96.106066782034588</v>
      </c>
      <c r="U23" s="15">
        <f t="shared" si="8"/>
        <v>104.66787400105456</v>
      </c>
    </row>
    <row r="24" spans="1:21" x14ac:dyDescent="0.25">
      <c r="A24" s="42" t="s">
        <v>272</v>
      </c>
      <c r="B24" t="s">
        <v>17</v>
      </c>
      <c r="C24" t="s">
        <v>174</v>
      </c>
      <c r="D24" t="s">
        <v>177</v>
      </c>
      <c r="E24">
        <v>-20.540000000000873</v>
      </c>
      <c r="F24">
        <v>-5.5</v>
      </c>
      <c r="G24">
        <v>-26.040033600000243</v>
      </c>
      <c r="H24">
        <v>-5.5000335999993695</v>
      </c>
      <c r="I24">
        <v>-52.080067200000485</v>
      </c>
      <c r="J24" s="16">
        <f t="shared" si="0"/>
        <v>-5.2080067200000488E-4</v>
      </c>
      <c r="N24">
        <f t="shared" si="2"/>
        <v>5</v>
      </c>
      <c r="O24" s="40">
        <v>42433</v>
      </c>
      <c r="P24" s="16">
        <f t="shared" si="3"/>
        <v>4.193000274000042E-3</v>
      </c>
      <c r="Q24" s="16">
        <f t="shared" si="4"/>
        <v>0</v>
      </c>
      <c r="R24" s="18">
        <f t="shared" si="5"/>
        <v>4.193000274000042E-3</v>
      </c>
      <c r="S24" s="15">
        <f t="shared" si="6"/>
        <v>109.35544681983939</v>
      </c>
      <c r="T24" s="15">
        <f t="shared" si="7"/>
        <v>96.106066782034588</v>
      </c>
      <c r="U24" s="15">
        <f t="shared" si="8"/>
        <v>105.10674642541998</v>
      </c>
    </row>
    <row r="25" spans="1:21" x14ac:dyDescent="0.25">
      <c r="A25" s="42" t="s">
        <v>272</v>
      </c>
      <c r="B25" t="s">
        <v>17</v>
      </c>
      <c r="C25" t="s">
        <v>174</v>
      </c>
      <c r="D25" t="s">
        <v>178</v>
      </c>
      <c r="E25">
        <v>805.68000000000029</v>
      </c>
      <c r="F25">
        <v>-14.52</v>
      </c>
      <c r="G25">
        <v>791.15999999999985</v>
      </c>
      <c r="H25">
        <v>-14.520000000000437</v>
      </c>
      <c r="I25">
        <v>1582.3199999999997</v>
      </c>
      <c r="J25" s="16">
        <f t="shared" si="0"/>
        <v>1.5823199999999996E-2</v>
      </c>
      <c r="N25">
        <f t="shared" si="2"/>
        <v>1</v>
      </c>
      <c r="O25" s="40">
        <v>42436</v>
      </c>
      <c r="P25" s="16">
        <f t="shared" si="3"/>
        <v>0</v>
      </c>
      <c r="Q25" s="16">
        <f t="shared" si="4"/>
        <v>0</v>
      </c>
      <c r="R25" s="18">
        <f t="shared" si="5"/>
        <v>0</v>
      </c>
      <c r="S25" s="15">
        <f t="shared" si="6"/>
        <v>109.35544681983939</v>
      </c>
      <c r="T25" s="15">
        <f t="shared" si="7"/>
        <v>96.106066782034588</v>
      </c>
      <c r="U25" s="15">
        <f t="shared" si="8"/>
        <v>105.10674642541998</v>
      </c>
    </row>
    <row r="26" spans="1:21" x14ac:dyDescent="0.25">
      <c r="A26" s="42" t="s">
        <v>272</v>
      </c>
      <c r="B26" t="s">
        <v>17</v>
      </c>
      <c r="C26" t="s">
        <v>174</v>
      </c>
      <c r="D26" t="s">
        <v>179</v>
      </c>
      <c r="E26">
        <v>221</v>
      </c>
      <c r="F26">
        <v>-2.0299999999999998</v>
      </c>
      <c r="G26">
        <v>218.96999999999935</v>
      </c>
      <c r="H26">
        <v>-2.0300000000006548</v>
      </c>
      <c r="I26">
        <v>437.93999999999869</v>
      </c>
      <c r="J26" s="16">
        <f t="shared" si="0"/>
        <v>4.3793999999999873E-3</v>
      </c>
      <c r="N26">
        <f t="shared" si="2"/>
        <v>2</v>
      </c>
      <c r="O26" s="40">
        <v>42437</v>
      </c>
      <c r="P26" s="16">
        <f t="shared" si="3"/>
        <v>-5.7226000000000204E-3</v>
      </c>
      <c r="Q26" s="16">
        <f t="shared" si="4"/>
        <v>0</v>
      </c>
      <c r="R26" s="18">
        <f t="shared" si="5"/>
        <v>-5.7226000000000204E-3</v>
      </c>
      <c r="S26" s="15">
        <f t="shared" si="6"/>
        <v>108.72964933986817</v>
      </c>
      <c r="T26" s="15">
        <f t="shared" si="7"/>
        <v>96.106066782034588</v>
      </c>
      <c r="U26" s="15">
        <f t="shared" si="8"/>
        <v>104.50526255832587</v>
      </c>
    </row>
    <row r="27" spans="1:21" x14ac:dyDescent="0.25">
      <c r="A27" s="42" t="s">
        <v>272</v>
      </c>
      <c r="B27" t="s">
        <v>17</v>
      </c>
      <c r="C27" t="s">
        <v>174</v>
      </c>
      <c r="D27" t="s">
        <v>173</v>
      </c>
      <c r="E27">
        <v>164.55999999999949</v>
      </c>
      <c r="F27">
        <v>-1.52</v>
      </c>
      <c r="G27">
        <v>163.03999999999905</v>
      </c>
      <c r="H27">
        <v>-1.5200000000004366</v>
      </c>
      <c r="I27">
        <v>326.07999999999811</v>
      </c>
      <c r="J27" s="16">
        <f t="shared" si="0"/>
        <v>3.2607999999999812E-3</v>
      </c>
      <c r="N27">
        <f t="shared" si="2"/>
        <v>3</v>
      </c>
      <c r="O27" s="40">
        <v>42438</v>
      </c>
      <c r="P27" s="16">
        <f t="shared" si="3"/>
        <v>-9.8480000000000286E-3</v>
      </c>
      <c r="Q27" s="16">
        <f t="shared" si="4"/>
        <v>0</v>
      </c>
      <c r="R27" s="18">
        <f t="shared" si="5"/>
        <v>-9.8480000000000286E-3</v>
      </c>
      <c r="S27" s="15">
        <f t="shared" si="6"/>
        <v>107.65887975316915</v>
      </c>
      <c r="T27" s="15">
        <f t="shared" si="7"/>
        <v>96.106066782034588</v>
      </c>
      <c r="U27" s="15">
        <f t="shared" si="8"/>
        <v>103.47609473265146</v>
      </c>
    </row>
    <row r="28" spans="1:21" x14ac:dyDescent="0.25">
      <c r="A28" s="42" t="s">
        <v>272</v>
      </c>
      <c r="B28" t="s">
        <v>17</v>
      </c>
      <c r="C28" t="s">
        <v>174</v>
      </c>
      <c r="D28" t="s">
        <v>180</v>
      </c>
      <c r="E28">
        <v>228.95999999999913</v>
      </c>
      <c r="F28">
        <v>-1.0900000000000001</v>
      </c>
      <c r="G28">
        <v>227.86999999999898</v>
      </c>
      <c r="H28">
        <v>-1.0900000000001455</v>
      </c>
      <c r="I28">
        <v>455.73999999999796</v>
      </c>
      <c r="J28" s="16">
        <f t="shared" si="0"/>
        <v>4.5573999999999797E-3</v>
      </c>
      <c r="N28">
        <f t="shared" si="2"/>
        <v>4</v>
      </c>
      <c r="O28" s="40">
        <v>42439</v>
      </c>
      <c r="P28" s="16">
        <f t="shared" si="3"/>
        <v>0</v>
      </c>
      <c r="Q28" s="16">
        <f t="shared" si="4"/>
        <v>-7.6159999999999856E-4</v>
      </c>
      <c r="R28" s="18">
        <f t="shared" si="5"/>
        <v>-7.6159999999999856E-4</v>
      </c>
      <c r="S28" s="15">
        <f t="shared" si="6"/>
        <v>107.65887975316915</v>
      </c>
      <c r="T28" s="15">
        <f t="shared" si="7"/>
        <v>96.032872401573385</v>
      </c>
      <c r="U28" s="15">
        <f t="shared" si="8"/>
        <v>103.39728733890307</v>
      </c>
    </row>
    <row r="29" spans="1:21" x14ac:dyDescent="0.25">
      <c r="A29" s="42" t="s">
        <v>272</v>
      </c>
      <c r="B29" t="s">
        <v>17</v>
      </c>
      <c r="C29" t="s">
        <v>174</v>
      </c>
      <c r="D29" t="s">
        <v>25</v>
      </c>
      <c r="E29">
        <v>181.55999999999949</v>
      </c>
      <c r="F29">
        <v>-1.53</v>
      </c>
      <c r="G29">
        <v>180.03000000000065</v>
      </c>
      <c r="H29">
        <v>-1.5299999999988358</v>
      </c>
      <c r="I29">
        <v>360.06000000000131</v>
      </c>
      <c r="J29" s="16">
        <f t="shared" si="0"/>
        <v>3.6006000000000133E-3</v>
      </c>
      <c r="N29">
        <f t="shared" si="2"/>
        <v>5</v>
      </c>
      <c r="O29" s="40">
        <v>42440</v>
      </c>
      <c r="P29" s="16">
        <f t="shared" si="3"/>
        <v>0</v>
      </c>
      <c r="Q29" s="16">
        <f t="shared" si="4"/>
        <v>0</v>
      </c>
      <c r="R29" s="18">
        <f t="shared" si="5"/>
        <v>0</v>
      </c>
      <c r="S29" s="15">
        <f t="shared" si="6"/>
        <v>107.65887975316915</v>
      </c>
      <c r="T29" s="15">
        <f t="shared" si="7"/>
        <v>96.032872401573385</v>
      </c>
      <c r="U29" s="15">
        <f t="shared" si="8"/>
        <v>103.39728733890307</v>
      </c>
    </row>
    <row r="30" spans="1:21" x14ac:dyDescent="0.25">
      <c r="A30" s="42" t="s">
        <v>272</v>
      </c>
      <c r="B30" t="s">
        <v>17</v>
      </c>
      <c r="C30" t="s">
        <v>181</v>
      </c>
      <c r="D30" t="s">
        <v>182</v>
      </c>
      <c r="E30">
        <v>-77.279999999998836</v>
      </c>
      <c r="F30">
        <v>-1.5699999999999998</v>
      </c>
      <c r="G30">
        <v>-78.850003899999138</v>
      </c>
      <c r="H30">
        <v>-1.5700039000003017</v>
      </c>
      <c r="I30">
        <v>-157.70000779999828</v>
      </c>
      <c r="J30" s="16">
        <f t="shared" si="0"/>
        <v>-1.5770000779999828E-3</v>
      </c>
      <c r="N30">
        <f t="shared" si="2"/>
        <v>1</v>
      </c>
      <c r="O30" s="40">
        <v>42443</v>
      </c>
      <c r="P30" s="16">
        <f t="shared" si="3"/>
        <v>0</v>
      </c>
      <c r="Q30" s="16">
        <f t="shared" si="4"/>
        <v>0</v>
      </c>
      <c r="R30" s="18">
        <f t="shared" si="5"/>
        <v>0</v>
      </c>
      <c r="S30" s="15">
        <f t="shared" si="6"/>
        <v>107.65887975316915</v>
      </c>
      <c r="T30" s="15">
        <f t="shared" si="7"/>
        <v>96.032872401573385</v>
      </c>
      <c r="U30" s="15">
        <f t="shared" si="8"/>
        <v>103.39728733890307</v>
      </c>
    </row>
    <row r="31" spans="1:21" x14ac:dyDescent="0.25">
      <c r="A31" s="42" t="s">
        <v>272</v>
      </c>
      <c r="B31" t="s">
        <v>17</v>
      </c>
      <c r="C31" t="s">
        <v>183</v>
      </c>
      <c r="D31" t="s">
        <v>184</v>
      </c>
      <c r="E31">
        <v>9.7999999999992724</v>
      </c>
      <c r="F31">
        <v>-1.46</v>
      </c>
      <c r="G31">
        <v>8.3400000000001455</v>
      </c>
      <c r="H31">
        <v>-1.4599999999991269</v>
      </c>
      <c r="I31">
        <v>16.680000000000291</v>
      </c>
      <c r="J31" s="16">
        <f t="shared" si="0"/>
        <v>1.6680000000000292E-4</v>
      </c>
      <c r="N31">
        <f t="shared" si="2"/>
        <v>2</v>
      </c>
      <c r="O31" s="40">
        <v>42444</v>
      </c>
      <c r="P31" s="16">
        <f t="shared" si="3"/>
        <v>0</v>
      </c>
      <c r="Q31" s="16">
        <f t="shared" si="4"/>
        <v>0</v>
      </c>
      <c r="R31" s="18">
        <f t="shared" si="5"/>
        <v>0</v>
      </c>
      <c r="S31" s="15">
        <f t="shared" si="6"/>
        <v>107.65887975316915</v>
      </c>
      <c r="T31" s="15">
        <f t="shared" si="7"/>
        <v>96.032872401573385</v>
      </c>
      <c r="U31" s="15">
        <f t="shared" si="8"/>
        <v>103.39728733890307</v>
      </c>
    </row>
    <row r="32" spans="1:21" x14ac:dyDescent="0.25">
      <c r="A32" s="42" t="s">
        <v>272</v>
      </c>
      <c r="B32" t="s">
        <v>17</v>
      </c>
      <c r="C32" t="s">
        <v>185</v>
      </c>
      <c r="D32" t="s">
        <v>186</v>
      </c>
      <c r="E32">
        <v>93.239999999999782</v>
      </c>
      <c r="F32">
        <v>-1.42</v>
      </c>
      <c r="G32">
        <v>91.819999999999709</v>
      </c>
      <c r="H32">
        <v>-1.4200000000000728</v>
      </c>
      <c r="I32">
        <v>183.63999999999942</v>
      </c>
      <c r="J32" s="16">
        <f t="shared" si="0"/>
        <v>1.8363999999999941E-3</v>
      </c>
      <c r="N32">
        <f t="shared" si="2"/>
        <v>3</v>
      </c>
      <c r="O32" s="40">
        <v>42445</v>
      </c>
      <c r="P32" s="16">
        <f t="shared" si="3"/>
        <v>0</v>
      </c>
      <c r="Q32" s="16">
        <f t="shared" si="4"/>
        <v>0</v>
      </c>
      <c r="R32" s="18">
        <f t="shared" si="5"/>
        <v>0</v>
      </c>
      <c r="S32" s="15">
        <f t="shared" si="6"/>
        <v>107.65887975316915</v>
      </c>
      <c r="T32" s="15">
        <f t="shared" si="7"/>
        <v>96.032872401573385</v>
      </c>
      <c r="U32" s="15">
        <f t="shared" si="8"/>
        <v>103.39728733890307</v>
      </c>
    </row>
    <row r="33" spans="1:21" x14ac:dyDescent="0.25">
      <c r="A33" s="42" t="s">
        <v>272</v>
      </c>
      <c r="B33" t="s">
        <v>17</v>
      </c>
      <c r="C33" t="s">
        <v>187</v>
      </c>
      <c r="D33" t="s">
        <v>188</v>
      </c>
      <c r="E33">
        <v>191.6200000000008</v>
      </c>
      <c r="F33">
        <v>-7.12</v>
      </c>
      <c r="G33">
        <v>184.50001370000064</v>
      </c>
      <c r="H33">
        <v>-7.1199863000001642</v>
      </c>
      <c r="I33">
        <v>369.00002740000127</v>
      </c>
      <c r="J33" s="16">
        <f t="shared" si="0"/>
        <v>3.6900002740000129E-3</v>
      </c>
      <c r="N33">
        <f t="shared" si="2"/>
        <v>4</v>
      </c>
      <c r="O33" s="40">
        <v>42446</v>
      </c>
      <c r="P33" s="16">
        <f t="shared" si="3"/>
        <v>0</v>
      </c>
      <c r="Q33" s="16">
        <f t="shared" si="4"/>
        <v>0</v>
      </c>
      <c r="R33" s="18">
        <f t="shared" si="5"/>
        <v>0</v>
      </c>
      <c r="S33" s="15">
        <f t="shared" si="6"/>
        <v>107.65887975316915</v>
      </c>
      <c r="T33" s="15">
        <f t="shared" si="7"/>
        <v>96.032872401573385</v>
      </c>
      <c r="U33" s="15">
        <f t="shared" si="8"/>
        <v>103.39728733890307</v>
      </c>
    </row>
    <row r="34" spans="1:21" x14ac:dyDescent="0.25">
      <c r="A34" s="42" t="s">
        <v>272</v>
      </c>
      <c r="B34" t="s">
        <v>17</v>
      </c>
      <c r="C34" t="s">
        <v>187</v>
      </c>
      <c r="D34" t="s">
        <v>189</v>
      </c>
      <c r="E34">
        <v>28.299999999999272</v>
      </c>
      <c r="F34">
        <v>-3.15</v>
      </c>
      <c r="G34">
        <v>25.150000000001455</v>
      </c>
      <c r="H34">
        <v>-3.1499999999978172</v>
      </c>
      <c r="I34">
        <v>50.30000000000291</v>
      </c>
      <c r="J34" s="16">
        <f t="shared" si="0"/>
        <v>5.0300000000002914E-4</v>
      </c>
      <c r="N34">
        <f t="shared" si="2"/>
        <v>5</v>
      </c>
      <c r="O34" s="40">
        <v>42447</v>
      </c>
      <c r="P34" s="16">
        <f t="shared" si="3"/>
        <v>0</v>
      </c>
      <c r="Q34" s="16">
        <f t="shared" si="4"/>
        <v>0</v>
      </c>
      <c r="R34" s="18">
        <f t="shared" si="5"/>
        <v>0</v>
      </c>
      <c r="S34" s="15">
        <f t="shared" si="6"/>
        <v>107.65887975316915</v>
      </c>
      <c r="T34" s="15">
        <f t="shared" si="7"/>
        <v>96.032872401573385</v>
      </c>
      <c r="U34" s="15">
        <f t="shared" si="8"/>
        <v>103.39728733890307</v>
      </c>
    </row>
    <row r="35" spans="1:21" x14ac:dyDescent="0.25">
      <c r="A35" s="42" t="s">
        <v>272</v>
      </c>
      <c r="B35" t="s">
        <v>17</v>
      </c>
      <c r="C35" t="s">
        <v>190</v>
      </c>
      <c r="D35" t="s">
        <v>191</v>
      </c>
      <c r="E35">
        <v>-351.13999999999942</v>
      </c>
      <c r="F35">
        <v>-2.75</v>
      </c>
      <c r="G35">
        <v>-353.89000000000124</v>
      </c>
      <c r="H35">
        <v>-2.750000000001819</v>
      </c>
      <c r="I35">
        <v>-707.78000000000247</v>
      </c>
      <c r="J35" s="16">
        <f t="shared" si="0"/>
        <v>-7.0778000000000247E-3</v>
      </c>
      <c r="N35">
        <f t="shared" si="2"/>
        <v>1</v>
      </c>
      <c r="O35" s="40">
        <v>42450</v>
      </c>
      <c r="P35" s="16">
        <f t="shared" si="3"/>
        <v>0</v>
      </c>
      <c r="Q35" s="16">
        <f t="shared" si="4"/>
        <v>0</v>
      </c>
      <c r="R35" s="18">
        <f t="shared" si="5"/>
        <v>0</v>
      </c>
      <c r="S35" s="15">
        <f t="shared" si="6"/>
        <v>107.65887975316915</v>
      </c>
      <c r="T35" s="15">
        <f t="shared" si="7"/>
        <v>96.032872401573385</v>
      </c>
      <c r="U35" s="15">
        <f t="shared" si="8"/>
        <v>103.39728733890307</v>
      </c>
    </row>
    <row r="36" spans="1:21" x14ac:dyDescent="0.25">
      <c r="A36" s="42" t="s">
        <v>272</v>
      </c>
      <c r="B36" t="s">
        <v>17</v>
      </c>
      <c r="C36" t="s">
        <v>190</v>
      </c>
      <c r="D36" t="s">
        <v>192</v>
      </c>
      <c r="E36">
        <v>-129.93000000000029</v>
      </c>
      <c r="F36">
        <v>-1.52</v>
      </c>
      <c r="G36">
        <v>-131.45000000000073</v>
      </c>
      <c r="H36">
        <v>-1.5200000000004366</v>
      </c>
      <c r="I36">
        <v>-262.90000000000146</v>
      </c>
      <c r="J36" s="16">
        <f t="shared" si="0"/>
        <v>-2.6290000000000146E-3</v>
      </c>
      <c r="N36">
        <f t="shared" si="2"/>
        <v>2</v>
      </c>
      <c r="O36" s="40">
        <v>42451</v>
      </c>
      <c r="P36" s="16">
        <f t="shared" si="3"/>
        <v>2.9720000000000072E-3</v>
      </c>
      <c r="Q36" s="16">
        <f t="shared" si="4"/>
        <v>0</v>
      </c>
      <c r="R36" s="18">
        <f t="shared" si="5"/>
        <v>2.9720000000000072E-3</v>
      </c>
      <c r="S36" s="15">
        <f t="shared" si="6"/>
        <v>107.97884194379556</v>
      </c>
      <c r="T36" s="15">
        <f t="shared" si="7"/>
        <v>96.032872401573385</v>
      </c>
      <c r="U36" s="15">
        <f t="shared" si="8"/>
        <v>103.70458407687428</v>
      </c>
    </row>
    <row r="37" spans="1:21" x14ac:dyDescent="0.25">
      <c r="A37" s="42" t="s">
        <v>272</v>
      </c>
      <c r="B37" t="s">
        <v>17</v>
      </c>
      <c r="C37" t="s">
        <v>190</v>
      </c>
      <c r="D37" t="s">
        <v>193</v>
      </c>
      <c r="E37">
        <v>199.97999999999956</v>
      </c>
      <c r="F37">
        <v>-0.77</v>
      </c>
      <c r="G37">
        <v>199.21000000000095</v>
      </c>
      <c r="H37">
        <v>-0.76999999999861757</v>
      </c>
      <c r="I37">
        <v>398.42000000000189</v>
      </c>
      <c r="J37" s="16">
        <f t="shared" si="0"/>
        <v>3.9842000000000193E-3</v>
      </c>
      <c r="N37">
        <f t="shared" si="2"/>
        <v>3</v>
      </c>
      <c r="O37" s="40">
        <v>42452</v>
      </c>
      <c r="P37" s="16">
        <f t="shared" si="3"/>
        <v>0</v>
      </c>
      <c r="Q37" s="16">
        <f t="shared" si="4"/>
        <v>0</v>
      </c>
      <c r="R37" s="18">
        <f t="shared" si="5"/>
        <v>0</v>
      </c>
      <c r="S37" s="15">
        <f t="shared" si="6"/>
        <v>107.97884194379556</v>
      </c>
      <c r="T37" s="15">
        <f t="shared" si="7"/>
        <v>96.032872401573385</v>
      </c>
      <c r="U37" s="15">
        <f t="shared" si="8"/>
        <v>103.70458407687428</v>
      </c>
    </row>
    <row r="38" spans="1:21" x14ac:dyDescent="0.25">
      <c r="A38" s="42" t="s">
        <v>272</v>
      </c>
      <c r="B38" t="s">
        <v>17</v>
      </c>
      <c r="C38" t="s">
        <v>194</v>
      </c>
      <c r="D38" t="s">
        <v>195</v>
      </c>
      <c r="E38">
        <v>-120.07999999999993</v>
      </c>
      <c r="F38">
        <v>-0.92999999999999994</v>
      </c>
      <c r="G38">
        <v>-121.01000000000022</v>
      </c>
      <c r="H38">
        <v>-0.93000000000029104</v>
      </c>
      <c r="I38">
        <v>-242.02000000000044</v>
      </c>
      <c r="J38" s="16">
        <f t="shared" si="0"/>
        <v>-2.4202000000000043E-3</v>
      </c>
      <c r="N38">
        <f t="shared" si="2"/>
        <v>4</v>
      </c>
      <c r="O38" s="40">
        <v>42453</v>
      </c>
      <c r="P38" s="16">
        <f t="shared" si="3"/>
        <v>0</v>
      </c>
      <c r="Q38" s="16">
        <f t="shared" si="4"/>
        <v>0</v>
      </c>
      <c r="R38" s="18">
        <f t="shared" si="5"/>
        <v>0</v>
      </c>
      <c r="S38" s="15">
        <f t="shared" si="6"/>
        <v>107.97884194379556</v>
      </c>
      <c r="T38" s="15">
        <f t="shared" si="7"/>
        <v>96.032872401573385</v>
      </c>
      <c r="U38" s="15">
        <f t="shared" si="8"/>
        <v>103.70458407687428</v>
      </c>
    </row>
    <row r="39" spans="1:21" x14ac:dyDescent="0.25">
      <c r="A39" s="42" t="s">
        <v>272</v>
      </c>
      <c r="B39" t="s">
        <v>17</v>
      </c>
      <c r="C39" t="s">
        <v>194</v>
      </c>
      <c r="D39" t="s">
        <v>196</v>
      </c>
      <c r="E39">
        <v>-354.35000000000036</v>
      </c>
      <c r="F39">
        <v>-17.04</v>
      </c>
      <c r="G39">
        <v>-371.39000000000124</v>
      </c>
      <c r="H39">
        <v>-17.040000000000873</v>
      </c>
      <c r="I39">
        <v>-742.78000000000247</v>
      </c>
      <c r="J39" s="16">
        <f t="shared" si="0"/>
        <v>-7.4278000000000243E-3</v>
      </c>
      <c r="N39">
        <f t="shared" si="2"/>
        <v>5</v>
      </c>
      <c r="O39" s="40">
        <v>42454</v>
      </c>
      <c r="P39" s="16">
        <f t="shared" si="3"/>
        <v>0</v>
      </c>
      <c r="Q39" s="16">
        <f t="shared" si="4"/>
        <v>0</v>
      </c>
      <c r="R39" s="18">
        <f t="shared" si="5"/>
        <v>0</v>
      </c>
      <c r="S39" s="15">
        <f t="shared" si="6"/>
        <v>107.97884194379556</v>
      </c>
      <c r="T39" s="15">
        <f t="shared" si="7"/>
        <v>96.032872401573385</v>
      </c>
      <c r="U39" s="15">
        <f t="shared" si="8"/>
        <v>103.70458407687428</v>
      </c>
    </row>
    <row r="40" spans="1:21" x14ac:dyDescent="0.25">
      <c r="A40" s="42" t="s">
        <v>272</v>
      </c>
      <c r="B40" t="s">
        <v>17</v>
      </c>
      <c r="C40" t="s">
        <v>197</v>
      </c>
      <c r="D40" t="s">
        <v>192</v>
      </c>
      <c r="E40">
        <v>149.65000000000146</v>
      </c>
      <c r="F40">
        <v>-1.0499999999999998</v>
      </c>
      <c r="G40">
        <v>148.60000000000036</v>
      </c>
      <c r="H40">
        <v>-1.0500000000010914</v>
      </c>
      <c r="I40">
        <v>297.20000000000073</v>
      </c>
      <c r="J40" s="16">
        <f t="shared" si="0"/>
        <v>2.9720000000000072E-3</v>
      </c>
      <c r="N40">
        <f t="shared" si="2"/>
        <v>1</v>
      </c>
      <c r="O40" s="40">
        <v>42457</v>
      </c>
      <c r="P40" s="16">
        <f t="shared" si="3"/>
        <v>0</v>
      </c>
      <c r="Q40" s="16">
        <f t="shared" si="4"/>
        <v>0</v>
      </c>
      <c r="R40" s="18">
        <f t="shared" si="5"/>
        <v>0</v>
      </c>
      <c r="S40" s="15">
        <f t="shared" si="6"/>
        <v>107.97884194379556</v>
      </c>
      <c r="T40" s="15">
        <f t="shared" si="7"/>
        <v>96.032872401573385</v>
      </c>
      <c r="U40" s="15">
        <f t="shared" si="8"/>
        <v>103.70458407687428</v>
      </c>
    </row>
    <row r="41" spans="1:21" x14ac:dyDescent="0.25">
      <c r="A41" s="42" t="s">
        <v>272</v>
      </c>
      <c r="B41" t="s">
        <v>17</v>
      </c>
      <c r="C41" t="s">
        <v>198</v>
      </c>
      <c r="D41" t="s">
        <v>199</v>
      </c>
      <c r="E41">
        <v>272.25</v>
      </c>
      <c r="F41">
        <v>-0.96</v>
      </c>
      <c r="G41">
        <v>271.29000000000087</v>
      </c>
      <c r="H41">
        <v>-0.95999999999912689</v>
      </c>
      <c r="I41">
        <v>542.58000000000175</v>
      </c>
      <c r="J41" s="16">
        <f t="shared" si="0"/>
        <v>5.4258000000000171E-3</v>
      </c>
      <c r="N41">
        <f t="shared" si="2"/>
        <v>2</v>
      </c>
      <c r="O41" s="40">
        <v>42458</v>
      </c>
      <c r="P41" s="16">
        <f t="shared" si="3"/>
        <v>5.4258000000000171E-3</v>
      </c>
      <c r="Q41" s="16">
        <f t="shared" si="4"/>
        <v>0</v>
      </c>
      <c r="R41" s="18">
        <f t="shared" si="5"/>
        <v>5.4258000000000171E-3</v>
      </c>
      <c r="S41" s="15">
        <f t="shared" si="6"/>
        <v>108.5647135444142</v>
      </c>
      <c r="T41" s="15">
        <f t="shared" si="7"/>
        <v>96.032872401573385</v>
      </c>
      <c r="U41" s="15">
        <f t="shared" si="8"/>
        <v>104.26726440915859</v>
      </c>
    </row>
    <row r="42" spans="1:21" x14ac:dyDescent="0.25">
      <c r="A42" s="42" t="s">
        <v>272</v>
      </c>
      <c r="B42" t="s">
        <v>17</v>
      </c>
      <c r="C42" t="s">
        <v>200</v>
      </c>
      <c r="D42" t="s">
        <v>164</v>
      </c>
      <c r="E42">
        <v>300.79999999999927</v>
      </c>
      <c r="F42">
        <v>-1.0900000000000001</v>
      </c>
      <c r="G42">
        <v>299.70999999999913</v>
      </c>
      <c r="H42">
        <v>-1.0900000000001455</v>
      </c>
      <c r="I42">
        <v>599.41999999999825</v>
      </c>
      <c r="J42" s="16">
        <f t="shared" si="0"/>
        <v>5.9941999999999825E-3</v>
      </c>
      <c r="N42">
        <f t="shared" si="2"/>
        <v>3</v>
      </c>
      <c r="O42" s="40">
        <v>42459</v>
      </c>
      <c r="P42" s="16">
        <f t="shared" si="3"/>
        <v>0</v>
      </c>
      <c r="Q42" s="16">
        <f t="shared" si="4"/>
        <v>0</v>
      </c>
      <c r="R42" s="18">
        <f t="shared" si="5"/>
        <v>0</v>
      </c>
      <c r="S42" s="15">
        <f t="shared" si="6"/>
        <v>108.5647135444142</v>
      </c>
      <c r="T42" s="15">
        <f t="shared" si="7"/>
        <v>96.032872401573385</v>
      </c>
      <c r="U42" s="15">
        <f t="shared" si="8"/>
        <v>104.26726440915859</v>
      </c>
    </row>
    <row r="43" spans="1:21" x14ac:dyDescent="0.25">
      <c r="A43" s="42" t="s">
        <v>272</v>
      </c>
      <c r="B43" t="s">
        <v>17</v>
      </c>
      <c r="C43" t="s">
        <v>200</v>
      </c>
      <c r="D43" t="s">
        <v>201</v>
      </c>
      <c r="E43">
        <v>-61.25</v>
      </c>
      <c r="F43">
        <v>-1.32</v>
      </c>
      <c r="G43">
        <v>-62.570000000001528</v>
      </c>
      <c r="H43">
        <v>-1.320000000001528</v>
      </c>
      <c r="I43">
        <v>-125.14000000000306</v>
      </c>
      <c r="J43" s="16">
        <f t="shared" si="0"/>
        <v>-1.2514000000000305E-3</v>
      </c>
      <c r="N43">
        <f t="shared" si="2"/>
        <v>4</v>
      </c>
      <c r="O43" s="40">
        <v>42460</v>
      </c>
      <c r="P43" s="16">
        <f t="shared" si="3"/>
        <v>0</v>
      </c>
      <c r="Q43" s="16">
        <f t="shared" si="4"/>
        <v>0</v>
      </c>
      <c r="R43" s="18">
        <f t="shared" si="5"/>
        <v>0</v>
      </c>
      <c r="S43" s="15">
        <f t="shared" si="6"/>
        <v>108.5647135444142</v>
      </c>
      <c r="T43" s="15">
        <f t="shared" si="7"/>
        <v>96.032872401573385</v>
      </c>
      <c r="U43" s="15">
        <f t="shared" si="8"/>
        <v>104.26726440915859</v>
      </c>
    </row>
    <row r="44" spans="1:21" x14ac:dyDescent="0.25">
      <c r="A44" s="42" t="s">
        <v>272</v>
      </c>
      <c r="B44" t="s">
        <v>17</v>
      </c>
      <c r="C44" t="s">
        <v>200</v>
      </c>
      <c r="D44" t="s">
        <v>202</v>
      </c>
      <c r="E44">
        <v>138.3799999999992</v>
      </c>
      <c r="F44">
        <v>-1.3900000000000001</v>
      </c>
      <c r="G44">
        <v>136.98999999999978</v>
      </c>
      <c r="H44">
        <v>-1.3899999999994179</v>
      </c>
      <c r="I44">
        <v>273.97999999999956</v>
      </c>
      <c r="J44" s="16">
        <f t="shared" si="0"/>
        <v>2.7397999999999958E-3</v>
      </c>
      <c r="N44">
        <f t="shared" si="2"/>
        <v>5</v>
      </c>
      <c r="O44" s="40">
        <v>42461</v>
      </c>
      <c r="P44" s="16">
        <f t="shared" si="3"/>
        <v>7.4825999999999469E-3</v>
      </c>
      <c r="Q44" s="16">
        <f t="shared" si="4"/>
        <v>0</v>
      </c>
      <c r="R44" s="18">
        <f t="shared" si="5"/>
        <v>7.4825999999999469E-3</v>
      </c>
      <c r="S44" s="15">
        <f t="shared" si="6"/>
        <v>109.37705986998162</v>
      </c>
      <c r="T44" s="15">
        <f t="shared" si="7"/>
        <v>96.032872401573385</v>
      </c>
      <c r="U44" s="15">
        <f t="shared" si="8"/>
        <v>105.04745464182655</v>
      </c>
    </row>
    <row r="45" spans="1:21" x14ac:dyDescent="0.25">
      <c r="A45" s="42" t="s">
        <v>272</v>
      </c>
      <c r="B45" t="s">
        <v>17</v>
      </c>
      <c r="C45" t="s">
        <v>203</v>
      </c>
      <c r="D45" t="s">
        <v>204</v>
      </c>
      <c r="E45">
        <v>-74.25</v>
      </c>
      <c r="F45">
        <v>-0.84000000000000008</v>
      </c>
      <c r="G45">
        <v>-75.090000000000146</v>
      </c>
      <c r="H45">
        <v>-0.84000000000014552</v>
      </c>
      <c r="I45">
        <v>-150.18000000000029</v>
      </c>
      <c r="J45" s="16">
        <f t="shared" si="0"/>
        <v>-1.501800000000003E-3</v>
      </c>
      <c r="N45">
        <f t="shared" si="2"/>
        <v>1</v>
      </c>
      <c r="O45" s="40">
        <v>42464</v>
      </c>
      <c r="P45" s="16">
        <f t="shared" si="3"/>
        <v>0</v>
      </c>
      <c r="Q45" s="16">
        <f t="shared" si="4"/>
        <v>0</v>
      </c>
      <c r="R45" s="18">
        <f t="shared" si="5"/>
        <v>0</v>
      </c>
      <c r="S45" s="15">
        <f t="shared" si="6"/>
        <v>109.37705986998162</v>
      </c>
      <c r="T45" s="15">
        <f t="shared" si="7"/>
        <v>96.032872401573385</v>
      </c>
      <c r="U45" s="15">
        <f t="shared" si="8"/>
        <v>105.04745464182655</v>
      </c>
    </row>
    <row r="46" spans="1:21" x14ac:dyDescent="0.25">
      <c r="A46" s="42" t="s">
        <v>272</v>
      </c>
      <c r="B46" t="s">
        <v>17</v>
      </c>
      <c r="C46" t="s">
        <v>203</v>
      </c>
      <c r="D46" t="s">
        <v>205</v>
      </c>
      <c r="E46">
        <v>122.09999999999854</v>
      </c>
      <c r="F46">
        <v>-3.21</v>
      </c>
      <c r="G46">
        <v>118.88999999999942</v>
      </c>
      <c r="H46">
        <v>-3.2099999999991269</v>
      </c>
      <c r="I46">
        <v>237.77999999999884</v>
      </c>
      <c r="J46" s="16">
        <f t="shared" si="0"/>
        <v>2.3777999999999885E-3</v>
      </c>
      <c r="N46">
        <f t="shared" si="2"/>
        <v>2</v>
      </c>
      <c r="O46" s="40">
        <v>42465</v>
      </c>
      <c r="P46" s="16">
        <f t="shared" si="3"/>
        <v>-2.0781999999999971E-3</v>
      </c>
      <c r="Q46" s="16">
        <f t="shared" si="4"/>
        <v>0</v>
      </c>
      <c r="R46" s="18">
        <f t="shared" si="5"/>
        <v>-2.0781999999999971E-3</v>
      </c>
      <c r="S46" s="15">
        <f t="shared" si="6"/>
        <v>109.14975246415982</v>
      </c>
      <c r="T46" s="15">
        <f t="shared" si="7"/>
        <v>96.032872401573385</v>
      </c>
      <c r="U46" s="15">
        <f t="shared" si="8"/>
        <v>104.82914502158989</v>
      </c>
    </row>
    <row r="47" spans="1:21" x14ac:dyDescent="0.25">
      <c r="A47" s="42" t="s">
        <v>272</v>
      </c>
      <c r="B47" t="s">
        <v>17</v>
      </c>
      <c r="C47" t="s">
        <v>203</v>
      </c>
      <c r="D47" t="s">
        <v>206</v>
      </c>
      <c r="E47">
        <v>-136.01000000000022</v>
      </c>
      <c r="F47">
        <v>-1.02</v>
      </c>
      <c r="G47">
        <v>-137.03000000000065</v>
      </c>
      <c r="H47">
        <v>-1.0200000000004366</v>
      </c>
      <c r="I47">
        <v>-274.06000000000131</v>
      </c>
      <c r="J47" s="16">
        <f t="shared" si="0"/>
        <v>-2.7406000000000132E-3</v>
      </c>
      <c r="N47">
        <f t="shared" si="2"/>
        <v>3</v>
      </c>
      <c r="O47" s="40">
        <v>42466</v>
      </c>
      <c r="P47" s="16">
        <f t="shared" si="3"/>
        <v>0</v>
      </c>
      <c r="Q47" s="16">
        <f t="shared" si="4"/>
        <v>0</v>
      </c>
      <c r="R47" s="18">
        <f t="shared" si="5"/>
        <v>0</v>
      </c>
      <c r="S47" s="15">
        <f t="shared" si="6"/>
        <v>109.14975246415982</v>
      </c>
      <c r="T47" s="15">
        <f t="shared" si="7"/>
        <v>96.032872401573385</v>
      </c>
      <c r="U47" s="15">
        <f t="shared" si="8"/>
        <v>104.82914502158989</v>
      </c>
    </row>
    <row r="48" spans="1:21" x14ac:dyDescent="0.25">
      <c r="A48" s="42" t="s">
        <v>272</v>
      </c>
      <c r="B48" t="s">
        <v>17</v>
      </c>
      <c r="C48" t="s">
        <v>203</v>
      </c>
      <c r="D48" t="s">
        <v>207</v>
      </c>
      <c r="E48">
        <v>-9.8799999999991996</v>
      </c>
      <c r="F48">
        <v>-0.8</v>
      </c>
      <c r="G48">
        <v>-10.679999999998472</v>
      </c>
      <c r="H48">
        <v>-0.7999999999992724</v>
      </c>
      <c r="I48">
        <v>-21.359999999996944</v>
      </c>
      <c r="J48" s="16">
        <f t="shared" si="0"/>
        <v>-2.1359999999996944E-4</v>
      </c>
      <c r="N48">
        <f t="shared" si="2"/>
        <v>4</v>
      </c>
      <c r="O48" s="40">
        <v>42467</v>
      </c>
      <c r="P48" s="16">
        <f t="shared" si="3"/>
        <v>0</v>
      </c>
      <c r="Q48" s="16">
        <f t="shared" si="4"/>
        <v>0</v>
      </c>
      <c r="R48" s="18">
        <f t="shared" si="5"/>
        <v>0</v>
      </c>
      <c r="S48" s="15">
        <f t="shared" si="6"/>
        <v>109.14975246415982</v>
      </c>
      <c r="T48" s="15">
        <f t="shared" si="7"/>
        <v>96.032872401573385</v>
      </c>
      <c r="U48" s="15">
        <f t="shared" si="8"/>
        <v>104.82914502158989</v>
      </c>
    </row>
    <row r="49" spans="1:21" x14ac:dyDescent="0.25">
      <c r="A49" s="42" t="s">
        <v>272</v>
      </c>
      <c r="B49" t="s">
        <v>21</v>
      </c>
      <c r="C49" t="s">
        <v>208</v>
      </c>
      <c r="D49" t="s">
        <v>209</v>
      </c>
      <c r="E49">
        <v>-225.67999999999847</v>
      </c>
      <c r="F49">
        <v>-1.67</v>
      </c>
      <c r="G49">
        <v>-227.35000000000036</v>
      </c>
      <c r="H49">
        <v>-1.6700000000018917</v>
      </c>
      <c r="I49">
        <v>-227.35000000000036</v>
      </c>
      <c r="J49" s="16">
        <f t="shared" si="0"/>
        <v>-2.2735000000000038E-3</v>
      </c>
      <c r="N49">
        <f t="shared" si="2"/>
        <v>5</v>
      </c>
      <c r="O49" s="40">
        <v>42468</v>
      </c>
      <c r="P49" s="16">
        <f t="shared" si="3"/>
        <v>0</v>
      </c>
      <c r="Q49" s="16">
        <f t="shared" si="4"/>
        <v>0</v>
      </c>
      <c r="R49" s="18">
        <f t="shared" si="5"/>
        <v>0</v>
      </c>
      <c r="S49" s="15">
        <f t="shared" si="6"/>
        <v>109.14975246415982</v>
      </c>
      <c r="T49" s="15">
        <f t="shared" si="7"/>
        <v>96.032872401573385</v>
      </c>
      <c r="U49" s="15">
        <f t="shared" si="8"/>
        <v>104.82914502158989</v>
      </c>
    </row>
    <row r="50" spans="1:21" x14ac:dyDescent="0.25">
      <c r="A50" s="42" t="s">
        <v>272</v>
      </c>
      <c r="B50" t="s">
        <v>21</v>
      </c>
      <c r="C50" t="s">
        <v>208</v>
      </c>
      <c r="D50" t="s">
        <v>210</v>
      </c>
      <c r="E50">
        <v>-146.25</v>
      </c>
      <c r="F50">
        <v>-2.2400000000000002</v>
      </c>
      <c r="G50">
        <v>-148.48999999999978</v>
      </c>
      <c r="H50">
        <v>-2.2399999999997817</v>
      </c>
      <c r="I50">
        <v>-148.48999999999978</v>
      </c>
      <c r="J50" s="16">
        <f t="shared" si="0"/>
        <v>-1.4848999999999978E-3</v>
      </c>
      <c r="N50">
        <f t="shared" si="2"/>
        <v>1</v>
      </c>
      <c r="O50" s="40">
        <v>42471</v>
      </c>
      <c r="P50" s="16">
        <f t="shared" si="3"/>
        <v>0</v>
      </c>
      <c r="Q50" s="16">
        <f t="shared" si="4"/>
        <v>0</v>
      </c>
      <c r="R50" s="18">
        <f t="shared" si="5"/>
        <v>0</v>
      </c>
      <c r="S50" s="15">
        <f t="shared" si="6"/>
        <v>109.14975246415982</v>
      </c>
      <c r="T50" s="15">
        <f t="shared" si="7"/>
        <v>96.032872401573385</v>
      </c>
      <c r="U50" s="15">
        <f t="shared" si="8"/>
        <v>104.82914502158989</v>
      </c>
    </row>
    <row r="51" spans="1:21" x14ac:dyDescent="0.25">
      <c r="A51" s="42" t="s">
        <v>272</v>
      </c>
      <c r="B51" t="s">
        <v>21</v>
      </c>
      <c r="C51" t="s">
        <v>208</v>
      </c>
      <c r="D51" t="s">
        <v>211</v>
      </c>
      <c r="E51">
        <v>459.89999999999964</v>
      </c>
      <c r="F51">
        <v>-1.75</v>
      </c>
      <c r="G51">
        <v>458.14999999999782</v>
      </c>
      <c r="H51">
        <v>-1.750000000001819</v>
      </c>
      <c r="I51">
        <v>458.14999999999782</v>
      </c>
      <c r="J51" s="16">
        <f t="shared" si="0"/>
        <v>4.581499999999978E-3</v>
      </c>
      <c r="N51">
        <f t="shared" si="2"/>
        <v>2</v>
      </c>
      <c r="O51" s="40">
        <v>42472</v>
      </c>
      <c r="P51" s="16">
        <f t="shared" si="3"/>
        <v>0</v>
      </c>
      <c r="Q51" s="16">
        <f t="shared" si="4"/>
        <v>0</v>
      </c>
      <c r="R51" s="18">
        <f t="shared" si="5"/>
        <v>0</v>
      </c>
      <c r="S51" s="15">
        <f t="shared" si="6"/>
        <v>109.14975246415982</v>
      </c>
      <c r="T51" s="15">
        <f t="shared" si="7"/>
        <v>96.032872401573385</v>
      </c>
      <c r="U51" s="15">
        <f t="shared" si="8"/>
        <v>104.82914502158989</v>
      </c>
    </row>
    <row r="52" spans="1:21" x14ac:dyDescent="0.25">
      <c r="A52" s="42" t="s">
        <v>272</v>
      </c>
      <c r="B52" t="s">
        <v>21</v>
      </c>
      <c r="C52" t="s">
        <v>212</v>
      </c>
      <c r="D52" t="s">
        <v>213</v>
      </c>
      <c r="E52">
        <v>-30.75</v>
      </c>
      <c r="F52">
        <v>-1.75</v>
      </c>
      <c r="G52">
        <v>-32.5</v>
      </c>
      <c r="H52">
        <v>-1.75</v>
      </c>
      <c r="I52">
        <v>-32.5</v>
      </c>
      <c r="J52" s="16">
        <f t="shared" si="0"/>
        <v>-3.2499999999999999E-4</v>
      </c>
      <c r="N52">
        <f t="shared" si="2"/>
        <v>3</v>
      </c>
      <c r="O52" s="40">
        <v>42473</v>
      </c>
      <c r="P52" s="16">
        <f t="shared" si="3"/>
        <v>0</v>
      </c>
      <c r="Q52" s="16">
        <f t="shared" si="4"/>
        <v>0</v>
      </c>
      <c r="R52" s="18">
        <f t="shared" si="5"/>
        <v>0</v>
      </c>
      <c r="S52" s="15">
        <f t="shared" si="6"/>
        <v>109.14975246415982</v>
      </c>
      <c r="T52" s="15">
        <f t="shared" si="7"/>
        <v>96.032872401573385</v>
      </c>
      <c r="U52" s="15">
        <f t="shared" si="8"/>
        <v>104.82914502158989</v>
      </c>
    </row>
    <row r="53" spans="1:21" x14ac:dyDescent="0.25">
      <c r="A53" s="42" t="s">
        <v>272</v>
      </c>
      <c r="B53" t="s">
        <v>21</v>
      </c>
      <c r="C53" t="s">
        <v>212</v>
      </c>
      <c r="D53" t="s">
        <v>214</v>
      </c>
      <c r="E53">
        <v>-211.20000000000073</v>
      </c>
      <c r="F53">
        <v>-2.5599999999999996</v>
      </c>
      <c r="G53">
        <v>-213.76000000000022</v>
      </c>
      <c r="H53">
        <v>-2.5599999999994907</v>
      </c>
      <c r="I53">
        <v>-213.76000000000022</v>
      </c>
      <c r="J53" s="16">
        <f t="shared" si="0"/>
        <v>-2.1376000000000021E-3</v>
      </c>
      <c r="N53">
        <f t="shared" si="2"/>
        <v>4</v>
      </c>
      <c r="O53" s="40">
        <v>42474</v>
      </c>
      <c r="P53" s="16">
        <f t="shared" si="3"/>
        <v>0</v>
      </c>
      <c r="Q53" s="16">
        <f t="shared" si="4"/>
        <v>0</v>
      </c>
      <c r="R53" s="18">
        <f t="shared" si="5"/>
        <v>0</v>
      </c>
      <c r="S53" s="15">
        <f t="shared" si="6"/>
        <v>109.14975246415982</v>
      </c>
      <c r="T53" s="15">
        <f t="shared" si="7"/>
        <v>96.032872401573385</v>
      </c>
      <c r="U53" s="15">
        <f t="shared" si="8"/>
        <v>104.82914502158989</v>
      </c>
    </row>
    <row r="54" spans="1:21" x14ac:dyDescent="0.25">
      <c r="A54" s="42" t="s">
        <v>272</v>
      </c>
      <c r="B54" t="s">
        <v>21</v>
      </c>
      <c r="C54" t="s">
        <v>212</v>
      </c>
      <c r="D54" t="s">
        <v>215</v>
      </c>
      <c r="E54">
        <v>-222.29999999999927</v>
      </c>
      <c r="F54">
        <v>-1.92</v>
      </c>
      <c r="G54">
        <v>-224.21999999999935</v>
      </c>
      <c r="H54">
        <v>-1.9200000000000728</v>
      </c>
      <c r="I54">
        <v>-224.21999999999935</v>
      </c>
      <c r="J54" s="16">
        <f t="shared" si="0"/>
        <v>-2.2421999999999932E-3</v>
      </c>
      <c r="N54">
        <f t="shared" si="2"/>
        <v>5</v>
      </c>
      <c r="O54" s="40">
        <v>42475</v>
      </c>
      <c r="P54" s="16">
        <f t="shared" si="3"/>
        <v>0</v>
      </c>
      <c r="Q54" s="16">
        <f t="shared" si="4"/>
        <v>0</v>
      </c>
      <c r="R54" s="18">
        <f t="shared" si="5"/>
        <v>0</v>
      </c>
      <c r="S54" s="15">
        <f t="shared" si="6"/>
        <v>109.14975246415982</v>
      </c>
      <c r="T54" s="15">
        <f t="shared" si="7"/>
        <v>96.032872401573385</v>
      </c>
      <c r="U54" s="15">
        <f t="shared" si="8"/>
        <v>104.82914502158989</v>
      </c>
    </row>
    <row r="55" spans="1:21" x14ac:dyDescent="0.25">
      <c r="A55" s="42" t="s">
        <v>272</v>
      </c>
      <c r="B55" t="s">
        <v>21</v>
      </c>
      <c r="C55" t="s">
        <v>212</v>
      </c>
      <c r="D55" t="s">
        <v>216</v>
      </c>
      <c r="E55">
        <v>-34.090000000000146</v>
      </c>
      <c r="F55">
        <v>-0.83000000000000007</v>
      </c>
      <c r="G55">
        <v>-34.919995499998549</v>
      </c>
      <c r="H55">
        <v>-0.82999549999840383</v>
      </c>
      <c r="I55">
        <v>-34.919995499998549</v>
      </c>
      <c r="J55" s="16">
        <f t="shared" si="0"/>
        <v>-3.4919995499998552E-4</v>
      </c>
      <c r="N55">
        <f t="shared" ref="N55:N86" si="9">WEEKDAY(O55,2)</f>
        <v>1</v>
      </c>
      <c r="O55" s="40">
        <v>42478</v>
      </c>
      <c r="P55" s="16">
        <f t="shared" si="3"/>
        <v>0</v>
      </c>
      <c r="Q55" s="16">
        <f t="shared" si="4"/>
        <v>0</v>
      </c>
      <c r="R55" s="18">
        <f t="shared" si="5"/>
        <v>0</v>
      </c>
      <c r="S55" s="15">
        <f t="shared" si="6"/>
        <v>109.14975246415982</v>
      </c>
      <c r="T55" s="15">
        <f t="shared" si="7"/>
        <v>96.032872401573385</v>
      </c>
      <c r="U55" s="15">
        <f t="shared" si="8"/>
        <v>104.82914502158989</v>
      </c>
    </row>
    <row r="56" spans="1:21" x14ac:dyDescent="0.25">
      <c r="A56" s="42" t="s">
        <v>272</v>
      </c>
      <c r="B56" t="s">
        <v>21</v>
      </c>
      <c r="C56" t="s">
        <v>212</v>
      </c>
      <c r="D56" t="s">
        <v>217</v>
      </c>
      <c r="E56">
        <v>169.32999999999993</v>
      </c>
      <c r="F56">
        <v>-2.85</v>
      </c>
      <c r="G56">
        <v>166.4800000000032</v>
      </c>
      <c r="H56">
        <v>-2.8499999999967258</v>
      </c>
      <c r="I56">
        <v>166.4800000000032</v>
      </c>
      <c r="J56" s="16">
        <f t="shared" si="0"/>
        <v>1.664800000000032E-3</v>
      </c>
      <c r="N56">
        <f t="shared" si="9"/>
        <v>2</v>
      </c>
      <c r="O56" s="40">
        <v>42479</v>
      </c>
      <c r="P56" s="16">
        <f t="shared" si="3"/>
        <v>0</v>
      </c>
      <c r="Q56" s="16">
        <f t="shared" si="4"/>
        <v>0</v>
      </c>
      <c r="R56" s="18">
        <f t="shared" si="5"/>
        <v>0</v>
      </c>
      <c r="S56" s="15">
        <f t="shared" si="6"/>
        <v>109.14975246415982</v>
      </c>
      <c r="T56" s="15">
        <f t="shared" si="7"/>
        <v>96.032872401573385</v>
      </c>
      <c r="U56" s="15">
        <f t="shared" si="8"/>
        <v>104.82914502158989</v>
      </c>
    </row>
    <row r="57" spans="1:21" x14ac:dyDescent="0.25">
      <c r="A57" s="42" t="s">
        <v>272</v>
      </c>
      <c r="B57" t="s">
        <v>21</v>
      </c>
      <c r="C57" t="s">
        <v>218</v>
      </c>
      <c r="D57" t="s">
        <v>219</v>
      </c>
      <c r="E57">
        <v>-474.29999999999927</v>
      </c>
      <c r="F57">
        <v>-1.21</v>
      </c>
      <c r="G57">
        <v>-475.5100020000009</v>
      </c>
      <c r="H57">
        <v>-1.2100020000016229</v>
      </c>
      <c r="I57">
        <v>-475.5100020000009</v>
      </c>
      <c r="J57" s="16">
        <f t="shared" si="0"/>
        <v>-4.7551000200000085E-3</v>
      </c>
      <c r="N57">
        <f t="shared" si="9"/>
        <v>3</v>
      </c>
      <c r="O57" s="40">
        <v>42480</v>
      </c>
      <c r="P57" s="16">
        <f t="shared" si="3"/>
        <v>-1.2148261219999765E-3</v>
      </c>
      <c r="Q57" s="16">
        <f t="shared" si="4"/>
        <v>0</v>
      </c>
      <c r="R57" s="18">
        <f t="shared" si="5"/>
        <v>-1.2148261219999765E-3</v>
      </c>
      <c r="S57" s="15">
        <f t="shared" si="6"/>
        <v>109.01715449365652</v>
      </c>
      <c r="T57" s="15">
        <f t="shared" si="7"/>
        <v>96.032872401573385</v>
      </c>
      <c r="U57" s="15">
        <f t="shared" si="8"/>
        <v>104.70179583787075</v>
      </c>
    </row>
    <row r="58" spans="1:21" x14ac:dyDescent="0.25">
      <c r="A58" s="42" t="s">
        <v>272</v>
      </c>
      <c r="B58" t="s">
        <v>21</v>
      </c>
      <c r="C58" t="s">
        <v>218</v>
      </c>
      <c r="D58" t="s">
        <v>220</v>
      </c>
      <c r="E58">
        <v>-175.47999999999956</v>
      </c>
      <c r="F58">
        <v>-1.1000000000000001</v>
      </c>
      <c r="G58">
        <v>-176.57999999999811</v>
      </c>
      <c r="H58">
        <v>-1.0999999999985448</v>
      </c>
      <c r="I58">
        <v>-176.57999999999811</v>
      </c>
      <c r="J58" s="16">
        <f t="shared" si="0"/>
        <v>-1.765799999999981E-3</v>
      </c>
      <c r="N58">
        <f t="shared" si="9"/>
        <v>4</v>
      </c>
      <c r="O58" s="40">
        <v>42481</v>
      </c>
      <c r="P58" s="16">
        <f t="shared" si="3"/>
        <v>7.8959993600001327E-4</v>
      </c>
      <c r="Q58" s="16">
        <f t="shared" si="4"/>
        <v>1.0193000899999969E-3</v>
      </c>
      <c r="R58" s="18">
        <f t="shared" si="5"/>
        <v>1.8089000260000103E-3</v>
      </c>
      <c r="S58" s="15">
        <f t="shared" si="6"/>
        <v>109.10323443186761</v>
      </c>
      <c r="T58" s="15">
        <f t="shared" si="7"/>
        <v>96.130758717055272</v>
      </c>
      <c r="U58" s="15">
        <f t="shared" si="8"/>
        <v>104.89119091908411</v>
      </c>
    </row>
    <row r="59" spans="1:21" x14ac:dyDescent="0.25">
      <c r="A59" s="42" t="s">
        <v>272</v>
      </c>
      <c r="B59" t="s">
        <v>21</v>
      </c>
      <c r="C59" t="s">
        <v>218</v>
      </c>
      <c r="D59" t="s">
        <v>178</v>
      </c>
      <c r="E59">
        <v>-1013.6000000000004</v>
      </c>
      <c r="F59">
        <v>-17.700000000000003</v>
      </c>
      <c r="G59">
        <v>-1031.3000840000004</v>
      </c>
      <c r="H59">
        <v>-17.700084000000061</v>
      </c>
      <c r="I59">
        <v>-1031.3000840000004</v>
      </c>
      <c r="J59" s="16">
        <f t="shared" si="0"/>
        <v>-1.0313000840000005E-2</v>
      </c>
      <c r="N59">
        <f t="shared" si="9"/>
        <v>5</v>
      </c>
      <c r="O59" s="40">
        <v>42482</v>
      </c>
      <c r="P59" s="16">
        <f t="shared" si="3"/>
        <v>6.6710000000000224E-3</v>
      </c>
      <c r="Q59" s="16">
        <f t="shared" si="4"/>
        <v>0</v>
      </c>
      <c r="R59" s="18">
        <f t="shared" si="5"/>
        <v>6.6710000000000224E-3</v>
      </c>
      <c r="S59" s="15">
        <f t="shared" si="6"/>
        <v>109.83106210876261</v>
      </c>
      <c r="T59" s="15">
        <f t="shared" si="7"/>
        <v>96.130758717055272</v>
      </c>
      <c r="U59" s="15">
        <f t="shared" si="8"/>
        <v>105.59092005370533</v>
      </c>
    </row>
    <row r="60" spans="1:21" x14ac:dyDescent="0.25">
      <c r="A60" s="42" t="s">
        <v>272</v>
      </c>
      <c r="B60" t="s">
        <v>21</v>
      </c>
      <c r="C60" t="s">
        <v>218</v>
      </c>
      <c r="D60" t="s">
        <v>221</v>
      </c>
      <c r="E60">
        <v>-53.710000000000946</v>
      </c>
      <c r="F60">
        <v>-1.6</v>
      </c>
      <c r="G60">
        <v>-55.309998200000337</v>
      </c>
      <c r="H60">
        <v>-1.5999981999993906</v>
      </c>
      <c r="I60">
        <v>-55.309998200000337</v>
      </c>
      <c r="J60" s="16">
        <f t="shared" si="0"/>
        <v>-5.5309998200000338E-4</v>
      </c>
      <c r="N60">
        <f t="shared" si="9"/>
        <v>1</v>
      </c>
      <c r="O60" s="40">
        <v>42485</v>
      </c>
      <c r="P60" s="16">
        <f t="shared" si="3"/>
        <v>0</v>
      </c>
      <c r="Q60" s="16">
        <f t="shared" si="4"/>
        <v>0</v>
      </c>
      <c r="R60" s="18">
        <f t="shared" si="5"/>
        <v>0</v>
      </c>
      <c r="S60" s="15">
        <f t="shared" si="6"/>
        <v>109.83106210876261</v>
      </c>
      <c r="T60" s="15">
        <f t="shared" si="7"/>
        <v>96.130758717055272</v>
      </c>
      <c r="U60" s="15">
        <f t="shared" si="8"/>
        <v>105.59092005370533</v>
      </c>
    </row>
    <row r="61" spans="1:21" x14ac:dyDescent="0.25">
      <c r="A61" s="42" t="s">
        <v>272</v>
      </c>
      <c r="B61" t="s">
        <v>21</v>
      </c>
      <c r="C61" t="s">
        <v>222</v>
      </c>
      <c r="D61" t="s">
        <v>161</v>
      </c>
      <c r="E61">
        <v>-278.82999999999993</v>
      </c>
      <c r="F61">
        <v>-1.6</v>
      </c>
      <c r="G61">
        <v>-280.43000199999733</v>
      </c>
      <c r="H61">
        <v>-1.6000019999974029</v>
      </c>
      <c r="I61">
        <v>-280.43000199999733</v>
      </c>
      <c r="J61" s="16">
        <f t="shared" si="0"/>
        <v>-2.8043000199999735E-3</v>
      </c>
      <c r="N61">
        <f t="shared" si="9"/>
        <v>2</v>
      </c>
      <c r="O61" s="40">
        <v>42486</v>
      </c>
      <c r="P61" s="16">
        <f t="shared" si="3"/>
        <v>0</v>
      </c>
      <c r="Q61" s="16">
        <f t="shared" si="4"/>
        <v>0</v>
      </c>
      <c r="R61" s="18">
        <f t="shared" si="5"/>
        <v>0</v>
      </c>
      <c r="S61" s="15">
        <f t="shared" si="6"/>
        <v>109.83106210876261</v>
      </c>
      <c r="T61" s="15">
        <f t="shared" si="7"/>
        <v>96.130758717055272</v>
      </c>
      <c r="U61" s="15">
        <f t="shared" si="8"/>
        <v>105.59092005370533</v>
      </c>
    </row>
    <row r="62" spans="1:21" x14ac:dyDescent="0.25">
      <c r="A62" s="42" t="s">
        <v>272</v>
      </c>
      <c r="B62" t="s">
        <v>21</v>
      </c>
      <c r="C62" t="s">
        <v>222</v>
      </c>
      <c r="D62" t="s">
        <v>223</v>
      </c>
      <c r="E62">
        <v>88.200000000000728</v>
      </c>
      <c r="F62">
        <v>-2.37</v>
      </c>
      <c r="G62">
        <v>85.829999999999927</v>
      </c>
      <c r="H62">
        <v>-2.3700000000008004</v>
      </c>
      <c r="I62">
        <v>85.829999999999927</v>
      </c>
      <c r="J62" s="16">
        <f t="shared" si="0"/>
        <v>8.5829999999999923E-4</v>
      </c>
      <c r="N62">
        <f t="shared" si="9"/>
        <v>3</v>
      </c>
      <c r="O62" s="40">
        <v>42487</v>
      </c>
      <c r="P62" s="16">
        <f t="shared" si="3"/>
        <v>6.118399999999892E-3</v>
      </c>
      <c r="Q62" s="16">
        <f t="shared" si="4"/>
        <v>-3.1078901099999709E-4</v>
      </c>
      <c r="R62" s="18">
        <f t="shared" si="5"/>
        <v>5.8076109889998945E-3</v>
      </c>
      <c r="S62" s="15">
        <f t="shared" si="6"/>
        <v>110.50305247916884</v>
      </c>
      <c r="T62" s="15">
        <f t="shared" si="7"/>
        <v>96.100882333626913</v>
      </c>
      <c r="U62" s="15">
        <f t="shared" si="8"/>
        <v>106.20415104134784</v>
      </c>
    </row>
    <row r="63" spans="1:21" x14ac:dyDescent="0.25">
      <c r="A63" s="42" t="s">
        <v>272</v>
      </c>
      <c r="B63" t="s">
        <v>21</v>
      </c>
      <c r="C63" t="s">
        <v>224</v>
      </c>
      <c r="D63" t="s">
        <v>225</v>
      </c>
      <c r="E63">
        <v>-312.6200000000008</v>
      </c>
      <c r="F63">
        <v>-3.84</v>
      </c>
      <c r="G63">
        <v>-316.45999999999913</v>
      </c>
      <c r="H63">
        <v>-3.8399999999983265</v>
      </c>
      <c r="I63">
        <v>-316.45999999999913</v>
      </c>
      <c r="J63" s="16">
        <f t="shared" si="0"/>
        <v>-3.1645999999999914E-3</v>
      </c>
      <c r="N63">
        <f t="shared" si="9"/>
        <v>4</v>
      </c>
      <c r="O63" s="40">
        <v>42488</v>
      </c>
      <c r="P63" s="16">
        <f t="shared" si="3"/>
        <v>-1.6721840050000027E-2</v>
      </c>
      <c r="Q63" s="16">
        <f t="shared" si="4"/>
        <v>0</v>
      </c>
      <c r="R63" s="18">
        <f t="shared" si="5"/>
        <v>-1.6721840050000027E-2</v>
      </c>
      <c r="S63" s="15">
        <f t="shared" si="6"/>
        <v>108.65523811057543</v>
      </c>
      <c r="T63" s="15">
        <f t="shared" si="7"/>
        <v>96.100882333626913</v>
      </c>
      <c r="U63" s="15">
        <f t="shared" si="8"/>
        <v>104.42822221498838</v>
      </c>
    </row>
    <row r="64" spans="1:21" x14ac:dyDescent="0.25">
      <c r="A64" s="42" t="s">
        <v>272</v>
      </c>
      <c r="B64" t="s">
        <v>21</v>
      </c>
      <c r="C64" t="s">
        <v>224</v>
      </c>
      <c r="D64" t="s">
        <v>226</v>
      </c>
      <c r="E64">
        <v>8.7099999999991269</v>
      </c>
      <c r="F64">
        <v>-2.29</v>
      </c>
      <c r="G64">
        <v>6.4199989000007918</v>
      </c>
      <c r="H64">
        <v>-2.2900010999983351</v>
      </c>
      <c r="I64">
        <v>6.4199989000007918</v>
      </c>
      <c r="J64" s="16">
        <f t="shared" si="0"/>
        <v>6.419998900000792E-5</v>
      </c>
      <c r="N64">
        <f t="shared" si="9"/>
        <v>5</v>
      </c>
      <c r="O64" s="40">
        <v>42489</v>
      </c>
      <c r="P64" s="16">
        <f t="shared" si="3"/>
        <v>-2.6219973599989315E-4</v>
      </c>
      <c r="Q64" s="16">
        <f t="shared" si="4"/>
        <v>0</v>
      </c>
      <c r="R64" s="18">
        <f t="shared" si="5"/>
        <v>-2.6219973599989315E-4</v>
      </c>
      <c r="S64" s="15">
        <f t="shared" si="6"/>
        <v>108.62674873582782</v>
      </c>
      <c r="T64" s="15">
        <f t="shared" si="7"/>
        <v>96.100882333626913</v>
      </c>
      <c r="U64" s="15">
        <f t="shared" si="8"/>
        <v>104.40084116269267</v>
      </c>
    </row>
    <row r="65" spans="1:21" x14ac:dyDescent="0.25">
      <c r="A65" s="42" t="s">
        <v>272</v>
      </c>
      <c r="B65" t="s">
        <v>21</v>
      </c>
      <c r="C65" t="s">
        <v>158</v>
      </c>
      <c r="D65" t="s">
        <v>227</v>
      </c>
      <c r="E65">
        <v>-223.65000000000146</v>
      </c>
      <c r="F65">
        <v>-1.6800000000000002</v>
      </c>
      <c r="G65">
        <v>-225.32999999999811</v>
      </c>
      <c r="H65">
        <v>-1.6799999999966531</v>
      </c>
      <c r="I65">
        <v>-225.32999999999811</v>
      </c>
      <c r="J65" s="16">
        <f t="shared" si="0"/>
        <v>-2.2532999999999811E-3</v>
      </c>
      <c r="N65">
        <f t="shared" si="9"/>
        <v>1</v>
      </c>
      <c r="O65" s="40">
        <v>42492</v>
      </c>
      <c r="P65" s="16">
        <f t="shared" si="3"/>
        <v>0</v>
      </c>
      <c r="Q65" s="16">
        <f t="shared" si="4"/>
        <v>0</v>
      </c>
      <c r="R65" s="18">
        <f t="shared" si="5"/>
        <v>0</v>
      </c>
      <c r="S65" s="15">
        <f t="shared" si="6"/>
        <v>108.62674873582782</v>
      </c>
      <c r="T65" s="15">
        <f t="shared" si="7"/>
        <v>96.100882333626913</v>
      </c>
      <c r="U65" s="15">
        <f t="shared" si="8"/>
        <v>104.40084116269267</v>
      </c>
    </row>
    <row r="66" spans="1:21" x14ac:dyDescent="0.25">
      <c r="A66" s="42" t="s">
        <v>272</v>
      </c>
      <c r="B66" t="s">
        <v>21</v>
      </c>
      <c r="C66" t="s">
        <v>160</v>
      </c>
      <c r="D66" t="s">
        <v>228</v>
      </c>
      <c r="E66">
        <v>-201.6299999999992</v>
      </c>
      <c r="F66">
        <v>-4.21</v>
      </c>
      <c r="G66">
        <v>-205.83998660000179</v>
      </c>
      <c r="H66">
        <v>-4.2099866000025941</v>
      </c>
      <c r="I66">
        <v>-205.83998660000179</v>
      </c>
      <c r="J66" s="16">
        <f t="shared" si="0"/>
        <v>-2.058399866000018E-3</v>
      </c>
      <c r="N66">
        <f t="shared" si="9"/>
        <v>2</v>
      </c>
      <c r="O66" s="40">
        <v>42493</v>
      </c>
      <c r="P66" s="16">
        <f t="shared" si="3"/>
        <v>6.4172000000000846E-3</v>
      </c>
      <c r="Q66" s="16">
        <f t="shared" si="4"/>
        <v>0</v>
      </c>
      <c r="R66" s="18">
        <f t="shared" si="5"/>
        <v>6.4172000000000846E-3</v>
      </c>
      <c r="S66" s="15">
        <f t="shared" si="6"/>
        <v>109.32382830781538</v>
      </c>
      <c r="T66" s="15">
        <f t="shared" si="7"/>
        <v>96.100882333626913</v>
      </c>
      <c r="U66" s="15">
        <f t="shared" si="8"/>
        <v>105.07080224060191</v>
      </c>
    </row>
    <row r="67" spans="1:21" x14ac:dyDescent="0.25">
      <c r="A67" s="42" t="s">
        <v>272</v>
      </c>
      <c r="B67" t="s">
        <v>21</v>
      </c>
      <c r="C67" t="s">
        <v>160</v>
      </c>
      <c r="D67" t="s">
        <v>229</v>
      </c>
      <c r="E67">
        <v>-304.92000000000007</v>
      </c>
      <c r="F67">
        <v>-1.06</v>
      </c>
      <c r="G67">
        <v>-305.97999999999956</v>
      </c>
      <c r="H67">
        <v>-1.0599999999994907</v>
      </c>
      <c r="I67">
        <v>-305.97999999999956</v>
      </c>
      <c r="J67" s="16">
        <f t="shared" si="0"/>
        <v>-3.0597999999999958E-3</v>
      </c>
      <c r="N67">
        <f t="shared" si="9"/>
        <v>3</v>
      </c>
      <c r="O67" s="40">
        <v>42494</v>
      </c>
      <c r="P67" s="16">
        <f t="shared" si="3"/>
        <v>0</v>
      </c>
      <c r="Q67" s="16">
        <f t="shared" si="4"/>
        <v>0</v>
      </c>
      <c r="R67" s="18">
        <f t="shared" si="5"/>
        <v>0</v>
      </c>
      <c r="S67" s="15">
        <f t="shared" si="6"/>
        <v>109.32382830781538</v>
      </c>
      <c r="T67" s="15">
        <f t="shared" si="7"/>
        <v>96.100882333626913</v>
      </c>
      <c r="U67" s="15">
        <f t="shared" si="8"/>
        <v>105.07080224060191</v>
      </c>
    </row>
    <row r="68" spans="1:21" x14ac:dyDescent="0.25">
      <c r="A68" s="42" t="s">
        <v>272</v>
      </c>
      <c r="B68" t="s">
        <v>21</v>
      </c>
      <c r="C68" t="s">
        <v>160</v>
      </c>
      <c r="D68" t="s">
        <v>230</v>
      </c>
      <c r="E68">
        <v>-100.03999999999905</v>
      </c>
      <c r="F68">
        <v>-1.6</v>
      </c>
      <c r="G68">
        <v>-101.64000000000124</v>
      </c>
      <c r="H68">
        <v>-1.6000000000021828</v>
      </c>
      <c r="I68">
        <v>-101.64000000000124</v>
      </c>
      <c r="J68" s="16">
        <f t="shared" si="0"/>
        <v>-1.0164000000000123E-3</v>
      </c>
      <c r="N68">
        <f t="shared" si="9"/>
        <v>4</v>
      </c>
      <c r="O68" s="40">
        <v>42495</v>
      </c>
      <c r="P68" s="16">
        <f t="shared" si="3"/>
        <v>0</v>
      </c>
      <c r="Q68" s="16">
        <f t="shared" si="4"/>
        <v>0</v>
      </c>
      <c r="R68" s="18">
        <f t="shared" si="5"/>
        <v>0</v>
      </c>
      <c r="S68" s="15">
        <f t="shared" si="6"/>
        <v>109.32382830781538</v>
      </c>
      <c r="T68" s="15">
        <f t="shared" si="7"/>
        <v>96.100882333626913</v>
      </c>
      <c r="U68" s="15">
        <f t="shared" si="8"/>
        <v>105.07080224060191</v>
      </c>
    </row>
    <row r="69" spans="1:21" x14ac:dyDescent="0.25">
      <c r="A69" s="42" t="s">
        <v>272</v>
      </c>
      <c r="B69" t="s">
        <v>21</v>
      </c>
      <c r="C69" t="s">
        <v>231</v>
      </c>
      <c r="D69" t="s">
        <v>232</v>
      </c>
      <c r="E69">
        <v>-68.540000000000873</v>
      </c>
      <c r="F69">
        <v>-2.46</v>
      </c>
      <c r="G69">
        <v>-71</v>
      </c>
      <c r="H69">
        <v>-2.4599999999991269</v>
      </c>
      <c r="I69">
        <v>-71</v>
      </c>
      <c r="J69" s="16">
        <f t="shared" ref="J69:J111" si="10">I69/100000</f>
        <v>-7.1000000000000002E-4</v>
      </c>
      <c r="N69">
        <f t="shared" si="9"/>
        <v>5</v>
      </c>
      <c r="O69" s="40">
        <v>42496</v>
      </c>
      <c r="P69" s="16">
        <f t="shared" si="3"/>
        <v>0</v>
      </c>
      <c r="Q69" s="16">
        <f t="shared" si="4"/>
        <v>0</v>
      </c>
      <c r="R69" s="18">
        <f t="shared" si="5"/>
        <v>0</v>
      </c>
      <c r="S69" s="15">
        <f t="shared" si="6"/>
        <v>109.32382830781538</v>
      </c>
      <c r="T69" s="15">
        <f t="shared" si="7"/>
        <v>96.100882333626913</v>
      </c>
      <c r="U69" s="15">
        <f t="shared" si="8"/>
        <v>105.07080224060191</v>
      </c>
    </row>
    <row r="70" spans="1:21" x14ac:dyDescent="0.25">
      <c r="A70" s="42" t="s">
        <v>272</v>
      </c>
      <c r="B70" t="s">
        <v>21</v>
      </c>
      <c r="C70" t="s">
        <v>231</v>
      </c>
      <c r="D70" t="s">
        <v>23</v>
      </c>
      <c r="E70">
        <v>-13.139999999999418</v>
      </c>
      <c r="F70">
        <v>-2.08</v>
      </c>
      <c r="G70">
        <v>-15.219999999999345</v>
      </c>
      <c r="H70">
        <v>-2.0799999999999272</v>
      </c>
      <c r="I70">
        <v>-15.219999999999345</v>
      </c>
      <c r="J70" s="16">
        <f t="shared" si="10"/>
        <v>-1.5219999999999345E-4</v>
      </c>
      <c r="N70">
        <f t="shared" si="9"/>
        <v>1</v>
      </c>
      <c r="O70" s="40">
        <v>42499</v>
      </c>
      <c r="P70" s="16">
        <f t="shared" ref="P70:P86" si="11">SUMIFS(J:J,B:B,$P$3,C:C,O70)</f>
        <v>0</v>
      </c>
      <c r="Q70" s="16">
        <f t="shared" ref="Q70:Q86" si="12">SUMIFS(J:J,B:B,$Q$3,C:C,O70)</f>
        <v>0</v>
      </c>
      <c r="R70" s="18">
        <f t="shared" ref="R70:R86" si="13">P70+Q70</f>
        <v>0</v>
      </c>
      <c r="S70" s="15">
        <f t="shared" ref="S70:S86" si="14">S69*(1+P70)</f>
        <v>109.32382830781538</v>
      </c>
      <c r="T70" s="15">
        <f t="shared" ref="T70:T86" si="15">T69*(1+Q70)</f>
        <v>96.100882333626913</v>
      </c>
      <c r="U70" s="15">
        <f t="shared" ref="U70:U86" si="16">U69*(1+R70)</f>
        <v>105.07080224060191</v>
      </c>
    </row>
    <row r="71" spans="1:21" x14ac:dyDescent="0.25">
      <c r="A71" s="42" t="s">
        <v>272</v>
      </c>
      <c r="B71" t="s">
        <v>21</v>
      </c>
      <c r="C71" t="s">
        <v>231</v>
      </c>
      <c r="D71" t="s">
        <v>233</v>
      </c>
      <c r="E71">
        <v>-71.020000000000437</v>
      </c>
      <c r="F71">
        <v>-1.1199999999999999</v>
      </c>
      <c r="G71">
        <v>-72.139999999999418</v>
      </c>
      <c r="H71">
        <v>-1.1199999999989814</v>
      </c>
      <c r="I71">
        <v>-72.139999999999418</v>
      </c>
      <c r="J71" s="16">
        <f t="shared" si="10"/>
        <v>-7.2139999999999422E-4</v>
      </c>
      <c r="N71">
        <f t="shared" si="9"/>
        <v>2</v>
      </c>
      <c r="O71" s="40">
        <v>42500</v>
      </c>
      <c r="P71" s="16">
        <f t="shared" si="11"/>
        <v>0</v>
      </c>
      <c r="Q71" s="16">
        <f t="shared" si="12"/>
        <v>0</v>
      </c>
      <c r="R71" s="18">
        <f t="shared" si="13"/>
        <v>0</v>
      </c>
      <c r="S71" s="15">
        <f t="shared" si="14"/>
        <v>109.32382830781538</v>
      </c>
      <c r="T71" s="15">
        <f t="shared" si="15"/>
        <v>96.100882333626913</v>
      </c>
      <c r="U71" s="15">
        <f t="shared" si="16"/>
        <v>105.07080224060191</v>
      </c>
    </row>
    <row r="72" spans="1:21" x14ac:dyDescent="0.25">
      <c r="A72" s="42" t="s">
        <v>272</v>
      </c>
      <c r="B72" t="s">
        <v>21</v>
      </c>
      <c r="C72" t="s">
        <v>231</v>
      </c>
      <c r="D72" t="s">
        <v>205</v>
      </c>
      <c r="E72">
        <v>-102.86999999999898</v>
      </c>
      <c r="F72">
        <v>-3.5999999999999996</v>
      </c>
      <c r="G72">
        <v>-106.46999999999935</v>
      </c>
      <c r="H72">
        <v>-3.6000000000003638</v>
      </c>
      <c r="I72">
        <v>-106.46999999999935</v>
      </c>
      <c r="J72" s="16">
        <f t="shared" si="10"/>
        <v>-1.0646999999999935E-3</v>
      </c>
      <c r="N72">
        <f t="shared" si="9"/>
        <v>3</v>
      </c>
      <c r="O72" s="40">
        <v>42501</v>
      </c>
      <c r="P72" s="16">
        <f t="shared" si="11"/>
        <v>0</v>
      </c>
      <c r="Q72" s="16">
        <f t="shared" si="12"/>
        <v>0</v>
      </c>
      <c r="R72" s="18">
        <f t="shared" si="13"/>
        <v>0</v>
      </c>
      <c r="S72" s="15">
        <f t="shared" si="14"/>
        <v>109.32382830781538</v>
      </c>
      <c r="T72" s="15">
        <f t="shared" si="15"/>
        <v>96.100882333626913</v>
      </c>
      <c r="U72" s="15">
        <f t="shared" si="16"/>
        <v>105.07080224060191</v>
      </c>
    </row>
    <row r="73" spans="1:21" x14ac:dyDescent="0.25">
      <c r="A73" s="42" t="s">
        <v>272</v>
      </c>
      <c r="B73" t="s">
        <v>21</v>
      </c>
      <c r="C73" t="s">
        <v>231</v>
      </c>
      <c r="D73" t="s">
        <v>234</v>
      </c>
      <c r="E73">
        <v>-315.03999999999905</v>
      </c>
      <c r="F73">
        <v>-1.04</v>
      </c>
      <c r="G73">
        <v>-316.07999999999811</v>
      </c>
      <c r="H73">
        <v>-1.0399999999990541</v>
      </c>
      <c r="I73">
        <v>-316.07999999999811</v>
      </c>
      <c r="J73" s="16">
        <f t="shared" si="10"/>
        <v>-3.160799999999981E-3</v>
      </c>
      <c r="N73">
        <f t="shared" si="9"/>
        <v>4</v>
      </c>
      <c r="O73" s="40">
        <v>42502</v>
      </c>
      <c r="P73" s="16">
        <f t="shared" si="11"/>
        <v>0</v>
      </c>
      <c r="Q73" s="16">
        <f t="shared" si="12"/>
        <v>0</v>
      </c>
      <c r="R73" s="18">
        <f t="shared" si="13"/>
        <v>0</v>
      </c>
      <c r="S73" s="15">
        <f t="shared" si="14"/>
        <v>109.32382830781538</v>
      </c>
      <c r="T73" s="15">
        <f t="shared" si="15"/>
        <v>96.100882333626913</v>
      </c>
      <c r="U73" s="15">
        <f t="shared" si="16"/>
        <v>105.07080224060191</v>
      </c>
    </row>
    <row r="74" spans="1:21" x14ac:dyDescent="0.25">
      <c r="A74" s="42" t="s">
        <v>272</v>
      </c>
      <c r="B74" t="s">
        <v>21</v>
      </c>
      <c r="C74" t="s">
        <v>231</v>
      </c>
      <c r="D74" t="s">
        <v>235</v>
      </c>
      <c r="E74">
        <v>-37.279999999998836</v>
      </c>
      <c r="F74">
        <v>-3.9799999999999995</v>
      </c>
      <c r="G74">
        <v>-41.259999999998399</v>
      </c>
      <c r="H74">
        <v>-3.9799999999995634</v>
      </c>
      <c r="I74">
        <v>-41.259999999998399</v>
      </c>
      <c r="J74" s="16">
        <f t="shared" si="10"/>
        <v>-4.1259999999998401E-4</v>
      </c>
      <c r="N74">
        <f t="shared" si="9"/>
        <v>5</v>
      </c>
      <c r="O74" s="40">
        <v>42503</v>
      </c>
      <c r="P74" s="16">
        <f t="shared" si="11"/>
        <v>0</v>
      </c>
      <c r="Q74" s="16">
        <f t="shared" si="12"/>
        <v>0</v>
      </c>
      <c r="R74" s="18">
        <f t="shared" si="13"/>
        <v>0</v>
      </c>
      <c r="S74" s="15">
        <f t="shared" si="14"/>
        <v>109.32382830781538</v>
      </c>
      <c r="T74" s="15">
        <f t="shared" si="15"/>
        <v>96.100882333626913</v>
      </c>
      <c r="U74" s="15">
        <f t="shared" si="16"/>
        <v>105.07080224060191</v>
      </c>
    </row>
    <row r="75" spans="1:21" x14ac:dyDescent="0.25">
      <c r="A75" s="42" t="s">
        <v>272</v>
      </c>
      <c r="B75" t="s">
        <v>21</v>
      </c>
      <c r="C75" t="s">
        <v>231</v>
      </c>
      <c r="D75" t="s">
        <v>206</v>
      </c>
      <c r="E75">
        <v>24.639999999999418</v>
      </c>
      <c r="F75">
        <v>-1.25</v>
      </c>
      <c r="G75">
        <v>23.389999999999418</v>
      </c>
      <c r="H75">
        <v>-1.25</v>
      </c>
      <c r="I75">
        <v>23.389999999999418</v>
      </c>
      <c r="J75" s="16">
        <f t="shared" si="10"/>
        <v>2.3389999999999417E-4</v>
      </c>
      <c r="N75">
        <f t="shared" si="9"/>
        <v>1</v>
      </c>
      <c r="O75" s="40">
        <v>42506</v>
      </c>
      <c r="P75" s="16">
        <f t="shared" si="11"/>
        <v>0</v>
      </c>
      <c r="Q75" s="16">
        <f t="shared" si="12"/>
        <v>0</v>
      </c>
      <c r="R75" s="18">
        <f t="shared" si="13"/>
        <v>0</v>
      </c>
      <c r="S75" s="15">
        <f t="shared" si="14"/>
        <v>109.32382830781538</v>
      </c>
      <c r="T75" s="15">
        <f t="shared" si="15"/>
        <v>96.100882333626913</v>
      </c>
      <c r="U75" s="15">
        <f t="shared" si="16"/>
        <v>105.07080224060191</v>
      </c>
    </row>
    <row r="76" spans="1:21" x14ac:dyDescent="0.25">
      <c r="A76" s="42" t="s">
        <v>272</v>
      </c>
      <c r="B76" t="s">
        <v>21</v>
      </c>
      <c r="C76" t="s">
        <v>231</v>
      </c>
      <c r="D76" t="s">
        <v>236</v>
      </c>
      <c r="E76">
        <v>39.329999999999927</v>
      </c>
      <c r="F76">
        <v>-2.83</v>
      </c>
      <c r="G76">
        <v>36.5</v>
      </c>
      <c r="H76">
        <v>-2.8299999999999272</v>
      </c>
      <c r="I76">
        <v>36.5</v>
      </c>
      <c r="J76" s="16">
        <f t="shared" si="10"/>
        <v>3.6499999999999998E-4</v>
      </c>
      <c r="N76">
        <f t="shared" si="9"/>
        <v>2</v>
      </c>
      <c r="O76" s="40">
        <v>42507</v>
      </c>
      <c r="P76" s="16">
        <f t="shared" si="11"/>
        <v>0</v>
      </c>
      <c r="Q76" s="16">
        <f t="shared" si="12"/>
        <v>0</v>
      </c>
      <c r="R76" s="18">
        <f t="shared" si="13"/>
        <v>0</v>
      </c>
      <c r="S76" s="15">
        <f t="shared" si="14"/>
        <v>109.32382830781538</v>
      </c>
      <c r="T76" s="15">
        <f t="shared" si="15"/>
        <v>96.100882333626913</v>
      </c>
      <c r="U76" s="15">
        <f t="shared" si="16"/>
        <v>105.07080224060191</v>
      </c>
    </row>
    <row r="77" spans="1:21" x14ac:dyDescent="0.25">
      <c r="A77" s="42" t="s">
        <v>272</v>
      </c>
      <c r="B77" t="s">
        <v>21</v>
      </c>
      <c r="C77" t="s">
        <v>237</v>
      </c>
      <c r="D77" t="s">
        <v>238</v>
      </c>
      <c r="E77">
        <v>-3.4399999999986903</v>
      </c>
      <c r="F77">
        <v>-1.7799999999999998</v>
      </c>
      <c r="G77">
        <v>-5.2199999999975262</v>
      </c>
      <c r="H77">
        <v>-1.7799999999988358</v>
      </c>
      <c r="I77">
        <v>-5.2199999999975262</v>
      </c>
      <c r="J77" s="16">
        <f t="shared" si="10"/>
        <v>-5.2199999999975262E-5</v>
      </c>
      <c r="N77">
        <f t="shared" si="9"/>
        <v>3</v>
      </c>
      <c r="O77" s="40">
        <v>42508</v>
      </c>
      <c r="P77" s="16">
        <f t="shared" si="11"/>
        <v>0</v>
      </c>
      <c r="Q77" s="16">
        <f t="shared" si="12"/>
        <v>0</v>
      </c>
      <c r="R77" s="18">
        <f t="shared" si="13"/>
        <v>0</v>
      </c>
      <c r="S77" s="15">
        <f t="shared" si="14"/>
        <v>109.32382830781538</v>
      </c>
      <c r="T77" s="15">
        <f t="shared" si="15"/>
        <v>96.100882333626913</v>
      </c>
      <c r="U77" s="15">
        <f t="shared" si="16"/>
        <v>105.07080224060191</v>
      </c>
    </row>
    <row r="78" spans="1:21" x14ac:dyDescent="0.25">
      <c r="A78" s="42" t="s">
        <v>272</v>
      </c>
      <c r="B78" t="s">
        <v>21</v>
      </c>
      <c r="C78" t="s">
        <v>237</v>
      </c>
      <c r="D78" t="s">
        <v>19</v>
      </c>
      <c r="E78">
        <v>-76.880000000001019</v>
      </c>
      <c r="F78">
        <v>-2.08</v>
      </c>
      <c r="G78">
        <v>-78.960005999999339</v>
      </c>
      <c r="H78">
        <v>-2.0800059999983205</v>
      </c>
      <c r="I78">
        <v>-78.960005999999339</v>
      </c>
      <c r="J78" s="16">
        <f t="shared" si="10"/>
        <v>-7.8960005999999337E-4</v>
      </c>
      <c r="N78">
        <f t="shared" si="9"/>
        <v>4</v>
      </c>
      <c r="O78" s="40">
        <v>42509</v>
      </c>
      <c r="P78" s="16">
        <f t="shared" si="11"/>
        <v>0</v>
      </c>
      <c r="Q78" s="16">
        <f t="shared" si="12"/>
        <v>0</v>
      </c>
      <c r="R78" s="18">
        <f t="shared" si="13"/>
        <v>0</v>
      </c>
      <c r="S78" s="15">
        <f t="shared" si="14"/>
        <v>109.32382830781538</v>
      </c>
      <c r="T78" s="15">
        <f t="shared" si="15"/>
        <v>96.100882333626913</v>
      </c>
      <c r="U78" s="15">
        <f t="shared" si="16"/>
        <v>105.07080224060191</v>
      </c>
    </row>
    <row r="79" spans="1:21" x14ac:dyDescent="0.25">
      <c r="A79" s="42" t="s">
        <v>272</v>
      </c>
      <c r="B79" t="s">
        <v>21</v>
      </c>
      <c r="C79" t="s">
        <v>237</v>
      </c>
      <c r="D79" t="s">
        <v>239</v>
      </c>
      <c r="E79">
        <v>-22.039999999999054</v>
      </c>
      <c r="F79">
        <v>-1.25</v>
      </c>
      <c r="G79">
        <v>-23.290000000000873</v>
      </c>
      <c r="H79">
        <v>-1.250000000001819</v>
      </c>
      <c r="I79">
        <v>-23.290000000000873</v>
      </c>
      <c r="J79" s="16">
        <f t="shared" si="10"/>
        <v>-2.3290000000000872E-4</v>
      </c>
      <c r="N79">
        <f t="shared" si="9"/>
        <v>5</v>
      </c>
      <c r="O79" s="40">
        <v>42510</v>
      </c>
      <c r="P79" s="16">
        <f t="shared" si="11"/>
        <v>0</v>
      </c>
      <c r="Q79" s="16">
        <f t="shared" si="12"/>
        <v>0</v>
      </c>
      <c r="R79" s="18">
        <f t="shared" si="13"/>
        <v>0</v>
      </c>
      <c r="S79" s="15">
        <f t="shared" si="14"/>
        <v>109.32382830781538</v>
      </c>
      <c r="T79" s="15">
        <f t="shared" si="15"/>
        <v>96.100882333626913</v>
      </c>
      <c r="U79" s="15">
        <f t="shared" si="16"/>
        <v>105.07080224060191</v>
      </c>
    </row>
    <row r="80" spans="1:21" x14ac:dyDescent="0.25">
      <c r="A80" s="42" t="s">
        <v>272</v>
      </c>
      <c r="B80" t="s">
        <v>21</v>
      </c>
      <c r="C80" t="s">
        <v>237</v>
      </c>
      <c r="D80" t="s">
        <v>240</v>
      </c>
      <c r="E80">
        <v>-80.639999999999418</v>
      </c>
      <c r="F80">
        <v>-1.47</v>
      </c>
      <c r="G80">
        <v>-82.110000000000582</v>
      </c>
      <c r="H80">
        <v>-1.4700000000011642</v>
      </c>
      <c r="I80">
        <v>-82.110000000000582</v>
      </c>
      <c r="J80" s="16">
        <f t="shared" si="10"/>
        <v>-8.2110000000000581E-4</v>
      </c>
      <c r="N80">
        <f t="shared" si="9"/>
        <v>1</v>
      </c>
      <c r="O80" s="40">
        <v>42513</v>
      </c>
      <c r="P80" s="16">
        <f t="shared" si="11"/>
        <v>0</v>
      </c>
      <c r="Q80" s="16">
        <f t="shared" si="12"/>
        <v>0</v>
      </c>
      <c r="R80" s="18">
        <f t="shared" si="13"/>
        <v>0</v>
      </c>
      <c r="S80" s="15">
        <f t="shared" si="14"/>
        <v>109.32382830781538</v>
      </c>
      <c r="T80" s="15">
        <f t="shared" si="15"/>
        <v>96.100882333626913</v>
      </c>
      <c r="U80" s="15">
        <f t="shared" si="16"/>
        <v>105.07080224060191</v>
      </c>
    </row>
    <row r="81" spans="1:21" x14ac:dyDescent="0.25">
      <c r="A81" s="42" t="s">
        <v>272</v>
      </c>
      <c r="B81" t="s">
        <v>21</v>
      </c>
      <c r="C81" t="s">
        <v>237</v>
      </c>
      <c r="D81" t="s">
        <v>241</v>
      </c>
      <c r="E81">
        <v>-77.25</v>
      </c>
      <c r="F81">
        <v>-10.84</v>
      </c>
      <c r="G81">
        <v>-88.089987500001371</v>
      </c>
      <c r="H81">
        <v>-10.839987500001371</v>
      </c>
      <c r="I81">
        <v>-88.089987500001371</v>
      </c>
      <c r="J81" s="16">
        <f t="shared" si="10"/>
        <v>-8.8089987500001373E-4</v>
      </c>
      <c r="N81">
        <f t="shared" si="9"/>
        <v>2</v>
      </c>
      <c r="O81" s="40">
        <v>42514</v>
      </c>
      <c r="P81" s="16">
        <f t="shared" si="11"/>
        <v>0</v>
      </c>
      <c r="Q81" s="16">
        <f t="shared" si="12"/>
        <v>0</v>
      </c>
      <c r="R81" s="18">
        <f t="shared" si="13"/>
        <v>0</v>
      </c>
      <c r="S81" s="15">
        <f t="shared" si="14"/>
        <v>109.32382830781538</v>
      </c>
      <c r="T81" s="15">
        <f t="shared" si="15"/>
        <v>96.100882333626913</v>
      </c>
      <c r="U81" s="15">
        <f t="shared" si="16"/>
        <v>105.07080224060191</v>
      </c>
    </row>
    <row r="82" spans="1:21" x14ac:dyDescent="0.25">
      <c r="A82" s="42" t="s">
        <v>272</v>
      </c>
      <c r="B82" t="s">
        <v>21</v>
      </c>
      <c r="C82" t="s">
        <v>237</v>
      </c>
      <c r="D82" t="s">
        <v>242</v>
      </c>
      <c r="E82">
        <v>153.70000000000073</v>
      </c>
      <c r="F82">
        <v>-2.19</v>
      </c>
      <c r="G82">
        <v>151.50998099999924</v>
      </c>
      <c r="H82">
        <v>-2.1900190000014845</v>
      </c>
      <c r="I82">
        <v>151.50998099999924</v>
      </c>
      <c r="J82" s="16">
        <f t="shared" si="10"/>
        <v>1.5150998099999924E-3</v>
      </c>
      <c r="N82">
        <f t="shared" si="9"/>
        <v>3</v>
      </c>
      <c r="O82" s="40">
        <v>42515</v>
      </c>
      <c r="P82" s="16">
        <f t="shared" si="11"/>
        <v>0</v>
      </c>
      <c r="Q82" s="16">
        <f t="shared" si="12"/>
        <v>0</v>
      </c>
      <c r="R82" s="18">
        <f t="shared" si="13"/>
        <v>0</v>
      </c>
      <c r="S82" s="15">
        <f t="shared" si="14"/>
        <v>109.32382830781538</v>
      </c>
      <c r="T82" s="15">
        <f t="shared" si="15"/>
        <v>96.100882333626913</v>
      </c>
      <c r="U82" s="15">
        <f t="shared" si="16"/>
        <v>105.07080224060191</v>
      </c>
    </row>
    <row r="83" spans="1:21" x14ac:dyDescent="0.25">
      <c r="A83" s="42" t="s">
        <v>272</v>
      </c>
      <c r="B83" t="s">
        <v>21</v>
      </c>
      <c r="C83" t="s">
        <v>237</v>
      </c>
      <c r="D83" t="s">
        <v>243</v>
      </c>
      <c r="E83">
        <v>79.199999999998909</v>
      </c>
      <c r="F83">
        <v>-1.71</v>
      </c>
      <c r="G83">
        <v>77.489999999997963</v>
      </c>
      <c r="H83">
        <v>-1.7100000000009459</v>
      </c>
      <c r="I83">
        <v>77.489999999997963</v>
      </c>
      <c r="J83" s="16">
        <f t="shared" si="10"/>
        <v>7.7489999999997964E-4</v>
      </c>
      <c r="N83">
        <f t="shared" si="9"/>
        <v>4</v>
      </c>
      <c r="O83" s="40">
        <v>42516</v>
      </c>
      <c r="P83" s="16">
        <f t="shared" si="11"/>
        <v>0</v>
      </c>
      <c r="Q83" s="16">
        <f t="shared" si="12"/>
        <v>0</v>
      </c>
      <c r="R83" s="18">
        <f t="shared" si="13"/>
        <v>0</v>
      </c>
      <c r="S83" s="15">
        <f t="shared" si="14"/>
        <v>109.32382830781538</v>
      </c>
      <c r="T83" s="15">
        <f t="shared" si="15"/>
        <v>96.100882333626913</v>
      </c>
      <c r="U83" s="15">
        <f t="shared" si="16"/>
        <v>105.07080224060191</v>
      </c>
    </row>
    <row r="84" spans="1:21" x14ac:dyDescent="0.25">
      <c r="A84" s="42" t="s">
        <v>272</v>
      </c>
      <c r="B84" t="s">
        <v>21</v>
      </c>
      <c r="C84" t="s">
        <v>237</v>
      </c>
      <c r="D84" t="s">
        <v>244</v>
      </c>
      <c r="E84">
        <v>-152.79999999999927</v>
      </c>
      <c r="F84">
        <v>-3.5999999999999996</v>
      </c>
      <c r="G84">
        <v>-156.39999999999782</v>
      </c>
      <c r="H84">
        <v>-3.5999999999985448</v>
      </c>
      <c r="I84">
        <v>-156.39999999999782</v>
      </c>
      <c r="J84" s="16">
        <f t="shared" si="10"/>
        <v>-1.5639999999999782E-3</v>
      </c>
      <c r="N84">
        <f t="shared" si="9"/>
        <v>5</v>
      </c>
      <c r="O84" s="40">
        <v>42517</v>
      </c>
      <c r="P84" s="16">
        <f t="shared" si="11"/>
        <v>0</v>
      </c>
      <c r="Q84" s="16">
        <f t="shared" si="12"/>
        <v>0</v>
      </c>
      <c r="R84" s="18">
        <f t="shared" si="13"/>
        <v>0</v>
      </c>
      <c r="S84" s="15">
        <f t="shared" si="14"/>
        <v>109.32382830781538</v>
      </c>
      <c r="T84" s="15">
        <f t="shared" si="15"/>
        <v>96.100882333626913</v>
      </c>
      <c r="U84" s="15">
        <f t="shared" si="16"/>
        <v>105.07080224060191</v>
      </c>
    </row>
    <row r="85" spans="1:21" x14ac:dyDescent="0.25">
      <c r="A85" s="42" t="s">
        <v>272</v>
      </c>
      <c r="B85" t="s">
        <v>21</v>
      </c>
      <c r="C85" t="s">
        <v>245</v>
      </c>
      <c r="D85" t="s">
        <v>246</v>
      </c>
      <c r="E85">
        <v>-172.04000000000087</v>
      </c>
      <c r="F85">
        <v>-4.46</v>
      </c>
      <c r="G85">
        <v>-176.5</v>
      </c>
      <c r="H85">
        <v>-4.4599999999991269</v>
      </c>
      <c r="I85">
        <v>-176.5</v>
      </c>
      <c r="J85" s="16">
        <f t="shared" si="10"/>
        <v>-1.7650000000000001E-3</v>
      </c>
      <c r="N85">
        <f t="shared" si="9"/>
        <v>1</v>
      </c>
      <c r="O85" s="40">
        <v>42520</v>
      </c>
      <c r="P85" s="16">
        <f t="shared" si="11"/>
        <v>0</v>
      </c>
      <c r="Q85" s="16">
        <f t="shared" si="12"/>
        <v>0</v>
      </c>
      <c r="R85" s="18">
        <f t="shared" si="13"/>
        <v>0</v>
      </c>
      <c r="S85" s="15">
        <f t="shared" si="14"/>
        <v>109.32382830781538</v>
      </c>
      <c r="T85" s="15">
        <f t="shared" si="15"/>
        <v>96.100882333626913</v>
      </c>
      <c r="U85" s="15">
        <f t="shared" si="16"/>
        <v>105.07080224060191</v>
      </c>
    </row>
    <row r="86" spans="1:21" x14ac:dyDescent="0.25">
      <c r="A86" s="42" t="s">
        <v>272</v>
      </c>
      <c r="B86" t="s">
        <v>21</v>
      </c>
      <c r="C86" t="s">
        <v>245</v>
      </c>
      <c r="D86" t="s">
        <v>229</v>
      </c>
      <c r="E86">
        <v>-270.47999999999956</v>
      </c>
      <c r="F86">
        <v>-1.51</v>
      </c>
      <c r="G86">
        <v>-271.98999999999978</v>
      </c>
      <c r="H86">
        <v>-1.5100000000002183</v>
      </c>
      <c r="I86">
        <v>-271.98999999999978</v>
      </c>
      <c r="J86" s="16">
        <f t="shared" si="10"/>
        <v>-2.7198999999999978E-3</v>
      </c>
      <c r="N86">
        <f t="shared" si="9"/>
        <v>2</v>
      </c>
      <c r="O86" s="40">
        <v>42521</v>
      </c>
      <c r="P86" s="16">
        <f t="shared" si="11"/>
        <v>0</v>
      </c>
      <c r="Q86" s="16">
        <f t="shared" si="12"/>
        <v>0</v>
      </c>
      <c r="R86" s="18">
        <f t="shared" si="13"/>
        <v>0</v>
      </c>
      <c r="S86" s="15">
        <f t="shared" si="14"/>
        <v>109.32382830781538</v>
      </c>
      <c r="T86" s="15">
        <f t="shared" si="15"/>
        <v>96.100882333626913</v>
      </c>
      <c r="U86" s="15">
        <f t="shared" si="16"/>
        <v>105.07080224060191</v>
      </c>
    </row>
    <row r="87" spans="1:21" x14ac:dyDescent="0.25">
      <c r="A87" s="42" t="s">
        <v>272</v>
      </c>
      <c r="B87" t="s">
        <v>21</v>
      </c>
      <c r="C87" t="s">
        <v>245</v>
      </c>
      <c r="D87" t="s">
        <v>247</v>
      </c>
      <c r="E87">
        <v>419.10000000000036</v>
      </c>
      <c r="F87">
        <v>-3.3200000000000003</v>
      </c>
      <c r="G87">
        <v>415.77999999999884</v>
      </c>
      <c r="H87">
        <v>-3.320000000001528</v>
      </c>
      <c r="I87">
        <v>415.77999999999884</v>
      </c>
      <c r="J87" s="16">
        <f t="shared" si="10"/>
        <v>4.1577999999999884E-3</v>
      </c>
    </row>
    <row r="88" spans="1:21" x14ac:dyDescent="0.25">
      <c r="A88" s="42" t="s">
        <v>272</v>
      </c>
      <c r="B88" t="s">
        <v>21</v>
      </c>
      <c r="C88" t="s">
        <v>245</v>
      </c>
      <c r="D88" t="s">
        <v>248</v>
      </c>
      <c r="E88">
        <v>-192.71999999999935</v>
      </c>
      <c r="F88">
        <v>-2.37</v>
      </c>
      <c r="G88">
        <v>-195.09000000000015</v>
      </c>
      <c r="H88">
        <v>-2.3700000000008004</v>
      </c>
      <c r="I88">
        <v>-195.09000000000015</v>
      </c>
      <c r="J88" s="16">
        <f t="shared" si="10"/>
        <v>-1.9509000000000015E-3</v>
      </c>
    </row>
    <row r="89" spans="1:21" x14ac:dyDescent="0.25">
      <c r="A89" s="42" t="s">
        <v>272</v>
      </c>
      <c r="B89" t="s">
        <v>21</v>
      </c>
      <c r="C89" t="s">
        <v>245</v>
      </c>
      <c r="D89" t="s">
        <v>249</v>
      </c>
      <c r="E89">
        <v>-94.399999999999636</v>
      </c>
      <c r="F89">
        <v>-0.85</v>
      </c>
      <c r="G89">
        <v>-95.250000000001819</v>
      </c>
      <c r="H89">
        <v>-0.85000000000218279</v>
      </c>
      <c r="I89">
        <v>-95.250000000001819</v>
      </c>
      <c r="J89" s="16">
        <f t="shared" si="10"/>
        <v>-9.5250000000001822E-4</v>
      </c>
    </row>
    <row r="90" spans="1:21" x14ac:dyDescent="0.25">
      <c r="A90" s="42" t="s">
        <v>272</v>
      </c>
      <c r="B90" t="s">
        <v>21</v>
      </c>
      <c r="C90" t="s">
        <v>245</v>
      </c>
      <c r="D90" t="s">
        <v>188</v>
      </c>
      <c r="E90">
        <v>-80</v>
      </c>
      <c r="F90">
        <v>-6.51</v>
      </c>
      <c r="G90">
        <v>-86.510030000001279</v>
      </c>
      <c r="H90">
        <v>-6.5100300000012794</v>
      </c>
      <c r="I90">
        <v>-86.510030000001279</v>
      </c>
      <c r="J90" s="16">
        <f t="shared" si="10"/>
        <v>-8.6510030000001284E-4</v>
      </c>
    </row>
    <row r="91" spans="1:21" x14ac:dyDescent="0.25">
      <c r="A91" s="42" t="s">
        <v>272</v>
      </c>
      <c r="B91" t="s">
        <v>21</v>
      </c>
      <c r="C91" t="s">
        <v>245</v>
      </c>
      <c r="D91" t="s">
        <v>250</v>
      </c>
      <c r="E91">
        <v>-13.159999999999854</v>
      </c>
      <c r="F91">
        <v>-2.71</v>
      </c>
      <c r="G91">
        <v>-15.8700000000008</v>
      </c>
      <c r="H91">
        <v>-2.7100000000009459</v>
      </c>
      <c r="I91">
        <v>-15.8700000000008</v>
      </c>
      <c r="J91" s="16">
        <f t="shared" si="10"/>
        <v>-1.58700000000008E-4</v>
      </c>
    </row>
    <row r="92" spans="1:21" x14ac:dyDescent="0.25">
      <c r="A92" s="42" t="s">
        <v>272</v>
      </c>
      <c r="B92" t="s">
        <v>21</v>
      </c>
      <c r="C92" t="s">
        <v>245</v>
      </c>
      <c r="D92" t="s">
        <v>26</v>
      </c>
      <c r="E92">
        <v>-76.800000000001091</v>
      </c>
      <c r="F92">
        <v>-1.33</v>
      </c>
      <c r="G92">
        <v>-78.1299999999992</v>
      </c>
      <c r="H92">
        <v>-1.3299999999981083</v>
      </c>
      <c r="I92">
        <v>-78.1299999999992</v>
      </c>
      <c r="J92" s="16">
        <f t="shared" si="10"/>
        <v>-7.8129999999999205E-4</v>
      </c>
    </row>
    <row r="93" spans="1:21" x14ac:dyDescent="0.25">
      <c r="A93" s="42" t="s">
        <v>272</v>
      </c>
      <c r="B93" t="s">
        <v>21</v>
      </c>
      <c r="C93" t="s">
        <v>245</v>
      </c>
      <c r="D93" t="s">
        <v>244</v>
      </c>
      <c r="E93">
        <v>-29.119999999998981</v>
      </c>
      <c r="F93">
        <v>-3.5100000000000002</v>
      </c>
      <c r="G93">
        <v>-32.6299999999992</v>
      </c>
      <c r="H93">
        <v>-3.5100000000002183</v>
      </c>
      <c r="I93">
        <v>-32.6299999999992</v>
      </c>
      <c r="J93" s="16">
        <f t="shared" si="10"/>
        <v>-3.2629999999999199E-4</v>
      </c>
    </row>
    <row r="94" spans="1:21" x14ac:dyDescent="0.25">
      <c r="A94" s="42" t="s">
        <v>272</v>
      </c>
      <c r="B94" t="s">
        <v>21</v>
      </c>
      <c r="C94" t="s">
        <v>170</v>
      </c>
      <c r="D94" t="s">
        <v>251</v>
      </c>
      <c r="E94">
        <v>-392.31000000000131</v>
      </c>
      <c r="F94">
        <v>-2.0300000000000002</v>
      </c>
      <c r="G94">
        <v>-394.34000549999837</v>
      </c>
      <c r="H94">
        <v>-2.0300054999970598</v>
      </c>
      <c r="I94">
        <v>-394.34000549999837</v>
      </c>
      <c r="J94" s="16">
        <f t="shared" si="10"/>
        <v>-3.9434000549999834E-3</v>
      </c>
    </row>
    <row r="95" spans="1:21" x14ac:dyDescent="0.25">
      <c r="A95" s="42" t="s">
        <v>272</v>
      </c>
      <c r="B95" t="s">
        <v>21</v>
      </c>
      <c r="C95" t="s">
        <v>170</v>
      </c>
      <c r="D95" t="s">
        <v>252</v>
      </c>
      <c r="E95">
        <v>-176.31999999999971</v>
      </c>
      <c r="F95">
        <v>-1.0699999999999998</v>
      </c>
      <c r="G95">
        <v>-177.38999999999942</v>
      </c>
      <c r="H95">
        <v>-1.069999999999709</v>
      </c>
      <c r="I95">
        <v>-177.38999999999942</v>
      </c>
      <c r="J95" s="16">
        <f t="shared" si="10"/>
        <v>-1.7738999999999943E-3</v>
      </c>
    </row>
    <row r="96" spans="1:21" x14ac:dyDescent="0.25">
      <c r="A96" s="42" t="s">
        <v>272</v>
      </c>
      <c r="B96" t="s">
        <v>21</v>
      </c>
      <c r="C96" t="s">
        <v>170</v>
      </c>
      <c r="D96" t="s">
        <v>253</v>
      </c>
      <c r="E96">
        <v>66.920000000000073</v>
      </c>
      <c r="F96">
        <v>-3.22</v>
      </c>
      <c r="G96">
        <v>63.700013000001491</v>
      </c>
      <c r="H96">
        <v>-3.2199869999985822</v>
      </c>
      <c r="I96">
        <v>63.700013000001491</v>
      </c>
      <c r="J96" s="16">
        <f t="shared" si="10"/>
        <v>6.3700013000001486E-4</v>
      </c>
    </row>
    <row r="97" spans="1:20" x14ac:dyDescent="0.25">
      <c r="A97" s="42" t="s">
        <v>272</v>
      </c>
      <c r="B97" t="s">
        <v>21</v>
      </c>
      <c r="C97" t="s">
        <v>254</v>
      </c>
      <c r="D97" t="s">
        <v>255</v>
      </c>
      <c r="E97">
        <v>30.8799999999992</v>
      </c>
      <c r="F97">
        <v>-3.33</v>
      </c>
      <c r="G97">
        <v>27.549999999999272</v>
      </c>
      <c r="H97">
        <v>-3.3299999999999272</v>
      </c>
      <c r="I97">
        <v>27.549999999999272</v>
      </c>
      <c r="J97" s="16">
        <f t="shared" si="10"/>
        <v>2.7549999999999271E-4</v>
      </c>
    </row>
    <row r="98" spans="1:20" x14ac:dyDescent="0.25">
      <c r="A98" s="42" t="s">
        <v>272</v>
      </c>
      <c r="B98" t="s">
        <v>21</v>
      </c>
      <c r="C98" t="s">
        <v>254</v>
      </c>
      <c r="D98" t="s">
        <v>256</v>
      </c>
      <c r="E98">
        <v>-208.3700000000008</v>
      </c>
      <c r="F98">
        <v>-2.9499999999999997</v>
      </c>
      <c r="G98">
        <v>-211.32000000000153</v>
      </c>
      <c r="H98">
        <v>-2.9500000000007276</v>
      </c>
      <c r="I98">
        <v>-211.32000000000153</v>
      </c>
      <c r="J98" s="16">
        <f t="shared" si="10"/>
        <v>-2.1132000000000152E-3</v>
      </c>
    </row>
    <row r="99" spans="1:20" x14ac:dyDescent="0.25">
      <c r="A99" s="42" t="s">
        <v>272</v>
      </c>
      <c r="B99" t="s">
        <v>21</v>
      </c>
      <c r="C99" t="s">
        <v>254</v>
      </c>
      <c r="D99" t="s">
        <v>257</v>
      </c>
      <c r="E99">
        <v>-177.84000000000015</v>
      </c>
      <c r="F99">
        <v>-2.4500000000000002</v>
      </c>
      <c r="G99">
        <v>-180.28999999999724</v>
      </c>
      <c r="H99">
        <v>-2.4499999999970896</v>
      </c>
      <c r="I99">
        <v>-180.28999999999724</v>
      </c>
      <c r="J99" s="16">
        <f t="shared" si="10"/>
        <v>-1.8028999999999723E-3</v>
      </c>
    </row>
    <row r="100" spans="1:20" x14ac:dyDescent="0.25">
      <c r="A100" s="42" t="s">
        <v>272</v>
      </c>
      <c r="B100" t="s">
        <v>21</v>
      </c>
      <c r="C100" t="s">
        <v>254</v>
      </c>
      <c r="D100" t="s">
        <v>258</v>
      </c>
      <c r="E100">
        <v>19.199999999998909</v>
      </c>
      <c r="F100">
        <v>-2.67</v>
      </c>
      <c r="G100">
        <v>16.529990400000315</v>
      </c>
      <c r="H100">
        <v>-2.6700095999985933</v>
      </c>
      <c r="I100">
        <v>16.529990400000315</v>
      </c>
      <c r="J100" s="16">
        <f t="shared" si="10"/>
        <v>1.6529990400000315E-4</v>
      </c>
    </row>
    <row r="101" spans="1:20" x14ac:dyDescent="0.25">
      <c r="A101" s="42" t="s">
        <v>272</v>
      </c>
      <c r="B101" t="s">
        <v>21</v>
      </c>
      <c r="C101" t="s">
        <v>254</v>
      </c>
      <c r="D101" t="s">
        <v>259</v>
      </c>
      <c r="E101">
        <v>-219.63999999999942</v>
      </c>
      <c r="F101">
        <v>-2.34</v>
      </c>
      <c r="G101">
        <v>-221.97999999999956</v>
      </c>
      <c r="H101">
        <v>-2.3400000000001455</v>
      </c>
      <c r="I101">
        <v>-221.97999999999956</v>
      </c>
      <c r="J101" s="16">
        <f t="shared" si="10"/>
        <v>-2.2197999999999957E-3</v>
      </c>
    </row>
    <row r="102" spans="1:20" x14ac:dyDescent="0.25">
      <c r="A102" s="42" t="s">
        <v>272</v>
      </c>
      <c r="B102" t="s">
        <v>21</v>
      </c>
      <c r="C102" t="s">
        <v>254</v>
      </c>
      <c r="D102" t="s">
        <v>260</v>
      </c>
      <c r="E102">
        <v>-268.79999999999927</v>
      </c>
      <c r="F102">
        <v>-2.76</v>
      </c>
      <c r="G102">
        <v>-271.56000000000131</v>
      </c>
      <c r="H102">
        <v>-2.7600000000020373</v>
      </c>
      <c r="I102">
        <v>-271.56000000000131</v>
      </c>
      <c r="J102" s="16">
        <f t="shared" si="10"/>
        <v>-2.7156000000000129E-3</v>
      </c>
    </row>
    <row r="103" spans="1:20" x14ac:dyDescent="0.25">
      <c r="A103" s="42" t="s">
        <v>272</v>
      </c>
      <c r="B103" t="s">
        <v>21</v>
      </c>
      <c r="C103" t="s">
        <v>254</v>
      </c>
      <c r="D103" t="s">
        <v>24</v>
      </c>
      <c r="E103">
        <v>-35.399999999999636</v>
      </c>
      <c r="F103">
        <v>-0.76</v>
      </c>
      <c r="G103">
        <v>-36.160000000001673</v>
      </c>
      <c r="H103">
        <v>-0.76000000000203727</v>
      </c>
      <c r="I103">
        <v>-36.160000000001673</v>
      </c>
      <c r="J103" s="16">
        <f t="shared" si="10"/>
        <v>-3.6160000000001676E-4</v>
      </c>
    </row>
    <row r="104" spans="1:20" x14ac:dyDescent="0.25">
      <c r="A104" s="42" t="s">
        <v>272</v>
      </c>
      <c r="B104" t="s">
        <v>21</v>
      </c>
      <c r="C104" t="s">
        <v>254</v>
      </c>
      <c r="D104" t="s">
        <v>261</v>
      </c>
      <c r="E104">
        <v>103.53000000000065</v>
      </c>
      <c r="F104">
        <v>-3.38</v>
      </c>
      <c r="G104">
        <v>100.14999999999964</v>
      </c>
      <c r="H104">
        <v>-3.3800000000010186</v>
      </c>
      <c r="I104">
        <v>100.14999999999964</v>
      </c>
      <c r="J104" s="16">
        <f t="shared" si="10"/>
        <v>1.0014999999999963E-3</v>
      </c>
    </row>
    <row r="105" spans="1:20" x14ac:dyDescent="0.25">
      <c r="A105" s="42" t="s">
        <v>272</v>
      </c>
      <c r="B105" t="s">
        <v>21</v>
      </c>
      <c r="C105" t="s">
        <v>254</v>
      </c>
      <c r="D105" t="s">
        <v>262</v>
      </c>
      <c r="E105">
        <v>-46.959999999999127</v>
      </c>
      <c r="F105">
        <v>-1.6199999999999999</v>
      </c>
      <c r="G105">
        <v>-48.58000439999887</v>
      </c>
      <c r="H105">
        <v>-1.6200043999997433</v>
      </c>
      <c r="I105">
        <v>-48.58000439999887</v>
      </c>
      <c r="J105" s="16">
        <f t="shared" si="10"/>
        <v>-4.858000439999887E-4</v>
      </c>
    </row>
    <row r="106" spans="1:20" x14ac:dyDescent="0.25">
      <c r="A106" s="42" t="s">
        <v>272</v>
      </c>
      <c r="B106" t="s">
        <v>21</v>
      </c>
      <c r="C106" t="s">
        <v>263</v>
      </c>
      <c r="D106" t="s">
        <v>264</v>
      </c>
      <c r="E106">
        <v>463.40000000000146</v>
      </c>
      <c r="F106">
        <v>-1.04</v>
      </c>
      <c r="G106">
        <v>462.36000000000058</v>
      </c>
      <c r="H106">
        <v>-1.0400000000008731</v>
      </c>
      <c r="I106">
        <v>462.36000000000058</v>
      </c>
      <c r="J106" s="16">
        <f t="shared" si="10"/>
        <v>4.6236000000000055E-3</v>
      </c>
    </row>
    <row r="107" spans="1:20" x14ac:dyDescent="0.25">
      <c r="A107" s="42" t="s">
        <v>272</v>
      </c>
      <c r="B107" t="s">
        <v>21</v>
      </c>
      <c r="C107" t="s">
        <v>181</v>
      </c>
      <c r="D107" t="s">
        <v>265</v>
      </c>
      <c r="E107">
        <v>45.880000000001019</v>
      </c>
      <c r="F107">
        <v>-1.35</v>
      </c>
      <c r="G107">
        <v>44.530000000000655</v>
      </c>
      <c r="H107">
        <v>-1.3500000000003638</v>
      </c>
      <c r="I107">
        <v>44.530000000000655</v>
      </c>
      <c r="J107" s="16">
        <f t="shared" si="10"/>
        <v>4.4530000000000654E-4</v>
      </c>
    </row>
    <row r="108" spans="1:20" x14ac:dyDescent="0.25">
      <c r="A108" s="42" t="s">
        <v>272</v>
      </c>
      <c r="B108" t="s">
        <v>21</v>
      </c>
      <c r="C108" t="s">
        <v>181</v>
      </c>
      <c r="D108" t="s">
        <v>266</v>
      </c>
      <c r="E108">
        <v>-387</v>
      </c>
      <c r="F108">
        <v>-7.08</v>
      </c>
      <c r="G108">
        <v>-394.08000000000175</v>
      </c>
      <c r="H108">
        <v>-7.0800000000017462</v>
      </c>
      <c r="I108">
        <v>-394.08000000000175</v>
      </c>
      <c r="J108" s="16">
        <f t="shared" si="10"/>
        <v>-3.9408000000000177E-3</v>
      </c>
    </row>
    <row r="109" spans="1:20" x14ac:dyDescent="0.25">
      <c r="A109" s="42" t="s">
        <v>272</v>
      </c>
      <c r="B109" t="s">
        <v>21</v>
      </c>
      <c r="C109" t="s">
        <v>267</v>
      </c>
      <c r="D109" t="s">
        <v>268</v>
      </c>
      <c r="E109">
        <v>78.260000000000218</v>
      </c>
      <c r="F109">
        <v>-1.22</v>
      </c>
      <c r="G109">
        <v>77.039999999999054</v>
      </c>
      <c r="H109">
        <v>-1.2200000000011642</v>
      </c>
      <c r="I109">
        <v>77.039999999999054</v>
      </c>
      <c r="J109" s="16">
        <f t="shared" si="10"/>
        <v>7.7039999999999054E-4</v>
      </c>
    </row>
    <row r="110" spans="1:20" x14ac:dyDescent="0.25">
      <c r="A110" s="42" t="s">
        <v>272</v>
      </c>
      <c r="B110" t="s">
        <v>21</v>
      </c>
      <c r="C110" t="s">
        <v>185</v>
      </c>
      <c r="D110" t="s">
        <v>269</v>
      </c>
      <c r="E110">
        <v>-360.10000000000036</v>
      </c>
      <c r="F110">
        <v>-2.5099999999999998</v>
      </c>
      <c r="G110">
        <v>-362.61000000000058</v>
      </c>
      <c r="H110">
        <v>-2.5100000000002183</v>
      </c>
      <c r="I110">
        <v>-362.61000000000058</v>
      </c>
      <c r="J110" s="16">
        <f t="shared" si="10"/>
        <v>-3.6261000000000058E-3</v>
      </c>
    </row>
    <row r="111" spans="1:20" x14ac:dyDescent="0.25">
      <c r="A111" s="42" t="s">
        <v>272</v>
      </c>
      <c r="B111" t="s">
        <v>21</v>
      </c>
      <c r="C111" t="s">
        <v>270</v>
      </c>
      <c r="D111" t="s">
        <v>229</v>
      </c>
      <c r="E111">
        <v>-75.440000000000509</v>
      </c>
      <c r="F111">
        <v>-0.72</v>
      </c>
      <c r="G111">
        <v>-76.159999999999854</v>
      </c>
      <c r="H111">
        <v>-0.71999999999934516</v>
      </c>
      <c r="I111">
        <v>-76.159999999999854</v>
      </c>
      <c r="J111" s="16">
        <f t="shared" si="10"/>
        <v>-7.6159999999999856E-4</v>
      </c>
      <c r="M111" s="55" t="s">
        <v>148</v>
      </c>
      <c r="N111" s="56" t="s">
        <v>277</v>
      </c>
      <c r="O111" s="56" t="s">
        <v>278</v>
      </c>
      <c r="P111" s="56" t="s">
        <v>279</v>
      </c>
      <c r="Q111" s="56" t="s">
        <v>280</v>
      </c>
      <c r="S111" s="61" t="s">
        <v>281</v>
      </c>
      <c r="T111" t="s">
        <v>282</v>
      </c>
    </row>
    <row r="112" spans="1:20" x14ac:dyDescent="0.25">
      <c r="A112" s="41" t="s">
        <v>274</v>
      </c>
      <c r="B112" t="s">
        <v>17</v>
      </c>
      <c r="C112" t="s">
        <v>70</v>
      </c>
      <c r="D112" t="s">
        <v>38</v>
      </c>
      <c r="E112" s="15">
        <v>-19.060005999999703</v>
      </c>
      <c r="F112" s="15">
        <v>19899.88</v>
      </c>
      <c r="I112">
        <f>E112*2</f>
        <v>-38.120011999999406</v>
      </c>
      <c r="J112" s="16">
        <f>I112/100000</f>
        <v>-3.8120011999999404E-4</v>
      </c>
      <c r="M112" s="52">
        <v>42480</v>
      </c>
      <c r="N112" s="48" t="s">
        <v>38</v>
      </c>
      <c r="O112" s="48" t="s">
        <v>51</v>
      </c>
      <c r="P112" s="48" t="s">
        <v>25</v>
      </c>
      <c r="Q112" s="53"/>
      <c r="S112" s="62"/>
      <c r="T112" t="s">
        <v>283</v>
      </c>
    </row>
    <row r="113" spans="1:17" x14ac:dyDescent="0.25">
      <c r="A113" s="41" t="s">
        <v>274</v>
      </c>
      <c r="B113" t="s">
        <v>17</v>
      </c>
      <c r="C113" t="s">
        <v>70</v>
      </c>
      <c r="D113" t="s">
        <v>51</v>
      </c>
      <c r="E113" s="15">
        <v>124.36869990000014</v>
      </c>
      <c r="F113" s="15">
        <v>20091.21</v>
      </c>
      <c r="I113">
        <f t="shared" ref="I113:I114" si="17">E113*2</f>
        <v>248.73739980000028</v>
      </c>
      <c r="J113" s="16">
        <f t="shared" ref="J113:J128" si="18">I113/100000</f>
        <v>2.4873739980000027E-3</v>
      </c>
      <c r="M113" s="52">
        <v>42481</v>
      </c>
      <c r="N113" s="48" t="s">
        <v>23</v>
      </c>
      <c r="O113" s="50" t="s">
        <v>64</v>
      </c>
      <c r="P113" s="49"/>
      <c r="Q113" s="53"/>
    </row>
    <row r="114" spans="1:17" x14ac:dyDescent="0.25">
      <c r="A114" s="41" t="s">
        <v>274</v>
      </c>
      <c r="B114" t="s">
        <v>17</v>
      </c>
      <c r="C114" t="s">
        <v>70</v>
      </c>
      <c r="D114" t="s">
        <v>25</v>
      </c>
      <c r="E114" s="15">
        <v>-166.04999999999927</v>
      </c>
      <c r="F114" s="15">
        <v>19786.560000000001</v>
      </c>
      <c r="I114">
        <f t="shared" si="17"/>
        <v>-332.09999999999854</v>
      </c>
      <c r="J114" s="16">
        <f t="shared" si="18"/>
        <v>-3.3209999999999854E-3</v>
      </c>
      <c r="M114" s="52">
        <v>42482</v>
      </c>
      <c r="N114" s="48" t="s">
        <v>52</v>
      </c>
      <c r="O114" s="48" t="s">
        <v>57</v>
      </c>
      <c r="P114" s="49"/>
      <c r="Q114" s="53"/>
    </row>
    <row r="115" spans="1:17" x14ac:dyDescent="0.25">
      <c r="A115" s="41" t="s">
        <v>274</v>
      </c>
      <c r="B115" t="s">
        <v>17</v>
      </c>
      <c r="C115" t="s">
        <v>71</v>
      </c>
      <c r="D115" t="s">
        <v>23</v>
      </c>
      <c r="E115" s="15">
        <v>39.479996800000663</v>
      </c>
      <c r="F115" s="15">
        <v>20023.830000000002</v>
      </c>
      <c r="I115">
        <f>E115*2</f>
        <v>78.959993600001326</v>
      </c>
      <c r="J115" s="16">
        <f t="shared" si="18"/>
        <v>7.8959993600001327E-4</v>
      </c>
      <c r="M115" s="52">
        <v>42485</v>
      </c>
      <c r="N115" s="51" t="s">
        <v>276</v>
      </c>
      <c r="O115" s="49"/>
      <c r="P115" s="49"/>
      <c r="Q115" s="53"/>
    </row>
    <row r="116" spans="1:17" x14ac:dyDescent="0.25">
      <c r="A116" s="41" t="s">
        <v>274</v>
      </c>
      <c r="B116" t="s">
        <v>21</v>
      </c>
      <c r="C116" t="s">
        <v>71</v>
      </c>
      <c r="D116" t="s">
        <v>64</v>
      </c>
      <c r="E116" s="15">
        <v>101.9300089999997</v>
      </c>
      <c r="F116" s="15">
        <v>19842.190000000002</v>
      </c>
      <c r="I116" s="15">
        <f>E116</f>
        <v>101.9300089999997</v>
      </c>
      <c r="J116" s="16">
        <f t="shared" si="18"/>
        <v>1.0193000899999969E-3</v>
      </c>
      <c r="M116" s="52">
        <v>42486</v>
      </c>
      <c r="N116" s="51" t="s">
        <v>276</v>
      </c>
      <c r="O116" s="49"/>
      <c r="P116" s="49"/>
      <c r="Q116" s="53"/>
    </row>
    <row r="117" spans="1:17" x14ac:dyDescent="0.25">
      <c r="A117" s="41" t="s">
        <v>274</v>
      </c>
      <c r="B117" t="s">
        <v>17</v>
      </c>
      <c r="C117" t="s">
        <v>72</v>
      </c>
      <c r="D117" t="s">
        <v>52</v>
      </c>
      <c r="E117" s="15">
        <v>95.740000000001601</v>
      </c>
      <c r="F117" s="15">
        <v>19032.75</v>
      </c>
      <c r="I117">
        <f t="shared" ref="I117:I128" si="19">E117*2</f>
        <v>191.4800000000032</v>
      </c>
      <c r="J117" s="16">
        <f t="shared" si="18"/>
        <v>1.914800000000032E-3</v>
      </c>
      <c r="M117" s="52">
        <v>42487</v>
      </c>
      <c r="N117" s="48" t="s">
        <v>44</v>
      </c>
      <c r="O117" s="48" t="s">
        <v>60</v>
      </c>
      <c r="P117" s="50" t="s">
        <v>47</v>
      </c>
      <c r="Q117" s="53"/>
    </row>
    <row r="118" spans="1:17" x14ac:dyDescent="0.25">
      <c r="A118" s="41" t="s">
        <v>274</v>
      </c>
      <c r="B118" t="s">
        <v>17</v>
      </c>
      <c r="C118" t="s">
        <v>72</v>
      </c>
      <c r="D118" t="s">
        <v>57</v>
      </c>
      <c r="E118" s="15">
        <v>237.80999999999949</v>
      </c>
      <c r="F118" s="15">
        <v>20046.949999999997</v>
      </c>
      <c r="I118">
        <f t="shared" si="19"/>
        <v>475.61999999999898</v>
      </c>
      <c r="J118" s="16">
        <f t="shared" si="18"/>
        <v>4.7561999999999899E-3</v>
      </c>
      <c r="M118" s="52">
        <v>42488</v>
      </c>
      <c r="N118" s="48" t="s">
        <v>28</v>
      </c>
      <c r="O118" s="48" t="s">
        <v>32</v>
      </c>
      <c r="P118" s="48" t="s">
        <v>34</v>
      </c>
      <c r="Q118" s="54" t="s">
        <v>36</v>
      </c>
    </row>
    <row r="119" spans="1:17" x14ac:dyDescent="0.25">
      <c r="A119" s="41" t="s">
        <v>274</v>
      </c>
      <c r="B119" t="s">
        <v>17</v>
      </c>
      <c r="C119" t="s">
        <v>73</v>
      </c>
      <c r="D119" t="s">
        <v>44</v>
      </c>
      <c r="E119" s="15">
        <v>357.28999999999724</v>
      </c>
      <c r="F119" s="15">
        <v>40218.36</v>
      </c>
      <c r="I119">
        <f t="shared" si="19"/>
        <v>714.57999999999447</v>
      </c>
      <c r="J119" s="16">
        <f t="shared" si="18"/>
        <v>7.1457999999999444E-3</v>
      </c>
      <c r="M119" s="52">
        <v>42489</v>
      </c>
      <c r="N119" s="48" t="s">
        <v>41</v>
      </c>
      <c r="O119" s="49"/>
      <c r="P119" s="49"/>
      <c r="Q119" s="53"/>
    </row>
    <row r="120" spans="1:17" x14ac:dyDescent="0.25">
      <c r="A120" s="41" t="s">
        <v>274</v>
      </c>
      <c r="B120" t="s">
        <v>17</v>
      </c>
      <c r="C120" t="s">
        <v>73</v>
      </c>
      <c r="D120" t="s">
        <v>60</v>
      </c>
      <c r="E120" s="15">
        <v>-51.370000000002619</v>
      </c>
      <c r="F120" s="15">
        <v>39941.58</v>
      </c>
      <c r="I120">
        <f t="shared" si="19"/>
        <v>-102.74000000000524</v>
      </c>
      <c r="J120" s="16">
        <f t="shared" si="18"/>
        <v>-1.0274000000000524E-3</v>
      </c>
      <c r="M120" s="52">
        <v>42492</v>
      </c>
      <c r="N120" s="51" t="s">
        <v>276</v>
      </c>
      <c r="O120" s="49"/>
      <c r="P120" s="49"/>
      <c r="Q120" s="53"/>
    </row>
    <row r="121" spans="1:17" x14ac:dyDescent="0.25">
      <c r="A121" s="41" t="s">
        <v>274</v>
      </c>
      <c r="B121" t="s">
        <v>21</v>
      </c>
      <c r="C121" t="s">
        <v>73</v>
      </c>
      <c r="D121" t="s">
        <v>47</v>
      </c>
      <c r="E121" s="15">
        <v>-31.078901099999712</v>
      </c>
      <c r="F121" s="15">
        <v>20015.52</v>
      </c>
      <c r="I121" s="15">
        <f>E121</f>
        <v>-31.078901099999712</v>
      </c>
      <c r="J121" s="16">
        <f t="shared" si="18"/>
        <v>-3.1078901099999709E-4</v>
      </c>
      <c r="M121" s="52">
        <v>42493</v>
      </c>
      <c r="N121" s="48" t="s">
        <v>24</v>
      </c>
      <c r="O121" s="48" t="s">
        <v>26</v>
      </c>
      <c r="P121" s="49"/>
      <c r="Q121" s="53"/>
    </row>
    <row r="122" spans="1:17" x14ac:dyDescent="0.25">
      <c r="A122" s="41" t="s">
        <v>274</v>
      </c>
      <c r="B122" t="s">
        <v>17</v>
      </c>
      <c r="C122" t="s">
        <v>74</v>
      </c>
      <c r="D122" t="s">
        <v>28</v>
      </c>
      <c r="E122" s="15">
        <v>-484.01500249999663</v>
      </c>
      <c r="F122" s="15">
        <v>39334.520000000004</v>
      </c>
      <c r="I122">
        <f t="shared" si="19"/>
        <v>-968.03000499999325</v>
      </c>
      <c r="J122" s="16">
        <f t="shared" si="18"/>
        <v>-9.6803000499999323E-3</v>
      </c>
      <c r="M122" s="52">
        <v>42494</v>
      </c>
      <c r="N122" s="51" t="s">
        <v>276</v>
      </c>
      <c r="O122" s="49"/>
      <c r="P122" s="49"/>
      <c r="Q122" s="53"/>
    </row>
    <row r="123" spans="1:17" x14ac:dyDescent="0.25">
      <c r="A123" s="41" t="s">
        <v>274</v>
      </c>
      <c r="B123" t="s">
        <v>17</v>
      </c>
      <c r="C123" t="s">
        <v>74</v>
      </c>
      <c r="D123" t="s">
        <v>32</v>
      </c>
      <c r="E123" s="15">
        <v>216.56999999999607</v>
      </c>
      <c r="F123" s="15">
        <v>40197.699999999997</v>
      </c>
      <c r="I123">
        <f t="shared" si="19"/>
        <v>433.13999999999214</v>
      </c>
      <c r="J123" s="16">
        <f t="shared" si="18"/>
        <v>4.3313999999999211E-3</v>
      </c>
      <c r="M123" s="52">
        <v>42495</v>
      </c>
      <c r="N123" s="51" t="s">
        <v>276</v>
      </c>
      <c r="O123" s="49"/>
      <c r="P123" s="49"/>
      <c r="Q123" s="53"/>
    </row>
    <row r="124" spans="1:17" x14ac:dyDescent="0.25">
      <c r="A124" s="41" t="s">
        <v>274</v>
      </c>
      <c r="B124" t="s">
        <v>17</v>
      </c>
      <c r="C124" t="s">
        <v>74</v>
      </c>
      <c r="D124" t="s">
        <v>34</v>
      </c>
      <c r="E124" s="15">
        <v>-57.217000000000553</v>
      </c>
      <c r="F124" s="15">
        <v>39847.35</v>
      </c>
      <c r="I124">
        <f t="shared" si="19"/>
        <v>-114.43400000000111</v>
      </c>
      <c r="J124" s="16">
        <f t="shared" si="18"/>
        <v>-1.144340000000011E-3</v>
      </c>
      <c r="M124" s="57">
        <v>42496</v>
      </c>
      <c r="N124" s="58" t="s">
        <v>276</v>
      </c>
      <c r="O124" s="59"/>
      <c r="P124" s="59"/>
      <c r="Q124" s="60"/>
    </row>
    <row r="125" spans="1:17" x14ac:dyDescent="0.25">
      <c r="A125" s="41" t="s">
        <v>274</v>
      </c>
      <c r="B125" t="s">
        <v>17</v>
      </c>
      <c r="C125" t="s">
        <v>74</v>
      </c>
      <c r="D125" t="s">
        <v>36</v>
      </c>
      <c r="E125" s="15">
        <v>-511.43000000000029</v>
      </c>
      <c r="F125" s="15">
        <v>39308.75</v>
      </c>
      <c r="I125">
        <f t="shared" si="19"/>
        <v>-1022.8600000000006</v>
      </c>
      <c r="J125" s="16">
        <f t="shared" si="18"/>
        <v>-1.0228600000000006E-2</v>
      </c>
    </row>
    <row r="126" spans="1:17" x14ac:dyDescent="0.25">
      <c r="A126" s="41" t="s">
        <v>274</v>
      </c>
      <c r="B126" t="s">
        <v>17</v>
      </c>
      <c r="C126" t="s">
        <v>75</v>
      </c>
      <c r="D126" t="s">
        <v>41</v>
      </c>
      <c r="E126" s="15">
        <v>-13.109986799994658</v>
      </c>
      <c r="F126" s="15">
        <v>39905.56</v>
      </c>
      <c r="I126">
        <f t="shared" si="19"/>
        <v>-26.219973599989316</v>
      </c>
      <c r="J126" s="16">
        <f t="shared" si="18"/>
        <v>-2.6219973599989315E-4</v>
      </c>
    </row>
    <row r="127" spans="1:17" x14ac:dyDescent="0.25">
      <c r="A127" s="41" t="s">
        <v>274</v>
      </c>
      <c r="B127" t="s">
        <v>17</v>
      </c>
      <c r="C127" t="s">
        <v>76</v>
      </c>
      <c r="D127" t="s">
        <v>24</v>
      </c>
      <c r="E127" s="15">
        <v>89.650000000001455</v>
      </c>
      <c r="F127" s="15">
        <v>40055.4</v>
      </c>
      <c r="I127">
        <f t="shared" si="19"/>
        <v>179.30000000000291</v>
      </c>
      <c r="J127" s="16">
        <f t="shared" si="18"/>
        <v>1.7930000000000292E-3</v>
      </c>
    </row>
    <row r="128" spans="1:17" x14ac:dyDescent="0.25">
      <c r="A128" s="41" t="s">
        <v>274</v>
      </c>
      <c r="B128" t="s">
        <v>17</v>
      </c>
      <c r="C128" t="s">
        <v>76</v>
      </c>
      <c r="D128" t="s">
        <v>26</v>
      </c>
      <c r="E128" s="15">
        <v>231.21000000000276</v>
      </c>
      <c r="F128" s="15">
        <v>40178.97</v>
      </c>
      <c r="I128">
        <f t="shared" si="19"/>
        <v>462.42000000000553</v>
      </c>
      <c r="J128" s="16">
        <f t="shared" si="18"/>
        <v>4.6242000000000557E-3</v>
      </c>
    </row>
    <row r="129" spans="5:10" x14ac:dyDescent="0.25">
      <c r="E129" s="15"/>
      <c r="F129" s="15"/>
      <c r="J129" s="16"/>
    </row>
    <row r="130" spans="5:10" x14ac:dyDescent="0.25">
      <c r="E130" s="15"/>
      <c r="F130" s="15"/>
      <c r="J130" s="16"/>
    </row>
  </sheetData>
  <autoFilter ref="N3:O86"/>
  <conditionalFormatting sqref="B4:B128">
    <cfRule type="containsText" dxfId="10" priority="1" operator="containsText" text="SOG">
      <formula>NOT(ISERROR(SEARCH("SOG",B4)))</formula>
    </cfRule>
    <cfRule type="containsText" dxfId="9" priority="2" operator="containsText" text="BOG">
      <formula>NOT(ISERROR(SEARCH("BOG",B4)))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(2)</vt:lpstr>
      <vt:lpstr>Sheet2</vt:lpstr>
      <vt:lpstr>Summary</vt:lpstr>
      <vt:lpstr>amended (2)</vt:lpstr>
      <vt:lpstr>Dump page</vt:lpstr>
      <vt:lpstr>Combined Live and paper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Langyu</dc:creator>
  <cp:lastModifiedBy>Langyu</cp:lastModifiedBy>
  <dcterms:created xsi:type="dcterms:W3CDTF">2016-04-30T10:01:23Z</dcterms:created>
  <dcterms:modified xsi:type="dcterms:W3CDTF">2016-05-21T10:35:29Z</dcterms:modified>
</cp:coreProperties>
</file>