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y19\Dropbox\GU\1.Investment\4. Alphas (new)\17.Extract_Rollyield\0.Research\VIX\dat\Sigmaa005\"/>
    </mc:Choice>
  </mc:AlternateContent>
  <bookViews>
    <workbookView xWindow="0" yWindow="0" windowWidth="28800" windowHeight="12435"/>
  </bookViews>
  <sheets>
    <sheet name="Sheet1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O4" i="1"/>
  <c r="O5" i="1"/>
  <c r="O6" i="1"/>
  <c r="O7" i="1"/>
  <c r="O8" i="1"/>
  <c r="O9" i="1"/>
  <c r="O10" i="1"/>
  <c r="O11" i="1"/>
  <c r="O12" i="1"/>
  <c r="O13" i="1"/>
  <c r="O14" i="1"/>
  <c r="O15" i="1"/>
  <c r="O3" i="1"/>
  <c r="W4" i="1" l="1"/>
  <c r="W5" i="1"/>
  <c r="W6" i="1"/>
  <c r="W7" i="1"/>
  <c r="W8" i="1"/>
  <c r="W9" i="1"/>
  <c r="W10" i="1"/>
  <c r="W11" i="1"/>
  <c r="W12" i="1"/>
  <c r="W13" i="1"/>
  <c r="W14" i="1"/>
  <c r="W15" i="1"/>
  <c r="W3" i="1"/>
  <c r="U5" i="1"/>
  <c r="V5" i="1" s="1"/>
  <c r="V3" i="1"/>
  <c r="U7" i="1"/>
  <c r="V7" i="1" s="1"/>
  <c r="U6" i="1"/>
  <c r="V6" i="1" s="1"/>
  <c r="U4" i="1"/>
  <c r="V4" i="1" s="1"/>
  <c r="S7" i="1"/>
  <c r="S6" i="1"/>
  <c r="S4" i="1"/>
  <c r="S5" i="1"/>
  <c r="S8" i="1"/>
  <c r="S9" i="1"/>
  <c r="S10" i="1"/>
  <c r="S11" i="1"/>
  <c r="S12" i="1"/>
  <c r="S13" i="1"/>
  <c r="S14" i="1"/>
  <c r="S15" i="1"/>
  <c r="S3" i="1"/>
  <c r="M12" i="1"/>
  <c r="L11" i="1"/>
  <c r="L10" i="1"/>
  <c r="L9" i="1"/>
  <c r="L7" i="1"/>
  <c r="L6" i="1"/>
  <c r="L5" i="1"/>
  <c r="L4" i="1"/>
  <c r="P6" i="1"/>
  <c r="P15" i="1"/>
  <c r="P10" i="1"/>
  <c r="P12" i="1"/>
  <c r="P13" i="1"/>
  <c r="P14" i="1"/>
  <c r="K15" i="1"/>
  <c r="K5" i="1"/>
  <c r="I5" i="1"/>
  <c r="M5" i="1" s="1"/>
  <c r="K4" i="1"/>
  <c r="K6" i="1"/>
  <c r="K7" i="1"/>
  <c r="K8" i="1"/>
  <c r="K9" i="1"/>
  <c r="K10" i="1"/>
  <c r="K11" i="1"/>
  <c r="K12" i="1"/>
  <c r="K13" i="1"/>
  <c r="K14" i="1"/>
  <c r="K3" i="1"/>
  <c r="I12" i="1"/>
  <c r="I13" i="1"/>
  <c r="M13" i="1" s="1"/>
  <c r="I14" i="1"/>
  <c r="M14" i="1" s="1"/>
  <c r="I15" i="1"/>
  <c r="M15" i="1" s="1"/>
  <c r="I11" i="1"/>
  <c r="I10" i="1"/>
  <c r="I9" i="1"/>
  <c r="I8" i="1"/>
  <c r="M8" i="1" s="1"/>
  <c r="I7" i="1"/>
  <c r="P7" i="1" s="1"/>
  <c r="I6" i="1"/>
  <c r="I4" i="1"/>
  <c r="P8" i="1" l="1"/>
  <c r="M4" i="1"/>
  <c r="M7" i="1"/>
  <c r="P11" i="1"/>
  <c r="P9" i="1"/>
  <c r="M9" i="1"/>
  <c r="M10" i="1"/>
  <c r="M11" i="1"/>
  <c r="P5" i="1"/>
  <c r="P4" i="1"/>
  <c r="M6" i="1"/>
  <c r="I3" i="1"/>
  <c r="M3" i="1" s="1"/>
</calcChain>
</file>

<file path=xl/comments1.xml><?xml version="1.0" encoding="utf-8"?>
<comments xmlns="http://schemas.openxmlformats.org/spreadsheetml/2006/main">
  <authors>
    <author>langyu gu</author>
  </authors>
  <commentList>
    <comment ref="O2" authorId="0" shapeId="0">
      <text>
        <r>
          <rPr>
            <b/>
            <sz val="9"/>
            <color indexed="81"/>
            <rFont val="Tahoma"/>
            <family val="2"/>
          </rPr>
          <t>langyu gu:</t>
        </r>
        <r>
          <rPr>
            <sz val="9"/>
            <color indexed="81"/>
            <rFont val="Tahoma"/>
            <family val="2"/>
          </rPr>
          <t xml:space="preserve">
Based on $200,00`</t>
        </r>
      </text>
    </comment>
    <comment ref="W2" authorId="0" shapeId="0">
      <text>
        <r>
          <rPr>
            <b/>
            <sz val="9"/>
            <color indexed="81"/>
            <rFont val="Tahoma"/>
            <family val="2"/>
          </rPr>
          <t>langyu gu:</t>
        </r>
        <r>
          <rPr>
            <sz val="9"/>
            <color indexed="81"/>
            <rFont val="Tahoma"/>
            <family val="2"/>
          </rPr>
          <t xml:space="preserve">
Based on $200,00</t>
        </r>
      </text>
    </comment>
  </commentList>
</comments>
</file>

<file path=xl/sharedStrings.xml><?xml version="1.0" encoding="utf-8"?>
<sst xmlns="http://schemas.openxmlformats.org/spreadsheetml/2006/main" count="79" uniqueCount="67">
  <si>
    <t>Asset Class</t>
  </si>
  <si>
    <t>IB symbol</t>
  </si>
  <si>
    <t>US Equity</t>
  </si>
  <si>
    <t>Germany Equity</t>
  </si>
  <si>
    <t>Japan Equity</t>
  </si>
  <si>
    <t>Hong Kong Equity</t>
  </si>
  <si>
    <t>Asset Type</t>
  </si>
  <si>
    <t>Equity</t>
  </si>
  <si>
    <t>BBG Index</t>
  </si>
  <si>
    <t>ES1 Index</t>
  </si>
  <si>
    <t>ES</t>
  </si>
  <si>
    <t>DAX</t>
  </si>
  <si>
    <t>GX1 Index</t>
  </si>
  <si>
    <t>N225M</t>
  </si>
  <si>
    <t>MHI</t>
  </si>
  <si>
    <t>US Trsy</t>
  </si>
  <si>
    <t>TY1 Comdty</t>
  </si>
  <si>
    <t>Fixed Income</t>
  </si>
  <si>
    <t>Crude Oil</t>
  </si>
  <si>
    <t>Gold</t>
  </si>
  <si>
    <t>Copper</t>
  </si>
  <si>
    <t>Commodity</t>
  </si>
  <si>
    <t>Coffee</t>
  </si>
  <si>
    <t>KC1 Comdty</t>
  </si>
  <si>
    <t>KC</t>
  </si>
  <si>
    <t>QC</t>
  </si>
  <si>
    <t>MGC</t>
  </si>
  <si>
    <t>QM</t>
  </si>
  <si>
    <t>ZN</t>
  </si>
  <si>
    <t>GBL</t>
  </si>
  <si>
    <t>RX1 Comdty</t>
  </si>
  <si>
    <t>UK 10Y Gilts</t>
  </si>
  <si>
    <t>G 1 Comdty</t>
  </si>
  <si>
    <t>R</t>
  </si>
  <si>
    <t>JP 10Y Bonds</t>
  </si>
  <si>
    <t>EU 10Y Bund</t>
  </si>
  <si>
    <t>Contract_size</t>
  </si>
  <si>
    <t>Notional($)/Contract</t>
  </si>
  <si>
    <t>Bid_ask spread (%)</t>
  </si>
  <si>
    <t>FX</t>
  </si>
  <si>
    <t>Currency</t>
  </si>
  <si>
    <t>$</t>
  </si>
  <si>
    <t>€</t>
  </si>
  <si>
    <t>Y</t>
  </si>
  <si>
    <t>HKD</t>
  </si>
  <si>
    <t>£</t>
  </si>
  <si>
    <t>Price (as of 13 Oct 2017)</t>
  </si>
  <si>
    <t>Bid_ask_spread</t>
  </si>
  <si>
    <t>NO1 Index</t>
  </si>
  <si>
    <t>HU1 Index</t>
  </si>
  <si>
    <t>France Equity</t>
  </si>
  <si>
    <t>CAC</t>
  </si>
  <si>
    <t>CF1 Index</t>
  </si>
  <si>
    <t>EC1 Comdty</t>
  </si>
  <si>
    <t>MGC1 Comdty</t>
  </si>
  <si>
    <t>Volatility</t>
  </si>
  <si>
    <t>Notional($)/20%Vol</t>
  </si>
  <si>
    <t>OP1 Comdty</t>
  </si>
  <si>
    <t>No. of contract</t>
  </si>
  <si>
    <t>BJ1 Comdty</t>
  </si>
  <si>
    <t>MJ</t>
  </si>
  <si>
    <t>Commission($)/contract</t>
  </si>
  <si>
    <t>Commission(%)</t>
  </si>
  <si>
    <t>LMAX</t>
  </si>
  <si>
    <t>Commission($)/(%)/contract</t>
  </si>
  <si>
    <t>Comparable Commission($)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</si>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</sst>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0.000%"/>
    <numFmt numFmtId="166" formatCode="0.000"/>
    <numFmt numFmtId="167" formatCode="0.00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1" fillId="0" borderId="6" xfId="0" applyFont="1" applyBorder="1"/>
    <xf numFmtId="0" fontId="0" fillId="0" borderId="6" xfId="0" applyBorder="1"/>
    <xf numFmtId="0" fontId="1" fillId="0" borderId="9" xfId="0" applyFont="1" applyBorder="1"/>
    <xf numFmtId="0" fontId="0" fillId="0" borderId="9" xfId="0" applyBorder="1"/>
    <xf numFmtId="0" fontId="1" fillId="0" borderId="13" xfId="0" applyFont="1" applyBorder="1"/>
    <xf numFmtId="0" fontId="0" fillId="0" borderId="13" xfId="0" applyBorder="1"/>
    <xf numFmtId="0" fontId="1" fillId="0" borderId="14" xfId="0" applyFont="1" applyBorder="1"/>
    <xf numFmtId="0" fontId="0" fillId="0" borderId="17" xfId="0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43" fontId="0" fillId="0" borderId="0" xfId="0" applyNumberFormat="1"/>
    <xf numFmtId="165" fontId="0" fillId="0" borderId="0" xfId="2" applyNumberFormat="1" applyFont="1"/>
    <xf numFmtId="0" fontId="1" fillId="4" borderId="1" xfId="0" applyFont="1" applyFill="1" applyBorder="1"/>
    <xf numFmtId="43" fontId="0" fillId="0" borderId="24" xfId="1" applyFont="1" applyBorder="1" applyAlignment="1">
      <alignment horizontal="center" vertical="center"/>
    </xf>
    <xf numFmtId="43" fontId="0" fillId="0" borderId="20" xfId="1" applyFont="1" applyBorder="1" applyAlignment="1">
      <alignment horizontal="center" vertical="center"/>
    </xf>
    <xf numFmtId="43" fontId="0" fillId="0" borderId="21" xfId="1" applyFont="1" applyBorder="1" applyAlignment="1">
      <alignment horizontal="center" vertical="center"/>
    </xf>
    <xf numFmtId="166" fontId="0" fillId="0" borderId="12" xfId="1" applyNumberFormat="1" applyFont="1" applyBorder="1" applyAlignment="1">
      <alignment horizontal="center" vertical="center"/>
    </xf>
    <xf numFmtId="166" fontId="0" fillId="0" borderId="10" xfId="1" applyNumberFormat="1" applyFont="1" applyBorder="1" applyAlignment="1">
      <alignment horizontal="center" vertical="center"/>
    </xf>
    <xf numFmtId="166" fontId="0" fillId="0" borderId="5" xfId="1" applyNumberFormat="1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4" fontId="0" fillId="0" borderId="2" xfId="1" applyNumberFormat="1" applyFont="1" applyBorder="1" applyAlignment="1">
      <alignment horizontal="center" vertical="center"/>
    </xf>
    <xf numFmtId="4" fontId="0" fillId="0" borderId="10" xfId="1" applyNumberFormat="1" applyFont="1" applyBorder="1" applyAlignment="1">
      <alignment horizontal="center" vertical="center"/>
    </xf>
    <xf numFmtId="4" fontId="0" fillId="0" borderId="10" xfId="1" applyNumberFormat="1" applyFont="1" applyFill="1" applyBorder="1" applyAlignment="1">
      <alignment horizontal="center" vertical="center"/>
    </xf>
    <xf numFmtId="4" fontId="0" fillId="0" borderId="5" xfId="1" applyNumberFormat="1" applyFon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4" fontId="0" fillId="0" borderId="8" xfId="1" applyNumberFormat="1" applyFon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43" fontId="0" fillId="0" borderId="23" xfId="1" applyFont="1" applyBorder="1" applyAlignment="1">
      <alignment horizontal="center" vertical="center"/>
    </xf>
    <xf numFmtId="166" fontId="0" fillId="0" borderId="8" xfId="1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4" fontId="0" fillId="0" borderId="12" xfId="1" applyNumberFormat="1" applyFon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3" fontId="0" fillId="0" borderId="19" xfId="1" applyFont="1" applyBorder="1" applyAlignment="1">
      <alignment horizontal="center" vertical="center"/>
    </xf>
    <xf numFmtId="0" fontId="1" fillId="0" borderId="2" xfId="0" applyFont="1" applyBorder="1"/>
    <xf numFmtId="166" fontId="0" fillId="0" borderId="2" xfId="1" applyNumberFormat="1" applyFont="1" applyBorder="1" applyAlignment="1">
      <alignment horizontal="center" vertical="center"/>
    </xf>
    <xf numFmtId="0" fontId="1" fillId="0" borderId="16" xfId="0" applyFont="1" applyBorder="1"/>
    <xf numFmtId="0" fontId="1" fillId="0" borderId="8" xfId="0" applyFont="1" applyBorder="1"/>
    <xf numFmtId="0" fontId="0" fillId="0" borderId="34" xfId="0" applyBorder="1"/>
    <xf numFmtId="0" fontId="1" fillId="0" borderId="35" xfId="0" applyFont="1" applyBorder="1"/>
    <xf numFmtId="165" fontId="0" fillId="0" borderId="19" xfId="2" applyNumberFormat="1" applyFont="1" applyBorder="1" applyAlignment="1">
      <alignment horizontal="center" vertical="center"/>
    </xf>
    <xf numFmtId="165" fontId="0" fillId="0" borderId="20" xfId="2" applyNumberFormat="1" applyFont="1" applyBorder="1" applyAlignment="1">
      <alignment horizontal="center" vertical="center"/>
    </xf>
    <xf numFmtId="165" fontId="0" fillId="0" borderId="23" xfId="2" applyNumberFormat="1" applyFont="1" applyBorder="1" applyAlignment="1">
      <alignment horizontal="center" vertical="center"/>
    </xf>
    <xf numFmtId="165" fontId="0" fillId="0" borderId="24" xfId="2" applyNumberFormat="1" applyFont="1" applyBorder="1" applyAlignment="1">
      <alignment horizontal="center" vertical="center"/>
    </xf>
    <xf numFmtId="165" fontId="0" fillId="0" borderId="21" xfId="2" applyNumberFormat="1" applyFon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43" fontId="0" fillId="0" borderId="13" xfId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1" fillId="0" borderId="33" xfId="0" applyFont="1" applyFill="1" applyBorder="1"/>
    <xf numFmtId="166" fontId="0" fillId="0" borderId="37" xfId="1" applyNumberFormat="1" applyFont="1" applyBorder="1" applyAlignment="1">
      <alignment horizontal="center" vertical="center"/>
    </xf>
    <xf numFmtId="166" fontId="0" fillId="0" borderId="38" xfId="1" applyNumberFormat="1" applyFont="1" applyBorder="1" applyAlignment="1">
      <alignment horizontal="center" vertical="center"/>
    </xf>
    <xf numFmtId="166" fontId="0" fillId="0" borderId="39" xfId="1" applyNumberFormat="1" applyFon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43" fontId="0" fillId="0" borderId="9" xfId="1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28" xfId="0" applyBorder="1"/>
    <xf numFmtId="2" fontId="0" fillId="0" borderId="3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67" fontId="0" fillId="0" borderId="13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32" xfId="0" applyNumberFormat="1" applyBorder="1" applyAlignment="1">
      <alignment horizontal="center" vertical="center"/>
    </xf>
    <xf numFmtId="164" fontId="0" fillId="0" borderId="0" xfId="1" applyNumberFormat="1" applyFont="1"/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8"/>
  <sheetViews>
    <sheetView tabSelected="1" topLeftCell="B1" zoomScale="130" zoomScaleNormal="130" workbookViewId="0">
      <pane xSplit="2" ySplit="2" topLeftCell="H3" activePane="bottomRight" state="frozen"/>
      <selection activeCell="B1" sqref="B1"/>
      <selection pane="topRight" activeCell="D1" sqref="D1"/>
      <selection pane="bottomLeft" activeCell="B2" sqref="B2"/>
      <selection pane="bottomRight" activeCell="K10" sqref="K10"/>
    </sheetView>
  </sheetViews>
  <sheetFormatPr defaultRowHeight="15" x14ac:dyDescent="0.25"/>
  <cols>
    <col min="1" max="1" width="15.42578125" customWidth="1"/>
    <col min="2" max="2" width="17.7109375" customWidth="1"/>
    <col min="3" max="3" width="14.28515625" customWidth="1"/>
    <col min="4" max="6" width="12" customWidth="1"/>
    <col min="7" max="7" width="22.140625" bestFit="1" customWidth="1"/>
    <col min="8" max="8" width="14.28515625" customWidth="1"/>
    <col min="9" max="10" width="20.7109375" customWidth="1"/>
    <col min="11" max="11" width="19.28515625" customWidth="1"/>
    <col min="12" max="12" width="23.5703125" customWidth="1"/>
    <col min="13" max="13" width="18" customWidth="1"/>
    <col min="14" max="14" width="13.5703125" customWidth="1"/>
    <col min="15" max="15" width="19.140625" customWidth="1"/>
    <col min="16" max="16" width="14.85546875" customWidth="1"/>
    <col min="17" max="17" width="0.85546875" customWidth="1"/>
    <col min="18" max="18" width="14.85546875" customWidth="1"/>
    <col min="19" max="19" width="20.7109375" bestFit="1" customWidth="1"/>
    <col min="20" max="20" width="15.5703125" bestFit="1" customWidth="1"/>
    <col min="21" max="21" width="27.7109375" bestFit="1" customWidth="1"/>
    <col min="22" max="22" width="26.7109375" bestFit="1" customWidth="1"/>
    <col min="23" max="23" width="19.7109375" bestFit="1" customWidth="1"/>
  </cols>
  <sheetData>
    <row r="1" spans="1:23" ht="15.75" thickBot="1" x14ac:dyDescent="0.3">
      <c r="Q1" s="107"/>
      <c r="R1" s="117" t="s">
        <v>63</v>
      </c>
      <c r="S1" s="117"/>
      <c r="T1" s="117"/>
      <c r="U1" s="117"/>
      <c r="V1" s="117"/>
      <c r="W1" s="117"/>
    </row>
    <row r="2" spans="1:23" ht="15.75" thickBot="1" x14ac:dyDescent="0.3">
      <c r="A2" s="10" t="s">
        <v>6</v>
      </c>
      <c r="B2" s="77" t="s">
        <v>0</v>
      </c>
      <c r="C2" s="77" t="s">
        <v>8</v>
      </c>
      <c r="D2" s="79" t="s">
        <v>1</v>
      </c>
      <c r="E2" s="80" t="s">
        <v>40</v>
      </c>
      <c r="F2" s="81" t="s">
        <v>39</v>
      </c>
      <c r="G2" s="34" t="s">
        <v>46</v>
      </c>
      <c r="H2" s="77" t="s">
        <v>36</v>
      </c>
      <c r="I2" s="78" t="s">
        <v>37</v>
      </c>
      <c r="J2" s="34" t="s">
        <v>47</v>
      </c>
      <c r="K2" s="73" t="s">
        <v>38</v>
      </c>
      <c r="L2" s="73" t="s">
        <v>61</v>
      </c>
      <c r="M2" s="73" t="s">
        <v>62</v>
      </c>
      <c r="N2" s="34" t="s">
        <v>55</v>
      </c>
      <c r="O2" s="77" t="s">
        <v>56</v>
      </c>
      <c r="P2" s="78" t="s">
        <v>58</v>
      </c>
      <c r="R2" s="78" t="s">
        <v>36</v>
      </c>
      <c r="S2" s="78" t="s">
        <v>37</v>
      </c>
      <c r="T2" s="80" t="s">
        <v>47</v>
      </c>
      <c r="U2" s="89" t="s">
        <v>64</v>
      </c>
      <c r="V2" s="89" t="s">
        <v>65</v>
      </c>
      <c r="W2" s="77" t="s">
        <v>56</v>
      </c>
    </row>
    <row r="3" spans="1:23" x14ac:dyDescent="0.25">
      <c r="A3" s="108" t="s">
        <v>7</v>
      </c>
      <c r="B3" s="8" t="s">
        <v>2</v>
      </c>
      <c r="C3" s="9" t="s">
        <v>9</v>
      </c>
      <c r="D3" s="12" t="s">
        <v>10</v>
      </c>
      <c r="E3" s="18" t="s">
        <v>41</v>
      </c>
      <c r="F3" s="21">
        <v>1</v>
      </c>
      <c r="G3" s="35">
        <v>2549.5</v>
      </c>
      <c r="H3" s="39">
        <v>50</v>
      </c>
      <c r="I3" s="28">
        <f ca="1">G3*H3*F3</f>
        <v>127475</v>
      </c>
      <c r="J3" s="31">
        <v>0.25</v>
      </c>
      <c r="K3" s="60">
        <f ca="1">J3/G3</f>
        <v>9.8058442831927827E-5</v>
      </c>
      <c r="L3" s="31">
        <v>2.04</v>
      </c>
      <c r="M3" s="60">
        <f ca="1">L3/I3</f>
        <v>1.6003137870170622E-5</v>
      </c>
      <c r="N3" s="74">
        <v>0.13800000000000001</v>
      </c>
      <c r="O3" s="75">
        <f ca="1">500000*4/12*0.2/N3</f>
        <v>241545.89371980677</v>
      </c>
      <c r="P3" s="76">
        <f ca="1">FLOOR(O3/I3,1)</f>
        <v>1</v>
      </c>
      <c r="Q3" s="25"/>
      <c r="R3" s="39">
        <v>10</v>
      </c>
      <c r="S3" s="28">
        <f ca="1">G3*R3*F3</f>
        <v>25495</v>
      </c>
      <c r="T3" s="90"/>
      <c r="U3" s="99">
        <v>0.32</v>
      </c>
      <c r="V3" s="104">
        <f ca="1">U3*H3/R3</f>
        <v>1.6</v>
      </c>
      <c r="W3" s="75">
        <f ca="1">O3/H3*R3</f>
        <v>48309.178743961354</v>
      </c>
    </row>
    <row r="4" spans="1:23" x14ac:dyDescent="0.25">
      <c r="A4" s="109"/>
      <c r="B4" s="27" t="s">
        <v>3</v>
      </c>
      <c r="C4" s="2" t="s">
        <v>12</v>
      </c>
      <c r="D4" s="13" t="s">
        <v>11</v>
      </c>
      <c r="E4" s="19" t="s">
        <v>42</v>
      </c>
      <c r="F4" s="22">
        <v>1.1819999999999999</v>
      </c>
      <c r="G4" s="36">
        <v>12980.5</v>
      </c>
      <c r="H4" s="40">
        <v>25</v>
      </c>
      <c r="I4" s="29">
        <f ca="1">G4*H4*F4</f>
        <v>383573.77499999997</v>
      </c>
      <c r="J4" s="32">
        <v>0.5</v>
      </c>
      <c r="K4" s="61">
        <f t="shared" ref="K4:K14" ca="1" si="0">J4/G4</f>
        <v>3.8519317437695001E-5</v>
      </c>
      <c r="L4" s="32">
        <f ca="1">2*F4</f>
        <v>2.3639999999999999</v>
      </c>
      <c r="M4" s="61">
        <f t="shared" ref="M4:M15" ca="1" si="1">L4/I4</f>
        <v>6.1630907900312006E-6</v>
      </c>
      <c r="N4" s="68">
        <v>0.17399999999999999</v>
      </c>
      <c r="O4" s="24">
        <f t="shared" ref="O4:O15" ca="1" si="2">500000*4/12*0.2/N4</f>
        <v>191570.88122605367</v>
      </c>
      <c r="P4" s="69">
        <f t="shared" ref="P4:P15" ca="1" si="3">FLOOR(O4/I4,1)</f>
        <v>0</v>
      </c>
      <c r="Q4" s="25"/>
      <c r="R4" s="40">
        <v>1</v>
      </c>
      <c r="S4" s="29">
        <f ca="1">G4*R4*F4</f>
        <v>15342.950999999999</v>
      </c>
      <c r="T4" s="92"/>
      <c r="U4" s="100">
        <f ca="1">0.24*F4</f>
        <v>0.28367999999999999</v>
      </c>
      <c r="V4" s="105">
        <f ca="1">U4*H4/R4</f>
        <v>7.0919999999999996</v>
      </c>
      <c r="W4" s="24">
        <f t="shared" ref="W4:W15" ca="1" si="4">O4/H4*R4</f>
        <v>7662.8352490421466</v>
      </c>
    </row>
    <row r="5" spans="1:23" x14ac:dyDescent="0.25">
      <c r="A5" s="109"/>
      <c r="B5" s="1" t="s">
        <v>50</v>
      </c>
      <c r="C5" s="2" t="s">
        <v>52</v>
      </c>
      <c r="D5" s="13" t="s">
        <v>51</v>
      </c>
      <c r="E5" s="19" t="s">
        <v>42</v>
      </c>
      <c r="F5" s="22">
        <v>1.1819999999999999</v>
      </c>
      <c r="G5" s="36">
        <v>5351.5</v>
      </c>
      <c r="H5" s="40">
        <v>10</v>
      </c>
      <c r="I5" s="29">
        <f ca="1">G5*H5*F5</f>
        <v>63254.729999999996</v>
      </c>
      <c r="J5" s="32">
        <v>0.5</v>
      </c>
      <c r="K5" s="61">
        <f t="shared" ca="1" si="0"/>
        <v>9.3431748108007095E-5</v>
      </c>
      <c r="L5" s="32">
        <f ca="1">2*F5</f>
        <v>2.3639999999999999</v>
      </c>
      <c r="M5" s="61">
        <f t="shared" ca="1" si="1"/>
        <v>3.7372699243202844E-5</v>
      </c>
      <c r="N5" s="68">
        <v>0.189</v>
      </c>
      <c r="O5" s="24">
        <f t="shared" ca="1" si="2"/>
        <v>176366.84303350971</v>
      </c>
      <c r="P5" s="69">
        <f t="shared" ca="1" si="3"/>
        <v>2</v>
      </c>
      <c r="Q5" s="25"/>
      <c r="R5" s="40">
        <v>1</v>
      </c>
      <c r="S5" s="29">
        <f ca="1">G5*R5*F5</f>
        <v>6325.473</v>
      </c>
      <c r="T5" s="92"/>
      <c r="U5" s="100">
        <f ca="1">0.3*F5</f>
        <v>0.35459999999999997</v>
      </c>
      <c r="V5" s="105">
        <f t="shared" ref="V5:V7" ca="1" si="5">U5*H5/R5</f>
        <v>3.5459999999999998</v>
      </c>
      <c r="W5" s="24">
        <f t="shared" ca="1" si="4"/>
        <v>17636.684303350972</v>
      </c>
    </row>
    <row r="6" spans="1:23" x14ac:dyDescent="0.25">
      <c r="A6" s="109"/>
      <c r="B6" s="1" t="s">
        <v>4</v>
      </c>
      <c r="C6" s="2" t="s">
        <v>48</v>
      </c>
      <c r="D6" s="13" t="s">
        <v>13</v>
      </c>
      <c r="E6" s="19" t="s">
        <v>43</v>
      </c>
      <c r="F6" s="22">
        <v>111.85</v>
      </c>
      <c r="G6" s="36">
        <v>21240</v>
      </c>
      <c r="H6" s="40">
        <v>100</v>
      </c>
      <c r="I6" s="29">
        <f>G6*H6/F6</f>
        <v>18989.718372820742</v>
      </c>
      <c r="J6" s="32">
        <v>5</v>
      </c>
      <c r="K6" s="61">
        <f t="shared" si="0"/>
        <v>2.3540489642184556E-4</v>
      </c>
      <c r="L6" s="32">
        <f>40/F6</f>
        <v>0.35762181493071077</v>
      </c>
      <c r="M6" s="61">
        <f t="shared" si="1"/>
        <v>1.8832391713747646E-5</v>
      </c>
      <c r="N6" s="68">
        <v>0.20150000000000001</v>
      </c>
      <c r="O6" s="24">
        <f t="shared" si="2"/>
        <v>165425.97187758479</v>
      </c>
      <c r="P6" s="69">
        <f t="shared" si="3"/>
        <v>8</v>
      </c>
      <c r="Q6" s="25"/>
      <c r="R6" s="40">
        <v>100</v>
      </c>
      <c r="S6" s="29">
        <f>G6*R6/F6</f>
        <v>18989.718372820742</v>
      </c>
      <c r="T6" s="92"/>
      <c r="U6" s="100">
        <f>40/F6</f>
        <v>0.35762181493071077</v>
      </c>
      <c r="V6" s="105">
        <f t="shared" si="5"/>
        <v>0.35762181493071077</v>
      </c>
      <c r="W6" s="24">
        <f t="shared" si="4"/>
        <v>165425.97187758479</v>
      </c>
    </row>
    <row r="7" spans="1:23" ht="15.75" thickBot="1" x14ac:dyDescent="0.3">
      <c r="A7" s="110"/>
      <c r="B7" s="6" t="s">
        <v>5</v>
      </c>
      <c r="C7" s="7" t="s">
        <v>49</v>
      </c>
      <c r="D7" s="16" t="s">
        <v>14</v>
      </c>
      <c r="E7" s="43" t="s">
        <v>44</v>
      </c>
      <c r="F7" s="44">
        <v>7.8</v>
      </c>
      <c r="G7" s="45">
        <v>28476</v>
      </c>
      <c r="H7" s="46">
        <v>10</v>
      </c>
      <c r="I7" s="47">
        <f>G7*H7/F7</f>
        <v>36507.692307692305</v>
      </c>
      <c r="J7" s="48">
        <v>1</v>
      </c>
      <c r="K7" s="62">
        <f t="shared" si="0"/>
        <v>3.5117291754459895E-5</v>
      </c>
      <c r="L7" s="48">
        <f>17/F7</f>
        <v>2.1794871794871797</v>
      </c>
      <c r="M7" s="62">
        <f t="shared" si="1"/>
        <v>5.9699395982581833E-5</v>
      </c>
      <c r="N7" s="86">
        <v>0.185</v>
      </c>
      <c r="O7" s="87">
        <f t="shared" si="2"/>
        <v>180180.18018018021</v>
      </c>
      <c r="P7" s="88">
        <f t="shared" si="3"/>
        <v>4</v>
      </c>
      <c r="Q7" s="25"/>
      <c r="R7" s="46">
        <v>1</v>
      </c>
      <c r="S7" s="47">
        <f>G7*R7/F7</f>
        <v>3650.7692307692309</v>
      </c>
      <c r="T7" s="96"/>
      <c r="U7" s="101">
        <f>1/F7</f>
        <v>0.12820512820512822</v>
      </c>
      <c r="V7" s="106">
        <f t="shared" si="5"/>
        <v>1.2820512820512822</v>
      </c>
      <c r="W7" s="87">
        <f t="shared" si="4"/>
        <v>18018.018018018021</v>
      </c>
    </row>
    <row r="8" spans="1:23" x14ac:dyDescent="0.25">
      <c r="A8" s="111" t="s">
        <v>17</v>
      </c>
      <c r="B8" s="54" t="s">
        <v>15</v>
      </c>
      <c r="C8" s="3" t="s">
        <v>16</v>
      </c>
      <c r="D8" s="17" t="s">
        <v>28</v>
      </c>
      <c r="E8" s="18" t="s">
        <v>41</v>
      </c>
      <c r="F8" s="21">
        <v>1</v>
      </c>
      <c r="G8" s="35">
        <v>125.24</v>
      </c>
      <c r="H8" s="39">
        <v>1000</v>
      </c>
      <c r="I8" s="28">
        <f t="shared" ref="I8:I10" si="6">G8*H8*F8</f>
        <v>125240</v>
      </c>
      <c r="J8" s="55">
        <v>5.0000000000000001E-3</v>
      </c>
      <c r="K8" s="63">
        <f t="shared" si="0"/>
        <v>3.9923347173427021E-5</v>
      </c>
      <c r="L8" s="83">
        <v>1.61</v>
      </c>
      <c r="M8" s="63">
        <f t="shared" si="1"/>
        <v>1.28553177898435E-5</v>
      </c>
      <c r="N8" s="65">
        <v>5.2999999999999999E-2</v>
      </c>
      <c r="O8" s="66">
        <f t="shared" si="2"/>
        <v>628930.81761006301</v>
      </c>
      <c r="P8" s="67">
        <f t="shared" si="3"/>
        <v>5</v>
      </c>
      <c r="Q8" s="25"/>
      <c r="R8" s="39"/>
      <c r="S8" s="28">
        <f t="shared" ref="S8:S15" si="7">G8*R8*F8</f>
        <v>0</v>
      </c>
      <c r="T8" s="90"/>
      <c r="U8" s="3"/>
      <c r="V8" s="91"/>
      <c r="W8" s="66">
        <f t="shared" si="4"/>
        <v>0</v>
      </c>
    </row>
    <row r="9" spans="1:23" x14ac:dyDescent="0.25">
      <c r="A9" s="112"/>
      <c r="B9" s="56" t="s">
        <v>31</v>
      </c>
      <c r="C9" s="11" t="s">
        <v>32</v>
      </c>
      <c r="D9" s="15" t="s">
        <v>33</v>
      </c>
      <c r="E9" s="19" t="s">
        <v>45</v>
      </c>
      <c r="F9" s="22">
        <v>1.3280000000000001</v>
      </c>
      <c r="G9" s="36">
        <v>123.78</v>
      </c>
      <c r="H9" s="40">
        <v>1000</v>
      </c>
      <c r="I9" s="29">
        <f t="shared" si="6"/>
        <v>164379.84</v>
      </c>
      <c r="J9" s="32">
        <v>0.01</v>
      </c>
      <c r="K9" s="61">
        <f t="shared" si="0"/>
        <v>8.0788495718209726E-5</v>
      </c>
      <c r="L9" s="84">
        <f>1.71*F9</f>
        <v>2.27088</v>
      </c>
      <c r="M9" s="61">
        <f t="shared" si="1"/>
        <v>1.3814832767813863E-5</v>
      </c>
      <c r="N9" s="68">
        <v>6.5000000000000002E-2</v>
      </c>
      <c r="O9" s="24">
        <f t="shared" si="2"/>
        <v>512820.51282051281</v>
      </c>
      <c r="P9" s="69">
        <f t="shared" si="3"/>
        <v>3</v>
      </c>
      <c r="Q9" s="25"/>
      <c r="R9" s="40"/>
      <c r="S9" s="29">
        <f t="shared" si="7"/>
        <v>0</v>
      </c>
      <c r="T9" s="92"/>
      <c r="U9" s="2"/>
      <c r="V9" s="93"/>
      <c r="W9" s="24">
        <f t="shared" si="4"/>
        <v>0</v>
      </c>
    </row>
    <row r="10" spans="1:23" x14ac:dyDescent="0.25">
      <c r="A10" s="113"/>
      <c r="B10" s="57" t="s">
        <v>35</v>
      </c>
      <c r="C10" s="7" t="s">
        <v>30</v>
      </c>
      <c r="D10" s="16" t="s">
        <v>29</v>
      </c>
      <c r="E10" s="19" t="s">
        <v>42</v>
      </c>
      <c r="F10" s="22">
        <v>1.1819999999999999</v>
      </c>
      <c r="G10" s="36">
        <v>161.44999999999999</v>
      </c>
      <c r="H10" s="40">
        <v>1000</v>
      </c>
      <c r="I10" s="29">
        <f t="shared" si="6"/>
        <v>190833.9</v>
      </c>
      <c r="J10" s="32">
        <v>0.01</v>
      </c>
      <c r="K10" s="61">
        <f t="shared" si="0"/>
        <v>6.1938680706100972E-5</v>
      </c>
      <c r="L10" s="84">
        <f>2*F10</f>
        <v>2.3639999999999999</v>
      </c>
      <c r="M10" s="61">
        <f t="shared" si="1"/>
        <v>1.2387736141220191E-5</v>
      </c>
      <c r="N10" s="68">
        <v>5.9799999999999999E-2</v>
      </c>
      <c r="O10" s="24">
        <f t="shared" si="2"/>
        <v>557413.60089186183</v>
      </c>
      <c r="P10" s="69">
        <f t="shared" si="3"/>
        <v>2</v>
      </c>
      <c r="Q10" s="25"/>
      <c r="R10" s="40"/>
      <c r="S10" s="29">
        <f t="shared" si="7"/>
        <v>0</v>
      </c>
      <c r="T10" s="92"/>
      <c r="U10" s="2"/>
      <c r="V10" s="93"/>
      <c r="W10" s="24">
        <f t="shared" si="4"/>
        <v>0</v>
      </c>
    </row>
    <row r="11" spans="1:23" ht="15.75" thickBot="1" x14ac:dyDescent="0.3">
      <c r="A11" s="42"/>
      <c r="B11" s="82" t="s">
        <v>34</v>
      </c>
      <c r="C11" s="58" t="s">
        <v>59</v>
      </c>
      <c r="D11" s="59" t="s">
        <v>60</v>
      </c>
      <c r="E11" s="20" t="s">
        <v>43</v>
      </c>
      <c r="F11" s="23">
        <v>111.85</v>
      </c>
      <c r="G11" s="38">
        <v>150.44</v>
      </c>
      <c r="H11" s="41">
        <v>100000</v>
      </c>
      <c r="I11" s="30">
        <f>G11*H11/F11</f>
        <v>134501.56459544032</v>
      </c>
      <c r="J11" s="33">
        <v>0.01</v>
      </c>
      <c r="K11" s="64">
        <f t="shared" si="0"/>
        <v>6.6471683063015161E-5</v>
      </c>
      <c r="L11" s="85">
        <f>85/F11</f>
        <v>0.75994635672776045</v>
      </c>
      <c r="M11" s="64">
        <f t="shared" si="1"/>
        <v>5.6500930603562893E-6</v>
      </c>
      <c r="N11" s="70">
        <v>2.1000000000000001E-2</v>
      </c>
      <c r="O11" s="71">
        <f t="shared" si="2"/>
        <v>1587301.5873015872</v>
      </c>
      <c r="P11" s="72">
        <f t="shared" si="3"/>
        <v>11</v>
      </c>
      <c r="Q11" s="25"/>
      <c r="R11" s="41"/>
      <c r="S11" s="30">
        <f t="shared" si="7"/>
        <v>0</v>
      </c>
      <c r="T11" s="94"/>
      <c r="U11" s="5"/>
      <c r="V11" s="95"/>
      <c r="W11" s="71">
        <f t="shared" si="4"/>
        <v>0</v>
      </c>
    </row>
    <row r="12" spans="1:23" x14ac:dyDescent="0.25">
      <c r="A12" s="114" t="s">
        <v>21</v>
      </c>
      <c r="B12" s="8" t="s">
        <v>18</v>
      </c>
      <c r="C12" s="9" t="s">
        <v>53</v>
      </c>
      <c r="D12" s="12" t="s">
        <v>27</v>
      </c>
      <c r="E12" s="49" t="s">
        <v>41</v>
      </c>
      <c r="F12" s="50">
        <v>1</v>
      </c>
      <c r="G12" s="51">
        <v>51.674999999999997</v>
      </c>
      <c r="H12" s="52">
        <v>500</v>
      </c>
      <c r="I12" s="53">
        <f t="shared" ref="I12:I15" si="8">G12*H12/F12</f>
        <v>25837.5</v>
      </c>
      <c r="J12" s="31">
        <v>2.5000000000000001E-2</v>
      </c>
      <c r="K12" s="60">
        <f t="shared" si="0"/>
        <v>4.8379293662312534E-4</v>
      </c>
      <c r="L12" s="31">
        <v>2.06</v>
      </c>
      <c r="M12" s="60">
        <f t="shared" si="1"/>
        <v>7.9729075955491051E-5</v>
      </c>
      <c r="N12" s="74">
        <v>0.29799999999999999</v>
      </c>
      <c r="O12" s="75">
        <f t="shared" si="2"/>
        <v>111856.82326621925</v>
      </c>
      <c r="P12" s="76">
        <f t="shared" si="3"/>
        <v>4</v>
      </c>
      <c r="Q12" s="25"/>
      <c r="R12" s="52">
        <v>100</v>
      </c>
      <c r="S12" s="53">
        <f t="shared" si="7"/>
        <v>5167.5</v>
      </c>
      <c r="T12" s="97"/>
      <c r="U12" s="102" t="s">
        <v>66</v>
      </c>
      <c r="V12" s="98"/>
      <c r="W12" s="75">
        <f t="shared" si="4"/>
        <v>22371.364653243851</v>
      </c>
    </row>
    <row r="13" spans="1:23" x14ac:dyDescent="0.25">
      <c r="A13" s="115"/>
      <c r="B13" s="1" t="s">
        <v>19</v>
      </c>
      <c r="C13" s="2" t="s">
        <v>54</v>
      </c>
      <c r="D13" s="13" t="s">
        <v>26</v>
      </c>
      <c r="E13" s="19" t="s">
        <v>41</v>
      </c>
      <c r="F13" s="22">
        <v>1</v>
      </c>
      <c r="G13" s="36">
        <v>1306.3</v>
      </c>
      <c r="H13" s="40">
        <v>10</v>
      </c>
      <c r="I13" s="29">
        <f t="shared" si="8"/>
        <v>13063</v>
      </c>
      <c r="J13" s="32">
        <v>0.1</v>
      </c>
      <c r="K13" s="61">
        <f t="shared" si="0"/>
        <v>7.6552093699762692E-5</v>
      </c>
      <c r="L13" s="32">
        <v>1.06</v>
      </c>
      <c r="M13" s="61">
        <f t="shared" si="1"/>
        <v>8.1145219321748449E-5</v>
      </c>
      <c r="N13" s="68">
        <v>0.17799999999999999</v>
      </c>
      <c r="O13" s="24">
        <f t="shared" si="2"/>
        <v>187265.91760299628</v>
      </c>
      <c r="P13" s="69">
        <f t="shared" si="3"/>
        <v>14</v>
      </c>
      <c r="Q13" s="25"/>
      <c r="R13" s="40">
        <v>1</v>
      </c>
      <c r="S13" s="29">
        <f t="shared" si="7"/>
        <v>1306.3</v>
      </c>
      <c r="T13" s="92"/>
      <c r="U13" s="103">
        <v>2.5000000000000001E-5</v>
      </c>
      <c r="V13" s="93"/>
      <c r="W13" s="24">
        <f t="shared" si="4"/>
        <v>18726.591760299627</v>
      </c>
    </row>
    <row r="14" spans="1:23" x14ac:dyDescent="0.25">
      <c r="A14" s="115"/>
      <c r="B14" s="1" t="s">
        <v>20</v>
      </c>
      <c r="C14" s="2" t="s">
        <v>57</v>
      </c>
      <c r="D14" s="13" t="s">
        <v>25</v>
      </c>
      <c r="E14" s="19" t="s">
        <v>41</v>
      </c>
      <c r="F14" s="22">
        <v>1</v>
      </c>
      <c r="G14" s="37">
        <v>3.13</v>
      </c>
      <c r="H14" s="40">
        <v>12500</v>
      </c>
      <c r="I14" s="29">
        <f t="shared" si="8"/>
        <v>39125</v>
      </c>
      <c r="J14" s="32">
        <v>2E-3</v>
      </c>
      <c r="K14" s="61">
        <f t="shared" si="0"/>
        <v>6.3897763578274762E-4</v>
      </c>
      <c r="L14" s="32">
        <v>1.61</v>
      </c>
      <c r="M14" s="61">
        <f t="shared" si="1"/>
        <v>4.1150159744408948E-5</v>
      </c>
      <c r="N14" s="68">
        <v>0.22370000000000001</v>
      </c>
      <c r="O14" s="24">
        <f t="shared" si="2"/>
        <v>149009.08955446281</v>
      </c>
      <c r="P14" s="69">
        <f t="shared" si="3"/>
        <v>3</v>
      </c>
      <c r="Q14" s="25"/>
      <c r="R14" s="40"/>
      <c r="S14" s="29">
        <f t="shared" si="7"/>
        <v>0</v>
      </c>
      <c r="T14" s="92"/>
      <c r="U14" s="2"/>
      <c r="V14" s="93"/>
      <c r="W14" s="24">
        <f t="shared" si="4"/>
        <v>0</v>
      </c>
    </row>
    <row r="15" spans="1:23" ht="15.75" thickBot="1" x14ac:dyDescent="0.3">
      <c r="A15" s="116"/>
      <c r="B15" s="4" t="s">
        <v>22</v>
      </c>
      <c r="C15" s="5" t="s">
        <v>23</v>
      </c>
      <c r="D15" s="14" t="s">
        <v>24</v>
      </c>
      <c r="E15" s="20" t="s">
        <v>41</v>
      </c>
      <c r="F15" s="23">
        <v>1</v>
      </c>
      <c r="G15" s="38">
        <v>1.2635000000000001</v>
      </c>
      <c r="H15" s="41">
        <v>37500</v>
      </c>
      <c r="I15" s="30">
        <f t="shared" si="8"/>
        <v>47381.25</v>
      </c>
      <c r="J15" s="33">
        <v>5.0000000000000001E-4</v>
      </c>
      <c r="K15" s="64">
        <f>J15/G15</f>
        <v>3.9572615749901069E-4</v>
      </c>
      <c r="L15" s="33">
        <v>2.96</v>
      </c>
      <c r="M15" s="64">
        <f t="shared" si="1"/>
        <v>6.2471969397177147E-5</v>
      </c>
      <c r="N15" s="70">
        <v>0.29799999999999999</v>
      </c>
      <c r="O15" s="71">
        <f t="shared" si="2"/>
        <v>111856.82326621925</v>
      </c>
      <c r="P15" s="72">
        <f t="shared" si="3"/>
        <v>2</v>
      </c>
      <c r="Q15" s="25"/>
      <c r="R15" s="41"/>
      <c r="S15" s="30">
        <f t="shared" si="7"/>
        <v>0</v>
      </c>
      <c r="T15" s="94"/>
      <c r="U15" s="5"/>
      <c r="V15" s="95"/>
      <c r="W15" s="71">
        <f t="shared" si="4"/>
        <v>0</v>
      </c>
    </row>
    <row r="18" spans="10:10" x14ac:dyDescent="0.25">
      <c r="J18" s="26"/>
    </row>
  </sheetData>
  <mergeCells count="4">
    <mergeCell ref="A3:A7"/>
    <mergeCell ref="A8:A10"/>
    <mergeCell ref="A12:A15"/>
    <mergeCell ref="R1:W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langyu gu</dc:creator>
  <cp:lastModifiedBy>langyu gu</cp:lastModifiedBy>
  <dcterms:created xsi:type="dcterms:W3CDTF">2017-10-09T21:28:15Z</dcterms:created>
  <dcterms:modified xsi:type="dcterms:W3CDTF">2017-10-15T20:43:29Z</dcterms:modified>
</cp:coreProperties>
</file>