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pinath/Downloads/"/>
    </mc:Choice>
  </mc:AlternateContent>
  <xr:revisionPtr revIDLastSave="0" documentId="13_ncr:1_{D00F46FF-2817-5C48-A278-CD8D855E3699}" xr6:coauthVersionLast="47" xr6:coauthVersionMax="47" xr10:uidLastSave="{00000000-0000-0000-0000-000000000000}"/>
  <bookViews>
    <workbookView xWindow="0" yWindow="500" windowWidth="31220" windowHeight="18780" xr2:uid="{00000000-000D-0000-FFFF-FFFF00000000}"/>
  </bookViews>
  <sheets>
    <sheet name="effort-estimation-template" sheetId="4" r:id="rId1"/>
    <sheet name="size-guid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7" i="4" l="1"/>
  <c r="K15" i="4" a="1"/>
  <c r="K15" i="4" s="1"/>
  <c r="K23" i="4" a="1"/>
  <c r="K23" i="4"/>
  <c r="K24" i="4" a="1"/>
  <c r="K24" i="4"/>
  <c r="K32" i="4" a="1"/>
  <c r="K32" i="4" s="1"/>
  <c r="K34" i="4" a="1"/>
  <c r="K34" i="4" s="1"/>
  <c r="K36" i="4" a="1"/>
  <c r="K36" i="4" s="1"/>
  <c r="K37" i="4" a="1"/>
  <c r="K37" i="4" s="1"/>
  <c r="K39" i="4" a="1"/>
  <c r="K39" i="4" s="1"/>
  <c r="K42" i="4" a="1"/>
  <c r="K42" i="4"/>
  <c r="K45" i="4" a="1"/>
  <c r="K45" i="4" s="1"/>
  <c r="K56" i="4" a="1"/>
  <c r="K56" i="4" s="1"/>
  <c r="K57" i="4" a="1"/>
  <c r="K57" i="4" s="1"/>
  <c r="K58" i="4" a="1"/>
  <c r="K58" i="4" s="1"/>
  <c r="K59" i="4" a="1"/>
  <c r="K59" i="4"/>
  <c r="K60" i="4" a="1"/>
  <c r="K60" i="4"/>
  <c r="K61" i="4" a="1"/>
  <c r="K61" i="4" s="1"/>
  <c r="K65" i="4" a="1"/>
  <c r="K65" i="4"/>
  <c r="J26" i="4" a="1"/>
  <c r="J26" i="4" s="1"/>
  <c r="J29" i="4" a="1"/>
  <c r="J29" i="4" s="1"/>
  <c r="J34" i="4" a="1"/>
  <c r="J34" i="4" s="1"/>
  <c r="J35" i="4" a="1"/>
  <c r="J35" i="4"/>
  <c r="J36" i="4" a="1"/>
  <c r="J36" i="4"/>
  <c r="J37" i="4" a="1"/>
  <c r="J37" i="4" s="1"/>
  <c r="J44" i="4" a="1"/>
  <c r="J44" i="4" s="1"/>
  <c r="J45" i="4" a="1"/>
  <c r="J45" i="4" s="1"/>
  <c r="J46" i="4" a="1"/>
  <c r="J46" i="4" s="1"/>
  <c r="J54" i="4" a="1"/>
  <c r="J54" i="4"/>
  <c r="J55" i="4" a="1"/>
  <c r="J55" i="4"/>
  <c r="J56" i="4" a="1"/>
  <c r="J56" i="4" s="1"/>
  <c r="J63" i="4" a="1"/>
  <c r="J63" i="4" s="1"/>
  <c r="J64" i="4" a="1"/>
  <c r="J64" i="4" s="1"/>
  <c r="J65" i="4" a="1"/>
  <c r="J65" i="4"/>
  <c r="H66" i="4"/>
  <c r="J66" i="4" s="1" a="1"/>
  <c r="J66" i="4" s="1"/>
  <c r="I26" i="4"/>
  <c r="H38" i="4"/>
  <c r="J38" i="4" s="1" a="1"/>
  <c r="J38" i="4" s="1"/>
  <c r="H46" i="4"/>
  <c r="K46" i="4" s="1" a="1"/>
  <c r="K46" i="4" s="1"/>
  <c r="H43" i="4"/>
  <c r="K43" i="4" s="1" a="1"/>
  <c r="K43" i="4" s="1"/>
  <c r="H15" i="4"/>
  <c r="J15" i="4" s="1" a="1"/>
  <c r="J15" i="4" s="1"/>
  <c r="I59" i="4"/>
  <c r="I60" i="4"/>
  <c r="I61" i="4"/>
  <c r="G59" i="4"/>
  <c r="G60" i="4"/>
  <c r="G61" i="4"/>
  <c r="H59" i="4"/>
  <c r="J59" i="4" s="1" a="1"/>
  <c r="J59" i="4" s="1"/>
  <c r="H60" i="4"/>
  <c r="J60" i="4" s="1" a="1"/>
  <c r="J60" i="4" s="1"/>
  <c r="H61" i="4"/>
  <c r="J61" i="4" s="1" a="1"/>
  <c r="J61" i="4" s="1"/>
  <c r="I47" i="4"/>
  <c r="H47" i="4"/>
  <c r="J47" i="4" s="1" a="1"/>
  <c r="J47" i="4" s="1"/>
  <c r="G47" i="4"/>
  <c r="I46" i="4"/>
  <c r="G46" i="4"/>
  <c r="I45" i="4"/>
  <c r="H45" i="4"/>
  <c r="G45" i="4"/>
  <c r="I44" i="4"/>
  <c r="H44" i="4"/>
  <c r="K44" i="4" s="1" a="1"/>
  <c r="K44" i="4" s="1"/>
  <c r="G44" i="4"/>
  <c r="I43" i="4"/>
  <c r="G43" i="4"/>
  <c r="I64" i="4"/>
  <c r="I65" i="4"/>
  <c r="I66" i="4"/>
  <c r="I63" i="4"/>
  <c r="I55" i="4"/>
  <c r="I56" i="4"/>
  <c r="I57" i="4"/>
  <c r="I58" i="4"/>
  <c r="I54" i="4"/>
  <c r="I50" i="4"/>
  <c r="I51" i="4"/>
  <c r="I52" i="4"/>
  <c r="I49" i="4"/>
  <c r="I42" i="4"/>
  <c r="I41" i="4"/>
  <c r="I35" i="4"/>
  <c r="I36" i="4"/>
  <c r="I37" i="4"/>
  <c r="I38" i="4"/>
  <c r="I39" i="4"/>
  <c r="I34" i="4"/>
  <c r="I31" i="4"/>
  <c r="G42" i="4"/>
  <c r="G41" i="4"/>
  <c r="H42" i="4"/>
  <c r="J42" i="4" s="1" a="1"/>
  <c r="J42" i="4" s="1"/>
  <c r="H41" i="4"/>
  <c r="K41" i="4" s="1" a="1"/>
  <c r="K41" i="4" s="1"/>
  <c r="G56" i="4"/>
  <c r="G57" i="4"/>
  <c r="H56" i="4"/>
  <c r="H57" i="4"/>
  <c r="J57" i="4" s="1" a="1"/>
  <c r="J57" i="4" s="1"/>
  <c r="H39" i="4"/>
  <c r="J39" i="4" s="1" a="1"/>
  <c r="J39" i="4" s="1"/>
  <c r="H58" i="4"/>
  <c r="J58" i="4" s="1" a="1"/>
  <c r="J58" i="4" s="1"/>
  <c r="H55" i="4"/>
  <c r="K55" i="4" s="1" a="1"/>
  <c r="K55" i="4" s="1"/>
  <c r="H54" i="4"/>
  <c r="K54" i="4" s="1" a="1"/>
  <c r="K54" i="4" s="1"/>
  <c r="H29" i="4"/>
  <c r="K29" i="4" s="1" a="1"/>
  <c r="K29" i="4" s="1"/>
  <c r="H30" i="4"/>
  <c r="K30" i="4" s="1" a="1"/>
  <c r="K30" i="4" s="1"/>
  <c r="H31" i="4"/>
  <c r="J31" i="4" s="1" a="1"/>
  <c r="J31" i="4" s="1"/>
  <c r="H32" i="4"/>
  <c r="J32" i="4" s="1" a="1"/>
  <c r="J32" i="4" s="1"/>
  <c r="H28" i="4"/>
  <c r="J28" i="4" s="1" a="1"/>
  <c r="J28" i="4" s="1"/>
  <c r="H7" i="4"/>
  <c r="J7" i="4" s="1" a="1"/>
  <c r="J7" i="4" s="1"/>
  <c r="H36" i="4"/>
  <c r="H37" i="4"/>
  <c r="H35" i="4"/>
  <c r="K35" i="4" s="1" a="1"/>
  <c r="K35" i="4" s="1"/>
  <c r="H34" i="4"/>
  <c r="H24" i="4"/>
  <c r="J24" i="4" s="1" a="1"/>
  <c r="J24" i="4" s="1"/>
  <c r="H23" i="4"/>
  <c r="J23" i="4" s="1" a="1"/>
  <c r="J23" i="4" s="1"/>
  <c r="H26" i="4"/>
  <c r="K26" i="4" s="1" a="1"/>
  <c r="K26" i="4" s="1"/>
  <c r="H25" i="4"/>
  <c r="K25" i="4" s="1" a="1"/>
  <c r="K25" i="4" s="1"/>
  <c r="H22" i="4"/>
  <c r="J22" i="4" s="1" a="1"/>
  <c r="J22" i="4" s="1"/>
  <c r="G39" i="4"/>
  <c r="G38" i="4"/>
  <c r="G37" i="4"/>
  <c r="G36" i="4"/>
  <c r="G35" i="4"/>
  <c r="G34" i="4"/>
  <c r="G32" i="4"/>
  <c r="G31" i="4"/>
  <c r="G30" i="4"/>
  <c r="G29" i="4"/>
  <c r="G28" i="4"/>
  <c r="G26" i="4"/>
  <c r="G25" i="4"/>
  <c r="G24" i="4"/>
  <c r="G23" i="4"/>
  <c r="G22" i="4"/>
  <c r="G66" i="4"/>
  <c r="H65" i="4"/>
  <c r="G65" i="4"/>
  <c r="H64" i="4"/>
  <c r="K64" i="4" s="1" a="1"/>
  <c r="K64" i="4" s="1"/>
  <c r="G64" i="4"/>
  <c r="H63" i="4"/>
  <c r="I32" i="4" s="1"/>
  <c r="G63" i="4"/>
  <c r="K31" i="4" l="1" a="1"/>
  <c r="K31" i="4" s="1"/>
  <c r="J25" i="4" a="1"/>
  <c r="J25" i="4" s="1"/>
  <c r="K66" i="4" a="1"/>
  <c r="K66" i="4" s="1"/>
  <c r="K47" i="4" a="1"/>
  <c r="K47" i="4" s="1"/>
  <c r="K7" i="4" a="1"/>
  <c r="K7" i="4" s="1"/>
  <c r="K22" i="4" a="1"/>
  <c r="K22" i="4" s="1"/>
  <c r="K28" i="4" a="1"/>
  <c r="K28" i="4" s="1"/>
  <c r="J43" i="4" a="1"/>
  <c r="J43" i="4" s="1"/>
  <c r="J41" i="4" a="1"/>
  <c r="J41" i="4" s="1"/>
  <c r="K38" i="4" a="1"/>
  <c r="K38" i="4" s="1"/>
  <c r="J30" i="4" a="1"/>
  <c r="J30" i="4" s="1"/>
  <c r="K63" i="4" a="1"/>
  <c r="K63" i="4" s="1"/>
  <c r="I30" i="4"/>
  <c r="I29" i="4"/>
  <c r="I28" i="4"/>
  <c r="H12" i="4"/>
  <c r="G12" i="4"/>
  <c r="H11" i="4"/>
  <c r="G11" i="4"/>
  <c r="H10" i="4"/>
  <c r="G10" i="4"/>
  <c r="H9" i="4"/>
  <c r="G9" i="4"/>
  <c r="H8" i="4"/>
  <c r="G8" i="4"/>
  <c r="I7" i="4"/>
  <c r="G7" i="4"/>
  <c r="H13" i="4"/>
  <c r="H14" i="4"/>
  <c r="I15" i="4"/>
  <c r="H17" i="4"/>
  <c r="H18" i="4"/>
  <c r="H19" i="4"/>
  <c r="H20" i="4"/>
  <c r="H49" i="4"/>
  <c r="H50" i="4"/>
  <c r="H51" i="4"/>
  <c r="H52" i="4"/>
  <c r="G58" i="4"/>
  <c r="G55" i="4"/>
  <c r="G54" i="4"/>
  <c r="G52" i="4"/>
  <c r="G51" i="4"/>
  <c r="G50" i="4"/>
  <c r="G49" i="4"/>
  <c r="G20" i="4"/>
  <c r="G19" i="4"/>
  <c r="G18" i="4"/>
  <c r="G17" i="4"/>
  <c r="G15" i="4"/>
  <c r="G14" i="4"/>
  <c r="G13" i="4"/>
  <c r="I23" i="4" l="1"/>
  <c r="J50" i="4" a="1"/>
  <c r="J50" i="4" s="1"/>
  <c r="K50" i="4" a="1"/>
  <c r="K50" i="4" s="1"/>
  <c r="I22" i="4"/>
  <c r="J49" i="4" a="1"/>
  <c r="J49" i="4" s="1"/>
  <c r="K49" i="4" a="1"/>
  <c r="K49" i="4" s="1"/>
  <c r="I18" i="4"/>
  <c r="K18" i="4" a="1"/>
  <c r="K18" i="4" s="1"/>
  <c r="J18" i="4" a="1"/>
  <c r="J18" i="4" s="1"/>
  <c r="I11" i="4"/>
  <c r="J11" i="4" a="1"/>
  <c r="J11" i="4" s="1"/>
  <c r="K11" i="4" a="1"/>
  <c r="K11" i="4" s="1"/>
  <c r="I14" i="4"/>
  <c r="K14" i="4" a="1"/>
  <c r="K14" i="4" s="1"/>
  <c r="J14" i="4" a="1"/>
  <c r="J14" i="4" s="1"/>
  <c r="I8" i="4"/>
  <c r="K8" i="4" a="1"/>
  <c r="K8" i="4" s="1"/>
  <c r="J8" i="4" a="1"/>
  <c r="J8" i="4" s="1"/>
  <c r="I10" i="4"/>
  <c r="K10" i="4" a="1"/>
  <c r="K10" i="4" s="1"/>
  <c r="J10" i="4" a="1"/>
  <c r="J10" i="4" s="1"/>
  <c r="I17" i="4"/>
  <c r="K17" i="4" a="1"/>
  <c r="K17" i="4" s="1"/>
  <c r="J17" i="4" a="1"/>
  <c r="J17" i="4" s="1"/>
  <c r="I20" i="4"/>
  <c r="J20" i="4" a="1"/>
  <c r="J20" i="4" s="1"/>
  <c r="K20" i="4" a="1"/>
  <c r="K20" i="4" s="1"/>
  <c r="I9" i="4"/>
  <c r="K9" i="4" a="1"/>
  <c r="K9" i="4" s="1"/>
  <c r="J9" i="4" a="1"/>
  <c r="J9" i="4" s="1"/>
  <c r="I19" i="4"/>
  <c r="J19" i="4" a="1"/>
  <c r="J19" i="4" s="1"/>
  <c r="K19" i="4" a="1"/>
  <c r="K19" i="4" s="1"/>
  <c r="K13" i="4" a="1"/>
  <c r="K13" i="4" s="1"/>
  <c r="J13" i="4" a="1"/>
  <c r="J13" i="4" s="1"/>
  <c r="I12" i="4"/>
  <c r="J12" i="4" a="1"/>
  <c r="J12" i="4" s="1"/>
  <c r="K12" i="4" a="1"/>
  <c r="K12" i="4" s="1"/>
  <c r="I25" i="4"/>
  <c r="J52" i="4" a="1"/>
  <c r="J52" i="4" s="1"/>
  <c r="K52" i="4" a="1"/>
  <c r="K52" i="4" s="1"/>
  <c r="I24" i="4"/>
  <c r="K51" i="4" a="1"/>
  <c r="K51" i="4" s="1"/>
  <c r="J51" i="4" a="1"/>
  <c r="J51" i="4" s="1"/>
  <c r="I13" i="4"/>
  <c r="H68" i="4" l="1"/>
  <c r="K67" i="4" a="1"/>
  <c r="K67" i="4" s="1"/>
  <c r="J67" i="4" a="1"/>
  <c r="J67" i="4" s="1"/>
  <c r="H69" i="4"/>
  <c r="I67" i="4"/>
  <c r="J69" i="4" l="1" a="1"/>
  <c r="J69" i="4" s="1"/>
  <c r="K69" i="4" a="1"/>
  <c r="K69" i="4" s="1"/>
  <c r="J68" i="4" a="1"/>
  <c r="J68" i="4" s="1"/>
  <c r="K68" i="4" a="1"/>
  <c r="K68" i="4" s="1"/>
  <c r="H70" i="4"/>
  <c r="I69" i="4"/>
  <c r="I68" i="4"/>
  <c r="I70" i="4" l="1"/>
  <c r="K70" i="4" a="1"/>
  <c r="K70" i="4" s="1"/>
  <c r="J70" i="4" a="1"/>
  <c r="J7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<sst xmlns="http://schemas.openxmlformats.org/spreadsheetml/2006/main" count="109" uniqueCount="103">
  <si>
    <t>Trival</t>
  </si>
  <si>
    <t>Simple</t>
  </si>
  <si>
    <t>Moderate</t>
  </si>
  <si>
    <t>Complex</t>
  </si>
  <si>
    <t>JSPs</t>
  </si>
  <si>
    <t>Java Objects</t>
  </si>
  <si>
    <t>Documentation</t>
  </si>
  <si>
    <t>Business case / Jira</t>
  </si>
  <si>
    <t>Servlets/Services</t>
  </si>
  <si>
    <t>Forms</t>
  </si>
  <si>
    <t>Title</t>
  </si>
  <si>
    <t>Dev Engineer</t>
  </si>
  <si>
    <t>Comment</t>
  </si>
  <si>
    <t>Sightly / HTL</t>
  </si>
  <si>
    <t>Pages / Templates</t>
  </si>
  <si>
    <t>Workflows</t>
  </si>
  <si>
    <t>Task ID</t>
  </si>
  <si>
    <t>CSS</t>
  </si>
  <si>
    <t>Demo / Presentation</t>
  </si>
  <si>
    <t>Meeting</t>
  </si>
  <si>
    <t>Dispatcher</t>
  </si>
  <si>
    <t>Database</t>
  </si>
  <si>
    <t>Hours</t>
  </si>
  <si>
    <t>Days</t>
  </si>
  <si>
    <t>Total</t>
  </si>
  <si>
    <t>Microservices</t>
  </si>
  <si>
    <t>Queries</t>
  </si>
  <si>
    <t>Relational tables</t>
  </si>
  <si>
    <t>No-SQL document / table</t>
  </si>
  <si>
    <t>Structure design</t>
  </si>
  <si>
    <t>Tuning</t>
  </si>
  <si>
    <t>Typescript functions</t>
  </si>
  <si>
    <t>Adobe Analytics</t>
  </si>
  <si>
    <t>Cloud Services</t>
  </si>
  <si>
    <t>Target</t>
  </si>
  <si>
    <t>e-Commerce</t>
  </si>
  <si>
    <t>Jenkins</t>
  </si>
  <si>
    <t>Routing</t>
  </si>
  <si>
    <t>Project Management (10%)</t>
  </si>
  <si>
    <t>DevOps</t>
  </si>
  <si>
    <t>AEM maintenance</t>
  </si>
  <si>
    <t>Unix shell scripts</t>
  </si>
  <si>
    <t>Logging / Alerting</t>
  </si>
  <si>
    <t>Cloud Integration</t>
  </si>
  <si>
    <t>Typescript / JavaScript</t>
  </si>
  <si>
    <t>UX Design</t>
  </si>
  <si>
    <t>REST APIs</t>
  </si>
  <si>
    <t>Pub-Sub / Websocket</t>
  </si>
  <si>
    <t>Listeners / Scheduled jobs</t>
  </si>
  <si>
    <t>DB integration  / SOAP</t>
  </si>
  <si>
    <t>Security / SSO integration</t>
  </si>
  <si>
    <t>AEM development</t>
  </si>
  <si>
    <t>GraphQL Query</t>
  </si>
  <si>
    <t>Nodejs / Express</t>
  </si>
  <si>
    <t>REST API</t>
  </si>
  <si>
    <t>GraphQL mutation</t>
  </si>
  <si>
    <t>DB integration / SOAP</t>
  </si>
  <si>
    <t>Environment config</t>
  </si>
  <si>
    <t>REST API integration</t>
  </si>
  <si>
    <t>CSS and HTML template</t>
  </si>
  <si>
    <t>Webpack / build script</t>
  </si>
  <si>
    <t>GraphQL</t>
  </si>
  <si>
    <t>React / Angular</t>
  </si>
  <si>
    <t>User manual</t>
  </si>
  <si>
    <t>API gateway config</t>
  </si>
  <si>
    <t>CDN cache config</t>
  </si>
  <si>
    <t>Docker script</t>
  </si>
  <si>
    <t>Story points</t>
  </si>
  <si>
    <t>Coding / Build</t>
  </si>
  <si>
    <t>Testing (25%)</t>
  </si>
  <si>
    <t>Content Editing &amp; Design</t>
  </si>
  <si>
    <t>Workflow / Campaign</t>
  </si>
  <si>
    <t>Page / E-mail / Asset</t>
  </si>
  <si>
    <t>Blog / Form / Fragment</t>
  </si>
  <si>
    <t>Story point size guide</t>
  </si>
  <si>
    <t>S</t>
  </si>
  <si>
    <t>Size</t>
  </si>
  <si>
    <t>M</t>
  </si>
  <si>
    <t>L</t>
  </si>
  <si>
    <t>XL</t>
  </si>
  <si>
    <t>XXL</t>
  </si>
  <si>
    <t>XS</t>
  </si>
  <si>
    <t>Epic</t>
  </si>
  <si>
    <t>Half day</t>
  </si>
  <si>
    <t>1 day</t>
  </si>
  <si>
    <t>2 weeks</t>
  </si>
  <si>
    <t>1 week</t>
  </si>
  <si>
    <t>More than a sprint</t>
  </si>
  <si>
    <t xml:space="preserve"> 4 to 8</t>
  </si>
  <si>
    <t>8 to 16</t>
  </si>
  <si>
    <t>17 to 24</t>
  </si>
  <si>
    <t>25 to 40</t>
  </si>
  <si>
    <t>41 to 80</t>
  </si>
  <si>
    <t>Total 
Deliverables</t>
  </si>
  <si>
    <t>Story 
points</t>
  </si>
  <si>
    <t>Effort in 
Hours</t>
  </si>
  <si>
    <t>Effort in 
Days</t>
  </si>
  <si>
    <t>Very 
Complex</t>
  </si>
  <si>
    <t>Story
 points</t>
  </si>
  <si>
    <t>Srinivas Gopinath Parimi</t>
  </si>
  <si>
    <t>AB-123</t>
  </si>
  <si>
    <t>Happy new year site</t>
  </si>
  <si>
    <t>Go live on 31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</si>
</sst>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5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8" fillId="3" borderId="1" xfId="0" applyFont="1" applyFill="1" applyBorder="1"/>
    <xf numFmtId="2" fontId="5" fillId="5" borderId="1" xfId="0" applyNumberFormat="1" applyFont="1" applyFill="1" applyBorder="1"/>
    <xf numFmtId="0" fontId="5" fillId="7" borderId="1" xfId="0" applyFont="1" applyFill="1" applyBorder="1"/>
    <xf numFmtId="2" fontId="6" fillId="6" borderId="2" xfId="0" applyNumberFormat="1" applyFont="1" applyFill="1" applyBorder="1" applyAlignment="1">
      <alignment horizontal="left"/>
    </xf>
    <xf numFmtId="2" fontId="6" fillId="6" borderId="3" xfId="0" applyNumberFormat="1" applyFont="1" applyFill="1" applyBorder="1" applyAlignment="1">
      <alignment horizontal="left"/>
    </xf>
    <xf numFmtId="2" fontId="6" fillId="6" borderId="4" xfId="0" applyNumberFormat="1" applyFont="1" applyFill="1" applyBorder="1" applyAlignment="1">
      <alignment horizontal="left"/>
    </xf>
    <xf numFmtId="2" fontId="6" fillId="6" borderId="2" xfId="0" applyNumberFormat="1" applyFont="1" applyFill="1" applyBorder="1" applyAlignment="1">
      <alignment horizontal="left" vertical="center"/>
    </xf>
    <xf numFmtId="2" fontId="6" fillId="6" borderId="3" xfId="0" applyNumberFormat="1" applyFont="1" applyFill="1" applyBorder="1" applyAlignment="1">
      <alignment horizontal="left" vertical="center"/>
    </xf>
    <xf numFmtId="2" fontId="6" fillId="6" borderId="4" xfId="0" applyNumberFormat="1" applyFont="1" applyFill="1" applyBorder="1" applyAlignment="1">
      <alignment horizontal="left" vertical="center"/>
    </xf>
    <xf numFmtId="2" fontId="6" fillId="6" borderId="2" xfId="0" applyNumberFormat="1" applyFont="1" applyFill="1" applyBorder="1" applyAlignment="1">
      <alignment horizontal="left" vertical="top"/>
    </xf>
    <xf numFmtId="2" fontId="6" fillId="6" borderId="3" xfId="0" applyNumberFormat="1" applyFont="1" applyFill="1" applyBorder="1" applyAlignment="1">
      <alignment horizontal="left" vertical="top"/>
    </xf>
    <xf numFmtId="2" fontId="6" fillId="6" borderId="4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wrapText="1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2" fontId="3" fillId="5" borderId="1" xfId="0" applyNumberFormat="1" applyFont="1" applyFill="1" applyBorder="1" applyAlignment="1">
      <alignment horizontal="left" vertical="top" wrapText="1"/>
    </xf>
    <xf numFmtId="2" fontId="3" fillId="7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0" fillId="4" borderId="1" xfId="0" applyFont="1" applyFill="1" applyBorder="1" applyAlignment="1">
      <alignment horizontal="right" vertical="center"/>
    </xf>
    <xf numFmtId="2" fontId="11" fillId="0" borderId="1" xfId="0" applyNumberFormat="1" applyFont="1" applyFill="1" applyBorder="1"/>
    <xf numFmtId="0" fontId="11" fillId="0" borderId="1" xfId="0" applyFont="1" applyFill="1" applyBorder="1"/>
    <xf numFmtId="0" fontId="12" fillId="0" borderId="1" xfId="0" applyFont="1" applyBorder="1"/>
    <xf numFmtId="2" fontId="12" fillId="0" borderId="1" xfId="0" applyNumberFormat="1" applyFont="1" applyBorder="1"/>
    <xf numFmtId="0" fontId="12" fillId="0" borderId="1" xfId="0" applyFont="1" applyFill="1" applyBorder="1"/>
    <xf numFmtId="0" fontId="12" fillId="0" borderId="1" xfId="0" applyFont="1" applyBorder="1" applyAlignment="1">
      <alignment horizontal="right" vertical="top"/>
    </xf>
    <xf numFmtId="0" fontId="9" fillId="4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xSplit="11" ySplit="5" topLeftCell="L6" activePane="bottomRight" state="frozen"/>
      <selection pane="topRight" activeCell="L1" sqref="L1"/>
      <selection pane="bottomLeft" activeCell="A6" sqref="A6"/>
      <selection pane="bottomRight" activeCell="F10" sqref="F10"/>
    </sheetView>
  </sheetViews>
  <sheetFormatPr baseColWidth="10" defaultColWidth="8.83203125" defaultRowHeight="19" x14ac:dyDescent="0.25"/>
  <cols>
    <col min="1" max="1" width="23.33203125" style="2" bestFit="1" customWidth="1"/>
    <col min="2" max="2" width="6.5" style="2" bestFit="1" customWidth="1"/>
    <col min="3" max="3" width="7.6640625" style="2" bestFit="1" customWidth="1"/>
    <col min="4" max="4" width="11" style="2" bestFit="1" customWidth="1"/>
    <col min="5" max="6" width="9.5" style="2" bestFit="1" customWidth="1"/>
    <col min="7" max="7" width="13.1640625" style="2" bestFit="1" customWidth="1"/>
    <col min="8" max="8" width="9" style="2" bestFit="1" customWidth="1"/>
    <col min="9" max="9" width="9.33203125" style="2" bestFit="1" customWidth="1"/>
    <col min="10" max="10" width="7.5" style="2" bestFit="1" customWidth="1"/>
    <col min="11" max="11" width="5" style="2" bestFit="1" customWidth="1"/>
    <col min="12" max="16384" width="8.83203125" style="2"/>
  </cols>
  <sheetData>
    <row r="1" spans="1:11" x14ac:dyDescent="0.25">
      <c r="A1" s="1" t="s">
        <v>16</v>
      </c>
      <c r="B1" s="25" t="s">
        <v>100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x14ac:dyDescent="0.25">
      <c r="A2" s="1" t="s">
        <v>10</v>
      </c>
      <c r="B2" s="25" t="s">
        <v>101</v>
      </c>
      <c r="C2" s="26"/>
      <c r="D2" s="26"/>
      <c r="E2" s="26"/>
      <c r="F2" s="26"/>
      <c r="G2" s="26"/>
      <c r="H2" s="26"/>
      <c r="I2" s="26"/>
      <c r="J2" s="26"/>
      <c r="K2" s="26"/>
    </row>
    <row r="3" spans="1:11" x14ac:dyDescent="0.25">
      <c r="A3" s="1" t="s">
        <v>11</v>
      </c>
      <c r="B3" s="25" t="s">
        <v>99</v>
      </c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1" t="s">
        <v>12</v>
      </c>
      <c r="B4" s="27" t="s">
        <v>102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ht="40" x14ac:dyDescent="0.25">
      <c r="A5" s="29"/>
      <c r="B5" s="30" t="s">
        <v>0</v>
      </c>
      <c r="C5" s="30" t="s">
        <v>1</v>
      </c>
      <c r="D5" s="30" t="s">
        <v>2</v>
      </c>
      <c r="E5" s="30" t="s">
        <v>3</v>
      </c>
      <c r="F5" s="31" t="s">
        <v>97</v>
      </c>
      <c r="G5" s="31" t="s">
        <v>93</v>
      </c>
      <c r="H5" s="32" t="s">
        <v>95</v>
      </c>
      <c r="I5" s="33" t="s">
        <v>96</v>
      </c>
      <c r="J5" s="34" t="s">
        <v>94</v>
      </c>
      <c r="K5" s="35" t="s">
        <v>76</v>
      </c>
    </row>
    <row r="6" spans="1:11" x14ac:dyDescent="0.25">
      <c r="A6" s="12" t="s">
        <v>51</v>
      </c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1" x14ac:dyDescent="0.25">
      <c r="A7" s="3" t="s">
        <v>13</v>
      </c>
      <c r="B7" s="3"/>
      <c r="C7" s="3"/>
      <c r="D7" s="3">
        <v>1</v>
      </c>
      <c r="E7" s="3"/>
      <c r="F7" s="3"/>
      <c r="G7" s="3">
        <f t="shared" ref="G7:G11" si="0">SUM(B7:F7)</f>
        <v>1</v>
      </c>
      <c r="H7" s="10">
        <f>((1.3*B7)+(2.5*C7)+(5*D7)+(8*E7)+(13*F7))</f>
        <v>5</v>
      </c>
      <c r="I7" s="11">
        <f>H7/8</f>
        <v>0.625</v>
      </c>
      <c r="J7" s="4" cm="1">
        <f t="array" ref="J7">_xlfn.IFS(H7&lt;5,1, H7&lt;9,2, H7&lt;17,3, H7&lt;25,5, H7&lt;41,8, H7&lt;81,13, H7&gt;80,21)</f>
        <v>2</v>
      </c>
      <c r="K7" s="4" t="str" cm="1">
        <f t="array" ref="K7">_xlfn.IFS(H7&lt;5,"XS", H7&lt;9,"S", H7&lt;17,"M", H7&lt;25,"L", H7&lt;41,"XL", H7&lt;81,"XXL", H7&gt;80,"Epic")</f>
        <v>S</v>
      </c>
    </row>
    <row r="8" spans="1:11" x14ac:dyDescent="0.25">
      <c r="A8" s="3" t="s">
        <v>8</v>
      </c>
      <c r="B8" s="3"/>
      <c r="C8" s="3"/>
      <c r="D8" s="3">
        <v>1</v>
      </c>
      <c r="E8" s="3"/>
      <c r="F8" s="3"/>
      <c r="G8" s="3">
        <f t="shared" si="0"/>
        <v>1</v>
      </c>
      <c r="H8" s="10">
        <f>((2.25*B8)+(6*C8)+(14*D8)+(42*E8)+(70*F8))</f>
        <v>14</v>
      </c>
      <c r="I8" s="11">
        <f t="shared" ref="I8:I20" si="1">H8/8</f>
        <v>1.75</v>
      </c>
      <c r="J8" s="4" cm="1">
        <f t="array" ref="J8">_xlfn.IFS(H8&lt;5,1, H8&lt;9,2, H8&lt;17,3, H8&lt;25,5, H8&lt;41,8, H8&lt;81,13, H8&gt;80,21)</f>
        <v>3</v>
      </c>
      <c r="K8" s="4" t="str" cm="1">
        <f t="array" ref="K8">_xlfn.IFS(H8&lt;5,"XS", H8&lt;9,"S", H8&lt;17,"M", H8&lt;25,"L", H8&lt;41,"XL", H8&lt;81,"XXL", H8&gt;80,"Epic")</f>
        <v>M</v>
      </c>
    </row>
    <row r="9" spans="1:11" x14ac:dyDescent="0.25">
      <c r="A9" s="3" t="s">
        <v>14</v>
      </c>
      <c r="B9" s="3"/>
      <c r="C9" s="3"/>
      <c r="D9" s="3"/>
      <c r="E9" s="3"/>
      <c r="F9" s="3"/>
      <c r="G9" s="3">
        <f t="shared" si="0"/>
        <v>0</v>
      </c>
      <c r="H9" s="10">
        <f>((2*B9)+(3.5*C9)+(6*D9)+(9*E9)+(15*F9))</f>
        <v>0</v>
      </c>
      <c r="I9" s="11">
        <f t="shared" si="1"/>
        <v>0</v>
      </c>
      <c r="J9" s="4" cm="1">
        <f t="array" ref="J9">_xlfn.IFS(H9&lt;5,1, H9&lt;9,2, H9&lt;17,3, H9&lt;25,5, H9&lt;41,8, H9&lt;81,13, H9&gt;80,21)</f>
        <v>1</v>
      </c>
      <c r="K9" s="4" t="str" cm="1">
        <f t="array" ref="K9">_xlfn.IFS(H9&lt;5,"XS", H9&lt;9,"S", H9&lt;17,"M", H9&lt;25,"L", H9&lt;41,"XL", H9&lt;81,"XXL", H9&gt;80,"Epic")</f>
        <v>XS</v>
      </c>
    </row>
    <row r="10" spans="1:11" x14ac:dyDescent="0.25">
      <c r="A10" s="3" t="s">
        <v>15</v>
      </c>
      <c r="B10" s="3"/>
      <c r="C10" s="3"/>
      <c r="D10" s="3"/>
      <c r="E10" s="3"/>
      <c r="F10" s="3"/>
      <c r="G10" s="3">
        <f t="shared" si="0"/>
        <v>0</v>
      </c>
      <c r="H10" s="10">
        <f>((2*B10)+(8*C10)+(20*D10)+(45*E10)+(70*F10))</f>
        <v>0</v>
      </c>
      <c r="I10" s="11">
        <f t="shared" si="1"/>
        <v>0</v>
      </c>
      <c r="J10" s="4" cm="1">
        <f t="array" ref="J10">_xlfn.IFS(H10&lt;5,1, H10&lt;9,2, H10&lt;17,3, H10&lt;25,5, H10&lt;41,8, H10&lt;81,13, H10&gt;80,21)</f>
        <v>1</v>
      </c>
      <c r="K10" s="4" t="str" cm="1">
        <f t="array" ref="K10">_xlfn.IFS(H10&lt;5,"XS", H10&lt;9,"S", H10&lt;17,"M", H10&lt;25,"L", H10&lt;41,"XL", H10&lt;81,"XXL", H10&gt;80,"Epic")</f>
        <v>XS</v>
      </c>
    </row>
    <row r="11" spans="1:11" x14ac:dyDescent="0.25">
      <c r="A11" s="3" t="s">
        <v>9</v>
      </c>
      <c r="B11" s="3"/>
      <c r="C11" s="3"/>
      <c r="D11" s="3"/>
      <c r="E11" s="3"/>
      <c r="F11" s="3"/>
      <c r="G11" s="3">
        <f t="shared" si="0"/>
        <v>0</v>
      </c>
      <c r="H11" s="10">
        <f>((8*B11)+(15*C11)+(25*D11)+(50*E11)+(80*F11))</f>
        <v>0</v>
      </c>
      <c r="I11" s="11">
        <f t="shared" si="1"/>
        <v>0</v>
      </c>
      <c r="J11" s="4" cm="1">
        <f t="array" ref="J11">_xlfn.IFS(H11&lt;5,1, H11&lt;9,2, H11&lt;17,3, H11&lt;25,5, H11&lt;41,8, H11&lt;81,13, H11&gt;80,21)</f>
        <v>1</v>
      </c>
      <c r="K11" s="4" t="str" cm="1">
        <f t="array" ref="K11">_xlfn.IFS(H11&lt;5,"XS", H11&lt;9,"S", H11&lt;17,"M", H11&lt;25,"L", H11&lt;41,"XL", H11&lt;81,"XXL", H11&gt;80,"Epic")</f>
        <v>XS</v>
      </c>
    </row>
    <row r="12" spans="1:11" x14ac:dyDescent="0.25">
      <c r="A12" s="3" t="s">
        <v>17</v>
      </c>
      <c r="B12" s="3"/>
      <c r="C12" s="3"/>
      <c r="D12" s="3">
        <v>1</v>
      </c>
      <c r="E12" s="3"/>
      <c r="F12" s="3"/>
      <c r="G12" s="3">
        <f>SUM(B12:F12)</f>
        <v>1</v>
      </c>
      <c r="H12" s="10">
        <f>((1*B12)+(2.5*C12)+(4*D12)+(6*E12)+(8*F12))</f>
        <v>4</v>
      </c>
      <c r="I12" s="11">
        <f t="shared" si="1"/>
        <v>0.5</v>
      </c>
      <c r="J12" s="4" cm="1">
        <f t="array" ref="J12">_xlfn.IFS(H12&lt;5,1, H12&lt;9,2, H12&lt;17,3, H12&lt;25,5, H12&lt;41,8, H12&lt;81,13, H12&gt;80,21)</f>
        <v>1</v>
      </c>
      <c r="K12" s="4" t="str" cm="1">
        <f t="array" ref="K12">_xlfn.IFS(H12&lt;5,"XS", H12&lt;9,"S", H12&lt;17,"M", H12&lt;25,"L", H12&lt;41,"XL", H12&lt;81,"XXL", H12&gt;80,"Epic")</f>
        <v>XS</v>
      </c>
    </row>
    <row r="13" spans="1:11" x14ac:dyDescent="0.25">
      <c r="A13" s="3" t="s">
        <v>4</v>
      </c>
      <c r="B13" s="3"/>
      <c r="C13" s="3"/>
      <c r="D13" s="3"/>
      <c r="E13" s="3"/>
      <c r="F13" s="3"/>
      <c r="G13" s="3">
        <f t="shared" ref="G13:G15" si="2">SUM(B13:F13)</f>
        <v>0</v>
      </c>
      <c r="H13" s="10">
        <f>((2.25*B13)+(9*C13)+(20*D13)+(42*E13)+(70*F13))</f>
        <v>0</v>
      </c>
      <c r="I13" s="11">
        <f t="shared" si="1"/>
        <v>0</v>
      </c>
      <c r="J13" s="4" cm="1">
        <f t="array" ref="J13">_xlfn.IFS(H13&lt;5,1, H13&lt;9,2, H13&lt;17,3, H13&lt;25,5, H13&lt;41,8, H13&lt;81,13, H13&gt;80,21)</f>
        <v>1</v>
      </c>
      <c r="K13" s="4" t="str" cm="1">
        <f t="array" ref="K13">_xlfn.IFS(H13&lt;5,"XS", H13&lt;9,"S", H13&lt;17,"M", H13&lt;25,"L", H13&lt;41,"XL", H13&lt;81,"XXL", H13&gt;80,"Epic")</f>
        <v>XS</v>
      </c>
    </row>
    <row r="14" spans="1:11" x14ac:dyDescent="0.25">
      <c r="A14" s="5" t="s">
        <v>5</v>
      </c>
      <c r="B14" s="3"/>
      <c r="C14" s="3"/>
      <c r="D14" s="3"/>
      <c r="E14" s="3"/>
      <c r="F14" s="3"/>
      <c r="G14" s="3">
        <f t="shared" si="2"/>
        <v>0</v>
      </c>
      <c r="H14" s="10">
        <f>((1.13*B14)+(5*C14)+(16*D14)+(42*E14)+(60*F14))</f>
        <v>0</v>
      </c>
      <c r="I14" s="11">
        <f t="shared" si="1"/>
        <v>0</v>
      </c>
      <c r="J14" s="4" cm="1">
        <f t="array" ref="J14">_xlfn.IFS(H14&lt;5,1, H14&lt;9,2, H14&lt;17,3, H14&lt;25,5, H14&lt;41,8, H14&lt;81,13, H14&gt;80,21)</f>
        <v>1</v>
      </c>
      <c r="K14" s="4" t="str" cm="1">
        <f t="array" ref="K14">_xlfn.IFS(H14&lt;5,"XS", H14&lt;9,"S", H14&lt;17,"M", H14&lt;25,"L", H14&lt;41,"XL", H14&lt;81,"XXL", H14&gt;80,"Epic")</f>
        <v>XS</v>
      </c>
    </row>
    <row r="15" spans="1:11" x14ac:dyDescent="0.25">
      <c r="A15" s="3" t="s">
        <v>44</v>
      </c>
      <c r="B15" s="3"/>
      <c r="C15" s="3"/>
      <c r="D15" s="3"/>
      <c r="E15" s="3"/>
      <c r="F15" s="3"/>
      <c r="G15" s="3">
        <f t="shared" si="2"/>
        <v>0</v>
      </c>
      <c r="H15" s="10">
        <f>((2.5*B15)+(6*C15)+(13*D15)+(30*E15)+(70*F15))</f>
        <v>0</v>
      </c>
      <c r="I15" s="11">
        <f t="shared" si="1"/>
        <v>0</v>
      </c>
      <c r="J15" s="4" cm="1">
        <f t="array" ref="J15">_xlfn.IFS(H15&lt;5,1, H15&lt;9,2, H15&lt;17,3, H15&lt;25,5, H15&lt;41,8, H15&lt;81,13, H15&gt;80,21)</f>
        <v>1</v>
      </c>
      <c r="K15" s="4" t="str" cm="1">
        <f t="array" ref="K15">_xlfn.IFS(H15&lt;5,"XS", H15&lt;9,"S", H15&lt;17,"M", H15&lt;25,"L", H15&lt;41,"XL", H15&lt;81,"XXL", H15&gt;80,"Epic")</f>
        <v>XS</v>
      </c>
    </row>
    <row r="16" spans="1:11" x14ac:dyDescent="0.25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4"/>
    </row>
    <row r="17" spans="1:11" x14ac:dyDescent="0.25">
      <c r="A17" s="5" t="s">
        <v>32</v>
      </c>
      <c r="B17" s="3"/>
      <c r="C17" s="3">
        <v>1</v>
      </c>
      <c r="D17" s="3"/>
      <c r="E17" s="3"/>
      <c r="F17" s="3"/>
      <c r="G17" s="3">
        <f t="shared" ref="G17:G59" si="3">SUM(B17:F17)</f>
        <v>1</v>
      </c>
      <c r="H17" s="10">
        <f>((1.25*B17)+(5*C17)+(11*D17)+(17*E17)+(28*F17))</f>
        <v>5</v>
      </c>
      <c r="I17" s="11">
        <f t="shared" si="1"/>
        <v>0.625</v>
      </c>
      <c r="J17" s="4" cm="1">
        <f t="array" ref="J17">_xlfn.IFS(H17&lt;5,1, H17&lt;9,2, H17&lt;17,3, H17&lt;25,5, H17&lt;41,8, H17&lt;81,13, H17&gt;80,21)</f>
        <v>2</v>
      </c>
      <c r="K17" s="4" t="str" cm="1">
        <f t="array" ref="K17">_xlfn.IFS(H17&lt;5,"XS", H17&lt;9,"S", H17&lt;17,"M", H17&lt;25,"L", H17&lt;41,"XL", H17&lt;81,"XXL", H17&gt;80,"Epic")</f>
        <v>S</v>
      </c>
    </row>
    <row r="18" spans="1:11" x14ac:dyDescent="0.25">
      <c r="A18" s="3" t="s">
        <v>35</v>
      </c>
      <c r="B18" s="3"/>
      <c r="C18" s="3"/>
      <c r="D18" s="3"/>
      <c r="E18" s="3"/>
      <c r="F18" s="3"/>
      <c r="G18" s="3">
        <f t="shared" si="3"/>
        <v>0</v>
      </c>
      <c r="H18" s="10">
        <f>((2.5*B18)+(15*C18)+(40*D18)+(65*E18)+(90*F18))</f>
        <v>0</v>
      </c>
      <c r="I18" s="11">
        <f t="shared" si="1"/>
        <v>0</v>
      </c>
      <c r="J18" s="4" cm="1">
        <f t="array" ref="J18">_xlfn.IFS(H18&lt;5,1, H18&lt;9,2, H18&lt;17,3, H18&lt;25,5, H18&lt;41,8, H18&lt;81,13, H18&gt;80,21)</f>
        <v>1</v>
      </c>
      <c r="K18" s="4" t="str" cm="1">
        <f t="array" ref="K18">_xlfn.IFS(H18&lt;5,"XS", H18&lt;9,"S", H18&lt;17,"M", H18&lt;25,"L", H18&lt;41,"XL", H18&lt;81,"XXL", H18&gt;80,"Epic")</f>
        <v>XS</v>
      </c>
    </row>
    <row r="19" spans="1:11" x14ac:dyDescent="0.25">
      <c r="A19" s="5" t="s">
        <v>34</v>
      </c>
      <c r="B19" s="3"/>
      <c r="C19" s="3"/>
      <c r="D19" s="3"/>
      <c r="E19" s="3">
        <v>1</v>
      </c>
      <c r="F19" s="3"/>
      <c r="G19" s="3">
        <f t="shared" si="3"/>
        <v>1</v>
      </c>
      <c r="H19" s="10">
        <f>((2.13*B19)+(9*C19)+(20*D19)+(42*E19)+(70*F19))</f>
        <v>42</v>
      </c>
      <c r="I19" s="11">
        <f t="shared" si="1"/>
        <v>5.25</v>
      </c>
      <c r="J19" s="4" cm="1">
        <f t="array" ref="J19">_xlfn.IFS(H19&lt;5,1, H19&lt;9,2, H19&lt;17,3, H19&lt;25,5, H19&lt;41,8, H19&lt;81,13, H19&gt;80,21)</f>
        <v>13</v>
      </c>
      <c r="K19" s="4" t="str" cm="1">
        <f t="array" ref="K19">_xlfn.IFS(H19&lt;5,"XS", H19&lt;9,"S", H19&lt;17,"M", H19&lt;25,"L", H19&lt;41,"XL", H19&lt;81,"XXL", H19&gt;80,"Epic")</f>
        <v>XXL</v>
      </c>
    </row>
    <row r="20" spans="1:11" x14ac:dyDescent="0.25">
      <c r="A20" s="3" t="s">
        <v>33</v>
      </c>
      <c r="B20" s="3"/>
      <c r="C20" s="3"/>
      <c r="D20" s="3"/>
      <c r="E20" s="3"/>
      <c r="F20" s="3"/>
      <c r="G20" s="3">
        <f t="shared" si="3"/>
        <v>0</v>
      </c>
      <c r="H20" s="10">
        <f>((2.13*B20)+(9*C20)+(20*D20)+(42*E20)+(70*F20))</f>
        <v>0</v>
      </c>
      <c r="I20" s="11">
        <f t="shared" si="1"/>
        <v>0</v>
      </c>
      <c r="J20" s="4" cm="1">
        <f t="array" ref="J20">_xlfn.IFS(H20&lt;5,1, H20&lt;9,2, H20&lt;17,3, H20&lt;25,5, H20&lt;41,8, H20&lt;81,13, H20&gt;80,21)</f>
        <v>1</v>
      </c>
      <c r="K20" s="4" t="str" cm="1">
        <f t="array" ref="K20">_xlfn.IFS(H20&lt;5,"XS", H20&lt;9,"S", H20&lt;17,"M", H20&lt;25,"L", H20&lt;41,"XL", H20&lt;81,"XXL", H20&gt;80,"Epic")</f>
        <v>XS</v>
      </c>
    </row>
    <row r="21" spans="1:11" x14ac:dyDescent="0.25">
      <c r="A21" s="15" t="s">
        <v>25</v>
      </c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x14ac:dyDescent="0.25">
      <c r="A22" s="6" t="s">
        <v>46</v>
      </c>
      <c r="B22" s="7"/>
      <c r="C22" s="7"/>
      <c r="D22" s="7">
        <v>1</v>
      </c>
      <c r="E22" s="7">
        <v>1</v>
      </c>
      <c r="F22" s="7"/>
      <c r="G22" s="7">
        <f t="shared" ref="G22:G42" si="4">SUM(B22:F22)</f>
        <v>2</v>
      </c>
      <c r="H22" s="10">
        <f>((1.13*B22)+(5*C22)+(16*D22)+(42*E22)+(60*F22))</f>
        <v>58</v>
      </c>
      <c r="I22" s="11">
        <f>H49/8</f>
        <v>0</v>
      </c>
      <c r="J22" s="4" cm="1">
        <f t="array" ref="J22">_xlfn.IFS(H22&lt;5,1, H22&lt;9,2, H22&lt;17,3, H22&lt;25,5, H22&lt;41,8, H22&lt;81,13, H22&gt;80,21)</f>
        <v>13</v>
      </c>
      <c r="K22" s="4" t="str" cm="1">
        <f t="array" ref="K22">_xlfn.IFS(H22&lt;5,"XS", H22&lt;9,"S", H22&lt;17,"M", H22&lt;25,"L", H22&lt;41,"XL", H22&lt;81,"XXL", H22&gt;80,"Epic")</f>
        <v>XXL</v>
      </c>
    </row>
    <row r="23" spans="1:11" x14ac:dyDescent="0.25">
      <c r="A23" s="8" t="s">
        <v>48</v>
      </c>
      <c r="B23" s="7"/>
      <c r="C23" s="7"/>
      <c r="D23" s="7"/>
      <c r="E23" s="7"/>
      <c r="F23" s="7"/>
      <c r="G23" s="7">
        <f t="shared" si="4"/>
        <v>0</v>
      </c>
      <c r="H23" s="10">
        <f>((1.13*B23)+(5*C23)+(16*D23)+(42*E23)+(60*F23))</f>
        <v>0</v>
      </c>
      <c r="I23" s="11">
        <f>H50/8</f>
        <v>0</v>
      </c>
      <c r="J23" s="4" cm="1">
        <f t="array" ref="J23">_xlfn.IFS(H23&lt;5,1, H23&lt;9,2, H23&lt;17,3, H23&lt;25,5, H23&lt;41,8, H23&lt;81,13, H23&gt;80,21)</f>
        <v>1</v>
      </c>
      <c r="K23" s="4" t="str" cm="1">
        <f t="array" ref="K23">_xlfn.IFS(H23&lt;5,"XS", H23&lt;9,"S", H23&lt;17,"M", H23&lt;25,"L", H23&lt;41,"XL", H23&lt;81,"XXL", H23&gt;80,"Epic")</f>
        <v>XS</v>
      </c>
    </row>
    <row r="24" spans="1:11" x14ac:dyDescent="0.25">
      <c r="A24" s="6" t="s">
        <v>49</v>
      </c>
      <c r="B24" s="7"/>
      <c r="C24" s="7"/>
      <c r="D24" s="7"/>
      <c r="E24" s="7"/>
      <c r="F24" s="7"/>
      <c r="G24" s="7">
        <f t="shared" si="4"/>
        <v>0</v>
      </c>
      <c r="H24" s="10">
        <f>((1.13*B24)+(5*C24)+(16*D24)+(42*E24)+(60*F24))</f>
        <v>0</v>
      </c>
      <c r="I24" s="11">
        <f>H51/8</f>
        <v>0</v>
      </c>
      <c r="J24" s="4" cm="1">
        <f t="array" ref="J24">_xlfn.IFS(H24&lt;5,1, H24&lt;9,2, H24&lt;17,3, H24&lt;25,5, H24&lt;41,8, H24&lt;81,13, H24&gt;80,21)</f>
        <v>1</v>
      </c>
      <c r="K24" s="4" t="str" cm="1">
        <f t="array" ref="K24">_xlfn.IFS(H24&lt;5,"XS", H24&lt;9,"S", H24&lt;17,"M", H24&lt;25,"L", H24&lt;41,"XL", H24&lt;81,"XXL", H24&gt;80,"Epic")</f>
        <v>XS</v>
      </c>
    </row>
    <row r="25" spans="1:11" x14ac:dyDescent="0.25">
      <c r="A25" s="9" t="s">
        <v>50</v>
      </c>
      <c r="B25" s="7"/>
      <c r="C25" s="7"/>
      <c r="D25" s="7"/>
      <c r="E25" s="7"/>
      <c r="F25" s="7"/>
      <c r="G25" s="7">
        <f t="shared" si="4"/>
        <v>0</v>
      </c>
      <c r="H25" s="10">
        <f>((2.25*B25)+(6*C25)+(14*D25)+(42*E25)+(70*F25))</f>
        <v>0</v>
      </c>
      <c r="I25" s="11">
        <f>H52/8</f>
        <v>0</v>
      </c>
      <c r="J25" s="4" cm="1">
        <f t="array" ref="J25">_xlfn.IFS(H25&lt;5,1, H25&lt;9,2, H25&lt;17,3, H25&lt;25,5, H25&lt;41,8, H25&lt;81,13, H25&gt;80,21)</f>
        <v>1</v>
      </c>
      <c r="K25" s="4" t="str" cm="1">
        <f t="array" ref="K25">_xlfn.IFS(H25&lt;5,"XS", H25&lt;9,"S", H25&lt;17,"M", H25&lt;25,"L", H25&lt;41,"XL", H25&lt;81,"XXL", H25&gt;80,"Epic")</f>
        <v>XS</v>
      </c>
    </row>
    <row r="26" spans="1:11" x14ac:dyDescent="0.25">
      <c r="A26" s="6" t="s">
        <v>47</v>
      </c>
      <c r="B26" s="7"/>
      <c r="C26" s="7"/>
      <c r="D26" s="7"/>
      <c r="E26" s="7"/>
      <c r="F26" s="7"/>
      <c r="G26" s="7">
        <f t="shared" si="4"/>
        <v>0</v>
      </c>
      <c r="H26" s="10">
        <f>((3.5*B26)+(12*C26)+(28*D26)+(60*E26)+(90*F26))</f>
        <v>0</v>
      </c>
      <c r="I26" s="11">
        <f>H53/8</f>
        <v>0</v>
      </c>
      <c r="J26" s="4" cm="1">
        <f t="array" ref="J26">_xlfn.IFS(H26&lt;5,1, H26&lt;9,2, H26&lt;17,3, H26&lt;25,5, H26&lt;41,8, H26&lt;81,13, H26&gt;80,21)</f>
        <v>1</v>
      </c>
      <c r="K26" s="4" t="str" cm="1">
        <f t="array" ref="K26">_xlfn.IFS(H26&lt;5,"XS", H26&lt;9,"S", H26&lt;17,"M", H26&lt;25,"L", H26&lt;41,"XL", H26&lt;81,"XXL", H26&gt;80,"Epic")</f>
        <v>XS</v>
      </c>
    </row>
    <row r="27" spans="1:11" x14ac:dyDescent="0.25">
      <c r="A27" s="15" t="s">
        <v>21</v>
      </c>
      <c r="B27" s="16"/>
      <c r="C27" s="16"/>
      <c r="D27" s="16"/>
      <c r="E27" s="16"/>
      <c r="F27" s="16"/>
      <c r="G27" s="16"/>
      <c r="H27" s="16"/>
      <c r="I27" s="16"/>
      <c r="J27" s="16"/>
      <c r="K27" s="17"/>
    </row>
    <row r="28" spans="1:11" x14ac:dyDescent="0.25">
      <c r="A28" s="7" t="s">
        <v>26</v>
      </c>
      <c r="B28" s="7"/>
      <c r="C28" s="7"/>
      <c r="D28" s="7"/>
      <c r="E28" s="7"/>
      <c r="F28" s="7"/>
      <c r="G28" s="7">
        <f t="shared" si="4"/>
        <v>0</v>
      </c>
      <c r="H28" s="10">
        <f>((2.25*B28)+(6*C28)+(14*D28)+(42*E28)+(70*F28))</f>
        <v>0</v>
      </c>
      <c r="I28" s="11">
        <f>H54/8</f>
        <v>0</v>
      </c>
      <c r="J28" s="4" cm="1">
        <f t="array" ref="J28">_xlfn.IFS(H28&lt;5,1, H28&lt;9,2, H28&lt;17,3, H28&lt;25,5, H28&lt;41,8, H28&lt;81,13, H28&gt;80,21)</f>
        <v>1</v>
      </c>
      <c r="K28" s="4" t="str" cm="1">
        <f t="array" ref="K28">_xlfn.IFS(H28&lt;5,"XS", H28&lt;9,"S", H28&lt;17,"M", H28&lt;25,"L", H28&lt;41,"XL", H28&lt;81,"XXL", H28&gt;80,"Epic")</f>
        <v>XS</v>
      </c>
    </row>
    <row r="29" spans="1:11" x14ac:dyDescent="0.25">
      <c r="A29" s="6" t="s">
        <v>27</v>
      </c>
      <c r="B29" s="7"/>
      <c r="C29" s="7"/>
      <c r="D29" s="7"/>
      <c r="E29" s="7"/>
      <c r="F29" s="7"/>
      <c r="G29" s="7">
        <f t="shared" si="4"/>
        <v>0</v>
      </c>
      <c r="H29" s="10">
        <f t="shared" ref="H29:H32" si="5">((2.25*B29)+(6*C29)+(14*D29)+(42*E29)+(70*F29))</f>
        <v>0</v>
      </c>
      <c r="I29" s="11">
        <f>H55/8</f>
        <v>0</v>
      </c>
      <c r="J29" s="4" cm="1">
        <f t="array" ref="J29">_xlfn.IFS(H29&lt;5,1, H29&lt;9,2, H29&lt;17,3, H29&lt;25,5, H29&lt;41,8, H29&lt;81,13, H29&gt;80,21)</f>
        <v>1</v>
      </c>
      <c r="K29" s="4" t="str" cm="1">
        <f t="array" ref="K29">_xlfn.IFS(H29&lt;5,"XS", H29&lt;9,"S", H29&lt;17,"M", H29&lt;25,"L", H29&lt;41,"XL", H29&lt;81,"XXL", H29&gt;80,"Epic")</f>
        <v>XS</v>
      </c>
    </row>
    <row r="30" spans="1:11" x14ac:dyDescent="0.25">
      <c r="A30" s="7" t="s">
        <v>28</v>
      </c>
      <c r="B30" s="7"/>
      <c r="C30" s="7"/>
      <c r="D30" s="7"/>
      <c r="E30" s="7"/>
      <c r="F30" s="7"/>
      <c r="G30" s="7">
        <f t="shared" si="4"/>
        <v>0</v>
      </c>
      <c r="H30" s="10">
        <f t="shared" si="5"/>
        <v>0</v>
      </c>
      <c r="I30" s="11">
        <f>H58/8</f>
        <v>0</v>
      </c>
      <c r="J30" s="4" cm="1">
        <f t="array" ref="J30">_xlfn.IFS(H30&lt;5,1, H30&lt;9,2, H30&lt;17,3, H30&lt;25,5, H30&lt;41,8, H30&lt;81,13, H30&gt;80,21)</f>
        <v>1</v>
      </c>
      <c r="K30" s="4" t="str" cm="1">
        <f t="array" ref="K30">_xlfn.IFS(H30&lt;5,"XS", H30&lt;9,"S", H30&lt;17,"M", H30&lt;25,"L", H30&lt;41,"XL", H30&lt;81,"XXL", H30&gt;80,"Epic")</f>
        <v>XS</v>
      </c>
    </row>
    <row r="31" spans="1:11" x14ac:dyDescent="0.25">
      <c r="A31" s="6" t="s">
        <v>29</v>
      </c>
      <c r="B31" s="7"/>
      <c r="C31" s="7"/>
      <c r="D31" s="7"/>
      <c r="E31" s="7"/>
      <c r="F31" s="7"/>
      <c r="G31" s="7">
        <f t="shared" si="4"/>
        <v>0</v>
      </c>
      <c r="H31" s="10">
        <f t="shared" si="5"/>
        <v>0</v>
      </c>
      <c r="I31" s="11">
        <f>H62/8</f>
        <v>0</v>
      </c>
      <c r="J31" s="4" cm="1">
        <f t="array" ref="J31">_xlfn.IFS(H31&lt;5,1, H31&lt;9,2, H31&lt;17,3, H31&lt;25,5, H31&lt;41,8, H31&lt;81,13, H31&gt;80,21)</f>
        <v>1</v>
      </c>
      <c r="K31" s="4" t="str" cm="1">
        <f t="array" ref="K31">_xlfn.IFS(H31&lt;5,"XS", H31&lt;9,"S", H31&lt;17,"M", H31&lt;25,"L", H31&lt;41,"XL", H31&lt;81,"XXL", H31&gt;80,"Epic")</f>
        <v>XS</v>
      </c>
    </row>
    <row r="32" spans="1:11" x14ac:dyDescent="0.25">
      <c r="A32" s="8" t="s">
        <v>30</v>
      </c>
      <c r="B32" s="7"/>
      <c r="C32" s="7"/>
      <c r="D32" s="7"/>
      <c r="E32" s="7"/>
      <c r="F32" s="7"/>
      <c r="G32" s="7">
        <f t="shared" si="4"/>
        <v>0</v>
      </c>
      <c r="H32" s="10">
        <f t="shared" si="5"/>
        <v>0</v>
      </c>
      <c r="I32" s="11">
        <f>H63/8</f>
        <v>0</v>
      </c>
      <c r="J32" s="4" cm="1">
        <f t="array" ref="J32">_xlfn.IFS(H32&lt;5,1, H32&lt;9,2, H32&lt;17,3, H32&lt;25,5, H32&lt;41,8, H32&lt;81,13, H32&gt;80,21)</f>
        <v>1</v>
      </c>
      <c r="K32" s="4" t="str" cm="1">
        <f t="array" ref="K32">_xlfn.IFS(H32&lt;5,"XS", H32&lt;9,"S", H32&lt;17,"M", H32&lt;25,"L", H32&lt;41,"XL", H32&lt;81,"XXL", H32&gt;80,"Epic")</f>
        <v>XS</v>
      </c>
    </row>
    <row r="33" spans="1:11" x14ac:dyDescent="0.25">
      <c r="A33" s="12" t="s">
        <v>62</v>
      </c>
      <c r="B33" s="13"/>
      <c r="C33" s="13"/>
      <c r="D33" s="13"/>
      <c r="E33" s="13"/>
      <c r="F33" s="13"/>
      <c r="G33" s="13"/>
      <c r="H33" s="13"/>
      <c r="I33" s="13"/>
      <c r="J33" s="13"/>
      <c r="K33" s="14"/>
    </row>
    <row r="34" spans="1:11" x14ac:dyDescent="0.25">
      <c r="A34" s="7" t="s">
        <v>31</v>
      </c>
      <c r="B34" s="7"/>
      <c r="C34" s="7">
        <v>1</v>
      </c>
      <c r="D34" s="7">
        <v>2</v>
      </c>
      <c r="E34" s="7">
        <v>1</v>
      </c>
      <c r="F34" s="7"/>
      <c r="G34" s="7">
        <f t="shared" si="4"/>
        <v>4</v>
      </c>
      <c r="H34" s="10">
        <f>((2.25*B34)+(6*C34)+(14*D34)+(42*E34)+(70*F34))</f>
        <v>76</v>
      </c>
      <c r="I34" s="11">
        <f>H72/8</f>
        <v>0</v>
      </c>
      <c r="J34" s="4" cm="1">
        <f t="array" ref="J34">_xlfn.IFS(H34&lt;5,1, H34&lt;9,2, H34&lt;17,3, H34&lt;25,5, H34&lt;41,8, H34&lt;81,13, H34&gt;80,21)</f>
        <v>13</v>
      </c>
      <c r="K34" s="4" t="str" cm="1">
        <f t="array" ref="K34">_xlfn.IFS(H34&lt;5,"XS", H34&lt;9,"S", H34&lt;17,"M", H34&lt;25,"L", H34&lt;41,"XL", H34&lt;81,"XXL", H34&gt;80,"Epic")</f>
        <v>XXL</v>
      </c>
    </row>
    <row r="35" spans="1:11" x14ac:dyDescent="0.25">
      <c r="A35" s="6" t="s">
        <v>59</v>
      </c>
      <c r="B35" s="7"/>
      <c r="C35" s="7"/>
      <c r="D35" s="7"/>
      <c r="E35" s="7"/>
      <c r="F35" s="7"/>
      <c r="G35" s="7">
        <f t="shared" si="4"/>
        <v>0</v>
      </c>
      <c r="H35" s="10">
        <f t="shared" ref="H35:H37" si="6">((1*B35)+(2*C35)+(5*D35)+(12*E35)+(18*F35))</f>
        <v>0</v>
      </c>
      <c r="I35" s="11">
        <f>H73/8</f>
        <v>0</v>
      </c>
      <c r="J35" s="4" cm="1">
        <f t="array" ref="J35">_xlfn.IFS(H35&lt;5,1, H35&lt;9,2, H35&lt;17,3, H35&lt;25,5, H35&lt;41,8, H35&lt;81,13, H35&gt;80,21)</f>
        <v>1</v>
      </c>
      <c r="K35" s="4" t="str" cm="1">
        <f t="array" ref="K35">_xlfn.IFS(H35&lt;5,"XS", H35&lt;9,"S", H35&lt;17,"M", H35&lt;25,"L", H35&lt;41,"XL", H35&lt;81,"XXL", H35&gt;80,"Epic")</f>
        <v>XS</v>
      </c>
    </row>
    <row r="36" spans="1:11" x14ac:dyDescent="0.25">
      <c r="A36" s="8" t="s">
        <v>58</v>
      </c>
      <c r="B36" s="7"/>
      <c r="C36" s="7">
        <v>2</v>
      </c>
      <c r="D36" s="7"/>
      <c r="E36" s="7"/>
      <c r="F36" s="7"/>
      <c r="G36" s="7">
        <f t="shared" si="4"/>
        <v>2</v>
      </c>
      <c r="H36" s="10">
        <f t="shared" si="6"/>
        <v>4</v>
      </c>
      <c r="I36" s="11">
        <f>H74/8</f>
        <v>0</v>
      </c>
      <c r="J36" s="4" cm="1">
        <f t="array" ref="J36">_xlfn.IFS(H36&lt;5,1, H36&lt;9,2, H36&lt;17,3, H36&lt;25,5, H36&lt;41,8, H36&lt;81,13, H36&gt;80,21)</f>
        <v>1</v>
      </c>
      <c r="K36" s="4" t="str" cm="1">
        <f t="array" ref="K36">_xlfn.IFS(H36&lt;5,"XS", H36&lt;9,"S", H36&lt;17,"M", H36&lt;25,"L", H36&lt;41,"XL", H36&lt;81,"XXL", H36&gt;80,"Epic")</f>
        <v>XS</v>
      </c>
    </row>
    <row r="37" spans="1:11" x14ac:dyDescent="0.25">
      <c r="A37" s="6" t="s">
        <v>60</v>
      </c>
      <c r="B37" s="7"/>
      <c r="C37" s="7"/>
      <c r="D37" s="7"/>
      <c r="E37" s="7"/>
      <c r="F37" s="7"/>
      <c r="G37" s="7">
        <f t="shared" si="4"/>
        <v>0</v>
      </c>
      <c r="H37" s="10">
        <f t="shared" si="6"/>
        <v>0</v>
      </c>
      <c r="I37" s="11">
        <f>H75/8</f>
        <v>0</v>
      </c>
      <c r="J37" s="4" cm="1">
        <f t="array" ref="J37">_xlfn.IFS(H37&lt;5,1, H37&lt;9,2, H37&lt;17,3, H37&lt;25,5, H37&lt;41,8, H37&lt;81,13, H37&gt;80,21)</f>
        <v>1</v>
      </c>
      <c r="K37" s="4" t="str" cm="1">
        <f t="array" ref="K37">_xlfn.IFS(H37&lt;5,"XS", H37&lt;9,"S", H37&lt;17,"M", H37&lt;25,"L", H37&lt;41,"XL", H37&lt;81,"XXL", H37&gt;80,"Epic")</f>
        <v>XS</v>
      </c>
    </row>
    <row r="38" spans="1:11" x14ac:dyDescent="0.25">
      <c r="A38" s="8" t="s">
        <v>9</v>
      </c>
      <c r="B38" s="7"/>
      <c r="C38" s="7"/>
      <c r="D38" s="7"/>
      <c r="E38" s="7"/>
      <c r="F38" s="7"/>
      <c r="G38" s="7">
        <f t="shared" si="4"/>
        <v>0</v>
      </c>
      <c r="H38" s="10">
        <f>((2.5*B38)+(8*C38)+(13*D38)+(21*E38)+(55*F38))</f>
        <v>0</v>
      </c>
      <c r="I38" s="11">
        <f>H76/8</f>
        <v>0</v>
      </c>
      <c r="J38" s="4" cm="1">
        <f t="array" ref="J38">_xlfn.IFS(H38&lt;5,1, H38&lt;9,2, H38&lt;17,3, H38&lt;25,5, H38&lt;41,8, H38&lt;81,13, H38&gt;80,21)</f>
        <v>1</v>
      </c>
      <c r="K38" s="4" t="str" cm="1">
        <f t="array" ref="K38">_xlfn.IFS(H38&lt;5,"XS", H38&lt;9,"S", H38&lt;17,"M", H38&lt;25,"L", H38&lt;41,"XL", H38&lt;81,"XXL", H38&gt;80,"Epic")</f>
        <v>XS</v>
      </c>
    </row>
    <row r="39" spans="1:11" x14ac:dyDescent="0.25">
      <c r="A39" s="6" t="s">
        <v>61</v>
      </c>
      <c r="B39" s="7"/>
      <c r="C39" s="7"/>
      <c r="D39" s="7"/>
      <c r="E39" s="7"/>
      <c r="F39" s="7"/>
      <c r="G39" s="7">
        <f t="shared" si="4"/>
        <v>0</v>
      </c>
      <c r="H39" s="10">
        <f>((4*B39)+(12*C39)+(22*D39)+(40*E39)+(70*F39))</f>
        <v>0</v>
      </c>
      <c r="I39" s="11">
        <f>H78/8</f>
        <v>0</v>
      </c>
      <c r="J39" s="4" cm="1">
        <f t="array" ref="J39">_xlfn.IFS(H39&lt;5,1, H39&lt;9,2, H39&lt;17,3, H39&lt;25,5, H39&lt;41,8, H39&lt;81,13, H39&gt;80,21)</f>
        <v>1</v>
      </c>
      <c r="K39" s="4" t="str" cm="1">
        <f t="array" ref="K39">_xlfn.IFS(H39&lt;5,"XS", H39&lt;9,"S", H39&lt;17,"M", H39&lt;25,"L", H39&lt;41,"XL", H39&lt;81,"XXL", H39&gt;80,"Epic")</f>
        <v>XS</v>
      </c>
    </row>
    <row r="40" spans="1:11" x14ac:dyDescent="0.25">
      <c r="A40" s="12" t="s">
        <v>53</v>
      </c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1" x14ac:dyDescent="0.25">
      <c r="A41" s="6" t="s">
        <v>54</v>
      </c>
      <c r="B41" s="7"/>
      <c r="C41" s="7"/>
      <c r="D41" s="7"/>
      <c r="E41" s="7"/>
      <c r="F41" s="7"/>
      <c r="G41" s="7">
        <f t="shared" si="4"/>
        <v>0</v>
      </c>
      <c r="H41" s="10">
        <f>((2.25*B41)+(6*C41)+(14*D41)+(42*E41)+(70*F41))</f>
        <v>0</v>
      </c>
      <c r="I41" s="11">
        <f>H80/8</f>
        <v>0</v>
      </c>
      <c r="J41" s="4" cm="1">
        <f t="array" ref="J41">_xlfn.IFS(H41&lt;5,1, H41&lt;9,2, H41&lt;17,3, H41&lt;25,5, H41&lt;41,8, H41&lt;81,13, H41&gt;80,21)</f>
        <v>1</v>
      </c>
      <c r="K41" s="4" t="str" cm="1">
        <f t="array" ref="K41">_xlfn.IFS(H41&lt;5,"XS", H41&lt;9,"S", H41&lt;17,"M", H41&lt;25,"L", H41&lt;41,"XL", H41&lt;81,"XXL", H41&gt;80,"Epic")</f>
        <v>XS</v>
      </c>
    </row>
    <row r="42" spans="1:11" x14ac:dyDescent="0.25">
      <c r="A42" s="6" t="s">
        <v>52</v>
      </c>
      <c r="B42" s="7"/>
      <c r="C42" s="7"/>
      <c r="D42" s="7"/>
      <c r="E42" s="7"/>
      <c r="F42" s="7"/>
      <c r="G42" s="7">
        <f t="shared" si="4"/>
        <v>0</v>
      </c>
      <c r="H42" s="10">
        <f>((2.25*B42)+(6*C42)+(14*D42)+(42*E42)+(70*F42))</f>
        <v>0</v>
      </c>
      <c r="I42" s="11">
        <f>H81/8</f>
        <v>0</v>
      </c>
      <c r="J42" s="4" cm="1">
        <f t="array" ref="J42">_xlfn.IFS(H42&lt;5,1, H42&lt;9,2, H42&lt;17,3, H42&lt;25,5, H42&lt;41,8, H42&lt;81,13, H42&gt;80,21)</f>
        <v>1</v>
      </c>
      <c r="K42" s="4" t="str" cm="1">
        <f t="array" ref="K42">_xlfn.IFS(H42&lt;5,"XS", H42&lt;9,"S", H42&lt;17,"M", H42&lt;25,"L", H42&lt;41,"XL", H42&lt;81,"XXL", H42&gt;80,"Epic")</f>
        <v>XS</v>
      </c>
    </row>
    <row r="43" spans="1:11" x14ac:dyDescent="0.25">
      <c r="A43" s="6" t="s">
        <v>55</v>
      </c>
      <c r="B43" s="7"/>
      <c r="C43" s="7"/>
      <c r="D43" s="7"/>
      <c r="E43" s="7"/>
      <c r="F43" s="7"/>
      <c r="G43" s="7">
        <f t="shared" ref="G43:G47" si="7">SUM(B43:F43)</f>
        <v>0</v>
      </c>
      <c r="H43" s="10">
        <f>((4.5*B43)+(16*C43)+(30*D43)+(55*E43)+(90*F43))</f>
        <v>0</v>
      </c>
      <c r="I43" s="11">
        <f>H86/8</f>
        <v>0</v>
      </c>
      <c r="J43" s="4" cm="1">
        <f t="array" ref="J43">_xlfn.IFS(H43&lt;5,1, H43&lt;9,2, H43&lt;17,3, H43&lt;25,5, H43&lt;41,8, H43&lt;81,13, H43&gt;80,21)</f>
        <v>1</v>
      </c>
      <c r="K43" s="4" t="str" cm="1">
        <f t="array" ref="K43">_xlfn.IFS(H43&lt;5,"XS", H43&lt;9,"S", H43&lt;17,"M", H43&lt;25,"L", H43&lt;41,"XL", H43&lt;81,"XXL", H43&gt;80,"Epic")</f>
        <v>XS</v>
      </c>
    </row>
    <row r="44" spans="1:11" x14ac:dyDescent="0.25">
      <c r="A44" s="6" t="s">
        <v>56</v>
      </c>
      <c r="B44" s="7"/>
      <c r="C44" s="7"/>
      <c r="D44" s="7"/>
      <c r="E44" s="7"/>
      <c r="F44" s="7"/>
      <c r="G44" s="7">
        <f t="shared" si="7"/>
        <v>0</v>
      </c>
      <c r="H44" s="10">
        <f>((2.25*B44)+(6*C44)+(14*D44)+(42*E44)+(70*F44))</f>
        <v>0</v>
      </c>
      <c r="I44" s="11">
        <f>H87/8</f>
        <v>0</v>
      </c>
      <c r="J44" s="4" cm="1">
        <f t="array" ref="J44">_xlfn.IFS(H44&lt;5,1, H44&lt;9,2, H44&lt;17,3, H44&lt;25,5, H44&lt;41,8, H44&lt;81,13, H44&gt;80,21)</f>
        <v>1</v>
      </c>
      <c r="K44" s="4" t="str" cm="1">
        <f t="array" ref="K44">_xlfn.IFS(H44&lt;5,"XS", H44&lt;9,"S", H44&lt;17,"M", H44&lt;25,"L", H44&lt;41,"XL", H44&lt;81,"XXL", H44&gt;80,"Epic")</f>
        <v>XS</v>
      </c>
    </row>
    <row r="45" spans="1:11" x14ac:dyDescent="0.25">
      <c r="A45" s="6" t="s">
        <v>37</v>
      </c>
      <c r="B45" s="7"/>
      <c r="C45" s="7"/>
      <c r="D45" s="7"/>
      <c r="E45" s="7"/>
      <c r="F45" s="7"/>
      <c r="G45" s="7">
        <f t="shared" si="7"/>
        <v>0</v>
      </c>
      <c r="H45" s="10">
        <f t="shared" ref="H45:H47" si="8">((1*B45)+(2*C45)+(5*D45)+(12*E45)+(18*F45))</f>
        <v>0</v>
      </c>
      <c r="I45" s="11">
        <f>H88/8</f>
        <v>0</v>
      </c>
      <c r="J45" s="4" cm="1">
        <f t="array" ref="J45">_xlfn.IFS(H45&lt;5,1, H45&lt;9,2, H45&lt;17,3, H45&lt;25,5, H45&lt;41,8, H45&lt;81,13, H45&gt;80,21)</f>
        <v>1</v>
      </c>
      <c r="K45" s="4" t="str" cm="1">
        <f t="array" ref="K45">_xlfn.IFS(H45&lt;5,"XS", H45&lt;9,"S", H45&lt;17,"M", H45&lt;25,"L", H45&lt;41,"XL", H45&lt;81,"XXL", H45&gt;80,"Epic")</f>
        <v>XS</v>
      </c>
    </row>
    <row r="46" spans="1:11" x14ac:dyDescent="0.25">
      <c r="A46" s="6" t="s">
        <v>50</v>
      </c>
      <c r="B46" s="7"/>
      <c r="C46" s="7"/>
      <c r="D46" s="7"/>
      <c r="E46" s="7"/>
      <c r="F46" s="7"/>
      <c r="G46" s="7">
        <f t="shared" si="7"/>
        <v>0</v>
      </c>
      <c r="H46" s="10">
        <f>((2.5*B46)+(6*C46)+(14*D46)+(42*E46)+(70*F46))</f>
        <v>0</v>
      </c>
      <c r="I46" s="11">
        <f>H89/8</f>
        <v>0</v>
      </c>
      <c r="J46" s="4" cm="1">
        <f t="array" ref="J46">_xlfn.IFS(H46&lt;5,1, H46&lt;9,2, H46&lt;17,3, H46&lt;25,5, H46&lt;41,8, H46&lt;81,13, H46&gt;80,21)</f>
        <v>1</v>
      </c>
      <c r="K46" s="4" t="str" cm="1">
        <f t="array" ref="K46">_xlfn.IFS(H46&lt;5,"XS", H46&lt;9,"S", H46&lt;17,"M", H46&lt;25,"L", H46&lt;41,"XL", H46&lt;81,"XXL", H46&gt;80,"Epic")</f>
        <v>XS</v>
      </c>
    </row>
    <row r="47" spans="1:11" x14ac:dyDescent="0.25">
      <c r="A47" s="6" t="s">
        <v>57</v>
      </c>
      <c r="B47" s="7"/>
      <c r="C47" s="7"/>
      <c r="D47" s="7"/>
      <c r="E47" s="7"/>
      <c r="F47" s="7"/>
      <c r="G47" s="7">
        <f t="shared" si="7"/>
        <v>0</v>
      </c>
      <c r="H47" s="10">
        <f t="shared" si="8"/>
        <v>0</v>
      </c>
      <c r="I47" s="11">
        <f>H90/8</f>
        <v>0</v>
      </c>
      <c r="J47" s="4" cm="1">
        <f t="array" ref="J47">_xlfn.IFS(H47&lt;5,1, H47&lt;9,2, H47&lt;17,3, H47&lt;25,5, H47&lt;41,8, H47&lt;81,13, H47&gt;80,21)</f>
        <v>1</v>
      </c>
      <c r="K47" s="4" t="str" cm="1">
        <f t="array" ref="K47">_xlfn.IFS(H47&lt;5,"XS", H47&lt;9,"S", H47&lt;17,"M", H47&lt;25,"L", H47&lt;41,"XL", H47&lt;81,"XXL", H47&gt;80,"Epic")</f>
        <v>XS</v>
      </c>
    </row>
    <row r="48" spans="1:11" x14ac:dyDescent="0.25">
      <c r="A48" s="18" t="s">
        <v>6</v>
      </c>
      <c r="B48" s="19"/>
      <c r="C48" s="19"/>
      <c r="D48" s="19"/>
      <c r="E48" s="19"/>
      <c r="F48" s="19"/>
      <c r="G48" s="19"/>
      <c r="H48" s="19"/>
      <c r="I48" s="19"/>
      <c r="J48" s="19"/>
      <c r="K48" s="20"/>
    </row>
    <row r="49" spans="1:11" x14ac:dyDescent="0.25">
      <c r="A49" s="5" t="s">
        <v>7</v>
      </c>
      <c r="B49" s="3"/>
      <c r="C49" s="3"/>
      <c r="D49" s="3"/>
      <c r="E49" s="3"/>
      <c r="F49" s="3"/>
      <c r="G49" s="3">
        <f t="shared" si="3"/>
        <v>0</v>
      </c>
      <c r="H49" s="10">
        <f>((5*B49)+(12*C49)+(20*D49)+(32*E49)+(48*F49))</f>
        <v>0</v>
      </c>
      <c r="I49" s="11">
        <f>H93/8</f>
        <v>0</v>
      </c>
      <c r="J49" s="4" cm="1">
        <f t="array" ref="J49">_xlfn.IFS(H49&lt;5,1, H49&lt;9,2, H49&lt;17,3, H49&lt;25,5, H49&lt;41,8, H49&lt;81,13, H49&gt;80,21)</f>
        <v>1</v>
      </c>
      <c r="K49" s="4" t="str" cm="1">
        <f t="array" ref="K49">_xlfn.IFS(H49&lt;5,"XS", H49&lt;9,"S", H49&lt;17,"M", H49&lt;25,"L", H49&lt;41,"XL", H49&lt;81,"XXL", H49&gt;80,"Epic")</f>
        <v>XS</v>
      </c>
    </row>
    <row r="50" spans="1:11" x14ac:dyDescent="0.25">
      <c r="A50" s="3" t="s">
        <v>18</v>
      </c>
      <c r="B50" s="3"/>
      <c r="C50" s="3"/>
      <c r="D50" s="3"/>
      <c r="E50" s="3"/>
      <c r="F50" s="3"/>
      <c r="G50" s="3">
        <f t="shared" si="3"/>
        <v>0</v>
      </c>
      <c r="H50" s="10">
        <f>((10*B50)+(18*C50)+(32*D50)+(46*E50)+(60*F50))</f>
        <v>0</v>
      </c>
      <c r="I50" s="11">
        <f>H94/8</f>
        <v>0</v>
      </c>
      <c r="J50" s="4" cm="1">
        <f t="array" ref="J50">_xlfn.IFS(H50&lt;5,1, H50&lt;9,2, H50&lt;17,3, H50&lt;25,5, H50&lt;41,8, H50&lt;81,13, H50&gt;80,21)</f>
        <v>1</v>
      </c>
      <c r="K50" s="4" t="str" cm="1">
        <f t="array" ref="K50">_xlfn.IFS(H50&lt;5,"XS", H50&lt;9,"S", H50&lt;17,"M", H50&lt;25,"L", H50&lt;41,"XL", H50&lt;81,"XXL", H50&gt;80,"Epic")</f>
        <v>XS</v>
      </c>
    </row>
    <row r="51" spans="1:11" x14ac:dyDescent="0.25">
      <c r="A51" s="5" t="s">
        <v>19</v>
      </c>
      <c r="B51" s="3"/>
      <c r="C51" s="3"/>
      <c r="D51" s="3"/>
      <c r="E51" s="3"/>
      <c r="F51" s="3"/>
      <c r="G51" s="3">
        <f t="shared" si="3"/>
        <v>0</v>
      </c>
      <c r="H51" s="10">
        <f>((0.75*B51)+(1.25*C51)+(2.5*D51)+(5*E51)+(10*F51))</f>
        <v>0</v>
      </c>
      <c r="I51" s="11">
        <f>H95/8</f>
        <v>0</v>
      </c>
      <c r="J51" s="4" cm="1">
        <f t="array" ref="J51">_xlfn.IFS(H51&lt;5,1, H51&lt;9,2, H51&lt;17,3, H51&lt;25,5, H51&lt;41,8, H51&lt;81,13, H51&gt;80,21)</f>
        <v>1</v>
      </c>
      <c r="K51" s="4" t="str" cm="1">
        <f t="array" ref="K51">_xlfn.IFS(H51&lt;5,"XS", H51&lt;9,"S", H51&lt;17,"M", H51&lt;25,"L", H51&lt;41,"XL", H51&lt;81,"XXL", H51&gt;80,"Epic")</f>
        <v>XS</v>
      </c>
    </row>
    <row r="52" spans="1:11" x14ac:dyDescent="0.25">
      <c r="A52" s="3" t="s">
        <v>63</v>
      </c>
      <c r="B52" s="3"/>
      <c r="C52" s="3"/>
      <c r="D52" s="3"/>
      <c r="E52" s="3"/>
      <c r="F52" s="3"/>
      <c r="G52" s="3">
        <f t="shared" si="3"/>
        <v>0</v>
      </c>
      <c r="H52" s="10">
        <f>((1.5*B52)+(3*C52)+(9*D52)+(12*E52)+(18*F52))</f>
        <v>0</v>
      </c>
      <c r="I52" s="11">
        <f>H96/8</f>
        <v>0</v>
      </c>
      <c r="J52" s="4" cm="1">
        <f t="array" ref="J52">_xlfn.IFS(H52&lt;5,1, H52&lt;9,2, H52&lt;17,3, H52&lt;25,5, H52&lt;41,8, H52&lt;81,13, H52&gt;80,21)</f>
        <v>1</v>
      </c>
      <c r="K52" s="4" t="str" cm="1">
        <f t="array" ref="K52">_xlfn.IFS(H52&lt;5,"XS", H52&lt;9,"S", H52&lt;17,"M", H52&lt;25,"L", H52&lt;41,"XL", H52&lt;81,"XXL", H52&gt;80,"Epic")</f>
        <v>XS</v>
      </c>
    </row>
    <row r="53" spans="1:11" x14ac:dyDescent="0.25">
      <c r="A53" s="18" t="s">
        <v>39</v>
      </c>
      <c r="B53" s="19"/>
      <c r="C53" s="19"/>
      <c r="D53" s="19"/>
      <c r="E53" s="19"/>
      <c r="F53" s="19"/>
      <c r="G53" s="19"/>
      <c r="H53" s="19"/>
      <c r="I53" s="19"/>
      <c r="J53" s="19"/>
      <c r="K53" s="20"/>
    </row>
    <row r="54" spans="1:11" x14ac:dyDescent="0.25">
      <c r="A54" s="3" t="s">
        <v>20</v>
      </c>
      <c r="B54" s="3"/>
      <c r="C54" s="3"/>
      <c r="D54" s="3"/>
      <c r="E54" s="3"/>
      <c r="F54" s="3"/>
      <c r="G54" s="3">
        <f t="shared" si="3"/>
        <v>0</v>
      </c>
      <c r="H54" s="10">
        <f>((0.5*B54)+(1.2*C54)+(2.5*D54)+(4.5*E54)+(8*F54))</f>
        <v>0</v>
      </c>
      <c r="I54" s="11">
        <f>H99/8</f>
        <v>0</v>
      </c>
      <c r="J54" s="4" cm="1">
        <f t="array" ref="J54">_xlfn.IFS(H54&lt;5,1, H54&lt;9,2, H54&lt;17,3, H54&lt;25,5, H54&lt;41,8, H54&lt;81,13, H54&gt;80,21)</f>
        <v>1</v>
      </c>
      <c r="K54" s="4" t="str" cm="1">
        <f t="array" ref="K54">_xlfn.IFS(H54&lt;5,"XS", H54&lt;9,"S", H54&lt;17,"M", H54&lt;25,"L", H54&lt;41,"XL", H54&lt;81,"XXL", H54&gt;80,"Epic")</f>
        <v>XS</v>
      </c>
    </row>
    <row r="55" spans="1:11" x14ac:dyDescent="0.25">
      <c r="A55" s="5" t="s">
        <v>36</v>
      </c>
      <c r="B55" s="3"/>
      <c r="C55" s="3"/>
      <c r="D55" s="3"/>
      <c r="E55" s="3"/>
      <c r="F55" s="3"/>
      <c r="G55" s="3">
        <f t="shared" si="3"/>
        <v>0</v>
      </c>
      <c r="H55" s="10">
        <f>((1.5*B55)+(2.5*C55)+(5*D55)+(12*E55)+(20*F55))</f>
        <v>0</v>
      </c>
      <c r="I55" s="11">
        <f>H100/8</f>
        <v>0</v>
      </c>
      <c r="J55" s="4" cm="1">
        <f t="array" ref="J55">_xlfn.IFS(H55&lt;5,1, H55&lt;9,2, H55&lt;17,3, H55&lt;25,5, H55&lt;41,8, H55&lt;81,13, H55&gt;80,21)</f>
        <v>1</v>
      </c>
      <c r="K55" s="4" t="str" cm="1">
        <f t="array" ref="K55">_xlfn.IFS(H55&lt;5,"XS", H55&lt;9,"S", H55&lt;17,"M", H55&lt;25,"L", H55&lt;41,"XL", H55&lt;81,"XXL", H55&gt;80,"Epic")</f>
        <v>XS</v>
      </c>
    </row>
    <row r="56" spans="1:11" x14ac:dyDescent="0.25">
      <c r="A56" s="5" t="s">
        <v>64</v>
      </c>
      <c r="B56" s="3"/>
      <c r="C56" s="3"/>
      <c r="D56" s="3"/>
      <c r="E56" s="3"/>
      <c r="F56" s="3"/>
      <c r="G56" s="3">
        <f t="shared" si="3"/>
        <v>0</v>
      </c>
      <c r="H56" s="10">
        <f t="shared" ref="H56:H57" si="9">((1.5*B56)+(2.5*C56)+(5*D56)+(12*E56)+(20*F56))</f>
        <v>0</v>
      </c>
      <c r="I56" s="11">
        <f>H101/8</f>
        <v>0</v>
      </c>
      <c r="J56" s="4" cm="1">
        <f t="array" ref="J56">_xlfn.IFS(H56&lt;5,1, H56&lt;9,2, H56&lt;17,3, H56&lt;25,5, H56&lt;41,8, H56&lt;81,13, H56&gt;80,21)</f>
        <v>1</v>
      </c>
      <c r="K56" s="4" t="str" cm="1">
        <f t="array" ref="K56">_xlfn.IFS(H56&lt;5,"XS", H56&lt;9,"S", H56&lt;17,"M", H56&lt;25,"L", H56&lt;41,"XL", H56&lt;81,"XXL", H56&gt;80,"Epic")</f>
        <v>XS</v>
      </c>
    </row>
    <row r="57" spans="1:11" x14ac:dyDescent="0.25">
      <c r="A57" s="5" t="s">
        <v>65</v>
      </c>
      <c r="B57" s="3"/>
      <c r="C57" s="3"/>
      <c r="D57" s="3"/>
      <c r="E57" s="3"/>
      <c r="F57" s="3"/>
      <c r="G57" s="3">
        <f t="shared" si="3"/>
        <v>0</v>
      </c>
      <c r="H57" s="10">
        <f t="shared" si="9"/>
        <v>0</v>
      </c>
      <c r="I57" s="11">
        <f>H102/8</f>
        <v>0</v>
      </c>
      <c r="J57" s="4" cm="1">
        <f t="array" ref="J57">_xlfn.IFS(H57&lt;5,1, H57&lt;9,2, H57&lt;17,3, H57&lt;25,5, H57&lt;41,8, H57&lt;81,13, H57&gt;80,21)</f>
        <v>1</v>
      </c>
      <c r="K57" s="4" t="str" cm="1">
        <f t="array" ref="K57">_xlfn.IFS(H57&lt;5,"XS", H57&lt;9,"S", H57&lt;17,"M", H57&lt;25,"L", H57&lt;41,"XL", H57&lt;81,"XXL", H57&gt;80,"Epic")</f>
        <v>XS</v>
      </c>
    </row>
    <row r="58" spans="1:11" x14ac:dyDescent="0.25">
      <c r="A58" s="5" t="s">
        <v>66</v>
      </c>
      <c r="B58" s="3"/>
      <c r="C58" s="3"/>
      <c r="D58" s="3"/>
      <c r="E58" s="3"/>
      <c r="F58" s="3"/>
      <c r="G58" s="3">
        <f t="shared" si="3"/>
        <v>0</v>
      </c>
      <c r="H58" s="10">
        <f>((1.5*B58)+(2.5*C58)+(5*D58)+(12*E58)+(20*F58))</f>
        <v>0</v>
      </c>
      <c r="I58" s="11">
        <f>H103/8</f>
        <v>0</v>
      </c>
      <c r="J58" s="4" cm="1">
        <f t="array" ref="J58">_xlfn.IFS(H58&lt;5,1, H58&lt;9,2, H58&lt;17,3, H58&lt;25,5, H58&lt;41,8, H58&lt;81,13, H58&gt;80,21)</f>
        <v>1</v>
      </c>
      <c r="K58" s="4" t="str" cm="1">
        <f t="array" ref="K58">_xlfn.IFS(H58&lt;5,"XS", H58&lt;9,"S", H58&lt;17,"M", H58&lt;25,"L", H58&lt;41,"XL", H58&lt;81,"XXL", H58&gt;80,"Epic")</f>
        <v>XS</v>
      </c>
    </row>
    <row r="59" spans="1:11" x14ac:dyDescent="0.25">
      <c r="A59" s="5" t="s">
        <v>40</v>
      </c>
      <c r="B59" s="3"/>
      <c r="C59" s="3"/>
      <c r="D59" s="3"/>
      <c r="E59" s="3"/>
      <c r="F59" s="3"/>
      <c r="G59" s="3">
        <f t="shared" si="3"/>
        <v>0</v>
      </c>
      <c r="H59" s="10">
        <f t="shared" ref="H59:H61" si="10">((1.5*B59)+(2.5*C59)+(5*D59)+(12*E59)+(20*F59))</f>
        <v>0</v>
      </c>
      <c r="I59" s="11">
        <f t="shared" ref="I59:I61" si="11">H104/8</f>
        <v>0</v>
      </c>
      <c r="J59" s="4" cm="1">
        <f t="array" ref="J59">_xlfn.IFS(H59&lt;5,1, H59&lt;9,2, H59&lt;17,3, H59&lt;25,5, H59&lt;41,8, H59&lt;81,13, H59&gt;80,21)</f>
        <v>1</v>
      </c>
      <c r="K59" s="4" t="str" cm="1">
        <f t="array" ref="K59">_xlfn.IFS(H59&lt;5,"XS", H59&lt;9,"S", H59&lt;17,"M", H59&lt;25,"L", H59&lt;41,"XL", H59&lt;81,"XXL", H59&gt;80,"Epic")</f>
        <v>XS</v>
      </c>
    </row>
    <row r="60" spans="1:11" x14ac:dyDescent="0.25">
      <c r="A60" s="5" t="s">
        <v>41</v>
      </c>
      <c r="B60" s="3"/>
      <c r="C60" s="3"/>
      <c r="D60" s="3"/>
      <c r="E60" s="3"/>
      <c r="F60" s="3"/>
      <c r="G60" s="3">
        <f t="shared" ref="G60:G61" si="12">SUM(B60:F60)</f>
        <v>0</v>
      </c>
      <c r="H60" s="10">
        <f t="shared" si="10"/>
        <v>0</v>
      </c>
      <c r="I60" s="11">
        <f t="shared" si="11"/>
        <v>0</v>
      </c>
      <c r="J60" s="4" cm="1">
        <f t="array" ref="J60">_xlfn.IFS(H60&lt;5,1, H60&lt;9,2, H60&lt;17,3, H60&lt;25,5, H60&lt;41,8, H60&lt;81,13, H60&gt;80,21)</f>
        <v>1</v>
      </c>
      <c r="K60" s="4" t="str" cm="1">
        <f t="array" ref="K60">_xlfn.IFS(H60&lt;5,"XS", H60&lt;9,"S", H60&lt;17,"M", H60&lt;25,"L", H60&lt;41,"XL", H60&lt;81,"XXL", H60&gt;80,"Epic")</f>
        <v>XS</v>
      </c>
    </row>
    <row r="61" spans="1:11" x14ac:dyDescent="0.25">
      <c r="A61" s="5" t="s">
        <v>42</v>
      </c>
      <c r="B61" s="3"/>
      <c r="C61" s="3"/>
      <c r="D61" s="3"/>
      <c r="E61" s="3"/>
      <c r="F61" s="3"/>
      <c r="G61" s="3">
        <f t="shared" si="12"/>
        <v>0</v>
      </c>
      <c r="H61" s="10">
        <f t="shared" si="10"/>
        <v>0</v>
      </c>
      <c r="I61" s="11">
        <f t="shared" si="11"/>
        <v>0</v>
      </c>
      <c r="J61" s="4" cm="1">
        <f t="array" ref="J61">_xlfn.IFS(H61&lt;5,1, H61&lt;9,2, H61&lt;17,3, H61&lt;25,5, H61&lt;41,8, H61&lt;81,13, H61&gt;80,21)</f>
        <v>1</v>
      </c>
      <c r="K61" s="4" t="str" cm="1">
        <f t="array" ref="K61">_xlfn.IFS(H61&lt;5,"XS", H61&lt;9,"S", H61&lt;17,"M", H61&lt;25,"L", H61&lt;41,"XL", H61&lt;81,"XXL", H61&gt;80,"Epic")</f>
        <v>XS</v>
      </c>
    </row>
    <row r="62" spans="1:11" x14ac:dyDescent="0.25">
      <c r="A62" s="18" t="s">
        <v>70</v>
      </c>
      <c r="B62" s="19"/>
      <c r="C62" s="19"/>
      <c r="D62" s="19"/>
      <c r="E62" s="19"/>
      <c r="F62" s="19"/>
      <c r="G62" s="19"/>
      <c r="H62" s="19"/>
      <c r="I62" s="19"/>
      <c r="J62" s="19"/>
      <c r="K62" s="20"/>
    </row>
    <row r="63" spans="1:11" x14ac:dyDescent="0.25">
      <c r="A63" s="5" t="s">
        <v>72</v>
      </c>
      <c r="B63" s="3"/>
      <c r="C63" s="3"/>
      <c r="D63" s="3"/>
      <c r="E63" s="3"/>
      <c r="F63" s="3"/>
      <c r="G63" s="3">
        <f>SUM(B63:F63)</f>
        <v>0</v>
      </c>
      <c r="H63" s="10">
        <f>((1*B63)+(2*C63)+(5*D63)+(12*E63)+(18*F63))</f>
        <v>0</v>
      </c>
      <c r="I63" s="11">
        <f t="shared" ref="I63:I66" si="13">H105/8</f>
        <v>0</v>
      </c>
      <c r="J63" s="4" cm="1">
        <f t="array" ref="J63">_xlfn.IFS(H63&lt;5,1, H63&lt;9,2, H63&lt;17,3, H63&lt;25,5, H63&lt;41,8, H63&lt;81,13, H63&gt;80,21)</f>
        <v>1</v>
      </c>
      <c r="K63" s="4" t="str" cm="1">
        <f t="array" ref="K63">_xlfn.IFS(H63&lt;5,"XS", H63&lt;9,"S", H63&lt;17,"M", H63&lt;25,"L", H63&lt;41,"XL", H63&lt;81,"XXL", H63&gt;80,"Epic")</f>
        <v>XS</v>
      </c>
    </row>
    <row r="64" spans="1:11" x14ac:dyDescent="0.25">
      <c r="A64" s="5" t="s">
        <v>73</v>
      </c>
      <c r="B64" s="3"/>
      <c r="C64" s="3"/>
      <c r="D64" s="3"/>
      <c r="E64" s="3"/>
      <c r="F64" s="3"/>
      <c r="G64" s="3">
        <f t="shared" ref="G64:G66" si="14">SUM(B64:F64)</f>
        <v>0</v>
      </c>
      <c r="H64" s="10">
        <f t="shared" ref="H64:H66" si="15">((1*B64)+(2*C64)+(5*D64)+(12*E64)+(18*F64))</f>
        <v>0</v>
      </c>
      <c r="I64" s="11">
        <f t="shared" si="13"/>
        <v>0</v>
      </c>
      <c r="J64" s="4" cm="1">
        <f t="array" ref="J64">_xlfn.IFS(H64&lt;5,1, H64&lt;9,2, H64&lt;17,3, H64&lt;25,5, H64&lt;41,8, H64&lt;81,13, H64&gt;80,21)</f>
        <v>1</v>
      </c>
      <c r="K64" s="4" t="str" cm="1">
        <f t="array" ref="K64">_xlfn.IFS(H64&lt;5,"XS", H64&lt;9,"S", H64&lt;17,"M", H64&lt;25,"L", H64&lt;41,"XL", H64&lt;81,"XXL", H64&gt;80,"Epic")</f>
        <v>XS</v>
      </c>
    </row>
    <row r="65" spans="1:11" x14ac:dyDescent="0.25">
      <c r="A65" s="5" t="s">
        <v>71</v>
      </c>
      <c r="B65" s="3"/>
      <c r="C65" s="3"/>
      <c r="D65" s="3"/>
      <c r="E65" s="3"/>
      <c r="F65" s="3"/>
      <c r="G65" s="3">
        <f t="shared" si="14"/>
        <v>0</v>
      </c>
      <c r="H65" s="10">
        <f t="shared" si="15"/>
        <v>0</v>
      </c>
      <c r="I65" s="11">
        <f t="shared" si="13"/>
        <v>0</v>
      </c>
      <c r="J65" s="4" cm="1">
        <f t="array" ref="J65">_xlfn.IFS(H65&lt;5,1, H65&lt;9,2, H65&lt;17,3, H65&lt;25,5, H65&lt;41,8, H65&lt;81,13, H65&gt;80,21)</f>
        <v>1</v>
      </c>
      <c r="K65" s="4" t="str" cm="1">
        <f t="array" ref="K65">_xlfn.IFS(H65&lt;5,"XS", H65&lt;9,"S", H65&lt;17,"M", H65&lt;25,"L", H65&lt;41,"XL", H65&lt;81,"XXL", H65&gt;80,"Epic")</f>
        <v>XS</v>
      </c>
    </row>
    <row r="66" spans="1:11" x14ac:dyDescent="0.25">
      <c r="A66" s="5" t="s">
        <v>45</v>
      </c>
      <c r="B66" s="3"/>
      <c r="C66" s="3"/>
      <c r="D66" s="3"/>
      <c r="E66" s="3"/>
      <c r="F66" s="3"/>
      <c r="G66" s="3">
        <f t="shared" si="14"/>
        <v>0</v>
      </c>
      <c r="H66" s="10">
        <f>((2.5*B66)+(6*C66)+(15*D66)+(32*E66)+(60*F66))</f>
        <v>0</v>
      </c>
      <c r="I66" s="11">
        <f t="shared" si="13"/>
        <v>0</v>
      </c>
      <c r="J66" s="4" cm="1">
        <f t="array" ref="J66">_xlfn.IFS(H66&lt;5,1, H66&lt;9,2, H66&lt;17,3, H66&lt;25,5, H66&lt;41,8, H66&lt;81,13, H66&gt;80,21)</f>
        <v>1</v>
      </c>
      <c r="K66" s="4" t="str" cm="1">
        <f t="array" ref="K66">_xlfn.IFS(H66&lt;5,"XS", H66&lt;9,"S", H66&lt;17,"M", H66&lt;25,"L", H66&lt;41,"XL", H66&lt;81,"XXL", H66&gt;80,"Epic")</f>
        <v>XS</v>
      </c>
    </row>
    <row r="67" spans="1:11" x14ac:dyDescent="0.25">
      <c r="A67" s="36" t="s">
        <v>68</v>
      </c>
      <c r="B67" s="36"/>
      <c r="C67" s="36"/>
      <c r="D67" s="36"/>
      <c r="E67" s="36"/>
      <c r="F67" s="36"/>
      <c r="G67" s="36"/>
      <c r="H67" s="37">
        <f>SUM(H7:H66)</f>
        <v>208</v>
      </c>
      <c r="I67" s="38">
        <f>H67/8</f>
        <v>26</v>
      </c>
      <c r="J67" s="38" cm="1">
        <f t="array" ref="J67">_xlfn.IFS(H67&lt;5,1, H67&lt;9,2, H67&lt;17,3, H67&lt;25,5, H67&lt;41,8, H67&lt;81,13, H67&gt;80,21)</f>
        <v>21</v>
      </c>
      <c r="K67" s="38" t="str" cm="1">
        <f t="array" ref="K67">_xlfn.IFS(H67&lt;5,"XS", H67&lt;9,"S", H67&lt;17,"M", H67&lt;25,"L", H67&lt;41,"XL", H67&lt;81,"XXL", H67&gt;80,"Epic")</f>
        <v>Epic</v>
      </c>
    </row>
    <row r="68" spans="1:11" x14ac:dyDescent="0.25">
      <c r="A68" s="36" t="s">
        <v>69</v>
      </c>
      <c r="B68" s="36"/>
      <c r="C68" s="36"/>
      <c r="D68" s="36"/>
      <c r="E68" s="36"/>
      <c r="F68" s="36"/>
      <c r="G68" s="36"/>
      <c r="H68" s="38">
        <f>0.25*H67</f>
        <v>52</v>
      </c>
      <c r="I68" s="38">
        <f>H68/8</f>
        <v>6.5</v>
      </c>
      <c r="J68" s="38" cm="1">
        <f t="array" ref="J68">_xlfn.IFS(H68&lt;5,1, H68&lt;9,2, H68&lt;17,3, H68&lt;25,5, H68&lt;41,8, H68&lt;81,13, H68&gt;80,21)</f>
        <v>13</v>
      </c>
      <c r="K68" s="38" t="str" cm="1">
        <f t="array" ref="K68">_xlfn.IFS(H68&lt;5,"XS", H68&lt;9,"S", H68&lt;17,"M", H68&lt;25,"L", H68&lt;41,"XL", H68&lt;81,"XXL", H68&gt;80,"Epic")</f>
        <v>XXL</v>
      </c>
    </row>
    <row r="69" spans="1:11" x14ac:dyDescent="0.25">
      <c r="A69" s="36" t="s">
        <v>38</v>
      </c>
      <c r="B69" s="36"/>
      <c r="C69" s="36"/>
      <c r="D69" s="36"/>
      <c r="E69" s="36"/>
      <c r="F69" s="36"/>
      <c r="G69" s="36"/>
      <c r="H69" s="38">
        <f>0.1*H67</f>
        <v>20.8</v>
      </c>
      <c r="I69" s="38">
        <f>H69/8</f>
        <v>2.6</v>
      </c>
      <c r="J69" s="38" cm="1">
        <f t="array" ref="J69">_xlfn.IFS(H69&lt;5,1, H69&lt;9,2, H69&lt;17,3, H69&lt;25,5, H69&lt;41,8, H69&lt;81,13, H69&gt;80,21)</f>
        <v>5</v>
      </c>
      <c r="K69" s="38" t="str" cm="1">
        <f t="array" ref="K69">_xlfn.IFS(H69&lt;5,"XS", H69&lt;9,"S", H69&lt;17,"M", H69&lt;25,"L", H69&lt;41,"XL", H69&lt;81,"XXL", H69&gt;80,"Epic")</f>
        <v>L</v>
      </c>
    </row>
    <row r="70" spans="1:11" x14ac:dyDescent="0.25">
      <c r="A70" s="42" t="s">
        <v>24</v>
      </c>
      <c r="B70" s="42"/>
      <c r="C70" s="42"/>
      <c r="D70" s="42"/>
      <c r="E70" s="42"/>
      <c r="F70" s="42"/>
      <c r="G70" s="42"/>
      <c r="H70" s="40">
        <f>_xlfn.CEILING.MATH((SUM(H67:H69)))</f>
        <v>281</v>
      </c>
      <c r="I70" s="41">
        <f>_xlfn.CEILING.MATH((H70/8))</f>
        <v>36</v>
      </c>
      <c r="J70" s="39" cm="1">
        <f t="array" ref="J70">_xlfn.IFS(H70&lt;5,1, H70&lt;9,2, H70&lt;17,3, H70&lt;25,5, H70&lt;41,8, H70&lt;81,13, H70&gt;80,21)</f>
        <v>21</v>
      </c>
      <c r="K70" s="39" t="str" cm="1">
        <f t="array" ref="K70">_xlfn.IFS(H70&lt;5,"XS", H70&lt;9,"S", H70&lt;17,"M", H70&lt;25,"L", H70&lt;41,"XL", H70&lt;81,"XXL", H70&gt;80,"Epic")</f>
        <v>Epic</v>
      </c>
    </row>
    <row r="71" spans="1:11" ht="40" x14ac:dyDescent="0.25">
      <c r="H71" s="43" t="s">
        <v>22</v>
      </c>
      <c r="I71" s="43" t="s">
        <v>23</v>
      </c>
      <c r="J71" s="44" t="s">
        <v>98</v>
      </c>
      <c r="K71" s="43" t="s">
        <v>76</v>
      </c>
    </row>
  </sheetData>
  <mergeCells count="17">
    <mergeCell ref="A48:K48"/>
    <mergeCell ref="A53:K53"/>
    <mergeCell ref="A62:K62"/>
    <mergeCell ref="A16:K16"/>
    <mergeCell ref="A21:K21"/>
    <mergeCell ref="A27:K27"/>
    <mergeCell ref="A33:K33"/>
    <mergeCell ref="A40:K40"/>
    <mergeCell ref="B1:K1"/>
    <mergeCell ref="B2:K2"/>
    <mergeCell ref="B3:K3"/>
    <mergeCell ref="B4:K4"/>
    <mergeCell ref="A6:K6"/>
    <mergeCell ref="A69:G69"/>
    <mergeCell ref="A70:G70"/>
    <mergeCell ref="A67:G67"/>
    <mergeCell ref="A68:G68"/>
  </mergeCells>
  <pageMargins left="0.7" right="0.7" top="0.75" bottom="0.75" header="0.3" footer="0.3"/>
  <pageSetup orientation="portrait" horizontalDpi="300" verticalDpi="300" r:id="rId1"/>
  <ignoredErrors>
    <ignoredError sqref="H43 H46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DB62-B624-4246-8CC6-EA9E8DB58017}">
  <dimension ref="A1:H5"/>
  <sheetViews>
    <sheetView workbookViewId="0">
      <selection sqref="A1:H1"/>
    </sheetView>
  </sheetViews>
  <sheetFormatPr baseColWidth="10" defaultRowHeight="15" x14ac:dyDescent="0.2"/>
  <cols>
    <col min="1" max="1" width="13.33203125" bestFit="1" customWidth="1"/>
  </cols>
  <sheetData>
    <row r="1" spans="1:8" ht="19" x14ac:dyDescent="0.25">
      <c r="A1" s="21" t="s">
        <v>74</v>
      </c>
      <c r="B1" s="21"/>
      <c r="C1" s="21"/>
      <c r="D1" s="21"/>
      <c r="E1" s="21"/>
      <c r="F1" s="21"/>
      <c r="G1" s="21"/>
      <c r="H1" s="21"/>
    </row>
    <row r="2" spans="1:8" ht="20" x14ac:dyDescent="0.25">
      <c r="A2" s="22" t="s">
        <v>22</v>
      </c>
      <c r="B2" s="23">
        <v>4</v>
      </c>
      <c r="C2" s="24" t="s">
        <v>88</v>
      </c>
      <c r="D2" s="24" t="s">
        <v>89</v>
      </c>
      <c r="E2" s="24" t="s">
        <v>90</v>
      </c>
      <c r="F2" s="23" t="s">
        <v>91</v>
      </c>
      <c r="G2" s="23" t="s">
        <v>92</v>
      </c>
      <c r="H2" s="23"/>
    </row>
    <row r="3" spans="1:8" ht="19" x14ac:dyDescent="0.25">
      <c r="A3" s="22" t="s">
        <v>23</v>
      </c>
      <c r="B3" s="23" t="s">
        <v>83</v>
      </c>
      <c r="C3" s="23" t="s">
        <v>84</v>
      </c>
      <c r="D3" s="23">
        <v>2</v>
      </c>
      <c r="E3" s="23">
        <v>3</v>
      </c>
      <c r="F3" s="23" t="s">
        <v>86</v>
      </c>
      <c r="G3" s="23" t="s">
        <v>85</v>
      </c>
      <c r="H3" s="23" t="s">
        <v>87</v>
      </c>
    </row>
    <row r="4" spans="1:8" ht="19" x14ac:dyDescent="0.25">
      <c r="A4" s="22" t="s">
        <v>67</v>
      </c>
      <c r="B4" s="23">
        <v>1</v>
      </c>
      <c r="C4" s="23">
        <v>2</v>
      </c>
      <c r="D4" s="23">
        <v>3</v>
      </c>
      <c r="E4" s="23">
        <v>5</v>
      </c>
      <c r="F4" s="23">
        <v>8</v>
      </c>
      <c r="G4" s="23">
        <v>13</v>
      </c>
      <c r="H4" s="23">
        <v>21</v>
      </c>
    </row>
    <row r="5" spans="1:8" ht="19" x14ac:dyDescent="0.25">
      <c r="A5" s="22" t="s">
        <v>76</v>
      </c>
      <c r="B5" s="23" t="s">
        <v>81</v>
      </c>
      <c r="C5" s="23" t="s">
        <v>75</v>
      </c>
      <c r="D5" s="23" t="s">
        <v>77</v>
      </c>
      <c r="E5" s="23" t="s">
        <v>78</v>
      </c>
      <c r="F5" s="23" t="s">
        <v>79</v>
      </c>
      <c r="G5" s="23" t="s">
        <v>80</v>
      </c>
      <c r="H5" s="23" t="s">
        <v>82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effort-estimation-template</vt:lpstr>
      <vt:lpstr>size-guide</vt:lpstr>
    </vt:vector>
  </TitlesOfParts>
  <Company>TE Connectivity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Gopinath</dc:creator>
  <cp:lastModifiedBy>Microsoft Office User</cp:lastModifiedBy>
  <dcterms:created xsi:type="dcterms:W3CDTF">2013-09-25T10:04:40Z</dcterms:created>
  <dcterms:modified xsi:type="dcterms:W3CDTF">2023-12-11T18:48:08Z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6854e9a2-55d7-4e35-8555-3ddd573b9d01</vt:lpwstr>
  </property>
</Properties>
</file>