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nie\Documents\GitHub\KiCAD_Lib\"/>
    </mc:Choice>
  </mc:AlternateContent>
  <xr:revisionPtr revIDLastSave="0" documentId="13_ncr:1_{AA9CE82B-EFF8-4C04-9979-ED9A0D400C59}" xr6:coauthVersionLast="47" xr6:coauthVersionMax="47" xr10:uidLastSave="{00000000-0000-0000-0000-000000000000}"/>
  <bookViews>
    <workbookView xWindow="-108" yWindow="-108" windowWidth="23256" windowHeight="12456" xr2:uid="{F328AE42-CB93-44D6-A110-F6DC4C089AB6}"/>
  </bookViews>
  <sheets>
    <sheet name="JST" sheetId="3" r:id="rId1"/>
    <sheet name="Molex" sheetId="2" r:id="rId2"/>
    <sheet name="Resistors" sheetId="5" r:id="rId3"/>
    <sheet name="JST Data" sheetId="4" r:id="rId4"/>
    <sheet name="Molex Data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D4" i="4"/>
  <c r="D4" i="5"/>
  <c r="E4" i="5" s="1"/>
  <c r="C4" i="5"/>
  <c r="A4" i="5"/>
  <c r="B2" i="5"/>
  <c r="B4" i="5" s="1"/>
  <c r="A7" i="2"/>
  <c r="A7" i="3"/>
  <c r="B7" i="3"/>
  <c r="E3" i="3" s="1"/>
  <c r="B7" i="2"/>
  <c r="C3" i="2" s="1"/>
  <c r="A6" i="5" l="1"/>
  <c r="D3" i="3"/>
  <c r="C7" i="3"/>
  <c r="D2" i="3" s="1"/>
  <c r="C3" i="3"/>
  <c r="E7" i="3"/>
  <c r="D7" i="2"/>
  <c r="E3" i="2"/>
  <c r="E7" i="2"/>
  <c r="D3" i="2"/>
  <c r="C7" i="2"/>
  <c r="D7" i="3" l="1"/>
  <c r="A10" i="3" s="1"/>
  <c r="A10" i="2"/>
</calcChain>
</file>

<file path=xl/sharedStrings.xml><?xml version="1.0" encoding="utf-8"?>
<sst xmlns="http://schemas.openxmlformats.org/spreadsheetml/2006/main" count="88" uniqueCount="63">
  <si>
    <t>Family Name</t>
  </si>
  <si>
    <t>XKB PN</t>
  </si>
  <si>
    <t>X9357</t>
  </si>
  <si>
    <t>X3025</t>
  </si>
  <si>
    <t>Molex Family</t>
  </si>
  <si>
    <t>Type</t>
  </si>
  <si>
    <t>Letter</t>
  </si>
  <si>
    <t>T</t>
  </si>
  <si>
    <t>H</t>
  </si>
  <si>
    <t>W</t>
  </si>
  <si>
    <t>Crimp</t>
  </si>
  <si>
    <t>Housing</t>
  </si>
  <si>
    <t>Board Mounted Connector</t>
  </si>
  <si>
    <t>Gender</t>
  </si>
  <si>
    <t>Coding</t>
  </si>
  <si>
    <t>Mini-Fit</t>
  </si>
  <si>
    <t>Micro-Fit</t>
  </si>
  <si>
    <t>M</t>
  </si>
  <si>
    <t>Search Name:</t>
  </si>
  <si>
    <t>F</t>
  </si>
  <si>
    <t>JST Family</t>
  </si>
  <si>
    <t>JST-PA</t>
  </si>
  <si>
    <t>Mounting Angle</t>
  </si>
  <si>
    <t>Vertical</t>
  </si>
  <si>
    <t>Right Angle</t>
  </si>
  <si>
    <t>V</t>
  </si>
  <si>
    <t>R</t>
  </si>
  <si>
    <t>SMT</t>
  </si>
  <si>
    <t>Mounting</t>
  </si>
  <si>
    <t>THT</t>
  </si>
  <si>
    <t>JST-PH</t>
  </si>
  <si>
    <t>X2016</t>
  </si>
  <si>
    <t>JST-XH</t>
  </si>
  <si>
    <t>X8821</t>
  </si>
  <si>
    <t>X2508</t>
  </si>
  <si>
    <t>JST-XA</t>
  </si>
  <si>
    <t>KK 2.54mm</t>
  </si>
  <si>
    <t>X2510</t>
  </si>
  <si>
    <t>JST-SM</t>
  </si>
  <si>
    <t>X2011</t>
  </si>
  <si>
    <t>X2521</t>
  </si>
  <si>
    <t>Size</t>
  </si>
  <si>
    <t>1/32W</t>
  </si>
  <si>
    <t>1/20W</t>
  </si>
  <si>
    <t>1/16W</t>
  </si>
  <si>
    <t>1/10W</t>
  </si>
  <si>
    <t>1/8W</t>
  </si>
  <si>
    <t>1/4W</t>
  </si>
  <si>
    <t>WH</t>
  </si>
  <si>
    <t>WG</t>
  </si>
  <si>
    <t>WM</t>
  </si>
  <si>
    <t>WA</t>
  </si>
  <si>
    <t>W8</t>
  </si>
  <si>
    <t>W4</t>
  </si>
  <si>
    <t>Power Rating</t>
  </si>
  <si>
    <t>Tolerance</t>
  </si>
  <si>
    <t>D</t>
  </si>
  <si>
    <t>G</t>
  </si>
  <si>
    <t>J</t>
  </si>
  <si>
    <t>Resistance Value</t>
  </si>
  <si>
    <t>K</t>
  </si>
  <si>
    <t>L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</si>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</sst>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0000"/>
    <numFmt numFmtId="166" formatCode="00000"/>
    <numFmt numFmtId="167" formatCode="0.0%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9" fontId="0" fillId="0" borderId="0" xfId="0" applyNumberFormat="1"/>
    <xf numFmtId="0" fontId="1" fillId="0" borderId="0" xfId="0" applyFont="1"/>
    <xf numFmtId="165" fontId="1" fillId="0" borderId="0" xfId="0" applyNumberFormat="1" applyFont="1"/>
    <xf numFmtId="167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3EB9-3D30-493D-AAF7-7A6EBB36005F}">
  <dimension ref="A1:E10"/>
  <sheetViews>
    <sheetView tabSelected="1" zoomScale="156" workbookViewId="0">
      <selection activeCell="C11" sqref="C11"/>
    </sheetView>
  </sheetViews>
  <sheetFormatPr defaultRowHeight="14.4" x14ac:dyDescent="0.3"/>
  <cols>
    <col min="1" max="1" width="15.88671875" customWidth="1"/>
    <col min="2" max="4" width="23.33203125" customWidth="1"/>
    <col min="5" max="5" width="14.21875" customWidth="1"/>
  </cols>
  <sheetData>
    <row r="1" spans="1:5" x14ac:dyDescent="0.3">
      <c r="A1" t="s">
        <v>20</v>
      </c>
    </row>
    <row r="2" spans="1:5" x14ac:dyDescent="0.3">
      <c r="D2" t="str">
        <f>IF(C7="R", "RA must be SMT", "")</f>
        <v/>
      </c>
    </row>
    <row r="3" spans="1:5" x14ac:dyDescent="0.3">
      <c r="A3" t="s">
        <v>0</v>
      </c>
      <c r="B3" t="s">
        <v>5</v>
      </c>
      <c r="C3" t="str">
        <f xml:space="preserve"> "Mounting Angle" &amp;IF($B$7="W", ""," (N/A)")</f>
        <v>Mounting Angle (N/A)</v>
      </c>
      <c r="D3" t="str">
        <f xml:space="preserve"> "Mounting Type" &amp;IF($B$7="W", ""," (N/A)")</f>
        <v>Mounting Type (N/A)</v>
      </c>
      <c r="E3" t="str">
        <f xml:space="preserve"> "Pins/Row" &amp;IF($B$7="T", " (N/A)","")</f>
        <v>Pins/Row (N/A)</v>
      </c>
    </row>
    <row r="4" spans="1:5" x14ac:dyDescent="0.3">
      <c r="A4" t="s">
        <v>38</v>
      </c>
      <c r="B4" t="s">
        <v>10</v>
      </c>
      <c r="C4" t="s">
        <v>23</v>
      </c>
      <c r="D4" t="s">
        <v>29</v>
      </c>
      <c r="E4" s="1">
        <v>4</v>
      </c>
    </row>
    <row r="6" spans="1:5" x14ac:dyDescent="0.3">
      <c r="A6" t="s">
        <v>14</v>
      </c>
    </row>
    <row r="7" spans="1:5" x14ac:dyDescent="0.3">
      <c r="A7" t="str">
        <f>VLOOKUP(A4, 'JST Data'!A2:B13, 2,FALSE)</f>
        <v>X2521</v>
      </c>
      <c r="B7" t="str">
        <f>IF('Molex Data'!E2 = JST!B4, 'Molex Data'!D2,IF('Molex Data'!E3 = JST!B4, 'Molex Data'!D3,IF('Molex Data'!E4 = JST!B4, 'Molex Data'!D4)))</f>
        <v>T</v>
      </c>
      <c r="C7" t="str">
        <f>IF(B7="W",IF(C4='JST Data'!G2,'JST Data'!H2,IF(C4='JST Data'!G3,'JST Data'!H3,)),"")</f>
        <v/>
      </c>
      <c r="D7" t="str">
        <f>IF(B7="W",IF(OR(D4="SMT",C7="R"),"S",""),"")</f>
        <v/>
      </c>
      <c r="E7" s="2" t="str">
        <f>IF(B7="T", "", "-"&amp;E4)</f>
        <v/>
      </c>
    </row>
    <row r="9" spans="1:5" x14ac:dyDescent="0.3">
      <c r="A9" t="s">
        <v>18</v>
      </c>
    </row>
    <row r="10" spans="1:5" x14ac:dyDescent="0.3">
      <c r="A10" t="str">
        <f>A7&amp;B7&amp;C7&amp;D7&amp;TEXT(E7, "00")</f>
        <v>X2521T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AB7B550-BA8A-47EB-8B14-EBB2C7ABD1D6}">
          <x14:formula1>
            <xm:f>'JST Data'!$A$2:$A$10</xm:f>
          </x14:formula1>
          <xm:sqref>A4</xm:sqref>
        </x14:dataValidation>
        <x14:dataValidation type="list" allowBlank="1" showInputMessage="1" showErrorMessage="1" xr:uid="{E24CC02E-6E0C-404E-894E-94952B5F44A8}">
          <x14:formula1>
            <xm:f>'JST Data'!$E$2:$E$4</xm:f>
          </x14:formula1>
          <xm:sqref>B4</xm:sqref>
        </x14:dataValidation>
        <x14:dataValidation type="list" allowBlank="1" showInputMessage="1" showErrorMessage="1" xr:uid="{B0340DF5-AA7A-4AF6-A8EF-9A79A539BF10}">
          <x14:formula1>
            <xm:f>'JST Data'!$G$2:$G$34</xm:f>
          </x14:formula1>
          <xm:sqref>C4</xm:sqref>
        </x14:dataValidation>
        <x14:dataValidation type="list" allowBlank="1" showInputMessage="1" showErrorMessage="1" xr:uid="{A2204594-CE8E-474D-93D2-20B20EE33F6C}">
          <x14:formula1>
            <xm:f>'JST Data'!$J$3:$J$4</xm:f>
          </x14:formula1>
          <xm:sqref>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19DCB-3468-4F81-AF1F-52F6E3A3DE06}">
  <dimension ref="A1:E10"/>
  <sheetViews>
    <sheetView zoomScale="156" workbookViewId="0">
      <selection activeCell="A7" sqref="A7"/>
    </sheetView>
  </sheetViews>
  <sheetFormatPr defaultRowHeight="14.4" x14ac:dyDescent="0.3"/>
  <cols>
    <col min="1" max="1" width="15.88671875" customWidth="1"/>
    <col min="2" max="2" width="23.33203125" customWidth="1"/>
    <col min="3" max="3" width="12.33203125" customWidth="1"/>
    <col min="4" max="4" width="10.44140625" customWidth="1"/>
    <col min="5" max="5" width="14.21875" customWidth="1"/>
  </cols>
  <sheetData>
    <row r="1" spans="1:5" x14ac:dyDescent="0.3">
      <c r="A1" t="s">
        <v>4</v>
      </c>
    </row>
    <row r="3" spans="1:5" x14ac:dyDescent="0.3">
      <c r="A3" t="s">
        <v>0</v>
      </c>
      <c r="B3" t="s">
        <v>5</v>
      </c>
      <c r="C3" t="str">
        <f xml:space="preserve"> "Gender" &amp;IF(B7="W", " (N/A)","")</f>
        <v>Gender</v>
      </c>
      <c r="D3" t="str">
        <f xml:space="preserve"> "Rows" &amp;IF($B$7="T", " (N/A)","")</f>
        <v>Rows</v>
      </c>
      <c r="E3" t="str">
        <f xml:space="preserve"> "Pins/Row" &amp;IF($B$7="T", " (N/A)","")</f>
        <v>Pins/Row</v>
      </c>
    </row>
    <row r="4" spans="1:5" x14ac:dyDescent="0.3">
      <c r="A4" t="s">
        <v>16</v>
      </c>
      <c r="B4" t="s">
        <v>11</v>
      </c>
      <c r="C4" t="s">
        <v>17</v>
      </c>
      <c r="D4">
        <v>2</v>
      </c>
      <c r="E4" s="1">
        <v>5</v>
      </c>
    </row>
    <row r="6" spans="1:5" x14ac:dyDescent="0.3">
      <c r="A6" t="s">
        <v>14</v>
      </c>
    </row>
    <row r="7" spans="1:5" x14ac:dyDescent="0.3">
      <c r="A7" t="str">
        <f>VLOOKUP(A4, 'Molex Data'!A2:B12, 2, FALSE)</f>
        <v>X3025</v>
      </c>
      <c r="B7" t="str">
        <f>IF('Molex Data'!E2 = Molex!B4, 'Molex Data'!D2,IF('Molex Data'!E3 = Molex!B4, 'Molex Data'!D3,IF('Molex Data'!E4 = Molex!B4, 'Molex Data'!D4)))</f>
        <v>H</v>
      </c>
      <c r="C7" t="str">
        <f>IF($B$7="W", "",C4)</f>
        <v>M</v>
      </c>
      <c r="D7" t="str">
        <f>IF(B7="T", "", IF(D4&gt;1, "-"&amp;D4&amp;"x", "-"))</f>
        <v>-2x</v>
      </c>
      <c r="E7" s="2">
        <f>IF(B7="T", "", E4)</f>
        <v>5</v>
      </c>
    </row>
    <row r="9" spans="1:5" x14ac:dyDescent="0.3">
      <c r="A9" t="s">
        <v>18</v>
      </c>
    </row>
    <row r="10" spans="1:5" x14ac:dyDescent="0.3">
      <c r="A10" t="str">
        <f>A7&amp;B7&amp;C7&amp;D7&amp;TEXT(E7, "00")</f>
        <v>X3025HM-2x05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26B9BA0-5F3B-4FCB-AECC-CB1910FDC255}">
          <x14:formula1>
            <xm:f>'Molex Data'!$E$2:$E$4</xm:f>
          </x14:formula1>
          <xm:sqref>B4</xm:sqref>
        </x14:dataValidation>
        <x14:dataValidation type="list" allowBlank="1" showInputMessage="1" showErrorMessage="1" xr:uid="{C6F6BB79-DB0B-49C4-AE9B-8303480F378A}">
          <x14:formula1>
            <xm:f>'Molex Data'!$A$2:$A$10</xm:f>
          </x14:formula1>
          <xm:sqref>A4</xm:sqref>
        </x14:dataValidation>
        <x14:dataValidation type="list" allowBlank="1" showInputMessage="1" showErrorMessage="1" xr:uid="{684A0A62-A1EC-4E4D-972F-55300C604F42}">
          <x14:formula1>
            <xm:f>'Molex Data'!$G$2:$G$3</xm:f>
          </x14:formula1>
          <xm:sqref>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13AB-9CFB-42B8-9BA0-228E33BAB919}">
  <dimension ref="A1:V10"/>
  <sheetViews>
    <sheetView workbookViewId="0">
      <selection activeCell="A6" sqref="A6"/>
    </sheetView>
  </sheetViews>
  <sheetFormatPr defaultRowHeight="14.4" x14ac:dyDescent="0.3"/>
  <cols>
    <col min="1" max="1" width="13.44140625" customWidth="1"/>
    <col min="2" max="2" width="20.6640625" customWidth="1"/>
    <col min="3" max="3" width="17.44140625" customWidth="1"/>
    <col min="4" max="4" width="24" customWidth="1"/>
  </cols>
  <sheetData>
    <row r="1" spans="1:22" ht="23.4" x14ac:dyDescent="0.45">
      <c r="A1" s="7" t="s">
        <v>41</v>
      </c>
      <c r="B1" s="7" t="s">
        <v>54</v>
      </c>
      <c r="C1" s="7" t="s">
        <v>55</v>
      </c>
      <c r="D1" s="7" t="s">
        <v>59</v>
      </c>
      <c r="N1" t="s">
        <v>6</v>
      </c>
      <c r="O1" t="s">
        <v>62</v>
      </c>
      <c r="Q1" t="s">
        <v>55</v>
      </c>
      <c r="T1" s="4">
        <v>1005</v>
      </c>
      <c r="U1" t="s">
        <v>42</v>
      </c>
      <c r="V1" t="s">
        <v>48</v>
      </c>
    </row>
    <row r="2" spans="1:22" ht="23.4" x14ac:dyDescent="0.45">
      <c r="A2" s="8">
        <v>402</v>
      </c>
      <c r="B2" s="7" t="str">
        <f>VLOOKUP(A2,T1:U6,2,FALSE)</f>
        <v>1/16W</v>
      </c>
      <c r="C2" s="9">
        <v>0.01</v>
      </c>
      <c r="D2" s="7">
        <v>47</v>
      </c>
      <c r="N2" t="s">
        <v>58</v>
      </c>
      <c r="O2">
        <v>-1</v>
      </c>
      <c r="Q2" t="s">
        <v>56</v>
      </c>
      <c r="R2" s="5">
        <v>5.0000000000000001E-3</v>
      </c>
      <c r="T2" s="3">
        <v>201</v>
      </c>
      <c r="U2" t="s">
        <v>43</v>
      </c>
      <c r="V2" t="s">
        <v>50</v>
      </c>
    </row>
    <row r="3" spans="1:22" x14ac:dyDescent="0.3">
      <c r="N3" t="s">
        <v>60</v>
      </c>
      <c r="O3">
        <v>-2</v>
      </c>
      <c r="Q3" t="s">
        <v>19</v>
      </c>
      <c r="R3" s="6">
        <v>0.01</v>
      </c>
      <c r="T3" s="3">
        <v>402</v>
      </c>
      <c r="U3" t="s">
        <v>44</v>
      </c>
      <c r="V3" t="s">
        <v>49</v>
      </c>
    </row>
    <row r="4" spans="1:22" x14ac:dyDescent="0.3">
      <c r="A4" t="str">
        <f>TEXT(A2,"0000")</f>
        <v>0402</v>
      </c>
      <c r="B4" t="str">
        <f>VLOOKUP(B2,U1:V6,2,FALSE)</f>
        <v>WG</v>
      </c>
      <c r="C4" t="str">
        <f>_xlfn.XLOOKUP(C2,R2:R5,Q2:Q5)</f>
        <v>F</v>
      </c>
      <c r="D4" t="str">
        <f>LEFT(SUBSTITUTE(TEXT(D2,"0.000"), ".", ""),3)</f>
        <v>470</v>
      </c>
      <c r="E4" t="str">
        <f>IF(LOG(D2/D4)&lt;0, _xlfn.XLOOKUP(LOG(D2/D4),O2:O4,N2:N4), LOG(D2/D4))</f>
        <v>J</v>
      </c>
      <c r="N4" t="s">
        <v>61</v>
      </c>
      <c r="O4">
        <v>-3</v>
      </c>
      <c r="Q4" t="s">
        <v>57</v>
      </c>
      <c r="R4" s="6">
        <v>0.02</v>
      </c>
      <c r="T4" s="3">
        <v>603</v>
      </c>
      <c r="U4" t="s">
        <v>45</v>
      </c>
      <c r="V4" t="s">
        <v>51</v>
      </c>
    </row>
    <row r="5" spans="1:22" x14ac:dyDescent="0.3">
      <c r="Q5" t="s">
        <v>58</v>
      </c>
      <c r="R5" s="6">
        <v>0.05</v>
      </c>
      <c r="T5" s="3">
        <v>805</v>
      </c>
      <c r="U5" t="s">
        <v>46</v>
      </c>
      <c r="V5" t="s">
        <v>52</v>
      </c>
    </row>
    <row r="6" spans="1:22" ht="25.8" x14ac:dyDescent="0.5">
      <c r="A6" s="10" t="str">
        <f>A4&amp;B4&amp;C4&amp;D4&amp;E4</f>
        <v>0402WGF470J</v>
      </c>
      <c r="T6" s="3">
        <v>1206</v>
      </c>
      <c r="U6" t="s">
        <v>47</v>
      </c>
      <c r="V6" t="s">
        <v>53</v>
      </c>
    </row>
    <row r="7" spans="1:22" x14ac:dyDescent="0.3">
      <c r="T7" s="3"/>
    </row>
    <row r="8" spans="1:22" x14ac:dyDescent="0.3">
      <c r="T8" s="3"/>
    </row>
    <row r="9" spans="1:22" x14ac:dyDescent="0.3">
      <c r="T9" s="3"/>
    </row>
    <row r="10" spans="1:22" x14ac:dyDescent="0.3">
      <c r="T10" s="3"/>
    </row>
  </sheetData>
  <dataValidations count="2">
    <dataValidation type="list" allowBlank="1" showInputMessage="1" showErrorMessage="1" sqref="A2" xr:uid="{99020436-DE70-40C0-91AF-733B3733CF35}">
      <formula1>$T$1:$T$6</formula1>
    </dataValidation>
    <dataValidation type="list" allowBlank="1" showInputMessage="1" showErrorMessage="1" sqref="C2" xr:uid="{93C1D61A-8C92-44BB-B850-06CD8D62116D}">
      <formula1>$R$2:$R$5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1101-C29D-4CE6-8BA4-B780D5856F91}">
  <dimension ref="A1:J6"/>
  <sheetViews>
    <sheetView zoomScale="118" workbookViewId="0">
      <selection activeCell="E5" sqref="E5"/>
    </sheetView>
  </sheetViews>
  <sheetFormatPr defaultRowHeight="14.4" x14ac:dyDescent="0.3"/>
  <cols>
    <col min="1" max="1" width="12.6640625" customWidth="1"/>
    <col min="6" max="6" width="24.109375" customWidth="1"/>
  </cols>
  <sheetData>
    <row r="1" spans="1:10" x14ac:dyDescent="0.3">
      <c r="A1" t="s">
        <v>0</v>
      </c>
      <c r="B1" t="s">
        <v>1</v>
      </c>
      <c r="D1" t="s">
        <v>6</v>
      </c>
      <c r="E1" t="s">
        <v>5</v>
      </c>
      <c r="G1" t="s">
        <v>22</v>
      </c>
    </row>
    <row r="2" spans="1:10" x14ac:dyDescent="0.3">
      <c r="A2" t="s">
        <v>21</v>
      </c>
      <c r="B2" t="s">
        <v>39</v>
      </c>
      <c r="D2" t="s">
        <v>7</v>
      </c>
      <c r="E2" t="s">
        <v>10</v>
      </c>
      <c r="G2" t="s">
        <v>23</v>
      </c>
      <c r="H2" t="s">
        <v>25</v>
      </c>
      <c r="J2" t="s">
        <v>28</v>
      </c>
    </row>
    <row r="3" spans="1:10" x14ac:dyDescent="0.3">
      <c r="A3" t="s">
        <v>30</v>
      </c>
      <c r="B3" t="s">
        <v>31</v>
      </c>
      <c r="D3" t="s">
        <v>8</v>
      </c>
      <c r="E3" t="s">
        <v>11</v>
      </c>
      <c r="G3" t="s">
        <v>24</v>
      </c>
      <c r="H3" t="s">
        <v>26</v>
      </c>
      <c r="J3" t="s">
        <v>29</v>
      </c>
    </row>
    <row r="4" spans="1:10" x14ac:dyDescent="0.3">
      <c r="A4" t="s">
        <v>32</v>
      </c>
      <c r="B4" t="s">
        <v>33</v>
      </c>
      <c r="D4" t="str">
        <f>IF(JST!$A$4="JST-SM", "", "W")</f>
        <v/>
      </c>
      <c r="E4" t="str">
        <f>IF(JST!$A$4="JST-SM", "", "Board Mounted Connector")</f>
        <v/>
      </c>
      <c r="J4" t="s">
        <v>27</v>
      </c>
    </row>
    <row r="5" spans="1:10" x14ac:dyDescent="0.3">
      <c r="A5" t="s">
        <v>35</v>
      </c>
      <c r="B5" t="s">
        <v>34</v>
      </c>
    </row>
    <row r="6" spans="1:10" x14ac:dyDescent="0.3">
      <c r="A6" t="s">
        <v>38</v>
      </c>
      <c r="B6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D1FF-20A4-4F87-9F74-5BE9A600175B}">
  <dimension ref="A1:G4"/>
  <sheetViews>
    <sheetView zoomScale="195" workbookViewId="0">
      <selection activeCell="A5" sqref="A5"/>
    </sheetView>
  </sheetViews>
  <sheetFormatPr defaultRowHeight="14.4" x14ac:dyDescent="0.3"/>
  <cols>
    <col min="1" max="1" width="12.6640625" customWidth="1"/>
    <col min="6" max="6" width="24.109375" customWidth="1"/>
  </cols>
  <sheetData>
    <row r="1" spans="1:7" x14ac:dyDescent="0.3">
      <c r="A1" t="s">
        <v>0</v>
      </c>
      <c r="B1" t="s">
        <v>1</v>
      </c>
      <c r="D1" t="s">
        <v>6</v>
      </c>
      <c r="E1" t="s">
        <v>5</v>
      </c>
      <c r="G1" t="s">
        <v>13</v>
      </c>
    </row>
    <row r="2" spans="1:7" x14ac:dyDescent="0.3">
      <c r="A2" t="s">
        <v>15</v>
      </c>
      <c r="B2" t="s">
        <v>2</v>
      </c>
      <c r="D2" t="s">
        <v>7</v>
      </c>
      <c r="E2" t="s">
        <v>10</v>
      </c>
      <c r="G2" t="s">
        <v>17</v>
      </c>
    </row>
    <row r="3" spans="1:7" x14ac:dyDescent="0.3">
      <c r="A3" t="s">
        <v>16</v>
      </c>
      <c r="B3" t="s">
        <v>3</v>
      </c>
      <c r="D3" t="s">
        <v>8</v>
      </c>
      <c r="E3" t="s">
        <v>11</v>
      </c>
      <c r="G3" t="s">
        <v>19</v>
      </c>
    </row>
    <row r="4" spans="1:7" x14ac:dyDescent="0.3">
      <c r="A4" t="s">
        <v>36</v>
      </c>
      <c r="B4" t="s">
        <v>37</v>
      </c>
      <c r="D4" t="s">
        <v>9</v>
      </c>
      <c r="E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JST</vt:lpstr>
      <vt:lpstr>Molex</vt:lpstr>
      <vt:lpstr>Resistors</vt:lpstr>
      <vt:lpstr>JST Data</vt:lpstr>
      <vt:lpstr>Molex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</dc:creator>
  <cp:lastModifiedBy>Winnie</cp:lastModifiedBy>
  <dcterms:created xsi:type="dcterms:W3CDTF">2022-08-24T15:23:37Z</dcterms:created>
  <dcterms:modified xsi:type="dcterms:W3CDTF">2022-09-13T17:10:17Z</dcterms:modified>
</cp:coreProperties>
</file>