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thesisllc-my.sharepoint.com/personal/rob_hewlett_anthesisgroup_com/Documents/Desktop/TreeProject/"/>
    </mc:Choice>
  </mc:AlternateContent>
  <xr:revisionPtr revIDLastSave="591" documentId="8_{705FE5C0-2387-4C2F-8038-111343435B7E}" xr6:coauthVersionLast="47" xr6:coauthVersionMax="47" xr10:uidLastSave="{BE6F3598-92E8-4368-9E30-D0F9043CD47A}"/>
  <bookViews>
    <workbookView xWindow="14303" yWindow="-14272" windowWidth="28995" windowHeight="15794" activeTab="1" xr2:uid="{B52AE44C-CFDD-4746-9F2E-F04A03D145B8}"/>
  </bookViews>
  <sheets>
    <sheet name="CO2 calculations" sheetId="4" r:id="rId1"/>
    <sheet name="Trees and sources" sheetId="1" r:id="rId2"/>
    <sheet name="Amity_tree" sheetId="3" r:id="rId3"/>
  </sheets>
  <definedNames>
    <definedName name="ExternalData_1" localSheetId="2" hidden="1">Amity_tree!$A$1:$O$47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3" i="4" l="1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H22" i="4"/>
  <c r="H5" i="4"/>
  <c r="W22" i="4"/>
  <c r="X22" i="4"/>
  <c r="Y22" i="4"/>
  <c r="Z22" i="4"/>
  <c r="AA22" i="4"/>
  <c r="AB22" i="4"/>
  <c r="AC22" i="4"/>
  <c r="AD22" i="4"/>
  <c r="AE22" i="4"/>
  <c r="AF22" i="4"/>
  <c r="X5" i="4"/>
  <c r="Y5" i="4"/>
  <c r="Z5" i="4"/>
  <c r="AA5" i="4"/>
  <c r="AB5" i="4"/>
  <c r="AC5" i="4"/>
  <c r="AD5" i="4"/>
  <c r="AE5" i="4"/>
  <c r="AF5" i="4"/>
  <c r="W5" i="4"/>
  <c r="U26" i="4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3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3" i="4" s="1"/>
  <c r="G26" i="4"/>
  <c r="H26" i="4" s="1"/>
  <c r="G42" i="4"/>
  <c r="H42" i="4" s="1"/>
  <c r="G25" i="4"/>
  <c r="H25" i="4" s="1"/>
  <c r="C12" i="4"/>
  <c r="K6" i="4"/>
  <c r="I22" i="4"/>
  <c r="J22" i="4"/>
  <c r="K22" i="4"/>
  <c r="L22" i="4"/>
  <c r="M22" i="4"/>
  <c r="N22" i="4"/>
  <c r="O22" i="4"/>
  <c r="P22" i="4"/>
  <c r="Q22" i="4"/>
  <c r="R22" i="4"/>
  <c r="J5" i="4"/>
  <c r="K5" i="4"/>
  <c r="L5" i="4"/>
  <c r="M5" i="4"/>
  <c r="N5" i="4"/>
  <c r="O5" i="4"/>
  <c r="P5" i="4"/>
  <c r="Q5" i="4"/>
  <c r="R5" i="4"/>
  <c r="I5" i="4"/>
  <c r="G6" i="4"/>
  <c r="AC6" i="4" s="1"/>
  <c r="D10" i="4"/>
  <c r="C7" i="4"/>
  <c r="C9" i="4" s="1"/>
  <c r="C11" i="4" s="1"/>
  <c r="C14" i="4" s="1"/>
  <c r="AF25" i="4" s="1"/>
  <c r="H13" i="1"/>
  <c r="H12" i="1"/>
  <c r="E13" i="1"/>
  <c r="E12" i="1"/>
  <c r="P1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L47" i="3"/>
  <c r="J47" i="3"/>
  <c r="K47" i="3"/>
  <c r="M47" i="3"/>
  <c r="N47" i="3"/>
  <c r="O47" i="3"/>
  <c r="I4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AE25" i="4" l="1"/>
  <c r="R6" i="4"/>
  <c r="R26" i="4" s="1"/>
  <c r="J25" i="4"/>
  <c r="Z42" i="4"/>
  <c r="R42" i="4"/>
  <c r="I6" i="4"/>
  <c r="I26" i="4" s="1"/>
  <c r="Q42" i="4"/>
  <c r="J42" i="4"/>
  <c r="AF6" i="4"/>
  <c r="H6" i="4"/>
  <c r="K25" i="4"/>
  <c r="AE6" i="4"/>
  <c r="M25" i="4"/>
  <c r="AB42" i="4"/>
  <c r="W6" i="4"/>
  <c r="W26" i="4" s="1"/>
  <c r="J6" i="4"/>
  <c r="J26" i="4" s="1"/>
  <c r="L25" i="4"/>
  <c r="I42" i="4"/>
  <c r="W25" i="4"/>
  <c r="AA42" i="4"/>
  <c r="AE26" i="4"/>
  <c r="W42" i="4"/>
  <c r="AE42" i="4"/>
  <c r="AB25" i="4"/>
  <c r="AF26" i="4"/>
  <c r="X42" i="4"/>
  <c r="AF42" i="4"/>
  <c r="AC25" i="4"/>
  <c r="K26" i="4"/>
  <c r="K42" i="4"/>
  <c r="P25" i="4"/>
  <c r="Y42" i="4"/>
  <c r="AD25" i="4"/>
  <c r="L26" i="4"/>
  <c r="L42" i="4"/>
  <c r="Q25" i="4"/>
  <c r="Q6" i="4"/>
  <c r="Q26" i="4" s="1"/>
  <c r="I25" i="4"/>
  <c r="P42" i="4"/>
  <c r="AD6" i="4"/>
  <c r="AA25" i="4"/>
  <c r="AD26" i="4"/>
  <c r="N6" i="4"/>
  <c r="N26" i="4" s="1"/>
  <c r="R25" i="4"/>
  <c r="O42" i="4"/>
  <c r="Z25" i="4"/>
  <c r="AC26" i="4"/>
  <c r="G7" i="4"/>
  <c r="H7" i="4" s="1"/>
  <c r="Y6" i="4"/>
  <c r="Y26" i="4" s="1"/>
  <c r="Z6" i="4"/>
  <c r="O6" i="4"/>
  <c r="O26" i="4" s="1"/>
  <c r="AA6" i="4"/>
  <c r="AA26" i="4" s="1"/>
  <c r="P6" i="4"/>
  <c r="P26" i="4" s="1"/>
  <c r="M6" i="4"/>
  <c r="O25" i="4"/>
  <c r="N42" i="4"/>
  <c r="AB6" i="4"/>
  <c r="AB26" i="4" s="1"/>
  <c r="Y25" i="4"/>
  <c r="AD42" i="4"/>
  <c r="L6" i="4"/>
  <c r="N25" i="4"/>
  <c r="M42" i="4"/>
  <c r="M26" i="4"/>
  <c r="X6" i="4"/>
  <c r="X26" i="4" s="1"/>
  <c r="X25" i="4"/>
  <c r="AC42" i="4"/>
  <c r="Z26" i="4"/>
  <c r="C17" i="4"/>
  <c r="C19" i="4" s="1"/>
  <c r="G8" i="4" l="1"/>
  <c r="H8" i="4" s="1"/>
  <c r="W7" i="4"/>
  <c r="W27" i="4" s="1"/>
  <c r="AE7" i="4"/>
  <c r="AE27" i="4" s="1"/>
  <c r="X7" i="4"/>
  <c r="X27" i="4" s="1"/>
  <c r="AF7" i="4"/>
  <c r="AF27" i="4" s="1"/>
  <c r="M7" i="4"/>
  <c r="M27" i="4" s="1"/>
  <c r="Y7" i="4"/>
  <c r="Y27" i="4" s="1"/>
  <c r="N7" i="4"/>
  <c r="N27" i="4" s="1"/>
  <c r="AB7" i="4"/>
  <c r="AB27" i="4" s="1"/>
  <c r="L7" i="4"/>
  <c r="L27" i="4" s="1"/>
  <c r="R7" i="4"/>
  <c r="R27" i="4" s="1"/>
  <c r="AC7" i="4"/>
  <c r="AC27" i="4" s="1"/>
  <c r="O7" i="4"/>
  <c r="O27" i="4" s="1"/>
  <c r="AD7" i="4"/>
  <c r="AD27" i="4" s="1"/>
  <c r="P7" i="4"/>
  <c r="P27" i="4" s="1"/>
  <c r="Q7" i="4"/>
  <c r="Q27" i="4" s="1"/>
  <c r="Z7" i="4"/>
  <c r="Z27" i="4" s="1"/>
  <c r="J7" i="4"/>
  <c r="J27" i="4" s="1"/>
  <c r="AA7" i="4"/>
  <c r="AA27" i="4" s="1"/>
  <c r="I7" i="4"/>
  <c r="I27" i="4" s="1"/>
  <c r="K7" i="4"/>
  <c r="K27" i="4" s="1"/>
  <c r="G27" i="4"/>
  <c r="H27" i="4" s="1"/>
  <c r="G9" i="4" l="1"/>
  <c r="H9" i="4" s="1"/>
  <c r="AC8" i="4"/>
  <c r="AC28" i="4" s="1"/>
  <c r="AD8" i="4"/>
  <c r="AD28" i="4" s="1"/>
  <c r="K8" i="4"/>
  <c r="K28" i="4" s="1"/>
  <c r="W8" i="4"/>
  <c r="W28" i="4" s="1"/>
  <c r="AE8" i="4"/>
  <c r="AE28" i="4" s="1"/>
  <c r="L8" i="4"/>
  <c r="L28" i="4" s="1"/>
  <c r="AF8" i="4"/>
  <c r="AF28" i="4" s="1"/>
  <c r="N8" i="4"/>
  <c r="N28" i="4" s="1"/>
  <c r="O8" i="4"/>
  <c r="O28" i="4" s="1"/>
  <c r="Y8" i="4"/>
  <c r="Y28" i="4" s="1"/>
  <c r="P8" i="4"/>
  <c r="P28" i="4" s="1"/>
  <c r="X8" i="4"/>
  <c r="X28" i="4" s="1"/>
  <c r="Q8" i="4"/>
  <c r="Q28" i="4" s="1"/>
  <c r="AA8" i="4"/>
  <c r="AA28" i="4" s="1"/>
  <c r="G28" i="4"/>
  <c r="H28" i="4" s="1"/>
  <c r="J8" i="4"/>
  <c r="J28" i="4" s="1"/>
  <c r="AB8" i="4"/>
  <c r="AB28" i="4" s="1"/>
  <c r="I8" i="4"/>
  <c r="I28" i="4" s="1"/>
  <c r="Z8" i="4"/>
  <c r="Z28" i="4" s="1"/>
  <c r="M8" i="4"/>
  <c r="M28" i="4" s="1"/>
  <c r="R8" i="4"/>
  <c r="R28" i="4" s="1"/>
  <c r="G10" i="4" l="1"/>
  <c r="H10" i="4" s="1"/>
  <c r="AA9" i="4"/>
  <c r="AA29" i="4" s="1"/>
  <c r="AB9" i="4"/>
  <c r="AB29" i="4" s="1"/>
  <c r="I9" i="4"/>
  <c r="I29" i="4" s="1"/>
  <c r="Q9" i="4"/>
  <c r="Q29" i="4" s="1"/>
  <c r="AC9" i="4"/>
  <c r="AC29" i="4" s="1"/>
  <c r="J9" i="4"/>
  <c r="J29" i="4" s="1"/>
  <c r="R9" i="4"/>
  <c r="R29" i="4" s="1"/>
  <c r="N9" i="4"/>
  <c r="N29" i="4" s="1"/>
  <c r="W9" i="4"/>
  <c r="W29" i="4" s="1"/>
  <c r="O9" i="4"/>
  <c r="O29" i="4" s="1"/>
  <c r="X9" i="4"/>
  <c r="X29" i="4" s="1"/>
  <c r="P9" i="4"/>
  <c r="P29" i="4" s="1"/>
  <c r="Y9" i="4"/>
  <c r="Y29" i="4" s="1"/>
  <c r="Z9" i="4"/>
  <c r="Z29" i="4" s="1"/>
  <c r="AE9" i="4"/>
  <c r="AE29" i="4" s="1"/>
  <c r="L9" i="4"/>
  <c r="L29" i="4" s="1"/>
  <c r="AF9" i="4"/>
  <c r="AF29" i="4" s="1"/>
  <c r="AD9" i="4"/>
  <c r="AD29" i="4" s="1"/>
  <c r="K9" i="4"/>
  <c r="K29" i="4" s="1"/>
  <c r="M9" i="4"/>
  <c r="M29" i="4" s="1"/>
  <c r="G29" i="4"/>
  <c r="H29" i="4" s="1"/>
  <c r="G11" i="4" l="1"/>
  <c r="H11" i="4" s="1"/>
  <c r="Y10" i="4"/>
  <c r="Y30" i="4" s="1"/>
  <c r="Z10" i="4"/>
  <c r="Z30" i="4" s="1"/>
  <c r="G30" i="4"/>
  <c r="H30" i="4" s="1"/>
  <c r="O10" i="4"/>
  <c r="O30" i="4" s="1"/>
  <c r="AA10" i="4"/>
  <c r="AA30" i="4" s="1"/>
  <c r="P10" i="4"/>
  <c r="P30" i="4" s="1"/>
  <c r="W10" i="4"/>
  <c r="W30" i="4" s="1"/>
  <c r="N10" i="4"/>
  <c r="N30" i="4" s="1"/>
  <c r="AD10" i="4"/>
  <c r="AD30" i="4" s="1"/>
  <c r="X10" i="4"/>
  <c r="X30" i="4" s="1"/>
  <c r="Q10" i="4"/>
  <c r="Q30" i="4" s="1"/>
  <c r="AB10" i="4"/>
  <c r="AB30" i="4" s="1"/>
  <c r="R10" i="4"/>
  <c r="R30" i="4" s="1"/>
  <c r="AC10" i="4"/>
  <c r="AC30" i="4" s="1"/>
  <c r="I10" i="4"/>
  <c r="I30" i="4" s="1"/>
  <c r="AF10" i="4"/>
  <c r="AF30" i="4" s="1"/>
  <c r="L10" i="4"/>
  <c r="L30" i="4" s="1"/>
  <c r="AE10" i="4"/>
  <c r="AE30" i="4" s="1"/>
  <c r="J10" i="4"/>
  <c r="J30" i="4" s="1"/>
  <c r="K10" i="4"/>
  <c r="K30" i="4" s="1"/>
  <c r="M10" i="4"/>
  <c r="M30" i="4" s="1"/>
  <c r="G12" i="4" l="1"/>
  <c r="H12" i="4" s="1"/>
  <c r="W11" i="4"/>
  <c r="W31" i="4" s="1"/>
  <c r="X11" i="4"/>
  <c r="X31" i="4" s="1"/>
  <c r="AF11" i="4"/>
  <c r="AF31" i="4" s="1"/>
  <c r="M11" i="4"/>
  <c r="M31" i="4" s="1"/>
  <c r="Y11" i="4"/>
  <c r="Y31" i="4" s="1"/>
  <c r="G31" i="4"/>
  <c r="H31" i="4" s="1"/>
  <c r="AA11" i="4"/>
  <c r="AA31" i="4" s="1"/>
  <c r="O11" i="4"/>
  <c r="O31" i="4" s="1"/>
  <c r="AB11" i="4"/>
  <c r="AB31" i="4" s="1"/>
  <c r="P11" i="4"/>
  <c r="P31" i="4" s="1"/>
  <c r="AE11" i="4"/>
  <c r="AE31" i="4" s="1"/>
  <c r="AC11" i="4"/>
  <c r="AC31" i="4" s="1"/>
  <c r="Q11" i="4"/>
  <c r="Q31" i="4" s="1"/>
  <c r="AD11" i="4"/>
  <c r="AD31" i="4" s="1"/>
  <c r="I11" i="4"/>
  <c r="I31" i="4" s="1"/>
  <c r="R11" i="4"/>
  <c r="R31" i="4" s="1"/>
  <c r="L11" i="4"/>
  <c r="L31" i="4" s="1"/>
  <c r="Z11" i="4"/>
  <c r="Z31" i="4" s="1"/>
  <c r="J11" i="4"/>
  <c r="J31" i="4" s="1"/>
  <c r="K11" i="4"/>
  <c r="K31" i="4" s="1"/>
  <c r="N11" i="4"/>
  <c r="N31" i="4" s="1"/>
  <c r="G13" i="4" l="1"/>
  <c r="H13" i="4" s="1"/>
  <c r="AD12" i="4"/>
  <c r="AD32" i="4" s="1"/>
  <c r="K12" i="4"/>
  <c r="K32" i="4" s="1"/>
  <c r="W12" i="4"/>
  <c r="W32" i="4" s="1"/>
  <c r="AE12" i="4"/>
  <c r="AE32" i="4" s="1"/>
  <c r="AA12" i="4"/>
  <c r="AA32" i="4" s="1"/>
  <c r="G32" i="4"/>
  <c r="H32" i="4" s="1"/>
  <c r="N12" i="4"/>
  <c r="N32" i="4" s="1"/>
  <c r="AB12" i="4"/>
  <c r="AB32" i="4" s="1"/>
  <c r="O12" i="4"/>
  <c r="O32" i="4" s="1"/>
  <c r="AC12" i="4"/>
  <c r="AC32" i="4" s="1"/>
  <c r="P12" i="4"/>
  <c r="P32" i="4" s="1"/>
  <c r="AF12" i="4"/>
  <c r="AF32" i="4" s="1"/>
  <c r="Q12" i="4"/>
  <c r="Q32" i="4" s="1"/>
  <c r="Y12" i="4"/>
  <c r="Y32" i="4" s="1"/>
  <c r="L12" i="4"/>
  <c r="L32" i="4" s="1"/>
  <c r="Z12" i="4"/>
  <c r="Z32" i="4" s="1"/>
  <c r="J12" i="4"/>
  <c r="J32" i="4" s="1"/>
  <c r="M12" i="4"/>
  <c r="M32" i="4" s="1"/>
  <c r="I12" i="4"/>
  <c r="I32" i="4" s="1"/>
  <c r="X12" i="4"/>
  <c r="X32" i="4" s="1"/>
  <c r="R12" i="4"/>
  <c r="R32" i="4" s="1"/>
  <c r="G14" i="4" l="1"/>
  <c r="H14" i="4" s="1"/>
  <c r="AB13" i="4"/>
  <c r="AB33" i="4" s="1"/>
  <c r="I13" i="4"/>
  <c r="I33" i="4" s="1"/>
  <c r="Q13" i="4"/>
  <c r="Q33" i="4" s="1"/>
  <c r="AC13" i="4"/>
  <c r="AC33" i="4" s="1"/>
  <c r="AA13" i="4"/>
  <c r="AA33" i="4" s="1"/>
  <c r="M13" i="4"/>
  <c r="M33" i="4" s="1"/>
  <c r="W13" i="4"/>
  <c r="W33" i="4" s="1"/>
  <c r="AD13" i="4"/>
  <c r="AD33" i="4" s="1"/>
  <c r="G33" i="4"/>
  <c r="H33" i="4" s="1"/>
  <c r="N13" i="4"/>
  <c r="N33" i="4" s="1"/>
  <c r="AE13" i="4"/>
  <c r="AE33" i="4" s="1"/>
  <c r="O13" i="4"/>
  <c r="O33" i="4" s="1"/>
  <c r="AF13" i="4"/>
  <c r="AF33" i="4" s="1"/>
  <c r="P13" i="4"/>
  <c r="P33" i="4" s="1"/>
  <c r="Y13" i="4"/>
  <c r="Y33" i="4" s="1"/>
  <c r="K13" i="4"/>
  <c r="K33" i="4" s="1"/>
  <c r="Z13" i="4"/>
  <c r="Z33" i="4" s="1"/>
  <c r="L13" i="4"/>
  <c r="L33" i="4" s="1"/>
  <c r="R13" i="4"/>
  <c r="R33" i="4" s="1"/>
  <c r="X13" i="4"/>
  <c r="X33" i="4" s="1"/>
  <c r="J13" i="4"/>
  <c r="J33" i="4" s="1"/>
  <c r="G15" i="4" l="1"/>
  <c r="H15" i="4" s="1"/>
  <c r="Z14" i="4"/>
  <c r="Z34" i="4" s="1"/>
  <c r="O14" i="4"/>
  <c r="O34" i="4" s="1"/>
  <c r="AA14" i="4"/>
  <c r="AA34" i="4" s="1"/>
  <c r="AC14" i="4"/>
  <c r="AC34" i="4" s="1"/>
  <c r="L14" i="4"/>
  <c r="L34" i="4" s="1"/>
  <c r="W14" i="4"/>
  <c r="W34" i="4" s="1"/>
  <c r="AD14" i="4"/>
  <c r="AD34" i="4" s="1"/>
  <c r="M14" i="4"/>
  <c r="M34" i="4" s="1"/>
  <c r="AE14" i="4"/>
  <c r="AE34" i="4" s="1"/>
  <c r="G34" i="4"/>
  <c r="H34" i="4" s="1"/>
  <c r="N14" i="4"/>
  <c r="N34" i="4" s="1"/>
  <c r="AF14" i="4"/>
  <c r="AF34" i="4" s="1"/>
  <c r="P14" i="4"/>
  <c r="P34" i="4" s="1"/>
  <c r="Y14" i="4"/>
  <c r="Y34" i="4" s="1"/>
  <c r="J14" i="4"/>
  <c r="J34" i="4" s="1"/>
  <c r="I14" i="4"/>
  <c r="I34" i="4" s="1"/>
  <c r="R14" i="4"/>
  <c r="R34" i="4" s="1"/>
  <c r="Q14" i="4"/>
  <c r="Q34" i="4" s="1"/>
  <c r="K14" i="4"/>
  <c r="K34" i="4" s="1"/>
  <c r="X14" i="4"/>
  <c r="X34" i="4" s="1"/>
  <c r="AB14" i="4"/>
  <c r="AB34" i="4" s="1"/>
  <c r="G16" i="4" l="1"/>
  <c r="H16" i="4" s="1"/>
  <c r="X15" i="4"/>
  <c r="X35" i="4" s="1"/>
  <c r="AF15" i="4"/>
  <c r="AF35" i="4" s="1"/>
  <c r="M15" i="4"/>
  <c r="M35" i="4" s="1"/>
  <c r="Y15" i="4"/>
  <c r="Y35" i="4" s="1"/>
  <c r="AC15" i="4"/>
  <c r="AC35" i="4" s="1"/>
  <c r="K15" i="4"/>
  <c r="K35" i="4" s="1"/>
  <c r="AD15" i="4"/>
  <c r="AD35" i="4" s="1"/>
  <c r="L15" i="4"/>
  <c r="L35" i="4" s="1"/>
  <c r="AE15" i="4"/>
  <c r="AE35" i="4" s="1"/>
  <c r="N15" i="4"/>
  <c r="N35" i="4" s="1"/>
  <c r="G35" i="4"/>
  <c r="H35" i="4" s="1"/>
  <c r="O15" i="4"/>
  <c r="O35" i="4" s="1"/>
  <c r="W15" i="4"/>
  <c r="W35" i="4" s="1"/>
  <c r="AA15" i="4"/>
  <c r="AA35" i="4" s="1"/>
  <c r="I15" i="4"/>
  <c r="I35" i="4" s="1"/>
  <c r="R15" i="4"/>
  <c r="R35" i="4" s="1"/>
  <c r="Z15" i="4"/>
  <c r="Z35" i="4" s="1"/>
  <c r="Q15" i="4"/>
  <c r="Q35" i="4" s="1"/>
  <c r="AB15" i="4"/>
  <c r="AB35" i="4" s="1"/>
  <c r="J15" i="4"/>
  <c r="J35" i="4" s="1"/>
  <c r="P15" i="4"/>
  <c r="P35" i="4" s="1"/>
  <c r="G17" i="4" l="1"/>
  <c r="H17" i="4" s="1"/>
  <c r="AD16" i="4"/>
  <c r="AD36" i="4" s="1"/>
  <c r="W16" i="4"/>
  <c r="W36" i="4" s="1"/>
  <c r="AE16" i="4"/>
  <c r="AE36" i="4" s="1"/>
  <c r="AC16" i="4"/>
  <c r="AC36" i="4" s="1"/>
  <c r="J16" i="4"/>
  <c r="J36" i="4" s="1"/>
  <c r="R16" i="4"/>
  <c r="R36" i="4" s="1"/>
  <c r="AF16" i="4"/>
  <c r="AF36" i="4" s="1"/>
  <c r="K16" i="4"/>
  <c r="K36" i="4" s="1"/>
  <c r="Y16" i="4"/>
  <c r="Y36" i="4" s="1"/>
  <c r="L16" i="4"/>
  <c r="L36" i="4" s="1"/>
  <c r="G36" i="4"/>
  <c r="H36" i="4" s="1"/>
  <c r="X16" i="4"/>
  <c r="X36" i="4" s="1"/>
  <c r="M16" i="4"/>
  <c r="M36" i="4" s="1"/>
  <c r="AA16" i="4"/>
  <c r="AA36" i="4" s="1"/>
  <c r="P16" i="4"/>
  <c r="P36" i="4" s="1"/>
  <c r="I16" i="4"/>
  <c r="I36" i="4" s="1"/>
  <c r="Z16" i="4"/>
  <c r="Z36" i="4" s="1"/>
  <c r="N16" i="4"/>
  <c r="N36" i="4" s="1"/>
  <c r="AB16" i="4"/>
  <c r="AB36" i="4" s="1"/>
  <c r="O16" i="4"/>
  <c r="O36" i="4" s="1"/>
  <c r="Q16" i="4"/>
  <c r="Q36" i="4" s="1"/>
  <c r="G18" i="4" l="1"/>
  <c r="H18" i="4" s="1"/>
  <c r="AB17" i="4"/>
  <c r="AB37" i="4" s="1"/>
  <c r="AC17" i="4"/>
  <c r="AC37" i="4" s="1"/>
  <c r="AE17" i="4"/>
  <c r="AE37" i="4" s="1"/>
  <c r="P17" i="4"/>
  <c r="P37" i="4" s="1"/>
  <c r="AF17" i="4"/>
  <c r="AF37" i="4" s="1"/>
  <c r="I17" i="4"/>
  <c r="I37" i="4" s="1"/>
  <c r="Q17" i="4"/>
  <c r="Q37" i="4" s="1"/>
  <c r="W17" i="4"/>
  <c r="W37" i="4" s="1"/>
  <c r="J17" i="4"/>
  <c r="J37" i="4" s="1"/>
  <c r="R17" i="4"/>
  <c r="R37" i="4" s="1"/>
  <c r="X17" i="4"/>
  <c r="X37" i="4" s="1"/>
  <c r="K17" i="4"/>
  <c r="K37" i="4" s="1"/>
  <c r="Y17" i="4"/>
  <c r="Y37" i="4" s="1"/>
  <c r="AA17" i="4"/>
  <c r="AA37" i="4" s="1"/>
  <c r="N17" i="4"/>
  <c r="N37" i="4" s="1"/>
  <c r="Z17" i="4"/>
  <c r="Z37" i="4" s="1"/>
  <c r="AD17" i="4"/>
  <c r="AD37" i="4" s="1"/>
  <c r="G37" i="4"/>
  <c r="H37" i="4" s="1"/>
  <c r="M17" i="4"/>
  <c r="M37" i="4" s="1"/>
  <c r="O17" i="4"/>
  <c r="O37" i="4" s="1"/>
  <c r="L17" i="4"/>
  <c r="L37" i="4" s="1"/>
  <c r="G19" i="4" l="1"/>
  <c r="H19" i="4" s="1"/>
  <c r="Z18" i="4"/>
  <c r="Z38" i="4" s="1"/>
  <c r="G38" i="4"/>
  <c r="H38" i="4" s="1"/>
  <c r="AA18" i="4"/>
  <c r="AA38" i="4" s="1"/>
  <c r="AE18" i="4"/>
  <c r="AE38" i="4" s="1"/>
  <c r="N18" i="4"/>
  <c r="N38" i="4" s="1"/>
  <c r="Y18" i="4"/>
  <c r="Y38" i="4" s="1"/>
  <c r="AF18" i="4"/>
  <c r="AF38" i="4" s="1"/>
  <c r="O18" i="4"/>
  <c r="O38" i="4" s="1"/>
  <c r="W18" i="4"/>
  <c r="W38" i="4" s="1"/>
  <c r="P18" i="4"/>
  <c r="P38" i="4" s="1"/>
  <c r="X18" i="4"/>
  <c r="X38" i="4" s="1"/>
  <c r="I18" i="4"/>
  <c r="I38" i="4" s="1"/>
  <c r="Q18" i="4"/>
  <c r="Q38" i="4" s="1"/>
  <c r="AC18" i="4"/>
  <c r="AC38" i="4" s="1"/>
  <c r="L18" i="4"/>
  <c r="L38" i="4" s="1"/>
  <c r="J18" i="4"/>
  <c r="J38" i="4" s="1"/>
  <c r="K18" i="4"/>
  <c r="K38" i="4" s="1"/>
  <c r="M18" i="4"/>
  <c r="M38" i="4" s="1"/>
  <c r="R18" i="4"/>
  <c r="R38" i="4" s="1"/>
  <c r="AB18" i="4"/>
  <c r="AB38" i="4" s="1"/>
  <c r="AD18" i="4"/>
  <c r="AD38" i="4" s="1"/>
  <c r="G20" i="4" l="1"/>
  <c r="H20" i="4" s="1"/>
  <c r="X19" i="4"/>
  <c r="X39" i="4" s="1"/>
  <c r="AF19" i="4"/>
  <c r="AF39" i="4" s="1"/>
  <c r="Y19" i="4"/>
  <c r="Y39" i="4" s="1"/>
  <c r="G39" i="4"/>
  <c r="H39" i="4" s="1"/>
  <c r="AE19" i="4"/>
  <c r="AE39" i="4" s="1"/>
  <c r="M19" i="4"/>
  <c r="M39" i="4" s="1"/>
  <c r="N19" i="4"/>
  <c r="N39" i="4" s="1"/>
  <c r="AA19" i="4"/>
  <c r="AA39" i="4" s="1"/>
  <c r="W19" i="4"/>
  <c r="W39" i="4" s="1"/>
  <c r="O19" i="4"/>
  <c r="O39" i="4" s="1"/>
  <c r="Z19" i="4"/>
  <c r="Z39" i="4" s="1"/>
  <c r="L19" i="4"/>
  <c r="L39" i="4" s="1"/>
  <c r="P19" i="4"/>
  <c r="P39" i="4" s="1"/>
  <c r="AC19" i="4"/>
  <c r="AC39" i="4" s="1"/>
  <c r="J19" i="4"/>
  <c r="J39" i="4" s="1"/>
  <c r="AB19" i="4"/>
  <c r="AB39" i="4" s="1"/>
  <c r="AD19" i="4"/>
  <c r="AD39" i="4" s="1"/>
  <c r="I19" i="4"/>
  <c r="I39" i="4" s="1"/>
  <c r="K19" i="4"/>
  <c r="K39" i="4" s="1"/>
  <c r="Q19" i="4"/>
  <c r="Q39" i="4" s="1"/>
  <c r="R19" i="4"/>
  <c r="R39" i="4" s="1"/>
  <c r="G21" i="4" l="1"/>
  <c r="H21" i="4" s="1"/>
  <c r="AD20" i="4"/>
  <c r="AD40" i="4" s="1"/>
  <c r="W20" i="4"/>
  <c r="W40" i="4" s="1"/>
  <c r="AE20" i="4"/>
  <c r="AE40" i="4" s="1"/>
  <c r="K20" i="4"/>
  <c r="K40" i="4" s="1"/>
  <c r="X20" i="4"/>
  <c r="X40" i="4" s="1"/>
  <c r="L20" i="4"/>
  <c r="L40" i="4" s="1"/>
  <c r="Y20" i="4"/>
  <c r="Y40" i="4" s="1"/>
  <c r="M20" i="4"/>
  <c r="M40" i="4" s="1"/>
  <c r="Z20" i="4"/>
  <c r="Z40" i="4" s="1"/>
  <c r="N20" i="4"/>
  <c r="N40" i="4" s="1"/>
  <c r="AA20" i="4"/>
  <c r="AA40" i="4" s="1"/>
  <c r="AC20" i="4"/>
  <c r="AC40" i="4" s="1"/>
  <c r="G40" i="4"/>
  <c r="H40" i="4" s="1"/>
  <c r="I20" i="4"/>
  <c r="I40" i="4" s="1"/>
  <c r="Q20" i="4"/>
  <c r="Q40" i="4" s="1"/>
  <c r="J20" i="4"/>
  <c r="J40" i="4" s="1"/>
  <c r="O20" i="4"/>
  <c r="O40" i="4" s="1"/>
  <c r="P20" i="4"/>
  <c r="P40" i="4" s="1"/>
  <c r="AB20" i="4"/>
  <c r="AB40" i="4" s="1"/>
  <c r="AF20" i="4"/>
  <c r="AF40" i="4" s="1"/>
  <c r="R20" i="4"/>
  <c r="R40" i="4" s="1"/>
  <c r="AB21" i="4" l="1"/>
  <c r="AB41" i="4" s="1"/>
  <c r="AC21" i="4"/>
  <c r="AC41" i="4" s="1"/>
  <c r="W21" i="4"/>
  <c r="W41" i="4" s="1"/>
  <c r="I21" i="4"/>
  <c r="I41" i="4" s="1"/>
  <c r="Q21" i="4"/>
  <c r="Q41" i="4" s="1"/>
  <c r="G23" i="4"/>
  <c r="H23" i="4" s="1"/>
  <c r="AA21" i="4"/>
  <c r="AA41" i="4" s="1"/>
  <c r="X21" i="4"/>
  <c r="X41" i="4" s="1"/>
  <c r="J21" i="4"/>
  <c r="J41" i="4" s="1"/>
  <c r="R21" i="4"/>
  <c r="R41" i="4" s="1"/>
  <c r="Y21" i="4"/>
  <c r="Y41" i="4" s="1"/>
  <c r="K21" i="4"/>
  <c r="K41" i="4" s="1"/>
  <c r="Z21" i="4"/>
  <c r="Z41" i="4" s="1"/>
  <c r="L21" i="4"/>
  <c r="L41" i="4" s="1"/>
  <c r="AE21" i="4"/>
  <c r="AE41" i="4" s="1"/>
  <c r="O21" i="4"/>
  <c r="O41" i="4" s="1"/>
  <c r="AD21" i="4"/>
  <c r="AD41" i="4" s="1"/>
  <c r="AF21" i="4"/>
  <c r="AF41" i="4" s="1"/>
  <c r="N21" i="4"/>
  <c r="N41" i="4" s="1"/>
  <c r="P21" i="4"/>
  <c r="P41" i="4" s="1"/>
  <c r="G41" i="4"/>
  <c r="H41" i="4" s="1"/>
  <c r="M21" i="4"/>
  <c r="M41" i="4" s="1"/>
  <c r="X23" i="4" l="1"/>
  <c r="X43" i="4" s="1"/>
  <c r="AF23" i="4"/>
  <c r="AF43" i="4" s="1"/>
  <c r="Y23" i="4"/>
  <c r="Y43" i="4" s="1"/>
  <c r="AE23" i="4"/>
  <c r="AE43" i="4" s="1"/>
  <c r="M23" i="4"/>
  <c r="M43" i="4" s="1"/>
  <c r="G43" i="4"/>
  <c r="H43" i="4" s="1"/>
  <c r="N23" i="4"/>
  <c r="N43" i="4" s="1"/>
  <c r="AA23" i="4"/>
  <c r="AA43" i="4" s="1"/>
  <c r="W23" i="4"/>
  <c r="W43" i="4" s="1"/>
  <c r="O23" i="4"/>
  <c r="O43" i="4" s="1"/>
  <c r="Z23" i="4"/>
  <c r="Z43" i="4" s="1"/>
  <c r="P23" i="4"/>
  <c r="P43" i="4" s="1"/>
  <c r="AC23" i="4"/>
  <c r="AC43" i="4" s="1"/>
  <c r="K23" i="4"/>
  <c r="K43" i="4" s="1"/>
  <c r="AB23" i="4"/>
  <c r="AB43" i="4" s="1"/>
  <c r="Q23" i="4"/>
  <c r="Q43" i="4" s="1"/>
  <c r="AD23" i="4"/>
  <c r="AD43" i="4" s="1"/>
  <c r="I23" i="4"/>
  <c r="I43" i="4" s="1"/>
  <c r="J23" i="4"/>
  <c r="J43" i="4" s="1"/>
  <c r="L23" i="4"/>
  <c r="L43" i="4" s="1"/>
  <c r="R23" i="4"/>
  <c r="R4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923F4-5F2D-4B30-8BC7-06E4C24543B2}" keepAlive="1" name="Query - Amity_tree" description="Connection to the 'Amity_tree' query in the workbook." type="5" refreshedVersion="7" background="1" saveData="1">
    <dbPr connection="Provider=Microsoft.Mashup.OleDb.1;Data Source=$Workbook$;Location=Amity_tree;Extended Properties=&quot;&quot;" command="SELECT * FROM [Amity_tree]"/>
  </connection>
</connections>
</file>

<file path=xl/sharedStrings.xml><?xml version="1.0" encoding="utf-8"?>
<sst xmlns="http://schemas.openxmlformats.org/spreadsheetml/2006/main" count="352" uniqueCount="253">
  <si>
    <t>https://www.mdpi.com/2673-4931/3/1/52/pdf</t>
  </si>
  <si>
    <t>Assessment of Carbon Sequestration Potential of Tree Species in Amity University Campus Noida †</t>
  </si>
  <si>
    <t>S.N.</t>
  </si>
  <si>
    <t>Species</t>
  </si>
  <si>
    <t>Name</t>
  </si>
  <si>
    <t>Native/</t>
  </si>
  <si>
    <t>Exotic</t>
  </si>
  <si>
    <t>Total</t>
  </si>
  <si>
    <t>1</t>
  </si>
  <si>
    <t>Ficus</t>
  </si>
  <si>
    <t>benjamina</t>
  </si>
  <si>
    <t>Weeping</t>
  </si>
  <si>
    <t>fig</t>
  </si>
  <si>
    <t>2</t>
  </si>
  <si>
    <t>Alstonia</t>
  </si>
  <si>
    <t>scholaris</t>
  </si>
  <si>
    <t>Tree</t>
  </si>
  <si>
    <t>Native</t>
  </si>
  <si>
    <t>3</t>
  </si>
  <si>
    <t>Plumeria</t>
  </si>
  <si>
    <t>obtusa</t>
  </si>
  <si>
    <t>White</t>
  </si>
  <si>
    <t>Frangipani</t>
  </si>
  <si>
    <t>4</t>
  </si>
  <si>
    <t>Delonix</t>
  </si>
  <si>
    <t>regia</t>
  </si>
  <si>
    <t>Flame</t>
  </si>
  <si>
    <t>5</t>
  </si>
  <si>
    <t>Neolamarckia</t>
  </si>
  <si>
    <t>cadamba</t>
  </si>
  <si>
    <t>Kadam</t>
  </si>
  <si>
    <t>6</t>
  </si>
  <si>
    <t>microcarpa</t>
  </si>
  <si>
    <t>Laurel</t>
  </si>
  <si>
    <t>7</t>
  </si>
  <si>
    <t>Chukrasia</t>
  </si>
  <si>
    <t>tabularis</t>
  </si>
  <si>
    <t>Indian</t>
  </si>
  <si>
    <t>Mahogany</t>
  </si>
  <si>
    <t>8</t>
  </si>
  <si>
    <t>Phoenix</t>
  </si>
  <si>
    <t>dactylifera</t>
  </si>
  <si>
    <t>Date</t>
  </si>
  <si>
    <t>Palm</t>
  </si>
  <si>
    <t>9</t>
  </si>
  <si>
    <t>Gravillea</t>
  </si>
  <si>
    <t>robusta</t>
  </si>
  <si>
    <t>Silver</t>
  </si>
  <si>
    <t>Oak</t>
  </si>
  <si>
    <t>10</t>
  </si>
  <si>
    <t>Roystonea</t>
  </si>
  <si>
    <t>Royal</t>
  </si>
  <si>
    <t>11</t>
  </si>
  <si>
    <t>Callistemon</t>
  </si>
  <si>
    <t>viminalis</t>
  </si>
  <si>
    <t>Bottlebrush</t>
  </si>
  <si>
    <t>tree</t>
  </si>
  <si>
    <t>39</t>
  </si>
  <si>
    <t>12</t>
  </si>
  <si>
    <t>Eucalyptus</t>
  </si>
  <si>
    <t>sp.</t>
  </si>
  <si>
    <t>36</t>
  </si>
  <si>
    <t>13</t>
  </si>
  <si>
    <t>Musa</t>
  </si>
  <si>
    <t>Banana</t>
  </si>
  <si>
    <t>25</t>
  </si>
  <si>
    <t>14</t>
  </si>
  <si>
    <t>Mimusops</t>
  </si>
  <si>
    <t>elengi</t>
  </si>
  <si>
    <t>Spanish</t>
  </si>
  <si>
    <t>Cherry</t>
  </si>
  <si>
    <t>24</t>
  </si>
  <si>
    <t>15</t>
  </si>
  <si>
    <t>Azadirachta</t>
  </si>
  <si>
    <t>indica</t>
  </si>
  <si>
    <t>Neem</t>
  </si>
  <si>
    <t>16</t>
  </si>
  <si>
    <t>Cassia</t>
  </si>
  <si>
    <t>fistula</t>
  </si>
  <si>
    <t>Laburnum</t>
  </si>
  <si>
    <t>20</t>
  </si>
  <si>
    <t>17</t>
  </si>
  <si>
    <t>Phyllanthus</t>
  </si>
  <si>
    <t>emblica</t>
  </si>
  <si>
    <t>Gooseberry</t>
  </si>
  <si>
    <t>19</t>
  </si>
  <si>
    <t>18</t>
  </si>
  <si>
    <t>Dalbergia</t>
  </si>
  <si>
    <t>sissoo</t>
  </si>
  <si>
    <t>Rosewood</t>
  </si>
  <si>
    <t>virens</t>
  </si>
  <si>
    <t>Fig</t>
  </si>
  <si>
    <t>religiosa</t>
  </si>
  <si>
    <t>Sacred</t>
  </si>
  <si>
    <t>21</t>
  </si>
  <si>
    <t>Morus</t>
  </si>
  <si>
    <t>alba</t>
  </si>
  <si>
    <t>Mulberry</t>
  </si>
  <si>
    <t>22</t>
  </si>
  <si>
    <t>Largestroemia</t>
  </si>
  <si>
    <t>speciosa</t>
  </si>
  <si>
    <t>23</t>
  </si>
  <si>
    <t>Peltophorum</t>
  </si>
  <si>
    <t>pterocarpum</t>
  </si>
  <si>
    <t>Copper</t>
  </si>
  <si>
    <t>pod</t>
  </si>
  <si>
    <t>Moringa</t>
  </si>
  <si>
    <t>oleifera</t>
  </si>
  <si>
    <t>Drumstick</t>
  </si>
  <si>
    <t>Bauhinia</t>
  </si>
  <si>
    <t>acuminata</t>
  </si>
  <si>
    <t>26</t>
  </si>
  <si>
    <t>Bambusa</t>
  </si>
  <si>
    <t>vulgaris</t>
  </si>
  <si>
    <t>Bamboo</t>
  </si>
  <si>
    <t>27</t>
  </si>
  <si>
    <t>Syzygium</t>
  </si>
  <si>
    <t>cumini</t>
  </si>
  <si>
    <t>Jamun</t>
  </si>
  <si>
    <t>28</t>
  </si>
  <si>
    <t>Jatropha</t>
  </si>
  <si>
    <t>Curcas</t>
  </si>
  <si>
    <t>29</t>
  </si>
  <si>
    <t>rubra</t>
  </si>
  <si>
    <t>Red</t>
  </si>
  <si>
    <t>30</t>
  </si>
  <si>
    <t>Acacia</t>
  </si>
  <si>
    <t>auriculiformis</t>
  </si>
  <si>
    <t>Earleaf</t>
  </si>
  <si>
    <t>31</t>
  </si>
  <si>
    <t>Saraca</t>
  </si>
  <si>
    <t>asoca</t>
  </si>
  <si>
    <t>Sorrowless</t>
  </si>
  <si>
    <t>32</t>
  </si>
  <si>
    <t>Pterospermum</t>
  </si>
  <si>
    <t>acerifolium</t>
  </si>
  <si>
    <t>Maple-leaved</t>
  </si>
  <si>
    <t>33</t>
  </si>
  <si>
    <t>Aegle</t>
  </si>
  <si>
    <t>marmelos</t>
  </si>
  <si>
    <t>Stone</t>
  </si>
  <si>
    <t>34</t>
  </si>
  <si>
    <t>Bombax</t>
  </si>
  <si>
    <t>ceiba</t>
  </si>
  <si>
    <t>Silk</t>
  </si>
  <si>
    <t>35</t>
  </si>
  <si>
    <t>Senna</t>
  </si>
  <si>
    <t>siamea</t>
  </si>
  <si>
    <t>Siamese</t>
  </si>
  <si>
    <t>Holoptelea</t>
  </si>
  <si>
    <t>integrifolia</t>
  </si>
  <si>
    <t>Elm</t>
  </si>
  <si>
    <t>37</t>
  </si>
  <si>
    <t>Terminalia</t>
  </si>
  <si>
    <t>arjuna</t>
  </si>
  <si>
    <t>Arjun</t>
  </si>
  <si>
    <t>38</t>
  </si>
  <si>
    <t>Spathodea</t>
  </si>
  <si>
    <t>campanulata</t>
  </si>
  <si>
    <t>African</t>
  </si>
  <si>
    <t>Psidium</t>
  </si>
  <si>
    <t>guajava</t>
  </si>
  <si>
    <t>Guava</t>
  </si>
  <si>
    <t>40</t>
  </si>
  <si>
    <t>Cordia</t>
  </si>
  <si>
    <t>myxa</t>
  </si>
  <si>
    <t>41</t>
  </si>
  <si>
    <t>Pongamia</t>
  </si>
  <si>
    <t>pinnata</t>
  </si>
  <si>
    <t>42</t>
  </si>
  <si>
    <t>elastica</t>
  </si>
  <si>
    <t>Rubber</t>
  </si>
  <si>
    <t>43</t>
  </si>
  <si>
    <t>lyrata</t>
  </si>
  <si>
    <t>Fiddle-leaf</t>
  </si>
  <si>
    <t>44</t>
  </si>
  <si>
    <t>Magnifera</t>
  </si>
  <si>
    <t>Mango</t>
  </si>
  <si>
    <t>45</t>
  </si>
  <si>
    <t>Tabebuia</t>
  </si>
  <si>
    <t>argentea</t>
  </si>
  <si>
    <t>Yellow</t>
  </si>
  <si>
    <t>1997</t>
  </si>
  <si>
    <t>63,136.81</t>
  </si>
  <si>
    <t>Column1</t>
  </si>
  <si>
    <t>Species2</t>
  </si>
  <si>
    <t>Pride of India</t>
  </si>
  <si>
    <t>Dwarf white orchid tree</t>
  </si>
  <si>
    <t>Bayur tree</t>
  </si>
  <si>
    <t>apple tree</t>
  </si>
  <si>
    <t>cotton tree</t>
  </si>
  <si>
    <t>Tulip tree</t>
  </si>
  <si>
    <t>Beech tree</t>
  </si>
  <si>
    <t>Trumpet tree</t>
  </si>
  <si>
    <t>Scholar's</t>
  </si>
  <si>
    <t>Native/exotic</t>
  </si>
  <si>
    <t>Total # trees</t>
  </si>
  <si>
    <t>AGB (kg)</t>
  </si>
  <si>
    <t>BGB (kg)</t>
  </si>
  <si>
    <t>TB (kg)</t>
  </si>
  <si>
    <t>Carbon (kg)</t>
  </si>
  <si>
    <t>CO2e (kg)</t>
  </si>
  <si>
    <t>CO2e (tonnes)</t>
  </si>
  <si>
    <t>kg CO2 per tree pa</t>
  </si>
  <si>
    <t>https://www.unm.edu/~jbrink/365/Documents/Calculating_tree_carbon.pdf</t>
  </si>
  <si>
    <t>How to calculate the amount of CO2 sequestered in a tree per year</t>
  </si>
  <si>
    <t>Sauces</t>
  </si>
  <si>
    <t>Mature trees (campus</t>
  </si>
  <si>
    <t>Indian mahogany</t>
  </si>
  <si>
    <t>Grevillia robusta</t>
  </si>
  <si>
    <t>Age</t>
  </si>
  <si>
    <t>Mature</t>
  </si>
  <si>
    <t>Chukrasia tabularis</t>
  </si>
  <si>
    <t>Silver oak</t>
  </si>
  <si>
    <t>Young</t>
  </si>
  <si>
    <t>https://www.treeconomics.co.uk/wp-content/uploads/2018/08/Exeter-University-Report-.pdf</t>
  </si>
  <si>
    <t>Austrian pine</t>
  </si>
  <si>
    <t>Pinus nigra</t>
  </si>
  <si>
    <t>Mixed</t>
  </si>
  <si>
    <t>Uni Exeter i-Tree Inventory</t>
  </si>
  <si>
    <t>Source</t>
  </si>
  <si>
    <t>kgCO2/tree/yr</t>
  </si>
  <si>
    <t>Max spacing</t>
  </si>
  <si>
    <t>https://www.sciencedirect.com/science/article/abs/pii/037811279503613X</t>
  </si>
  <si>
    <t>Performance of Grevillea robusta in plantations and on farms under varying environmental conditions in Rwanda</t>
  </si>
  <si>
    <t>http://www.landscape-america.com/landscapes/trees/austrian-pine.html</t>
  </si>
  <si>
    <t>2.5m x 4m</t>
  </si>
  <si>
    <t>https://www.sciencedirect.com/topics/agricultural-and-biological-sciences/grevillea-robusta</t>
  </si>
  <si>
    <t>Grevillea robusta - overview</t>
  </si>
  <si>
    <t>3m x 5m</t>
  </si>
  <si>
    <t>Max density per km2</t>
  </si>
  <si>
    <t>L</t>
  </si>
  <si>
    <t>W</t>
  </si>
  <si>
    <t>H</t>
  </si>
  <si>
    <t>m</t>
  </si>
  <si>
    <t>Volume (m3)</t>
  </si>
  <si>
    <t>Atmosphere cube</t>
  </si>
  <si>
    <t>CO2 ppm</t>
  </si>
  <si>
    <t>Total moles CO2</t>
  </si>
  <si>
    <t>CO2 molecular weight (kg mol-1)</t>
  </si>
  <si>
    <t>Total weight CO2 in cube (kg)</t>
  </si>
  <si>
    <t># trees</t>
  </si>
  <si>
    <t>Year</t>
  </si>
  <si>
    <t>CO2 ppm lower limit to avoid ice age</t>
  </si>
  <si>
    <t>CO2 sequestration target (mol)</t>
  </si>
  <si>
    <t>Total weight CO2 to sequester (kg)</t>
  </si>
  <si>
    <t>kgCO2 sequestered</t>
  </si>
  <si>
    <t>ppm CO2 in cube</t>
  </si>
  <si>
    <t>Grevillia robusta - silver oak</t>
  </si>
  <si>
    <t>Pinus nigra - Austrian pine</t>
  </si>
  <si>
    <t>m2 per tree</t>
  </si>
  <si>
    <t>Total moles of gas (1 mol = 0.0224 m3)</t>
  </si>
  <si>
    <t>Not using because I don't trust the figures as annual CO2 sequestration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</si>
</sst>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"/>
    <numFmt numFmtId="179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6" fillId="0" borderId="0" xfId="0" applyNumberFormat="1" applyFont="1"/>
    <xf numFmtId="1" fontId="0" fillId="0" borderId="0" xfId="0" applyNumberFormat="1" applyAlignment="1">
      <alignment horizontal="center"/>
    </xf>
    <xf numFmtId="1" fontId="0" fillId="2" borderId="0" xfId="0" applyNumberFormat="1" applyFill="1"/>
    <xf numFmtId="4" fontId="0" fillId="0" borderId="0" xfId="0" applyNumberFormat="1" applyAlignment="1">
      <alignment horizontal="center"/>
    </xf>
    <xf numFmtId="0" fontId="0" fillId="3" borderId="0" xfId="0" applyFill="1"/>
    <xf numFmtId="169" fontId="2" fillId="3" borderId="0" xfId="0" applyNumberFormat="1" applyFont="1" applyFill="1"/>
    <xf numFmtId="0" fontId="4" fillId="3" borderId="0" xfId="0" applyFont="1" applyFill="1" applyAlignment="1">
      <alignment horizontal="center"/>
    </xf>
    <xf numFmtId="169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4" borderId="0" xfId="0" applyFill="1"/>
    <xf numFmtId="179" fontId="0" fillId="0" borderId="0" xfId="1" applyNumberFormat="1" applyFont="1"/>
    <xf numFmtId="0" fontId="3" fillId="5" borderId="0" xfId="0" applyFont="1" applyFill="1" applyAlignment="1">
      <alignment horizontal="center"/>
    </xf>
    <xf numFmtId="179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3" fillId="6" borderId="0" xfId="0" applyFont="1" applyFill="1" applyAlignment="1">
      <alignment horizontal="center"/>
    </xf>
    <xf numFmtId="0" fontId="7" fillId="0" borderId="0" xfId="0" applyFont="1"/>
    <xf numFmtId="0" fontId="0" fillId="6" borderId="0" xfId="0" applyFill="1"/>
    <xf numFmtId="0" fontId="3" fillId="6" borderId="0" xfId="0" applyFont="1" applyFill="1"/>
    <xf numFmtId="179" fontId="7" fillId="0" borderId="0" xfId="1" applyNumberFormat="1" applyFont="1"/>
    <xf numFmtId="0" fontId="3" fillId="6" borderId="0" xfId="0" applyFont="1" applyFill="1" applyAlignment="1">
      <alignment horizontal="center" vertical="center" wrapText="1"/>
    </xf>
    <xf numFmtId="0" fontId="8" fillId="0" borderId="0" xfId="0" applyFont="1"/>
    <xf numFmtId="179" fontId="7" fillId="0" borderId="0" xfId="0" applyNumberFormat="1" applyFont="1"/>
    <xf numFmtId="0" fontId="3" fillId="7" borderId="0" xfId="0" applyFont="1" applyFill="1" applyAlignment="1">
      <alignment horizontal="center" vertical="center" wrapText="1"/>
    </xf>
    <xf numFmtId="0" fontId="0" fillId="7" borderId="0" xfId="0" applyFill="1"/>
    <xf numFmtId="0" fontId="3" fillId="7" borderId="0" xfId="0" applyFont="1" applyFill="1"/>
    <xf numFmtId="0" fontId="9" fillId="0" borderId="0" xfId="0" applyFont="1"/>
    <xf numFmtId="179" fontId="3" fillId="0" borderId="0" xfId="1" applyNumberFormat="1" applyFont="1"/>
    <xf numFmtId="0" fontId="3" fillId="7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numFmt numFmtId="0" formatCode="General"/>
      <fill>
        <patternFill patternType="solid">
          <fgColor indexed="64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20060A2-7FD9-4DAE-9AC6-E0A7A734C0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374EA5-1527-4248-BEC1-74656FBCAC51}" autoFormatId="16" applyNumberFormats="0" applyBorderFormats="0" applyFontFormats="0" applyPatternFormats="0" applyAlignmentFormats="0" applyWidthHeightFormats="0">
  <queryTableRefresh nextId="32" unboundColumnsRight="1">
    <queryTableFields count="16">
      <queryTableField id="1" name="S.N." tableColumnId="1"/>
      <queryTableField id="2" name="Species" tableColumnId="2"/>
      <queryTableField id="3" name="Name" tableColumnId="3"/>
      <queryTableField id="29" dataBound="0" tableColumnId="29"/>
      <queryTableField id="4" name="Native/" tableColumnId="4"/>
      <queryTableField id="5" name="Exotic" tableColumnId="5"/>
      <queryTableField id="30" dataBound="0" tableColumnId="30"/>
      <queryTableField id="6" name="Species_1" tableColumnId="6"/>
      <queryTableField id="7" name="Total" tableColumnId="7"/>
      <queryTableField id="8" name="No." tableColumnId="8"/>
      <queryTableField id="9" name="of" tableColumnId="9"/>
      <queryTableField id="10" name="Trees" tableColumnId="10"/>
      <queryTableField id="11" name="AGB" tableColumnId="11"/>
      <queryTableField id="12" name="(kg)" tableColumnId="12"/>
      <queryTableField id="13" name="BGB" tableColumnId="13"/>
      <queryTableField id="31" dataBound="0" tableColumnId="31"/>
    </queryTableFields>
    <queryTableDeletedFields count="15">
      <deletedField name="(kg)_2"/>
      <deletedField name="TB"/>
      <deletedField name="(kg)_3"/>
      <deletedField name="Carbon"/>
      <deletedField name="(kg)_4"/>
      <deletedField name="CO2"/>
      <deletedField name="EQ"/>
      <deletedField name="(kg)_5"/>
      <deletedField name="CO2_6"/>
      <deletedField name="EQ."/>
      <deletedField name="Scientific"/>
      <deletedField name="Name_7"/>
      <deletedField name="Common"/>
      <deletedField name="Name_8"/>
      <deletedField name="(tons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D95FFC-CF01-4C16-A5FD-54010C58F7F7}" name="Amity_tree" displayName="Amity_tree" ref="A1:P47" tableType="queryTable" totalsRowShown="0">
  <autoFilter ref="A1:P47" xr:uid="{7BD95FFC-CF01-4C16-A5FD-54010C58F7F7}"/>
  <tableColumns count="16">
    <tableColumn id="1" xr3:uid="{A1E7E40D-AD57-4750-BDD3-6D58AC1B63E3}" uniqueName="1" name="S.N." queryTableFieldId="1" dataDxfId="15"/>
    <tableColumn id="2" xr3:uid="{C16601C0-0486-4952-B2C8-33A8916BFF36}" uniqueName="2" name="Species" queryTableFieldId="2" dataDxfId="14"/>
    <tableColumn id="3" xr3:uid="{B4DD4EB3-83A5-41E9-A8D4-12F66480777D}" uniqueName="3" name="Column1" queryTableFieldId="3" dataDxfId="13"/>
    <tableColumn id="29" xr3:uid="{FE47D560-DF42-4F39-9FF2-AA6902E9E4E0}" uniqueName="29" name="Species2" queryTableFieldId="29" dataDxfId="7">
      <calculatedColumnFormula>CONCATENATE(Amity_tree[[#This Row],[Species]]," ",Amity_tree[[#This Row],[Column1]])</calculatedColumnFormula>
    </tableColumn>
    <tableColumn id="4" xr3:uid="{3E98F90B-68F8-44DA-9205-45900AC2EBDA}" uniqueName="4" name="Native/" queryTableFieldId="4" dataDxfId="12"/>
    <tableColumn id="5" xr3:uid="{D69B6E62-86E1-46AB-8BF1-B9349061B9EA}" uniqueName="5" name="Exotic" queryTableFieldId="5" dataDxfId="11"/>
    <tableColumn id="30" xr3:uid="{A7ADD3D3-7B22-486D-A357-0F087F6E2C2D}" uniqueName="30" name="Name" queryTableFieldId="30" dataDxfId="6">
      <calculatedColumnFormula>CONCATENATE(Amity_tree[[#This Row],[Native/]]," ",Amity_tree[[#This Row],[Exotic]])</calculatedColumnFormula>
    </tableColumn>
    <tableColumn id="6" xr3:uid="{787E7ADC-708A-4A9F-99B6-1E254BD18310}" uniqueName="6" name="Native/exotic" queryTableFieldId="6" dataDxfId="10"/>
    <tableColumn id="7" xr3:uid="{4322331F-A20E-4882-B43A-9E3E209FAE4F}" uniqueName="7" name="Total # trees" queryTableFieldId="7" dataDxfId="9"/>
    <tableColumn id="8" xr3:uid="{F1EEAC31-D0A4-4580-9FF9-1A6908D228EA}" uniqueName="8" name="AGB (kg)" queryTableFieldId="8" dataDxfId="8"/>
    <tableColumn id="9" xr3:uid="{2A52976D-B5EE-4BAE-BFF4-BBD69015CA09}" uniqueName="9" name="BGB (kg)" queryTableFieldId="9"/>
    <tableColumn id="10" xr3:uid="{37B85DA5-F75A-41E9-B168-D09966B7913E}" uniqueName="10" name="TB (kg)" queryTableFieldId="10"/>
    <tableColumn id="11" xr3:uid="{21D3E246-75D0-4078-9571-1E0C4E183335}" uniqueName="11" name="Carbon (kg)" queryTableFieldId="11"/>
    <tableColumn id="12" xr3:uid="{FED3A1E9-207C-4DEE-B283-17F4699DDAE6}" uniqueName="12" name="CO2e (kg)" queryTableFieldId="12"/>
    <tableColumn id="13" xr3:uid="{9CC35830-2DE3-4884-89D5-2FB6B7624F28}" uniqueName="13" name="CO2e (tonnes)" queryTableFieldId="13"/>
    <tableColumn id="31" xr3:uid="{F75A0A54-A91E-4C97-A6BF-9588188F1B3D}" uniqueName="31" name="kg CO2 per tree pa" queryTableFieldId="31" dataDxfId="5">
      <calculatedColumnFormula>Amity_tree[[#This Row],[CO2e (kg)]]/Amity_tree[[#This Row],[Total '# trees]]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0BB-F410-4570-8648-90F5E68C8E76}">
  <dimension ref="B1:AF43"/>
  <sheetViews>
    <sheetView workbookViewId="0">
      <selection activeCell="C11" sqref="C11"/>
    </sheetView>
  </sheetViews>
  <sheetFormatPr defaultRowHeight="14.5" x14ac:dyDescent="0.35"/>
  <cols>
    <col min="2" max="2" width="31.36328125" customWidth="1"/>
    <col min="3" max="3" width="17.36328125" bestFit="1" customWidth="1"/>
    <col min="6" max="6" width="11.36328125" customWidth="1"/>
    <col min="8" max="8" width="10.453125" customWidth="1"/>
    <col min="9" max="10" width="12.6328125" bestFit="1" customWidth="1"/>
    <col min="11" max="18" width="13.7265625" bestFit="1" customWidth="1"/>
    <col min="22" max="22" width="10.6328125" bestFit="1" customWidth="1"/>
    <col min="23" max="23" width="10.90625" customWidth="1"/>
    <col min="24" max="24" width="13.81640625" customWidth="1"/>
    <col min="25" max="25" width="12.7265625" customWidth="1"/>
    <col min="26" max="26" width="14.6328125" customWidth="1"/>
    <col min="27" max="27" width="15.90625" customWidth="1"/>
    <col min="28" max="28" width="12" customWidth="1"/>
    <col min="29" max="29" width="14.1796875" customWidth="1"/>
    <col min="30" max="30" width="13.54296875" customWidth="1"/>
    <col min="31" max="31" width="13.453125" customWidth="1"/>
    <col min="32" max="32" width="12.1796875" customWidth="1"/>
  </cols>
  <sheetData>
    <row r="1" spans="2:32" x14ac:dyDescent="0.35">
      <c r="B1" s="18" t="s">
        <v>236</v>
      </c>
      <c r="C1" s="18"/>
    </row>
    <row r="2" spans="2:32" x14ac:dyDescent="0.35">
      <c r="C2" s="15" t="s">
        <v>234</v>
      </c>
      <c r="G2" s="22" t="s">
        <v>248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U2" s="35" t="s">
        <v>249</v>
      </c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2:32" x14ac:dyDescent="0.35">
      <c r="B3" t="s">
        <v>231</v>
      </c>
      <c r="C3">
        <v>1000</v>
      </c>
      <c r="G3" s="24"/>
      <c r="H3" s="24"/>
      <c r="I3" s="25" t="s">
        <v>242</v>
      </c>
      <c r="J3" s="25" t="s">
        <v>242</v>
      </c>
      <c r="K3" s="25" t="s">
        <v>242</v>
      </c>
      <c r="L3" s="25" t="s">
        <v>242</v>
      </c>
      <c r="M3" s="25" t="s">
        <v>242</v>
      </c>
      <c r="N3" s="25" t="s">
        <v>242</v>
      </c>
      <c r="O3" s="25" t="s">
        <v>242</v>
      </c>
      <c r="P3" s="25" t="s">
        <v>242</v>
      </c>
      <c r="Q3" s="25" t="s">
        <v>242</v>
      </c>
      <c r="R3" s="25" t="s">
        <v>242</v>
      </c>
      <c r="U3" s="31"/>
      <c r="V3" s="31"/>
      <c r="W3" s="32" t="s">
        <v>242</v>
      </c>
      <c r="X3" s="32" t="s">
        <v>242</v>
      </c>
      <c r="Y3" s="32" t="s">
        <v>242</v>
      </c>
      <c r="Z3" s="32" t="s">
        <v>242</v>
      </c>
      <c r="AA3" s="32" t="s">
        <v>242</v>
      </c>
      <c r="AB3" s="32" t="s">
        <v>242</v>
      </c>
      <c r="AC3" s="32" t="s">
        <v>242</v>
      </c>
      <c r="AD3" s="32" t="s">
        <v>242</v>
      </c>
      <c r="AE3" s="32" t="s">
        <v>242</v>
      </c>
      <c r="AF3" s="32" t="s">
        <v>242</v>
      </c>
    </row>
    <row r="4" spans="2:32" x14ac:dyDescent="0.35">
      <c r="B4" t="s">
        <v>232</v>
      </c>
      <c r="C4">
        <v>1000</v>
      </c>
      <c r="G4" s="15" t="s">
        <v>241</v>
      </c>
      <c r="H4" s="15" t="s">
        <v>250</v>
      </c>
      <c r="I4" s="15">
        <v>1</v>
      </c>
      <c r="J4" s="15">
        <v>2</v>
      </c>
      <c r="K4" s="15">
        <v>3</v>
      </c>
      <c r="L4" s="15">
        <v>4</v>
      </c>
      <c r="M4" s="15">
        <v>5</v>
      </c>
      <c r="N4" s="15">
        <v>6</v>
      </c>
      <c r="O4" s="15">
        <v>7</v>
      </c>
      <c r="P4" s="15">
        <v>8</v>
      </c>
      <c r="Q4" s="15">
        <v>9</v>
      </c>
      <c r="R4" s="15">
        <v>10</v>
      </c>
      <c r="U4" s="15" t="s">
        <v>241</v>
      </c>
      <c r="V4" s="15" t="s">
        <v>250</v>
      </c>
      <c r="W4" s="15">
        <v>1</v>
      </c>
      <c r="X4" s="15">
        <v>2</v>
      </c>
      <c r="Y4" s="15">
        <v>3</v>
      </c>
      <c r="Z4" s="15">
        <v>4</v>
      </c>
      <c r="AA4" s="15">
        <v>5</v>
      </c>
      <c r="AB4" s="15">
        <v>6</v>
      </c>
      <c r="AC4" s="15">
        <v>7</v>
      </c>
      <c r="AD4" s="15">
        <v>8</v>
      </c>
      <c r="AE4" s="15">
        <v>9</v>
      </c>
      <c r="AF4" s="15">
        <v>10</v>
      </c>
    </row>
    <row r="5" spans="2:32" x14ac:dyDescent="0.35">
      <c r="B5" t="s">
        <v>233</v>
      </c>
      <c r="C5">
        <v>1000</v>
      </c>
      <c r="F5" s="27" t="s">
        <v>246</v>
      </c>
      <c r="G5" s="15">
        <v>1</v>
      </c>
      <c r="H5" s="34">
        <f>($C$3*$C$4)/G5</f>
        <v>1000000</v>
      </c>
      <c r="I5" s="17">
        <f>'Trees and sources'!$E$12*'CO2 calculations'!$G5*I$4</f>
        <v>29.36363636363636</v>
      </c>
      <c r="J5" s="17">
        <f>'Trees and sources'!$E$12*'CO2 calculations'!$G5*J$4</f>
        <v>58.72727272727272</v>
      </c>
      <c r="K5" s="17">
        <f>'Trees and sources'!$E$12*'CO2 calculations'!$G5*K$4</f>
        <v>88.090909090909079</v>
      </c>
      <c r="L5" s="17">
        <f>'Trees and sources'!$E$12*'CO2 calculations'!$G5*L$4</f>
        <v>117.45454545454544</v>
      </c>
      <c r="M5" s="17">
        <f>'Trees and sources'!$E$12*'CO2 calculations'!$G5*M$4</f>
        <v>146.81818181818181</v>
      </c>
      <c r="N5" s="17">
        <f>'Trees and sources'!$E$12*'CO2 calculations'!$G5*N$4</f>
        <v>176.18181818181816</v>
      </c>
      <c r="O5" s="17">
        <f>'Trees and sources'!$E$12*'CO2 calculations'!$G5*O$4</f>
        <v>205.5454545454545</v>
      </c>
      <c r="P5" s="17">
        <f>'Trees and sources'!$E$12*'CO2 calculations'!$G5*P$4</f>
        <v>234.90909090909088</v>
      </c>
      <c r="Q5" s="17">
        <f>'Trees and sources'!$E$12*'CO2 calculations'!$G5*Q$4</f>
        <v>264.27272727272725</v>
      </c>
      <c r="R5" s="17">
        <f>'Trees and sources'!$E$12*'CO2 calculations'!$G5*R$4</f>
        <v>293.63636363636363</v>
      </c>
      <c r="T5" s="30" t="s">
        <v>246</v>
      </c>
      <c r="U5" s="15">
        <v>1</v>
      </c>
      <c r="V5" s="34">
        <f>($C$3*$C$4)/U5</f>
        <v>1000000</v>
      </c>
      <c r="W5" s="17">
        <f>'Trees and sources'!$E$13*'CO2 calculations'!$G5*W$4</f>
        <v>12.384615384615385</v>
      </c>
      <c r="X5" s="17">
        <f>'Trees and sources'!$E$13*'CO2 calculations'!$G5*X$4</f>
        <v>24.76923076923077</v>
      </c>
      <c r="Y5" s="17">
        <f>'Trees and sources'!$E$13*'CO2 calculations'!$G5*Y$4</f>
        <v>37.153846153846153</v>
      </c>
      <c r="Z5" s="17">
        <f>'Trees and sources'!$E$13*'CO2 calculations'!$G5*Z$4</f>
        <v>49.53846153846154</v>
      </c>
      <c r="AA5" s="17">
        <f>'Trees and sources'!$E$13*'CO2 calculations'!$G5*AA$4</f>
        <v>61.923076923076927</v>
      </c>
      <c r="AB5" s="17">
        <f>'Trees and sources'!$E$13*'CO2 calculations'!$G5*AB$4</f>
        <v>74.307692307692307</v>
      </c>
      <c r="AC5" s="17">
        <f>'Trees and sources'!$E$13*'CO2 calculations'!$G5*AC$4</f>
        <v>86.692307692307693</v>
      </c>
      <c r="AD5" s="17">
        <f>'Trees and sources'!$E$13*'CO2 calculations'!$G5*AD$4</f>
        <v>99.07692307692308</v>
      </c>
      <c r="AE5" s="17">
        <f>'Trees and sources'!$E$13*'CO2 calculations'!$G5*AE$4</f>
        <v>111.46153846153847</v>
      </c>
      <c r="AF5" s="17">
        <f>'Trees and sources'!$E$13*'CO2 calculations'!$G5*AF$4</f>
        <v>123.84615384615385</v>
      </c>
    </row>
    <row r="6" spans="2:32" x14ac:dyDescent="0.35">
      <c r="F6" s="27"/>
      <c r="G6" s="15">
        <f>G5*2</f>
        <v>2</v>
      </c>
      <c r="H6" s="34">
        <f t="shared" ref="H6:H23" si="0">($C$3*$C$4)/G6</f>
        <v>500000</v>
      </c>
      <c r="I6" s="17">
        <f>'Trees and sources'!$E$12*'CO2 calculations'!$G6*I$4</f>
        <v>58.72727272727272</v>
      </c>
      <c r="J6" s="17">
        <f>'Trees and sources'!$E$12*'CO2 calculations'!$G6*J$4</f>
        <v>117.45454545454544</v>
      </c>
      <c r="K6" s="17">
        <f>'Trees and sources'!$E$12*'CO2 calculations'!$G6*K$4</f>
        <v>176.18181818181816</v>
      </c>
      <c r="L6" s="17">
        <f>'Trees and sources'!$E$12*'CO2 calculations'!$G6*L$4</f>
        <v>234.90909090909088</v>
      </c>
      <c r="M6" s="17">
        <f>'Trees and sources'!$E$12*'CO2 calculations'!$G6*M$4</f>
        <v>293.63636363636363</v>
      </c>
      <c r="N6" s="17">
        <f>'Trees and sources'!$E$12*'CO2 calculations'!$G6*N$4</f>
        <v>352.36363636363632</v>
      </c>
      <c r="O6" s="17">
        <f>'Trees and sources'!$E$12*'CO2 calculations'!$G6*O$4</f>
        <v>411.09090909090901</v>
      </c>
      <c r="P6" s="17">
        <f>'Trees and sources'!$E$12*'CO2 calculations'!$G6*P$4</f>
        <v>469.81818181818176</v>
      </c>
      <c r="Q6" s="17">
        <f>'Trees and sources'!$E$12*'CO2 calculations'!$G6*Q$4</f>
        <v>528.5454545454545</v>
      </c>
      <c r="R6" s="17">
        <f>'Trees and sources'!$E$12*'CO2 calculations'!$G6*R$4</f>
        <v>587.27272727272725</v>
      </c>
      <c r="T6" s="30"/>
      <c r="U6" s="15">
        <f>U5*2</f>
        <v>2</v>
      </c>
      <c r="V6" s="34">
        <f t="shared" ref="V6:V23" si="1">($C$3*$C$4)/U6</f>
        <v>500000</v>
      </c>
      <c r="W6" s="17">
        <f>'Trees and sources'!$E$13*'CO2 calculations'!$G6*W$4</f>
        <v>24.76923076923077</v>
      </c>
      <c r="X6" s="17">
        <f>'Trees and sources'!$E$13*'CO2 calculations'!$G6*X$4</f>
        <v>49.53846153846154</v>
      </c>
      <c r="Y6" s="17">
        <f>'Trees and sources'!$E$13*'CO2 calculations'!$G6*Y$4</f>
        <v>74.307692307692307</v>
      </c>
      <c r="Z6" s="17">
        <f>'Trees and sources'!$E$13*'CO2 calculations'!$G6*Z$4</f>
        <v>99.07692307692308</v>
      </c>
      <c r="AA6" s="17">
        <f>'Trees and sources'!$E$13*'CO2 calculations'!$G6*AA$4</f>
        <v>123.84615384615385</v>
      </c>
      <c r="AB6" s="17">
        <f>'Trees and sources'!$E$13*'CO2 calculations'!$G6*AB$4</f>
        <v>148.61538461538461</v>
      </c>
      <c r="AC6" s="17">
        <f>'Trees and sources'!$E$13*'CO2 calculations'!$G6*AC$4</f>
        <v>173.38461538461539</v>
      </c>
      <c r="AD6" s="17">
        <f>'Trees and sources'!$E$13*'CO2 calculations'!$G6*AD$4</f>
        <v>198.15384615384616</v>
      </c>
      <c r="AE6" s="17">
        <f>'Trees and sources'!$E$13*'CO2 calculations'!$G6*AE$4</f>
        <v>222.92307692307693</v>
      </c>
      <c r="AF6" s="17">
        <f>'Trees and sources'!$E$13*'CO2 calculations'!$G6*AF$4</f>
        <v>247.69230769230771</v>
      </c>
    </row>
    <row r="7" spans="2:32" x14ac:dyDescent="0.35">
      <c r="B7" t="s">
        <v>235</v>
      </c>
      <c r="C7" s="17">
        <f>C3*C4*C5</f>
        <v>1000000000</v>
      </c>
      <c r="F7" s="27"/>
      <c r="G7" s="15">
        <f>G6*2</f>
        <v>4</v>
      </c>
      <c r="H7" s="34">
        <f t="shared" si="0"/>
        <v>250000</v>
      </c>
      <c r="I7" s="17">
        <f>'Trees and sources'!$E$12*'CO2 calculations'!$G7*I$4</f>
        <v>117.45454545454544</v>
      </c>
      <c r="J7" s="17">
        <f>'Trees and sources'!$E$12*'CO2 calculations'!$G7*J$4</f>
        <v>234.90909090909088</v>
      </c>
      <c r="K7" s="17">
        <f>'Trees and sources'!$E$12*'CO2 calculations'!$G7*K$4</f>
        <v>352.36363636363632</v>
      </c>
      <c r="L7" s="17">
        <f>'Trees and sources'!$E$12*'CO2 calculations'!$G7*L$4</f>
        <v>469.81818181818176</v>
      </c>
      <c r="M7" s="17">
        <f>'Trees and sources'!$E$12*'CO2 calculations'!$G7*M$4</f>
        <v>587.27272727272725</v>
      </c>
      <c r="N7" s="17">
        <f>'Trees and sources'!$E$12*'CO2 calculations'!$G7*N$4</f>
        <v>704.72727272727263</v>
      </c>
      <c r="O7" s="17">
        <f>'Trees and sources'!$E$12*'CO2 calculations'!$G7*O$4</f>
        <v>822.18181818181802</v>
      </c>
      <c r="P7" s="17">
        <f>'Trees and sources'!$E$12*'CO2 calculations'!$G7*P$4</f>
        <v>939.63636363636351</v>
      </c>
      <c r="Q7" s="17">
        <f>'Trees and sources'!$E$12*'CO2 calculations'!$G7*Q$4</f>
        <v>1057.090909090909</v>
      </c>
      <c r="R7" s="17">
        <f>'Trees and sources'!$E$12*'CO2 calculations'!$G7*R$4</f>
        <v>1174.5454545454545</v>
      </c>
      <c r="T7" s="30"/>
      <c r="U7" s="15">
        <f>U6*2</f>
        <v>4</v>
      </c>
      <c r="V7" s="34">
        <f t="shared" si="1"/>
        <v>250000</v>
      </c>
      <c r="W7" s="17">
        <f>'Trees and sources'!$E$13*'CO2 calculations'!$G7*W$4</f>
        <v>49.53846153846154</v>
      </c>
      <c r="X7" s="17">
        <f>'Trees and sources'!$E$13*'CO2 calculations'!$G7*X$4</f>
        <v>99.07692307692308</v>
      </c>
      <c r="Y7" s="17">
        <f>'Trees and sources'!$E$13*'CO2 calculations'!$G7*Y$4</f>
        <v>148.61538461538461</v>
      </c>
      <c r="Z7" s="17">
        <f>'Trees and sources'!$E$13*'CO2 calculations'!$G7*Z$4</f>
        <v>198.15384615384616</v>
      </c>
      <c r="AA7" s="17">
        <f>'Trees and sources'!$E$13*'CO2 calculations'!$G7*AA$4</f>
        <v>247.69230769230771</v>
      </c>
      <c r="AB7" s="17">
        <f>'Trees and sources'!$E$13*'CO2 calculations'!$G7*AB$4</f>
        <v>297.23076923076923</v>
      </c>
      <c r="AC7" s="17">
        <f>'Trees and sources'!$E$13*'CO2 calculations'!$G7*AC$4</f>
        <v>346.76923076923077</v>
      </c>
      <c r="AD7" s="17">
        <f>'Trees and sources'!$E$13*'CO2 calculations'!$G7*AD$4</f>
        <v>396.30769230769232</v>
      </c>
      <c r="AE7" s="17">
        <f>'Trees and sources'!$E$13*'CO2 calculations'!$G7*AE$4</f>
        <v>445.84615384615387</v>
      </c>
      <c r="AF7" s="17">
        <f>'Trees and sources'!$E$13*'CO2 calculations'!$G7*AF$4</f>
        <v>495.38461538461542</v>
      </c>
    </row>
    <row r="8" spans="2:32" x14ac:dyDescent="0.35">
      <c r="F8" s="27"/>
      <c r="G8" s="15">
        <f>G7*2</f>
        <v>8</v>
      </c>
      <c r="H8" s="34">
        <f t="shared" si="0"/>
        <v>125000</v>
      </c>
      <c r="I8" s="17">
        <f>'Trees and sources'!$E$12*'CO2 calculations'!$G8*I$4</f>
        <v>234.90909090909088</v>
      </c>
      <c r="J8" s="17">
        <f>'Trees and sources'!$E$12*'CO2 calculations'!$G8*J$4</f>
        <v>469.81818181818176</v>
      </c>
      <c r="K8" s="17">
        <f>'Trees and sources'!$E$12*'CO2 calculations'!$G8*K$4</f>
        <v>704.72727272727263</v>
      </c>
      <c r="L8" s="17">
        <f>'Trees and sources'!$E$12*'CO2 calculations'!$G8*L$4</f>
        <v>939.63636363636351</v>
      </c>
      <c r="M8" s="17">
        <f>'Trees and sources'!$E$12*'CO2 calculations'!$G8*M$4</f>
        <v>1174.5454545454545</v>
      </c>
      <c r="N8" s="17">
        <f>'Trees and sources'!$E$12*'CO2 calculations'!$G8*N$4</f>
        <v>1409.4545454545453</v>
      </c>
      <c r="O8" s="17">
        <f>'Trees and sources'!$E$12*'CO2 calculations'!$G8*O$4</f>
        <v>1644.363636363636</v>
      </c>
      <c r="P8" s="17">
        <f>'Trees and sources'!$E$12*'CO2 calculations'!$G8*P$4</f>
        <v>1879.272727272727</v>
      </c>
      <c r="Q8" s="17">
        <f>'Trees and sources'!$E$12*'CO2 calculations'!$G8*Q$4</f>
        <v>2114.181818181818</v>
      </c>
      <c r="R8" s="17">
        <f>'Trees and sources'!$E$12*'CO2 calculations'!$G8*R$4</f>
        <v>2349.090909090909</v>
      </c>
      <c r="T8" s="30"/>
      <c r="U8" s="15">
        <f>U7*2</f>
        <v>8</v>
      </c>
      <c r="V8" s="34">
        <f t="shared" si="1"/>
        <v>125000</v>
      </c>
      <c r="W8" s="17">
        <f>'Trees and sources'!$E$13*'CO2 calculations'!$G8*W$4</f>
        <v>99.07692307692308</v>
      </c>
      <c r="X8" s="17">
        <f>'Trees and sources'!$E$13*'CO2 calculations'!$G8*X$4</f>
        <v>198.15384615384616</v>
      </c>
      <c r="Y8" s="17">
        <f>'Trees and sources'!$E$13*'CO2 calculations'!$G8*Y$4</f>
        <v>297.23076923076923</v>
      </c>
      <c r="Z8" s="17">
        <f>'Trees and sources'!$E$13*'CO2 calculations'!$G8*Z$4</f>
        <v>396.30769230769232</v>
      </c>
      <c r="AA8" s="17">
        <f>'Trees and sources'!$E$13*'CO2 calculations'!$G8*AA$4</f>
        <v>495.38461538461542</v>
      </c>
      <c r="AB8" s="17">
        <f>'Trees and sources'!$E$13*'CO2 calculations'!$G8*AB$4</f>
        <v>594.46153846153845</v>
      </c>
      <c r="AC8" s="17">
        <f>'Trees and sources'!$E$13*'CO2 calculations'!$G8*AC$4</f>
        <v>693.53846153846155</v>
      </c>
      <c r="AD8" s="17">
        <f>'Trees and sources'!$E$13*'CO2 calculations'!$G8*AD$4</f>
        <v>792.61538461538464</v>
      </c>
      <c r="AE8" s="17">
        <f>'Trees and sources'!$E$13*'CO2 calculations'!$G8*AE$4</f>
        <v>891.69230769230774</v>
      </c>
      <c r="AF8" s="17">
        <f>'Trees and sources'!$E$13*'CO2 calculations'!$G8*AF$4</f>
        <v>990.76923076923083</v>
      </c>
    </row>
    <row r="9" spans="2:32" x14ac:dyDescent="0.35">
      <c r="B9" t="s">
        <v>251</v>
      </c>
      <c r="C9" s="19">
        <f>C7/0.0224</f>
        <v>44642857142.85714</v>
      </c>
      <c r="F9" s="27"/>
      <c r="G9" s="15">
        <f>G8*2</f>
        <v>16</v>
      </c>
      <c r="H9" s="34">
        <f t="shared" si="0"/>
        <v>62500</v>
      </c>
      <c r="I9" s="17">
        <f>'Trees and sources'!$E$12*'CO2 calculations'!$G9*I$4</f>
        <v>469.81818181818176</v>
      </c>
      <c r="J9" s="17">
        <f>'Trees and sources'!$E$12*'CO2 calculations'!$G9*J$4</f>
        <v>939.63636363636351</v>
      </c>
      <c r="K9" s="17">
        <f>'Trees and sources'!$E$12*'CO2 calculations'!$G9*K$4</f>
        <v>1409.4545454545453</v>
      </c>
      <c r="L9" s="17">
        <f>'Trees and sources'!$E$12*'CO2 calculations'!$G9*L$4</f>
        <v>1879.272727272727</v>
      </c>
      <c r="M9" s="17">
        <f>'Trees and sources'!$E$12*'CO2 calculations'!$G9*M$4</f>
        <v>2349.090909090909</v>
      </c>
      <c r="N9" s="17">
        <f>'Trees and sources'!$E$12*'CO2 calculations'!$G9*N$4</f>
        <v>2818.9090909090905</v>
      </c>
      <c r="O9" s="17">
        <f>'Trees and sources'!$E$12*'CO2 calculations'!$G9*O$4</f>
        <v>3288.7272727272721</v>
      </c>
      <c r="P9" s="17">
        <f>'Trees and sources'!$E$12*'CO2 calculations'!$G9*P$4</f>
        <v>3758.545454545454</v>
      </c>
      <c r="Q9" s="17">
        <f>'Trees and sources'!$E$12*'CO2 calculations'!$G9*Q$4</f>
        <v>4228.363636363636</v>
      </c>
      <c r="R9" s="17">
        <f>'Trees and sources'!$E$12*'CO2 calculations'!$G9*R$4</f>
        <v>4698.181818181818</v>
      </c>
      <c r="T9" s="30"/>
      <c r="U9" s="15">
        <f>U8*2</f>
        <v>16</v>
      </c>
      <c r="V9" s="34">
        <f t="shared" si="1"/>
        <v>62500</v>
      </c>
      <c r="W9" s="17">
        <f>'Trees and sources'!$E$13*'CO2 calculations'!$G9*W$4</f>
        <v>198.15384615384616</v>
      </c>
      <c r="X9" s="17">
        <f>'Trees and sources'!$E$13*'CO2 calculations'!$G9*X$4</f>
        <v>396.30769230769232</v>
      </c>
      <c r="Y9" s="17">
        <f>'Trees and sources'!$E$13*'CO2 calculations'!$G9*Y$4</f>
        <v>594.46153846153845</v>
      </c>
      <c r="Z9" s="17">
        <f>'Trees and sources'!$E$13*'CO2 calculations'!$G9*Z$4</f>
        <v>792.61538461538464</v>
      </c>
      <c r="AA9" s="17">
        <f>'Trees and sources'!$E$13*'CO2 calculations'!$G9*AA$4</f>
        <v>990.76923076923083</v>
      </c>
      <c r="AB9" s="17">
        <f>'Trees and sources'!$E$13*'CO2 calculations'!$G9*AB$4</f>
        <v>1188.9230769230769</v>
      </c>
      <c r="AC9" s="17">
        <f>'Trees and sources'!$E$13*'CO2 calculations'!$G9*AC$4</f>
        <v>1387.0769230769231</v>
      </c>
      <c r="AD9" s="17">
        <f>'Trees and sources'!$E$13*'CO2 calculations'!$G9*AD$4</f>
        <v>1585.2307692307693</v>
      </c>
      <c r="AE9" s="17">
        <f>'Trees and sources'!$E$13*'CO2 calculations'!$G9*AE$4</f>
        <v>1783.3846153846155</v>
      </c>
      <c r="AF9" s="17">
        <f>'Trees and sources'!$E$13*'CO2 calculations'!$G9*AF$4</f>
        <v>1981.5384615384617</v>
      </c>
    </row>
    <row r="10" spans="2:32" x14ac:dyDescent="0.35">
      <c r="B10" t="s">
        <v>237</v>
      </c>
      <c r="C10" s="20">
        <v>420</v>
      </c>
      <c r="D10" s="21">
        <f>C10/1000000</f>
        <v>4.2000000000000002E-4</v>
      </c>
      <c r="F10" s="27"/>
      <c r="G10" s="15">
        <f>G9*2</f>
        <v>32</v>
      </c>
      <c r="H10" s="34">
        <f t="shared" si="0"/>
        <v>31250</v>
      </c>
      <c r="I10" s="17">
        <f>'Trees and sources'!$E$12*'CO2 calculations'!$G10*I$4</f>
        <v>939.63636363636351</v>
      </c>
      <c r="J10" s="17">
        <f>'Trees and sources'!$E$12*'CO2 calculations'!$G10*J$4</f>
        <v>1879.272727272727</v>
      </c>
      <c r="K10" s="17">
        <f>'Trees and sources'!$E$12*'CO2 calculations'!$G10*K$4</f>
        <v>2818.9090909090905</v>
      </c>
      <c r="L10" s="17">
        <f>'Trees and sources'!$E$12*'CO2 calculations'!$G10*L$4</f>
        <v>3758.545454545454</v>
      </c>
      <c r="M10" s="17">
        <f>'Trees and sources'!$E$12*'CO2 calculations'!$G10*M$4</f>
        <v>4698.181818181818</v>
      </c>
      <c r="N10" s="17">
        <f>'Trees and sources'!$E$12*'CO2 calculations'!$G10*N$4</f>
        <v>5637.8181818181811</v>
      </c>
      <c r="O10" s="17">
        <f>'Trees and sources'!$E$12*'CO2 calculations'!$G10*O$4</f>
        <v>6577.4545454545441</v>
      </c>
      <c r="P10" s="17">
        <f>'Trees and sources'!$E$12*'CO2 calculations'!$G10*P$4</f>
        <v>7517.0909090909081</v>
      </c>
      <c r="Q10" s="17">
        <f>'Trees and sources'!$E$12*'CO2 calculations'!$G10*Q$4</f>
        <v>8456.7272727272721</v>
      </c>
      <c r="R10" s="17">
        <f>'Trees and sources'!$E$12*'CO2 calculations'!$G10*R$4</f>
        <v>9396.363636363636</v>
      </c>
      <c r="T10" s="30"/>
      <c r="U10" s="15">
        <f>U9*2</f>
        <v>32</v>
      </c>
      <c r="V10" s="34">
        <f t="shared" si="1"/>
        <v>31250</v>
      </c>
      <c r="W10" s="17">
        <f>'Trees and sources'!$E$13*'CO2 calculations'!$G10*W$4</f>
        <v>396.30769230769232</v>
      </c>
      <c r="X10" s="17">
        <f>'Trees and sources'!$E$13*'CO2 calculations'!$G10*X$4</f>
        <v>792.61538461538464</v>
      </c>
      <c r="Y10" s="17">
        <f>'Trees and sources'!$E$13*'CO2 calculations'!$G10*Y$4</f>
        <v>1188.9230769230769</v>
      </c>
      <c r="Z10" s="17">
        <f>'Trees and sources'!$E$13*'CO2 calculations'!$G10*Z$4</f>
        <v>1585.2307692307693</v>
      </c>
      <c r="AA10" s="17">
        <f>'Trees and sources'!$E$13*'CO2 calculations'!$G10*AA$4</f>
        <v>1981.5384615384617</v>
      </c>
      <c r="AB10" s="17">
        <f>'Trees and sources'!$E$13*'CO2 calculations'!$G10*AB$4</f>
        <v>2377.8461538461538</v>
      </c>
      <c r="AC10" s="17">
        <f>'Trees and sources'!$E$13*'CO2 calculations'!$G10*AC$4</f>
        <v>2774.1538461538462</v>
      </c>
      <c r="AD10" s="17">
        <f>'Trees and sources'!$E$13*'CO2 calculations'!$G10*AD$4</f>
        <v>3170.4615384615386</v>
      </c>
      <c r="AE10" s="17">
        <f>'Trees and sources'!$E$13*'CO2 calculations'!$G10*AE$4</f>
        <v>3566.7692307692309</v>
      </c>
      <c r="AF10" s="17">
        <f>'Trees and sources'!$E$13*'CO2 calculations'!$G10*AF$4</f>
        <v>3963.0769230769233</v>
      </c>
    </row>
    <row r="11" spans="2:32" x14ac:dyDescent="0.35">
      <c r="B11" t="s">
        <v>238</v>
      </c>
      <c r="C11" s="19">
        <f>(C10/1000000)*C9</f>
        <v>18750000</v>
      </c>
      <c r="F11" s="27"/>
      <c r="G11" s="15">
        <f>G10*2</f>
        <v>64</v>
      </c>
      <c r="H11" s="34">
        <f t="shared" si="0"/>
        <v>15625</v>
      </c>
      <c r="I11" s="17">
        <f>'Trees and sources'!$E$12*'CO2 calculations'!$G11*I$4</f>
        <v>1879.272727272727</v>
      </c>
      <c r="J11" s="17">
        <f>'Trees and sources'!$E$12*'CO2 calculations'!$G11*J$4</f>
        <v>3758.545454545454</v>
      </c>
      <c r="K11" s="17">
        <f>'Trees and sources'!$E$12*'CO2 calculations'!$G11*K$4</f>
        <v>5637.8181818181811</v>
      </c>
      <c r="L11" s="17">
        <f>'Trees and sources'!$E$12*'CO2 calculations'!$G11*L$4</f>
        <v>7517.0909090909081</v>
      </c>
      <c r="M11" s="17">
        <f>'Trees and sources'!$E$12*'CO2 calculations'!$G11*M$4</f>
        <v>9396.363636363636</v>
      </c>
      <c r="N11" s="17">
        <f>'Trees and sources'!$E$12*'CO2 calculations'!$G11*N$4</f>
        <v>11275.636363636362</v>
      </c>
      <c r="O11" s="17">
        <f>'Trees and sources'!$E$12*'CO2 calculations'!$G11*O$4</f>
        <v>13154.909090909088</v>
      </c>
      <c r="P11" s="17">
        <f>'Trees and sources'!$E$12*'CO2 calculations'!$G11*P$4</f>
        <v>15034.181818181816</v>
      </c>
      <c r="Q11" s="17">
        <f>'Trees and sources'!$E$12*'CO2 calculations'!$G11*Q$4</f>
        <v>16913.454545454544</v>
      </c>
      <c r="R11" s="17">
        <f>'Trees and sources'!$E$12*'CO2 calculations'!$G11*R$4</f>
        <v>18792.727272727272</v>
      </c>
      <c r="T11" s="30"/>
      <c r="U11" s="15">
        <f>U10*2</f>
        <v>64</v>
      </c>
      <c r="V11" s="34">
        <f t="shared" si="1"/>
        <v>15625</v>
      </c>
      <c r="W11" s="17">
        <f>'Trees and sources'!$E$13*'CO2 calculations'!$G11*W$4</f>
        <v>792.61538461538464</v>
      </c>
      <c r="X11" s="17">
        <f>'Trees and sources'!$E$13*'CO2 calculations'!$G11*X$4</f>
        <v>1585.2307692307693</v>
      </c>
      <c r="Y11" s="17">
        <f>'Trees and sources'!$E$13*'CO2 calculations'!$G11*Y$4</f>
        <v>2377.8461538461538</v>
      </c>
      <c r="Z11" s="17">
        <f>'Trees and sources'!$E$13*'CO2 calculations'!$G11*Z$4</f>
        <v>3170.4615384615386</v>
      </c>
      <c r="AA11" s="17">
        <f>'Trees and sources'!$E$13*'CO2 calculations'!$G11*AA$4</f>
        <v>3963.0769230769233</v>
      </c>
      <c r="AB11" s="17">
        <f>'Trees and sources'!$E$13*'CO2 calculations'!$G11*AB$4</f>
        <v>4755.6923076923076</v>
      </c>
      <c r="AC11" s="17">
        <f>'Trees and sources'!$E$13*'CO2 calculations'!$G11*AC$4</f>
        <v>5548.3076923076924</v>
      </c>
      <c r="AD11" s="17">
        <f>'Trees and sources'!$E$13*'CO2 calculations'!$G11*AD$4</f>
        <v>6340.9230769230771</v>
      </c>
      <c r="AE11" s="17">
        <f>'Trees and sources'!$E$13*'CO2 calculations'!$G11*AE$4</f>
        <v>7133.5384615384619</v>
      </c>
      <c r="AF11" s="17">
        <f>'Trees and sources'!$E$13*'CO2 calculations'!$G11*AF$4</f>
        <v>7926.1538461538466</v>
      </c>
    </row>
    <row r="12" spans="2:32" x14ac:dyDescent="0.35">
      <c r="B12" t="s">
        <v>239</v>
      </c>
      <c r="C12">
        <f>44.0095/1000</f>
        <v>4.40095E-2</v>
      </c>
      <c r="F12" s="27"/>
      <c r="G12" s="15">
        <f>G11*2</f>
        <v>128</v>
      </c>
      <c r="H12" s="34">
        <f t="shared" si="0"/>
        <v>7812.5</v>
      </c>
      <c r="I12" s="17">
        <f>'Trees and sources'!$E$12*'CO2 calculations'!$G12*I$4</f>
        <v>3758.545454545454</v>
      </c>
      <c r="J12" s="17">
        <f>'Trees and sources'!$E$12*'CO2 calculations'!$G12*J$4</f>
        <v>7517.0909090909081</v>
      </c>
      <c r="K12" s="17">
        <f>'Trees and sources'!$E$12*'CO2 calculations'!$G12*K$4</f>
        <v>11275.636363636362</v>
      </c>
      <c r="L12" s="17">
        <f>'Trees and sources'!$E$12*'CO2 calculations'!$G12*L$4</f>
        <v>15034.181818181816</v>
      </c>
      <c r="M12" s="17">
        <f>'Trees and sources'!$E$12*'CO2 calculations'!$G12*M$4</f>
        <v>18792.727272727272</v>
      </c>
      <c r="N12" s="17">
        <f>'Trees and sources'!$E$12*'CO2 calculations'!$G12*N$4</f>
        <v>22551.272727272724</v>
      </c>
      <c r="O12" s="17">
        <f>'Trees and sources'!$E$12*'CO2 calculations'!$G12*O$4</f>
        <v>26309.818181818177</v>
      </c>
      <c r="P12" s="17">
        <f>'Trees and sources'!$E$12*'CO2 calculations'!$G12*P$4</f>
        <v>30068.363636363632</v>
      </c>
      <c r="Q12" s="17">
        <f>'Trees and sources'!$E$12*'CO2 calculations'!$G12*Q$4</f>
        <v>33826.909090909088</v>
      </c>
      <c r="R12" s="17">
        <f>'Trees and sources'!$E$12*'CO2 calculations'!$G12*R$4</f>
        <v>37585.454545454544</v>
      </c>
      <c r="T12" s="30"/>
      <c r="U12" s="15">
        <f>U11*2</f>
        <v>128</v>
      </c>
      <c r="V12" s="34">
        <f t="shared" si="1"/>
        <v>7812.5</v>
      </c>
      <c r="W12" s="17">
        <f>'Trees and sources'!$E$13*'CO2 calculations'!$G12*W$4</f>
        <v>1585.2307692307693</v>
      </c>
      <c r="X12" s="17">
        <f>'Trees and sources'!$E$13*'CO2 calculations'!$G12*X$4</f>
        <v>3170.4615384615386</v>
      </c>
      <c r="Y12" s="17">
        <f>'Trees and sources'!$E$13*'CO2 calculations'!$G12*Y$4</f>
        <v>4755.6923076923076</v>
      </c>
      <c r="Z12" s="17">
        <f>'Trees and sources'!$E$13*'CO2 calculations'!$G12*Z$4</f>
        <v>6340.9230769230771</v>
      </c>
      <c r="AA12" s="17">
        <f>'Trees and sources'!$E$13*'CO2 calculations'!$G12*AA$4</f>
        <v>7926.1538461538466</v>
      </c>
      <c r="AB12" s="17">
        <f>'Trees and sources'!$E$13*'CO2 calculations'!$G12*AB$4</f>
        <v>9511.3846153846152</v>
      </c>
      <c r="AC12" s="17">
        <f>'Trees and sources'!$E$13*'CO2 calculations'!$G12*AC$4</f>
        <v>11096.615384615385</v>
      </c>
      <c r="AD12" s="17">
        <f>'Trees and sources'!$E$13*'CO2 calculations'!$G12*AD$4</f>
        <v>12681.846153846154</v>
      </c>
      <c r="AE12" s="17">
        <f>'Trees and sources'!$E$13*'CO2 calculations'!$G12*AE$4</f>
        <v>14267.076923076924</v>
      </c>
      <c r="AF12" s="17">
        <f>'Trees and sources'!$E$13*'CO2 calculations'!$G12*AF$4</f>
        <v>15852.307692307693</v>
      </c>
    </row>
    <row r="13" spans="2:32" x14ac:dyDescent="0.35">
      <c r="F13" s="27"/>
      <c r="G13" s="15">
        <f>G12*2</f>
        <v>256</v>
      </c>
      <c r="H13" s="34">
        <f t="shared" si="0"/>
        <v>3906.25</v>
      </c>
      <c r="I13" s="17">
        <f>'Trees and sources'!$E$12*'CO2 calculations'!$G13*I$4</f>
        <v>7517.0909090909081</v>
      </c>
      <c r="J13" s="17">
        <f>'Trees and sources'!$E$12*'CO2 calculations'!$G13*J$4</f>
        <v>15034.181818181816</v>
      </c>
      <c r="K13" s="17">
        <f>'Trees and sources'!$E$12*'CO2 calculations'!$G13*K$4</f>
        <v>22551.272727272724</v>
      </c>
      <c r="L13" s="17">
        <f>'Trees and sources'!$E$12*'CO2 calculations'!$G13*L$4</f>
        <v>30068.363636363632</v>
      </c>
      <c r="M13" s="17">
        <f>'Trees and sources'!$E$12*'CO2 calculations'!$G13*M$4</f>
        <v>37585.454545454544</v>
      </c>
      <c r="N13" s="17">
        <f>'Trees and sources'!$E$12*'CO2 calculations'!$G13*N$4</f>
        <v>45102.545454545449</v>
      </c>
      <c r="O13" s="17">
        <f>'Trees and sources'!$E$12*'CO2 calculations'!$G13*O$4</f>
        <v>52619.636363636353</v>
      </c>
      <c r="P13" s="17">
        <f>'Trees and sources'!$E$12*'CO2 calculations'!$G13*P$4</f>
        <v>60136.727272727265</v>
      </c>
      <c r="Q13" s="17">
        <f>'Trees and sources'!$E$12*'CO2 calculations'!$G13*Q$4</f>
        <v>67653.818181818177</v>
      </c>
      <c r="R13" s="17">
        <f>'Trees and sources'!$E$12*'CO2 calculations'!$G13*R$4</f>
        <v>75170.909090909088</v>
      </c>
      <c r="T13" s="30"/>
      <c r="U13" s="15">
        <f>U12*2</f>
        <v>256</v>
      </c>
      <c r="V13" s="34">
        <f t="shared" si="1"/>
        <v>3906.25</v>
      </c>
      <c r="W13" s="17">
        <f>'Trees and sources'!$E$13*'CO2 calculations'!$G13*W$4</f>
        <v>3170.4615384615386</v>
      </c>
      <c r="X13" s="17">
        <f>'Trees and sources'!$E$13*'CO2 calculations'!$G13*X$4</f>
        <v>6340.9230769230771</v>
      </c>
      <c r="Y13" s="17">
        <f>'Trees and sources'!$E$13*'CO2 calculations'!$G13*Y$4</f>
        <v>9511.3846153846152</v>
      </c>
      <c r="Z13" s="17">
        <f>'Trees and sources'!$E$13*'CO2 calculations'!$G13*Z$4</f>
        <v>12681.846153846154</v>
      </c>
      <c r="AA13" s="17">
        <f>'Trees and sources'!$E$13*'CO2 calculations'!$G13*AA$4</f>
        <v>15852.307692307693</v>
      </c>
      <c r="AB13" s="17">
        <f>'Trees and sources'!$E$13*'CO2 calculations'!$G13*AB$4</f>
        <v>19022.76923076923</v>
      </c>
      <c r="AC13" s="17">
        <f>'Trees and sources'!$E$13*'CO2 calculations'!$G13*AC$4</f>
        <v>22193.23076923077</v>
      </c>
      <c r="AD13" s="17">
        <f>'Trees and sources'!$E$13*'CO2 calculations'!$G13*AD$4</f>
        <v>25363.692307692309</v>
      </c>
      <c r="AE13" s="17">
        <f>'Trees and sources'!$E$13*'CO2 calculations'!$G13*AE$4</f>
        <v>28534.153846153848</v>
      </c>
      <c r="AF13" s="17">
        <f>'Trees and sources'!$E$13*'CO2 calculations'!$G13*AF$4</f>
        <v>31704.615384615387</v>
      </c>
    </row>
    <row r="14" spans="2:32" x14ac:dyDescent="0.35">
      <c r="B14" s="15" t="s">
        <v>240</v>
      </c>
      <c r="C14" s="19">
        <f>C12*C11</f>
        <v>825178.125</v>
      </c>
      <c r="F14" s="27"/>
      <c r="G14" s="15">
        <f>G13*2</f>
        <v>512</v>
      </c>
      <c r="H14" s="34">
        <f t="shared" si="0"/>
        <v>1953.125</v>
      </c>
      <c r="I14" s="17">
        <f>'Trees and sources'!$E$12*'CO2 calculations'!$G14*I$4</f>
        <v>15034.181818181816</v>
      </c>
      <c r="J14" s="17">
        <f>'Trees and sources'!$E$12*'CO2 calculations'!$G14*J$4</f>
        <v>30068.363636363632</v>
      </c>
      <c r="K14" s="17">
        <f>'Trees and sources'!$E$12*'CO2 calculations'!$G14*K$4</f>
        <v>45102.545454545449</v>
      </c>
      <c r="L14" s="17">
        <f>'Trees and sources'!$E$12*'CO2 calculations'!$G14*L$4</f>
        <v>60136.727272727265</v>
      </c>
      <c r="M14" s="17">
        <f>'Trees and sources'!$E$12*'CO2 calculations'!$G14*M$4</f>
        <v>75170.909090909088</v>
      </c>
      <c r="N14" s="17">
        <f>'Trees and sources'!$E$12*'CO2 calculations'!$G14*N$4</f>
        <v>90205.090909090897</v>
      </c>
      <c r="O14" s="17">
        <f>'Trees and sources'!$E$12*'CO2 calculations'!$G14*O$4</f>
        <v>105239.27272727271</v>
      </c>
      <c r="P14" s="17">
        <f>'Trees and sources'!$E$12*'CO2 calculations'!$G14*P$4</f>
        <v>120273.45454545453</v>
      </c>
      <c r="Q14" s="17">
        <f>'Trees and sources'!$E$12*'CO2 calculations'!$G14*Q$4</f>
        <v>135307.63636363635</v>
      </c>
      <c r="R14" s="17">
        <f>'Trees and sources'!$E$12*'CO2 calculations'!$G14*R$4</f>
        <v>150341.81818181818</v>
      </c>
      <c r="T14" s="30"/>
      <c r="U14" s="15">
        <f>U13*2</f>
        <v>512</v>
      </c>
      <c r="V14" s="34">
        <f t="shared" si="1"/>
        <v>1953.125</v>
      </c>
      <c r="W14" s="17">
        <f>'Trees and sources'!$E$13*'CO2 calculations'!$G14*W$4</f>
        <v>6340.9230769230771</v>
      </c>
      <c r="X14" s="17">
        <f>'Trees and sources'!$E$13*'CO2 calculations'!$G14*X$4</f>
        <v>12681.846153846154</v>
      </c>
      <c r="Y14" s="17">
        <f>'Trees and sources'!$E$13*'CO2 calculations'!$G14*Y$4</f>
        <v>19022.76923076923</v>
      </c>
      <c r="Z14" s="17">
        <f>'Trees and sources'!$E$13*'CO2 calculations'!$G14*Z$4</f>
        <v>25363.692307692309</v>
      </c>
      <c r="AA14" s="17">
        <f>'Trees and sources'!$E$13*'CO2 calculations'!$G14*AA$4</f>
        <v>31704.615384615387</v>
      </c>
      <c r="AB14" s="17">
        <f>'Trees and sources'!$E$13*'CO2 calculations'!$G14*AB$4</f>
        <v>38045.538461538461</v>
      </c>
      <c r="AC14" s="17">
        <f>'Trees and sources'!$E$13*'CO2 calculations'!$G14*AC$4</f>
        <v>44386.461538461539</v>
      </c>
      <c r="AD14" s="17">
        <f>'Trees and sources'!$E$13*'CO2 calculations'!$G14*AD$4</f>
        <v>50727.384615384617</v>
      </c>
      <c r="AE14" s="17">
        <f>'Trees and sources'!$E$13*'CO2 calculations'!$G14*AE$4</f>
        <v>57068.307692307695</v>
      </c>
      <c r="AF14" s="17">
        <f>'Trees and sources'!$E$13*'CO2 calculations'!$G14*AF$4</f>
        <v>63409.230769230773</v>
      </c>
    </row>
    <row r="15" spans="2:32" x14ac:dyDescent="0.35">
      <c r="F15" s="27"/>
      <c r="G15" s="15">
        <f>G14*2</f>
        <v>1024</v>
      </c>
      <c r="H15" s="34">
        <f t="shared" si="0"/>
        <v>976.5625</v>
      </c>
      <c r="I15" s="17">
        <f>'Trees and sources'!$E$12*'CO2 calculations'!$G15*I$4</f>
        <v>30068.363636363632</v>
      </c>
      <c r="J15" s="17">
        <f>'Trees and sources'!$E$12*'CO2 calculations'!$G15*J$4</f>
        <v>60136.727272727265</v>
      </c>
      <c r="K15" s="17">
        <f>'Trees and sources'!$E$12*'CO2 calculations'!$G15*K$4</f>
        <v>90205.090909090897</v>
      </c>
      <c r="L15" s="17">
        <f>'Trees and sources'!$E$12*'CO2 calculations'!$G15*L$4</f>
        <v>120273.45454545453</v>
      </c>
      <c r="M15" s="17">
        <f>'Trees and sources'!$E$12*'CO2 calculations'!$G15*M$4</f>
        <v>150341.81818181818</v>
      </c>
      <c r="N15" s="17">
        <f>'Trees and sources'!$E$12*'CO2 calculations'!$G15*N$4</f>
        <v>180410.18181818179</v>
      </c>
      <c r="O15" s="17">
        <f>'Trees and sources'!$E$12*'CO2 calculations'!$G15*O$4</f>
        <v>210478.54545454541</v>
      </c>
      <c r="P15" s="17">
        <f>'Trees and sources'!$E$12*'CO2 calculations'!$G15*P$4</f>
        <v>240546.90909090906</v>
      </c>
      <c r="Q15" s="17">
        <f>'Trees and sources'!$E$12*'CO2 calculations'!$G15*Q$4</f>
        <v>270615.27272727271</v>
      </c>
      <c r="R15" s="17">
        <f>'Trees and sources'!$E$12*'CO2 calculations'!$G15*R$4</f>
        <v>300683.63636363635</v>
      </c>
      <c r="T15" s="30"/>
      <c r="U15" s="15">
        <f>U14*2</f>
        <v>1024</v>
      </c>
      <c r="V15" s="34">
        <f t="shared" si="1"/>
        <v>976.5625</v>
      </c>
      <c r="W15" s="17">
        <f>'Trees and sources'!$E$13*'CO2 calculations'!$G15*W$4</f>
        <v>12681.846153846154</v>
      </c>
      <c r="X15" s="17">
        <f>'Trees and sources'!$E$13*'CO2 calculations'!$G15*X$4</f>
        <v>25363.692307692309</v>
      </c>
      <c r="Y15" s="17">
        <f>'Trees and sources'!$E$13*'CO2 calculations'!$G15*Y$4</f>
        <v>38045.538461538461</v>
      </c>
      <c r="Z15" s="17">
        <f>'Trees and sources'!$E$13*'CO2 calculations'!$G15*Z$4</f>
        <v>50727.384615384617</v>
      </c>
      <c r="AA15" s="17">
        <f>'Trees and sources'!$E$13*'CO2 calculations'!$G15*AA$4</f>
        <v>63409.230769230773</v>
      </c>
      <c r="AB15" s="17">
        <f>'Trees and sources'!$E$13*'CO2 calculations'!$G15*AB$4</f>
        <v>76091.076923076922</v>
      </c>
      <c r="AC15" s="17">
        <f>'Trees and sources'!$E$13*'CO2 calculations'!$G15*AC$4</f>
        <v>88772.923076923078</v>
      </c>
      <c r="AD15" s="17">
        <f>'Trees and sources'!$E$13*'CO2 calculations'!$G15*AD$4</f>
        <v>101454.76923076923</v>
      </c>
      <c r="AE15" s="17">
        <f>'Trees and sources'!$E$13*'CO2 calculations'!$G15*AE$4</f>
        <v>114136.61538461539</v>
      </c>
      <c r="AF15" s="17">
        <f>'Trees and sources'!$E$13*'CO2 calculations'!$G15*AF$4</f>
        <v>126818.46153846155</v>
      </c>
    </row>
    <row r="16" spans="2:32" x14ac:dyDescent="0.35">
      <c r="B16" t="s">
        <v>243</v>
      </c>
      <c r="C16">
        <v>220</v>
      </c>
      <c r="F16" s="27"/>
      <c r="G16" s="15">
        <f>G15*2</f>
        <v>2048</v>
      </c>
      <c r="H16" s="34">
        <f t="shared" si="0"/>
        <v>488.28125</v>
      </c>
      <c r="I16" s="17">
        <f>'Trees and sources'!$E$12*'CO2 calculations'!$G16*I$4</f>
        <v>60136.727272727265</v>
      </c>
      <c r="J16" s="17">
        <f>'Trees and sources'!$E$12*'CO2 calculations'!$G16*J$4</f>
        <v>120273.45454545453</v>
      </c>
      <c r="K16" s="17">
        <f>'Trees and sources'!$E$12*'CO2 calculations'!$G16*K$4</f>
        <v>180410.18181818179</v>
      </c>
      <c r="L16" s="17">
        <f>'Trees and sources'!$E$12*'CO2 calculations'!$G16*L$4</f>
        <v>240546.90909090906</v>
      </c>
      <c r="M16" s="17">
        <f>'Trees and sources'!$E$12*'CO2 calculations'!$G16*M$4</f>
        <v>300683.63636363635</v>
      </c>
      <c r="N16" s="17">
        <f>'Trees and sources'!$E$12*'CO2 calculations'!$G16*N$4</f>
        <v>360820.36363636359</v>
      </c>
      <c r="O16" s="17">
        <f>'Trees and sources'!$E$12*'CO2 calculations'!$G16*O$4</f>
        <v>420957.09090909082</v>
      </c>
      <c r="P16" s="17">
        <f>'Trees and sources'!$E$12*'CO2 calculations'!$G16*P$4</f>
        <v>481093.81818181812</v>
      </c>
      <c r="Q16" s="17">
        <f>'Trees and sources'!$E$12*'CO2 calculations'!$G16*Q$4</f>
        <v>541230.54545454541</v>
      </c>
      <c r="R16" s="17">
        <f>'Trees and sources'!$E$12*'CO2 calculations'!$G16*R$4</f>
        <v>601367.27272727271</v>
      </c>
      <c r="T16" s="30"/>
      <c r="U16" s="15">
        <f>U15*2</f>
        <v>2048</v>
      </c>
      <c r="V16" s="34">
        <f t="shared" si="1"/>
        <v>488.28125</v>
      </c>
      <c r="W16" s="17">
        <f>'Trees and sources'!$E$13*'CO2 calculations'!$G16*W$4</f>
        <v>25363.692307692309</v>
      </c>
      <c r="X16" s="17">
        <f>'Trees and sources'!$E$13*'CO2 calculations'!$G16*X$4</f>
        <v>50727.384615384617</v>
      </c>
      <c r="Y16" s="17">
        <f>'Trees and sources'!$E$13*'CO2 calculations'!$G16*Y$4</f>
        <v>76091.076923076922</v>
      </c>
      <c r="Z16" s="17">
        <f>'Trees and sources'!$E$13*'CO2 calculations'!$G16*Z$4</f>
        <v>101454.76923076923</v>
      </c>
      <c r="AA16" s="17">
        <f>'Trees and sources'!$E$13*'CO2 calculations'!$G16*AA$4</f>
        <v>126818.46153846155</v>
      </c>
      <c r="AB16" s="17">
        <f>'Trees and sources'!$E$13*'CO2 calculations'!$G16*AB$4</f>
        <v>152182.15384615384</v>
      </c>
      <c r="AC16" s="17">
        <f>'Trees and sources'!$E$13*'CO2 calculations'!$G16*AC$4</f>
        <v>177545.84615384616</v>
      </c>
      <c r="AD16" s="17">
        <f>'Trees and sources'!$E$13*'CO2 calculations'!$G16*AD$4</f>
        <v>202909.53846153847</v>
      </c>
      <c r="AE16" s="17">
        <f>'Trees and sources'!$E$13*'CO2 calculations'!$G16*AE$4</f>
        <v>228273.23076923078</v>
      </c>
      <c r="AF16" s="17">
        <f>'Trees and sources'!$E$13*'CO2 calculations'!$G16*AF$4</f>
        <v>253636.92307692309</v>
      </c>
    </row>
    <row r="17" spans="2:32" x14ac:dyDescent="0.35">
      <c r="B17" t="s">
        <v>244</v>
      </c>
      <c r="C17" s="19">
        <f>((C10-C16)/1000000)*C9</f>
        <v>8928571.4285714291</v>
      </c>
      <c r="F17" s="27"/>
      <c r="G17" s="15">
        <f>G16*2</f>
        <v>4096</v>
      </c>
      <c r="H17" s="34">
        <f t="shared" si="0"/>
        <v>244.140625</v>
      </c>
      <c r="I17" s="17">
        <f>'Trees and sources'!$E$12*'CO2 calculations'!$G17*I$4</f>
        <v>120273.45454545453</v>
      </c>
      <c r="J17" s="17">
        <f>'Trees and sources'!$E$12*'CO2 calculations'!$G17*J$4</f>
        <v>240546.90909090906</v>
      </c>
      <c r="K17" s="17">
        <f>'Trees and sources'!$E$12*'CO2 calculations'!$G17*K$4</f>
        <v>360820.36363636359</v>
      </c>
      <c r="L17" s="17">
        <f>'Trees and sources'!$E$12*'CO2 calculations'!$G17*L$4</f>
        <v>481093.81818181812</v>
      </c>
      <c r="M17" s="17">
        <f>'Trees and sources'!$E$12*'CO2 calculations'!$G17*M$4</f>
        <v>601367.27272727271</v>
      </c>
      <c r="N17" s="17">
        <f>'Trees and sources'!$E$12*'CO2 calculations'!$G17*N$4</f>
        <v>721640.72727272718</v>
      </c>
      <c r="O17" s="17">
        <f>'Trees and sources'!$E$12*'CO2 calculations'!$G17*O$4</f>
        <v>841914.18181818165</v>
      </c>
      <c r="P17" s="17">
        <f>'Trees and sources'!$E$12*'CO2 calculations'!$G17*P$4</f>
        <v>962187.63636363624</v>
      </c>
      <c r="Q17" s="17">
        <f>'Trees and sources'!$E$12*'CO2 calculations'!$G17*Q$4</f>
        <v>1082461.0909090908</v>
      </c>
      <c r="R17" s="17">
        <f>'Trees and sources'!$E$12*'CO2 calculations'!$G17*R$4</f>
        <v>1202734.5454545454</v>
      </c>
      <c r="T17" s="30"/>
      <c r="U17" s="15">
        <f>U16*2</f>
        <v>4096</v>
      </c>
      <c r="V17" s="34">
        <f t="shared" si="1"/>
        <v>244.140625</v>
      </c>
      <c r="W17" s="17">
        <f>'Trees and sources'!$E$13*'CO2 calculations'!$G17*W$4</f>
        <v>50727.384615384617</v>
      </c>
      <c r="X17" s="17">
        <f>'Trees and sources'!$E$13*'CO2 calculations'!$G17*X$4</f>
        <v>101454.76923076923</v>
      </c>
      <c r="Y17" s="17">
        <f>'Trees and sources'!$E$13*'CO2 calculations'!$G17*Y$4</f>
        <v>152182.15384615384</v>
      </c>
      <c r="Z17" s="17">
        <f>'Trees and sources'!$E$13*'CO2 calculations'!$G17*Z$4</f>
        <v>202909.53846153847</v>
      </c>
      <c r="AA17" s="17">
        <f>'Trees and sources'!$E$13*'CO2 calculations'!$G17*AA$4</f>
        <v>253636.92307692309</v>
      </c>
      <c r="AB17" s="17">
        <f>'Trees and sources'!$E$13*'CO2 calculations'!$G17*AB$4</f>
        <v>304364.30769230769</v>
      </c>
      <c r="AC17" s="17">
        <f>'Trees and sources'!$E$13*'CO2 calculations'!$G17*AC$4</f>
        <v>355091.69230769231</v>
      </c>
      <c r="AD17" s="17">
        <f>'Trees and sources'!$E$13*'CO2 calculations'!$G17*AD$4</f>
        <v>405819.07692307694</v>
      </c>
      <c r="AE17" s="17">
        <f>'Trees and sources'!$E$13*'CO2 calculations'!$G17*AE$4</f>
        <v>456546.46153846156</v>
      </c>
      <c r="AF17" s="17">
        <f>'Trees and sources'!$E$13*'CO2 calculations'!$G17*AF$4</f>
        <v>507273.84615384619</v>
      </c>
    </row>
    <row r="18" spans="2:32" x14ac:dyDescent="0.35">
      <c r="F18" s="27"/>
      <c r="G18" s="15">
        <f>G17*2</f>
        <v>8192</v>
      </c>
      <c r="H18" s="34">
        <f t="shared" si="0"/>
        <v>122.0703125</v>
      </c>
      <c r="I18" s="17">
        <f>'Trees and sources'!$E$12*'CO2 calculations'!$G18*I$4</f>
        <v>240546.90909090906</v>
      </c>
      <c r="J18" s="17">
        <f>'Trees and sources'!$E$12*'CO2 calculations'!$G18*J$4</f>
        <v>481093.81818181812</v>
      </c>
      <c r="K18" s="17">
        <f>'Trees and sources'!$E$12*'CO2 calculations'!$G18*K$4</f>
        <v>721640.72727272718</v>
      </c>
      <c r="L18" s="17">
        <f>'Trees and sources'!$E$12*'CO2 calculations'!$G18*L$4</f>
        <v>962187.63636363624</v>
      </c>
      <c r="M18" s="17">
        <f>'Trees and sources'!$E$12*'CO2 calculations'!$G18*M$4</f>
        <v>1202734.5454545454</v>
      </c>
      <c r="N18" s="17">
        <f>'Trees and sources'!$E$12*'CO2 calculations'!$G18*N$4</f>
        <v>1443281.4545454544</v>
      </c>
      <c r="O18" s="17">
        <f>'Trees and sources'!$E$12*'CO2 calculations'!$G18*O$4</f>
        <v>1683828.3636363633</v>
      </c>
      <c r="P18" s="17">
        <f>'Trees and sources'!$E$12*'CO2 calculations'!$G18*P$4</f>
        <v>1924375.2727272725</v>
      </c>
      <c r="Q18" s="17">
        <f>'Trees and sources'!$E$12*'CO2 calculations'!$G18*Q$4</f>
        <v>2164922.1818181816</v>
      </c>
      <c r="R18" s="17">
        <f>'Trees and sources'!$E$12*'CO2 calculations'!$G18*R$4</f>
        <v>2405469.0909090908</v>
      </c>
      <c r="T18" s="30"/>
      <c r="U18" s="15">
        <f>U17*2</f>
        <v>8192</v>
      </c>
      <c r="V18" s="34">
        <f t="shared" si="1"/>
        <v>122.0703125</v>
      </c>
      <c r="W18" s="17">
        <f>'Trees and sources'!$E$13*'CO2 calculations'!$G18*W$4</f>
        <v>101454.76923076923</v>
      </c>
      <c r="X18" s="17">
        <f>'Trees and sources'!$E$13*'CO2 calculations'!$G18*X$4</f>
        <v>202909.53846153847</v>
      </c>
      <c r="Y18" s="17">
        <f>'Trees and sources'!$E$13*'CO2 calculations'!$G18*Y$4</f>
        <v>304364.30769230769</v>
      </c>
      <c r="Z18" s="17">
        <f>'Trees and sources'!$E$13*'CO2 calculations'!$G18*Z$4</f>
        <v>405819.07692307694</v>
      </c>
      <c r="AA18" s="17">
        <f>'Trees and sources'!$E$13*'CO2 calculations'!$G18*AA$4</f>
        <v>507273.84615384619</v>
      </c>
      <c r="AB18" s="17">
        <f>'Trees and sources'!$E$13*'CO2 calculations'!$G18*AB$4</f>
        <v>608728.61538461538</v>
      </c>
      <c r="AC18" s="17">
        <f>'Trees and sources'!$E$13*'CO2 calculations'!$G18*AC$4</f>
        <v>710183.38461538462</v>
      </c>
      <c r="AD18" s="17">
        <f>'Trees and sources'!$E$13*'CO2 calculations'!$G18*AD$4</f>
        <v>811638.15384615387</v>
      </c>
      <c r="AE18" s="17">
        <f>'Trees and sources'!$E$13*'CO2 calculations'!$G18*AE$4</f>
        <v>913092.92307692312</v>
      </c>
      <c r="AF18" s="17">
        <f>'Trees and sources'!$E$13*'CO2 calculations'!$G18*AF$4</f>
        <v>1014547.6923076924</v>
      </c>
    </row>
    <row r="19" spans="2:32" x14ac:dyDescent="0.35">
      <c r="B19" s="15" t="s">
        <v>245</v>
      </c>
      <c r="C19" s="19">
        <f>C17*C12</f>
        <v>392941.96428571432</v>
      </c>
      <c r="F19" s="27"/>
      <c r="G19" s="15">
        <f>G18*2</f>
        <v>16384</v>
      </c>
      <c r="H19" s="34">
        <f t="shared" si="0"/>
        <v>61.03515625</v>
      </c>
      <c r="I19" s="17">
        <f>'Trees and sources'!$E$12*'CO2 calculations'!$G19*I$4</f>
        <v>481093.81818181812</v>
      </c>
      <c r="J19" s="17">
        <f>'Trees and sources'!$E$12*'CO2 calculations'!$G19*J$4</f>
        <v>962187.63636363624</v>
      </c>
      <c r="K19" s="17">
        <f>'Trees and sources'!$E$12*'CO2 calculations'!$G19*K$4</f>
        <v>1443281.4545454544</v>
      </c>
      <c r="L19" s="17">
        <f>'Trees and sources'!$E$12*'CO2 calculations'!$G19*L$4</f>
        <v>1924375.2727272725</v>
      </c>
      <c r="M19" s="17">
        <f>'Trees and sources'!$E$12*'CO2 calculations'!$G19*M$4</f>
        <v>2405469.0909090908</v>
      </c>
      <c r="N19" s="17">
        <f>'Trees and sources'!$E$12*'CO2 calculations'!$G19*N$4</f>
        <v>2886562.9090909087</v>
      </c>
      <c r="O19" s="17">
        <f>'Trees and sources'!$E$12*'CO2 calculations'!$G19*O$4</f>
        <v>3367656.7272727266</v>
      </c>
      <c r="P19" s="17">
        <f>'Trees and sources'!$E$12*'CO2 calculations'!$G19*P$4</f>
        <v>3848750.5454545449</v>
      </c>
      <c r="Q19" s="17">
        <f>'Trees and sources'!$E$12*'CO2 calculations'!$G19*Q$4</f>
        <v>4329844.3636363633</v>
      </c>
      <c r="R19" s="17">
        <f>'Trees and sources'!$E$12*'CO2 calculations'!$G19*R$4</f>
        <v>4810938.1818181816</v>
      </c>
      <c r="T19" s="30"/>
      <c r="U19" s="15">
        <f>U18*2</f>
        <v>16384</v>
      </c>
      <c r="V19" s="34">
        <f t="shared" si="1"/>
        <v>61.03515625</v>
      </c>
      <c r="W19" s="17">
        <f>'Trees and sources'!$E$13*'CO2 calculations'!$G19*W$4</f>
        <v>202909.53846153847</v>
      </c>
      <c r="X19" s="17">
        <f>'Trees and sources'!$E$13*'CO2 calculations'!$G19*X$4</f>
        <v>405819.07692307694</v>
      </c>
      <c r="Y19" s="17">
        <f>'Trees and sources'!$E$13*'CO2 calculations'!$G19*Y$4</f>
        <v>608728.61538461538</v>
      </c>
      <c r="Z19" s="17">
        <f>'Trees and sources'!$E$13*'CO2 calculations'!$G19*Z$4</f>
        <v>811638.15384615387</v>
      </c>
      <c r="AA19" s="17">
        <f>'Trees and sources'!$E$13*'CO2 calculations'!$G19*AA$4</f>
        <v>1014547.6923076924</v>
      </c>
      <c r="AB19" s="17">
        <f>'Trees and sources'!$E$13*'CO2 calculations'!$G19*AB$4</f>
        <v>1217457.2307692308</v>
      </c>
      <c r="AC19" s="17">
        <f>'Trees and sources'!$E$13*'CO2 calculations'!$G19*AC$4</f>
        <v>1420366.7692307692</v>
      </c>
      <c r="AD19" s="17">
        <f>'Trees and sources'!$E$13*'CO2 calculations'!$G19*AD$4</f>
        <v>1623276.3076923077</v>
      </c>
      <c r="AE19" s="17">
        <f>'Trees and sources'!$E$13*'CO2 calculations'!$G19*AE$4</f>
        <v>1826185.8461538462</v>
      </c>
      <c r="AF19" s="17">
        <f>'Trees and sources'!$E$13*'CO2 calculations'!$G19*AF$4</f>
        <v>2029095.3846153847</v>
      </c>
    </row>
    <row r="20" spans="2:32" x14ac:dyDescent="0.35">
      <c r="F20" s="27"/>
      <c r="G20" s="15">
        <f>G19*2</f>
        <v>32768</v>
      </c>
      <c r="H20" s="34">
        <f t="shared" si="0"/>
        <v>30.517578125</v>
      </c>
      <c r="I20" s="17">
        <f>'Trees and sources'!$E$12*'CO2 calculations'!$G20*I$4</f>
        <v>962187.63636363624</v>
      </c>
      <c r="J20" s="17">
        <f>'Trees and sources'!$E$12*'CO2 calculations'!$G20*J$4</f>
        <v>1924375.2727272725</v>
      </c>
      <c r="K20" s="17">
        <f>'Trees and sources'!$E$12*'CO2 calculations'!$G20*K$4</f>
        <v>2886562.9090909087</v>
      </c>
      <c r="L20" s="17">
        <f>'Trees and sources'!$E$12*'CO2 calculations'!$G20*L$4</f>
        <v>3848750.5454545449</v>
      </c>
      <c r="M20" s="17">
        <f>'Trees and sources'!$E$12*'CO2 calculations'!$G20*M$4</f>
        <v>4810938.1818181816</v>
      </c>
      <c r="N20" s="17">
        <f>'Trees and sources'!$E$12*'CO2 calculations'!$G20*N$4</f>
        <v>5773125.8181818174</v>
      </c>
      <c r="O20" s="17">
        <f>'Trees and sources'!$E$12*'CO2 calculations'!$G20*O$4</f>
        <v>6735313.4545454532</v>
      </c>
      <c r="P20" s="17">
        <f>'Trees and sources'!$E$12*'CO2 calculations'!$G20*P$4</f>
        <v>7697501.0909090899</v>
      </c>
      <c r="Q20" s="17">
        <f>'Trees and sources'!$E$12*'CO2 calculations'!$G20*Q$4</f>
        <v>8659688.7272727266</v>
      </c>
      <c r="R20" s="17">
        <f>'Trees and sources'!$E$12*'CO2 calculations'!$G20*R$4</f>
        <v>9621876.3636363633</v>
      </c>
      <c r="T20" s="30"/>
      <c r="U20" s="15">
        <f>U19*2</f>
        <v>32768</v>
      </c>
      <c r="V20" s="34">
        <f t="shared" si="1"/>
        <v>30.517578125</v>
      </c>
      <c r="W20" s="17">
        <f>'Trees and sources'!$E$13*'CO2 calculations'!$G20*W$4</f>
        <v>405819.07692307694</v>
      </c>
      <c r="X20" s="17">
        <f>'Trees and sources'!$E$13*'CO2 calculations'!$G20*X$4</f>
        <v>811638.15384615387</v>
      </c>
      <c r="Y20" s="17">
        <f>'Trees and sources'!$E$13*'CO2 calculations'!$G20*Y$4</f>
        <v>1217457.2307692308</v>
      </c>
      <c r="Z20" s="17">
        <f>'Trees and sources'!$E$13*'CO2 calculations'!$G20*Z$4</f>
        <v>1623276.3076923077</v>
      </c>
      <c r="AA20" s="17">
        <f>'Trees and sources'!$E$13*'CO2 calculations'!$G20*AA$4</f>
        <v>2029095.3846153847</v>
      </c>
      <c r="AB20" s="17">
        <f>'Trees and sources'!$E$13*'CO2 calculations'!$G20*AB$4</f>
        <v>2434914.4615384615</v>
      </c>
      <c r="AC20" s="17">
        <f>'Trees and sources'!$E$13*'CO2 calculations'!$G20*AC$4</f>
        <v>2840733.5384615385</v>
      </c>
      <c r="AD20" s="17">
        <f>'Trees and sources'!$E$13*'CO2 calculations'!$G20*AD$4</f>
        <v>3246552.6153846155</v>
      </c>
      <c r="AE20" s="17">
        <f>'Trees and sources'!$E$13*'CO2 calculations'!$G20*AE$4</f>
        <v>3652371.6923076925</v>
      </c>
      <c r="AF20" s="17">
        <f>'Trees and sources'!$E$13*'CO2 calculations'!$G20*AF$4</f>
        <v>4058190.7692307695</v>
      </c>
    </row>
    <row r="21" spans="2:32" x14ac:dyDescent="0.35">
      <c r="F21" s="27"/>
      <c r="G21" s="15">
        <f>G20*2</f>
        <v>65536</v>
      </c>
      <c r="H21" s="34">
        <f t="shared" si="0"/>
        <v>15.2587890625</v>
      </c>
      <c r="I21" s="17">
        <f>'Trees and sources'!$E$12*'CO2 calculations'!$G21*I$4</f>
        <v>1924375.2727272725</v>
      </c>
      <c r="J21" s="17">
        <f>'Trees and sources'!$E$12*'CO2 calculations'!$G21*J$4</f>
        <v>3848750.5454545449</v>
      </c>
      <c r="K21" s="17">
        <f>'Trees and sources'!$E$12*'CO2 calculations'!$G21*K$4</f>
        <v>5773125.8181818174</v>
      </c>
      <c r="L21" s="17">
        <f>'Trees and sources'!$E$12*'CO2 calculations'!$G21*L$4</f>
        <v>7697501.0909090899</v>
      </c>
      <c r="M21" s="17">
        <f>'Trees and sources'!$E$12*'CO2 calculations'!$G21*M$4</f>
        <v>9621876.3636363633</v>
      </c>
      <c r="N21" s="17">
        <f>'Trees and sources'!$E$12*'CO2 calculations'!$G21*N$4</f>
        <v>11546251.636363635</v>
      </c>
      <c r="O21" s="17">
        <f>'Trees and sources'!$E$12*'CO2 calculations'!$G21*O$4</f>
        <v>13470626.909090906</v>
      </c>
      <c r="P21" s="17">
        <f>'Trees and sources'!$E$12*'CO2 calculations'!$G21*P$4</f>
        <v>15395002.18181818</v>
      </c>
      <c r="Q21" s="17">
        <f>'Trees and sources'!$E$12*'CO2 calculations'!$G21*Q$4</f>
        <v>17319377.454545453</v>
      </c>
      <c r="R21" s="17">
        <f>'Trees and sources'!$E$12*'CO2 calculations'!$G21*R$4</f>
        <v>19243752.727272727</v>
      </c>
      <c r="T21" s="30"/>
      <c r="U21" s="15">
        <f>U20*2</f>
        <v>65536</v>
      </c>
      <c r="V21" s="34">
        <f t="shared" si="1"/>
        <v>15.2587890625</v>
      </c>
      <c r="W21" s="17">
        <f>'Trees and sources'!$E$13*'CO2 calculations'!$G21*W$4</f>
        <v>811638.15384615387</v>
      </c>
      <c r="X21" s="17">
        <f>'Trees and sources'!$E$13*'CO2 calculations'!$G21*X$4</f>
        <v>1623276.3076923077</v>
      </c>
      <c r="Y21" s="17">
        <f>'Trees and sources'!$E$13*'CO2 calculations'!$G21*Y$4</f>
        <v>2434914.4615384615</v>
      </c>
      <c r="Z21" s="17">
        <f>'Trees and sources'!$E$13*'CO2 calculations'!$G21*Z$4</f>
        <v>3246552.6153846155</v>
      </c>
      <c r="AA21" s="17">
        <f>'Trees and sources'!$E$13*'CO2 calculations'!$G21*AA$4</f>
        <v>4058190.7692307695</v>
      </c>
      <c r="AB21" s="17">
        <f>'Trees and sources'!$E$13*'CO2 calculations'!$G21*AB$4</f>
        <v>4869828.923076923</v>
      </c>
      <c r="AC21" s="17">
        <f>'Trees and sources'!$E$13*'CO2 calculations'!$G21*AC$4</f>
        <v>5681467.076923077</v>
      </c>
      <c r="AD21" s="17">
        <f>'Trees and sources'!$E$13*'CO2 calculations'!$G21*AD$4</f>
        <v>6493105.230769231</v>
      </c>
      <c r="AE21" s="17">
        <f>'Trees and sources'!$E$13*'CO2 calculations'!$G21*AE$4</f>
        <v>7304743.384615385</v>
      </c>
      <c r="AF21" s="17">
        <f>'Trees and sources'!$E$13*'CO2 calculations'!$G21*AF$4</f>
        <v>8116381.538461539</v>
      </c>
    </row>
    <row r="22" spans="2:32" x14ac:dyDescent="0.35">
      <c r="F22" s="27"/>
      <c r="G22" s="28">
        <v>100000</v>
      </c>
      <c r="H22" s="34">
        <f t="shared" si="0"/>
        <v>10</v>
      </c>
      <c r="I22" s="26">
        <f>'Trees and sources'!$E$12*'CO2 calculations'!$G22*I$4</f>
        <v>2936363.6363636358</v>
      </c>
      <c r="J22" s="26">
        <f>'Trees and sources'!$E$12*'CO2 calculations'!$G22*J$4</f>
        <v>5872727.2727272715</v>
      </c>
      <c r="K22" s="26">
        <f>'Trees and sources'!$E$12*'CO2 calculations'!$G22*K$4</f>
        <v>8809090.9090909064</v>
      </c>
      <c r="L22" s="26">
        <f>'Trees and sources'!$E$12*'CO2 calculations'!$G22*L$4</f>
        <v>11745454.545454543</v>
      </c>
      <c r="M22" s="26">
        <f>'Trees and sources'!$E$12*'CO2 calculations'!$G22*M$4</f>
        <v>14681818.18181818</v>
      </c>
      <c r="N22" s="26">
        <f>'Trees and sources'!$E$12*'CO2 calculations'!$G22*N$4</f>
        <v>17618181.818181813</v>
      </c>
      <c r="O22" s="26">
        <f>'Trees and sources'!$E$12*'CO2 calculations'!$G22*O$4</f>
        <v>20554545.454545449</v>
      </c>
      <c r="P22" s="26">
        <f>'Trees and sources'!$E$12*'CO2 calculations'!$G22*P$4</f>
        <v>23490909.090909086</v>
      </c>
      <c r="Q22" s="26">
        <f>'Trees and sources'!$E$12*'CO2 calculations'!$G22*Q$4</f>
        <v>26427272.727272723</v>
      </c>
      <c r="R22" s="26">
        <f>'Trees and sources'!$E$12*'CO2 calculations'!$G22*R$4</f>
        <v>29363636.36363636</v>
      </c>
      <c r="T22" s="30"/>
      <c r="U22" s="33">
        <v>100000</v>
      </c>
      <c r="V22" s="34">
        <f t="shared" si="1"/>
        <v>10</v>
      </c>
      <c r="W22" s="17">
        <f>'Trees and sources'!$E$13*'CO2 calculations'!$G22*W$4</f>
        <v>1238461.5384615385</v>
      </c>
      <c r="X22" s="17">
        <f>'Trees and sources'!$E$13*'CO2 calculations'!$G22*X$4</f>
        <v>2476923.076923077</v>
      </c>
      <c r="Y22" s="17">
        <f>'Trees and sources'!$E$13*'CO2 calculations'!$G22*Y$4</f>
        <v>3715384.6153846155</v>
      </c>
      <c r="Z22" s="17">
        <f>'Trees and sources'!$E$13*'CO2 calculations'!$G22*Z$4</f>
        <v>4953846.153846154</v>
      </c>
      <c r="AA22" s="17">
        <f>'Trees and sources'!$E$13*'CO2 calculations'!$G22*AA$4</f>
        <v>6192307.692307692</v>
      </c>
      <c r="AB22" s="17">
        <f>'Trees and sources'!$E$13*'CO2 calculations'!$G22*AB$4</f>
        <v>7430769.230769231</v>
      </c>
      <c r="AC22" s="17">
        <f>'Trees and sources'!$E$13*'CO2 calculations'!$G22*AC$4</f>
        <v>8669230.7692307699</v>
      </c>
      <c r="AD22" s="17">
        <f>'Trees and sources'!$E$13*'CO2 calculations'!$G22*AD$4</f>
        <v>9907692.307692308</v>
      </c>
      <c r="AE22" s="17">
        <f>'Trees and sources'!$E$13*'CO2 calculations'!$G22*AE$4</f>
        <v>11146153.846153846</v>
      </c>
      <c r="AF22" s="17">
        <f>'Trees and sources'!$E$13*'CO2 calculations'!$G22*AF$4</f>
        <v>12384615.384615384</v>
      </c>
    </row>
    <row r="23" spans="2:32" x14ac:dyDescent="0.35">
      <c r="F23" s="27"/>
      <c r="G23" s="28">
        <f>G21*2</f>
        <v>131072</v>
      </c>
      <c r="H23" s="34">
        <f t="shared" si="0"/>
        <v>7.62939453125</v>
      </c>
      <c r="I23" s="26">
        <f>'Trees and sources'!$E$12*'CO2 calculations'!$G23*I$4</f>
        <v>3848750.5454545449</v>
      </c>
      <c r="J23" s="26">
        <f>'Trees and sources'!$E$12*'CO2 calculations'!$G23*J$4</f>
        <v>7697501.0909090899</v>
      </c>
      <c r="K23" s="26">
        <f>'Trees and sources'!$E$12*'CO2 calculations'!$G23*K$4</f>
        <v>11546251.636363635</v>
      </c>
      <c r="L23" s="26">
        <f>'Trees and sources'!$E$12*'CO2 calculations'!$G23*L$4</f>
        <v>15395002.18181818</v>
      </c>
      <c r="M23" s="26">
        <f>'Trees and sources'!$E$12*'CO2 calculations'!$G23*M$4</f>
        <v>19243752.727272727</v>
      </c>
      <c r="N23" s="26">
        <f>'Trees and sources'!$E$12*'CO2 calculations'!$G23*N$4</f>
        <v>23092503.27272727</v>
      </c>
      <c r="O23" s="26">
        <f>'Trees and sources'!$E$12*'CO2 calculations'!$G23*O$4</f>
        <v>26941253.818181813</v>
      </c>
      <c r="P23" s="26">
        <f>'Trees and sources'!$E$12*'CO2 calculations'!$G23*P$4</f>
        <v>30790004.36363636</v>
      </c>
      <c r="Q23" s="26">
        <f>'Trees and sources'!$E$12*'CO2 calculations'!$G23*Q$4</f>
        <v>34638754.909090906</v>
      </c>
      <c r="R23" s="26">
        <f>'Trees and sources'!$E$12*'CO2 calculations'!$G23*R$4</f>
        <v>38487505.454545453</v>
      </c>
      <c r="T23" s="30"/>
      <c r="U23" s="28">
        <f>U21*2</f>
        <v>131072</v>
      </c>
      <c r="V23" s="34">
        <f t="shared" si="1"/>
        <v>7.62939453125</v>
      </c>
      <c r="W23" s="17">
        <f>'Trees and sources'!$E$13*'CO2 calculations'!$G23*W$4</f>
        <v>1623276.3076923077</v>
      </c>
      <c r="X23" s="17">
        <f>'Trees and sources'!$E$13*'CO2 calculations'!$G23*X$4</f>
        <v>3246552.6153846155</v>
      </c>
      <c r="Y23" s="17">
        <f>'Trees and sources'!$E$13*'CO2 calculations'!$G23*Y$4</f>
        <v>4869828.923076923</v>
      </c>
      <c r="Z23" s="17">
        <f>'Trees and sources'!$E$13*'CO2 calculations'!$G23*Z$4</f>
        <v>6493105.230769231</v>
      </c>
      <c r="AA23" s="17">
        <f>'Trees and sources'!$E$13*'CO2 calculations'!$G23*AA$4</f>
        <v>8116381.538461539</v>
      </c>
      <c r="AB23" s="17">
        <f>'Trees and sources'!$E$13*'CO2 calculations'!$G23*AB$4</f>
        <v>9739657.846153846</v>
      </c>
      <c r="AC23" s="17">
        <f>'Trees and sources'!$E$13*'CO2 calculations'!$G23*AC$4</f>
        <v>11362934.153846154</v>
      </c>
      <c r="AD23" s="17">
        <f>'Trees and sources'!$E$13*'CO2 calculations'!$G23*AD$4</f>
        <v>12986210.461538462</v>
      </c>
      <c r="AE23" s="17">
        <f>'Trees and sources'!$E$13*'CO2 calculations'!$G23*AE$4</f>
        <v>14609486.76923077</v>
      </c>
      <c r="AF23" s="17">
        <f>'Trees and sources'!$E$13*'CO2 calculations'!$G23*AF$4</f>
        <v>16232763.076923078</v>
      </c>
    </row>
    <row r="25" spans="2:32" x14ac:dyDescent="0.35">
      <c r="F25" s="27" t="s">
        <v>247</v>
      </c>
      <c r="G25" s="15">
        <f>G5</f>
        <v>1</v>
      </c>
      <c r="H25" s="34">
        <f>($C$3*$C$4)/G25</f>
        <v>1000000</v>
      </c>
      <c r="I25" s="19">
        <f>((($C$14-I5)/$C$12)/$C$9)*1000000</f>
        <v>419.98505446654599</v>
      </c>
      <c r="J25" s="19">
        <f t="shared" ref="J25:R25" si="2">((($C$14-J5)/$C$12)/$C$9)*1000000</f>
        <v>419.97010893309192</v>
      </c>
      <c r="K25" s="19">
        <f t="shared" si="2"/>
        <v>419.95516339963791</v>
      </c>
      <c r="L25" s="19">
        <f t="shared" si="2"/>
        <v>419.94021786618384</v>
      </c>
      <c r="M25" s="19">
        <f t="shared" si="2"/>
        <v>419.92527233272978</v>
      </c>
      <c r="N25" s="19">
        <f t="shared" si="2"/>
        <v>419.91032679927582</v>
      </c>
      <c r="O25" s="19">
        <f t="shared" si="2"/>
        <v>419.89538126582175</v>
      </c>
      <c r="P25" s="19">
        <f t="shared" si="2"/>
        <v>419.88043573236774</v>
      </c>
      <c r="Q25" s="19">
        <f t="shared" si="2"/>
        <v>419.86549019891368</v>
      </c>
      <c r="R25" s="19">
        <f t="shared" si="2"/>
        <v>419.85054466545967</v>
      </c>
      <c r="T25" s="30" t="s">
        <v>247</v>
      </c>
      <c r="U25" s="15">
        <v>1</v>
      </c>
      <c r="V25" s="34">
        <f>($C$3*$C$4)/U25</f>
        <v>1000000</v>
      </c>
      <c r="W25" s="19">
        <f>((($C$14-W5)/$C$12)/$C$9)*1000000</f>
        <v>419.99369646588542</v>
      </c>
      <c r="X25" s="19">
        <f t="shared" ref="X25:AF25" si="3">((($C$14-X5)/$C$12)/$C$9)*1000000</f>
        <v>419.98739293177078</v>
      </c>
      <c r="Y25" s="19">
        <f t="shared" si="3"/>
        <v>419.98108939765632</v>
      </c>
      <c r="Z25" s="19">
        <f t="shared" si="3"/>
        <v>419.97478586354168</v>
      </c>
      <c r="AA25" s="19">
        <f t="shared" si="3"/>
        <v>419.9684823294271</v>
      </c>
      <c r="AB25" s="19">
        <f t="shared" si="3"/>
        <v>419.96217879531252</v>
      </c>
      <c r="AC25" s="19">
        <f t="shared" si="3"/>
        <v>419.955875261198</v>
      </c>
      <c r="AD25" s="19">
        <f t="shared" si="3"/>
        <v>419.94957172708354</v>
      </c>
      <c r="AE25" s="19">
        <f t="shared" si="3"/>
        <v>419.9432681929689</v>
      </c>
      <c r="AF25" s="19">
        <f t="shared" si="3"/>
        <v>419.93696465885432</v>
      </c>
    </row>
    <row r="26" spans="2:32" x14ac:dyDescent="0.35">
      <c r="F26" s="27"/>
      <c r="G26" s="15">
        <f t="shared" ref="G26:G43" si="4">G6</f>
        <v>2</v>
      </c>
      <c r="H26" s="34">
        <f t="shared" ref="H26:H43" si="5">($C$3*$C$4)/G26</f>
        <v>500000</v>
      </c>
      <c r="I26" s="19">
        <f t="shared" ref="I26:R26" si="6">((($C$14-I6)/$C$12)/$C$9)*1000000</f>
        <v>419.97010893309192</v>
      </c>
      <c r="J26" s="19">
        <f t="shared" si="6"/>
        <v>419.94021786618384</v>
      </c>
      <c r="K26" s="19">
        <f t="shared" si="6"/>
        <v>419.91032679927582</v>
      </c>
      <c r="L26" s="19">
        <f t="shared" si="6"/>
        <v>419.88043573236774</v>
      </c>
      <c r="M26" s="19">
        <f t="shared" si="6"/>
        <v>419.85054466545967</v>
      </c>
      <c r="N26" s="19">
        <f t="shared" si="6"/>
        <v>419.82065359855164</v>
      </c>
      <c r="O26" s="19">
        <f t="shared" si="6"/>
        <v>419.79076253164351</v>
      </c>
      <c r="P26" s="19">
        <f t="shared" si="6"/>
        <v>419.76087146473543</v>
      </c>
      <c r="Q26" s="19">
        <f t="shared" si="6"/>
        <v>419.73098039782741</v>
      </c>
      <c r="R26" s="19">
        <f t="shared" si="6"/>
        <v>419.70108933091933</v>
      </c>
      <c r="T26" s="30"/>
      <c r="U26" s="15">
        <f>U25*2</f>
        <v>2</v>
      </c>
      <c r="V26" s="34">
        <f t="shared" ref="V26:V43" si="7">($C$3*$C$4)/U26</f>
        <v>500000</v>
      </c>
      <c r="W26" s="19">
        <f t="shared" ref="W26:AF26" si="8">((($C$14-W6)/$C$12)/$C$9)*1000000</f>
        <v>419.98739293177078</v>
      </c>
      <c r="X26" s="19">
        <f t="shared" si="8"/>
        <v>419.97478586354168</v>
      </c>
      <c r="Y26" s="19">
        <f t="shared" si="8"/>
        <v>419.96217879531252</v>
      </c>
      <c r="Z26" s="19">
        <f t="shared" si="8"/>
        <v>419.94957172708354</v>
      </c>
      <c r="AA26" s="19">
        <f t="shared" si="8"/>
        <v>419.93696465885432</v>
      </c>
      <c r="AB26" s="19">
        <f t="shared" si="8"/>
        <v>419.92435759062516</v>
      </c>
      <c r="AC26" s="19">
        <f t="shared" si="8"/>
        <v>419.91175052239601</v>
      </c>
      <c r="AD26" s="19">
        <f t="shared" si="8"/>
        <v>419.89914345416679</v>
      </c>
      <c r="AE26" s="19">
        <f t="shared" si="8"/>
        <v>419.88653638593769</v>
      </c>
      <c r="AF26" s="19">
        <f t="shared" si="8"/>
        <v>419.87392931770853</v>
      </c>
    </row>
    <row r="27" spans="2:32" x14ac:dyDescent="0.35">
      <c r="F27" s="27"/>
      <c r="G27" s="15">
        <f t="shared" si="4"/>
        <v>4</v>
      </c>
      <c r="H27" s="34">
        <f t="shared" si="5"/>
        <v>250000</v>
      </c>
      <c r="I27" s="19">
        <f t="shared" ref="I27:R27" si="9">((($C$14-I7)/$C$12)/$C$9)*1000000</f>
        <v>419.94021786618384</v>
      </c>
      <c r="J27" s="19">
        <f t="shared" si="9"/>
        <v>419.88043573236774</v>
      </c>
      <c r="K27" s="19">
        <f t="shared" si="9"/>
        <v>419.82065359855164</v>
      </c>
      <c r="L27" s="19">
        <f t="shared" si="9"/>
        <v>419.76087146473543</v>
      </c>
      <c r="M27" s="19">
        <f t="shared" si="9"/>
        <v>419.70108933091933</v>
      </c>
      <c r="N27" s="19">
        <f t="shared" si="9"/>
        <v>419.64130719710312</v>
      </c>
      <c r="O27" s="19">
        <f t="shared" si="9"/>
        <v>419.58152506328702</v>
      </c>
      <c r="P27" s="19">
        <f t="shared" si="9"/>
        <v>419.5217429294708</v>
      </c>
      <c r="Q27" s="19">
        <f t="shared" si="9"/>
        <v>419.4619607956547</v>
      </c>
      <c r="R27" s="19">
        <f t="shared" si="9"/>
        <v>419.4021786618386</v>
      </c>
      <c r="T27" s="30"/>
      <c r="U27" s="15">
        <f>U26*2</f>
        <v>4</v>
      </c>
      <c r="V27" s="34">
        <f t="shared" si="7"/>
        <v>250000</v>
      </c>
      <c r="W27" s="19">
        <f t="shared" ref="W27:AF27" si="10">((($C$14-W7)/$C$12)/$C$9)*1000000</f>
        <v>419.97478586354168</v>
      </c>
      <c r="X27" s="19">
        <f t="shared" si="10"/>
        <v>419.94957172708354</v>
      </c>
      <c r="Y27" s="19">
        <f t="shared" si="10"/>
        <v>419.92435759062516</v>
      </c>
      <c r="Z27" s="19">
        <f t="shared" si="10"/>
        <v>419.89914345416679</v>
      </c>
      <c r="AA27" s="19">
        <f t="shared" si="10"/>
        <v>419.87392931770853</v>
      </c>
      <c r="AB27" s="19">
        <f t="shared" si="10"/>
        <v>419.84871518125021</v>
      </c>
      <c r="AC27" s="19">
        <f t="shared" si="10"/>
        <v>419.8235010447919</v>
      </c>
      <c r="AD27" s="19">
        <f t="shared" si="10"/>
        <v>419.79828690833358</v>
      </c>
      <c r="AE27" s="19">
        <f t="shared" si="10"/>
        <v>419.77307277187538</v>
      </c>
      <c r="AF27" s="19">
        <f t="shared" si="10"/>
        <v>419.74785863541706</v>
      </c>
    </row>
    <row r="28" spans="2:32" x14ac:dyDescent="0.35">
      <c r="F28" s="27"/>
      <c r="G28" s="15">
        <f t="shared" si="4"/>
        <v>8</v>
      </c>
      <c r="H28" s="34">
        <f t="shared" si="5"/>
        <v>125000</v>
      </c>
      <c r="I28" s="19">
        <f t="shared" ref="I28:R28" si="11">((($C$14-I8)/$C$12)/$C$9)*1000000</f>
        <v>419.88043573236774</v>
      </c>
      <c r="J28" s="19">
        <f t="shared" si="11"/>
        <v>419.76087146473543</v>
      </c>
      <c r="K28" s="19">
        <f t="shared" si="11"/>
        <v>419.64130719710312</v>
      </c>
      <c r="L28" s="19">
        <f t="shared" si="11"/>
        <v>419.5217429294708</v>
      </c>
      <c r="M28" s="19">
        <f t="shared" si="11"/>
        <v>419.4021786618386</v>
      </c>
      <c r="N28" s="19">
        <f t="shared" si="11"/>
        <v>419.28261439420618</v>
      </c>
      <c r="O28" s="19">
        <f t="shared" si="11"/>
        <v>419.16305012657398</v>
      </c>
      <c r="P28" s="19">
        <f t="shared" si="11"/>
        <v>419.04348585894172</v>
      </c>
      <c r="Q28" s="19">
        <f t="shared" si="11"/>
        <v>418.92392159130935</v>
      </c>
      <c r="R28" s="19">
        <f t="shared" si="11"/>
        <v>418.80435732367704</v>
      </c>
      <c r="T28" s="30"/>
      <c r="U28" s="15">
        <f>U27*2</f>
        <v>8</v>
      </c>
      <c r="V28" s="34">
        <f t="shared" si="7"/>
        <v>125000</v>
      </c>
      <c r="W28" s="19">
        <f t="shared" ref="W28:AF28" si="12">((($C$14-W8)/$C$12)/$C$9)*1000000</f>
        <v>419.94957172708354</v>
      </c>
      <c r="X28" s="19">
        <f t="shared" si="12"/>
        <v>419.89914345416679</v>
      </c>
      <c r="Y28" s="19">
        <f t="shared" si="12"/>
        <v>419.84871518125021</v>
      </c>
      <c r="Z28" s="19">
        <f t="shared" si="12"/>
        <v>419.79828690833358</v>
      </c>
      <c r="AA28" s="19">
        <f t="shared" si="12"/>
        <v>419.74785863541706</v>
      </c>
      <c r="AB28" s="19">
        <f t="shared" si="12"/>
        <v>419.69743036250043</v>
      </c>
      <c r="AC28" s="19">
        <f t="shared" si="12"/>
        <v>419.64700208958379</v>
      </c>
      <c r="AD28" s="19">
        <f t="shared" si="12"/>
        <v>419.59657381666727</v>
      </c>
      <c r="AE28" s="19">
        <f t="shared" si="12"/>
        <v>419.54614554375064</v>
      </c>
      <c r="AF28" s="19">
        <f t="shared" si="12"/>
        <v>419.49571727083401</v>
      </c>
    </row>
    <row r="29" spans="2:32" x14ac:dyDescent="0.35">
      <c r="F29" s="27"/>
      <c r="G29" s="15">
        <f t="shared" si="4"/>
        <v>16</v>
      </c>
      <c r="H29" s="34">
        <f t="shared" si="5"/>
        <v>62500</v>
      </c>
      <c r="I29" s="19">
        <f t="shared" ref="I29:R29" si="13">((($C$14-I9)/$C$12)/$C$9)*1000000</f>
        <v>419.76087146473543</v>
      </c>
      <c r="J29" s="19">
        <f t="shared" si="13"/>
        <v>419.5217429294708</v>
      </c>
      <c r="K29" s="19">
        <f t="shared" si="13"/>
        <v>419.28261439420618</v>
      </c>
      <c r="L29" s="19">
        <f t="shared" si="13"/>
        <v>419.04348585894172</v>
      </c>
      <c r="M29" s="19">
        <f t="shared" si="13"/>
        <v>418.80435732367704</v>
      </c>
      <c r="N29" s="19">
        <f t="shared" si="13"/>
        <v>418.56522878841247</v>
      </c>
      <c r="O29" s="19">
        <f t="shared" si="13"/>
        <v>418.32610025314784</v>
      </c>
      <c r="P29" s="19">
        <f t="shared" si="13"/>
        <v>418.08697171788333</v>
      </c>
      <c r="Q29" s="19">
        <f t="shared" si="13"/>
        <v>417.84784318261859</v>
      </c>
      <c r="R29" s="19">
        <f t="shared" si="13"/>
        <v>417.60871464735408</v>
      </c>
      <c r="T29" s="30"/>
      <c r="U29" s="15">
        <f>U28*2</f>
        <v>16</v>
      </c>
      <c r="V29" s="34">
        <f t="shared" si="7"/>
        <v>62500</v>
      </c>
      <c r="W29" s="19">
        <f t="shared" ref="W29:AF29" si="14">((($C$14-W9)/$C$12)/$C$9)*1000000</f>
        <v>419.89914345416679</v>
      </c>
      <c r="X29" s="19">
        <f t="shared" si="14"/>
        <v>419.79828690833358</v>
      </c>
      <c r="Y29" s="19">
        <f t="shared" si="14"/>
        <v>419.69743036250043</v>
      </c>
      <c r="Z29" s="19">
        <f t="shared" si="14"/>
        <v>419.59657381666727</v>
      </c>
      <c r="AA29" s="19">
        <f t="shared" si="14"/>
        <v>419.49571727083401</v>
      </c>
      <c r="AB29" s="19">
        <f t="shared" si="14"/>
        <v>419.39486072500085</v>
      </c>
      <c r="AC29" s="19">
        <f t="shared" si="14"/>
        <v>419.29400417916764</v>
      </c>
      <c r="AD29" s="19">
        <f t="shared" si="14"/>
        <v>419.19314763333443</v>
      </c>
      <c r="AE29" s="19">
        <f t="shared" si="14"/>
        <v>419.09229108750122</v>
      </c>
      <c r="AF29" s="19">
        <f t="shared" si="14"/>
        <v>418.99143454166801</v>
      </c>
    </row>
    <row r="30" spans="2:32" x14ac:dyDescent="0.35">
      <c r="F30" s="27"/>
      <c r="G30" s="15">
        <f t="shared" si="4"/>
        <v>32</v>
      </c>
      <c r="H30" s="34">
        <f t="shared" si="5"/>
        <v>31250</v>
      </c>
      <c r="I30" s="19">
        <f t="shared" ref="I30:R30" si="15">((($C$14-I10)/$C$12)/$C$9)*1000000</f>
        <v>419.5217429294708</v>
      </c>
      <c r="J30" s="19">
        <f t="shared" si="15"/>
        <v>419.04348585894172</v>
      </c>
      <c r="K30" s="19">
        <f t="shared" si="15"/>
        <v>418.56522878841247</v>
      </c>
      <c r="L30" s="19">
        <f t="shared" si="15"/>
        <v>418.08697171788333</v>
      </c>
      <c r="M30" s="19">
        <f t="shared" si="15"/>
        <v>417.60871464735408</v>
      </c>
      <c r="N30" s="19">
        <f t="shared" si="15"/>
        <v>417.13045757682488</v>
      </c>
      <c r="O30" s="19">
        <f t="shared" si="15"/>
        <v>416.65220050629563</v>
      </c>
      <c r="P30" s="19">
        <f t="shared" si="15"/>
        <v>416.17394343576649</v>
      </c>
      <c r="Q30" s="19">
        <f t="shared" si="15"/>
        <v>415.69568636523729</v>
      </c>
      <c r="R30" s="19">
        <f t="shared" si="15"/>
        <v>415.2174292947081</v>
      </c>
      <c r="T30" s="30"/>
      <c r="U30" s="15">
        <f>U29*2</f>
        <v>32</v>
      </c>
      <c r="V30" s="34">
        <f t="shared" si="7"/>
        <v>31250</v>
      </c>
      <c r="W30" s="19">
        <f t="shared" ref="W30:AF30" si="16">((($C$14-W10)/$C$12)/$C$9)*1000000</f>
        <v>419.79828690833358</v>
      </c>
      <c r="X30" s="19">
        <f t="shared" si="16"/>
        <v>419.59657381666727</v>
      </c>
      <c r="Y30" s="19">
        <f t="shared" si="16"/>
        <v>419.39486072500085</v>
      </c>
      <c r="Z30" s="19">
        <f t="shared" si="16"/>
        <v>419.19314763333443</v>
      </c>
      <c r="AA30" s="19">
        <f t="shared" si="16"/>
        <v>418.99143454166801</v>
      </c>
      <c r="AB30" s="19">
        <f t="shared" si="16"/>
        <v>418.78972145000165</v>
      </c>
      <c r="AC30" s="19">
        <f t="shared" si="16"/>
        <v>418.58800835833523</v>
      </c>
      <c r="AD30" s="19">
        <f t="shared" si="16"/>
        <v>418.38629526666887</v>
      </c>
      <c r="AE30" s="19">
        <f t="shared" si="16"/>
        <v>418.1845821750025</v>
      </c>
      <c r="AF30" s="19">
        <f t="shared" si="16"/>
        <v>417.98286908333614</v>
      </c>
    </row>
    <row r="31" spans="2:32" x14ac:dyDescent="0.35">
      <c r="F31" s="27"/>
      <c r="G31" s="15">
        <f t="shared" si="4"/>
        <v>64</v>
      </c>
      <c r="H31" s="34">
        <f t="shared" si="5"/>
        <v>15625</v>
      </c>
      <c r="I31" s="19">
        <f t="shared" ref="I31:R31" si="17">((($C$14-I11)/$C$12)/$C$9)*1000000</f>
        <v>419.04348585894172</v>
      </c>
      <c r="J31" s="19">
        <f t="shared" si="17"/>
        <v>418.08697171788333</v>
      </c>
      <c r="K31" s="19">
        <f t="shared" si="17"/>
        <v>417.13045757682488</v>
      </c>
      <c r="L31" s="19">
        <f t="shared" si="17"/>
        <v>416.17394343576649</v>
      </c>
      <c r="M31" s="19">
        <f t="shared" si="17"/>
        <v>415.2174292947081</v>
      </c>
      <c r="N31" s="19">
        <f t="shared" si="17"/>
        <v>414.26091515364971</v>
      </c>
      <c r="O31" s="19">
        <f t="shared" si="17"/>
        <v>413.30440101259131</v>
      </c>
      <c r="P31" s="19">
        <f t="shared" si="17"/>
        <v>412.34788687153292</v>
      </c>
      <c r="Q31" s="19">
        <f t="shared" si="17"/>
        <v>411.39137273047453</v>
      </c>
      <c r="R31" s="19">
        <f t="shared" si="17"/>
        <v>410.43485858941614</v>
      </c>
      <c r="T31" s="30"/>
      <c r="U31" s="15">
        <f>U30*2</f>
        <v>64</v>
      </c>
      <c r="V31" s="34">
        <f t="shared" si="7"/>
        <v>15625</v>
      </c>
      <c r="W31" s="19">
        <f t="shared" ref="W31:AF31" si="18">((($C$14-W11)/$C$12)/$C$9)*1000000</f>
        <v>419.59657381666727</v>
      </c>
      <c r="X31" s="19">
        <f t="shared" si="18"/>
        <v>419.19314763333443</v>
      </c>
      <c r="Y31" s="19">
        <f t="shared" si="18"/>
        <v>418.78972145000165</v>
      </c>
      <c r="Z31" s="19">
        <f t="shared" si="18"/>
        <v>418.38629526666887</v>
      </c>
      <c r="AA31" s="19">
        <f t="shared" si="18"/>
        <v>417.98286908333614</v>
      </c>
      <c r="AB31" s="19">
        <f t="shared" si="18"/>
        <v>417.57944290000324</v>
      </c>
      <c r="AC31" s="19">
        <f t="shared" si="18"/>
        <v>417.1760167166704</v>
      </c>
      <c r="AD31" s="19">
        <f t="shared" si="18"/>
        <v>416.77259053333768</v>
      </c>
      <c r="AE31" s="19">
        <f t="shared" si="18"/>
        <v>416.36916435000489</v>
      </c>
      <c r="AF31" s="19">
        <f t="shared" si="18"/>
        <v>415.96573816667205</v>
      </c>
    </row>
    <row r="32" spans="2:32" x14ac:dyDescent="0.35">
      <c r="F32" s="27"/>
      <c r="G32" s="15">
        <f t="shared" si="4"/>
        <v>128</v>
      </c>
      <c r="H32" s="34">
        <f t="shared" si="5"/>
        <v>7812.5</v>
      </c>
      <c r="I32" s="19">
        <f t="shared" ref="I32:R32" si="19">((($C$14-I12)/$C$12)/$C$9)*1000000</f>
        <v>418.08697171788333</v>
      </c>
      <c r="J32" s="19">
        <f t="shared" si="19"/>
        <v>416.17394343576649</v>
      </c>
      <c r="K32" s="19">
        <f t="shared" si="19"/>
        <v>414.26091515364971</v>
      </c>
      <c r="L32" s="19">
        <f t="shared" si="19"/>
        <v>412.34788687153292</v>
      </c>
      <c r="M32" s="19">
        <f t="shared" si="19"/>
        <v>410.43485858941614</v>
      </c>
      <c r="N32" s="19">
        <f t="shared" si="19"/>
        <v>408.52183030729941</v>
      </c>
      <c r="O32" s="19">
        <f t="shared" si="19"/>
        <v>406.60880202518263</v>
      </c>
      <c r="P32" s="19">
        <f t="shared" si="19"/>
        <v>404.69577374306584</v>
      </c>
      <c r="Q32" s="19">
        <f t="shared" si="19"/>
        <v>402.78274546094912</v>
      </c>
      <c r="R32" s="19">
        <f t="shared" si="19"/>
        <v>400.86971717883233</v>
      </c>
      <c r="T32" s="30"/>
      <c r="U32" s="15">
        <f>U31*2</f>
        <v>128</v>
      </c>
      <c r="V32" s="34">
        <f t="shared" si="7"/>
        <v>7812.5</v>
      </c>
      <c r="W32" s="19">
        <f t="shared" ref="W32:AF32" si="20">((($C$14-W12)/$C$12)/$C$9)*1000000</f>
        <v>419.19314763333443</v>
      </c>
      <c r="X32" s="19">
        <f t="shared" si="20"/>
        <v>418.38629526666887</v>
      </c>
      <c r="Y32" s="19">
        <f t="shared" si="20"/>
        <v>417.57944290000324</v>
      </c>
      <c r="Z32" s="19">
        <f t="shared" si="20"/>
        <v>416.77259053333768</v>
      </c>
      <c r="AA32" s="19">
        <f t="shared" si="20"/>
        <v>415.96573816667205</v>
      </c>
      <c r="AB32" s="19">
        <f t="shared" si="20"/>
        <v>415.15888580000654</v>
      </c>
      <c r="AC32" s="19">
        <f t="shared" si="20"/>
        <v>414.35203343334086</v>
      </c>
      <c r="AD32" s="19">
        <f t="shared" si="20"/>
        <v>413.54518106667535</v>
      </c>
      <c r="AE32" s="19">
        <f t="shared" si="20"/>
        <v>412.73832870000979</v>
      </c>
      <c r="AF32" s="19">
        <f t="shared" si="20"/>
        <v>411.93147633334416</v>
      </c>
    </row>
    <row r="33" spans="6:32" x14ac:dyDescent="0.35">
      <c r="F33" s="27"/>
      <c r="G33" s="15">
        <f t="shared" si="4"/>
        <v>256</v>
      </c>
      <c r="H33" s="34">
        <f t="shared" si="5"/>
        <v>3906.25</v>
      </c>
      <c r="I33" s="19">
        <f t="shared" ref="I33:R33" si="21">((($C$14-I13)/$C$12)/$C$9)*1000000</f>
        <v>416.17394343576649</v>
      </c>
      <c r="J33" s="19">
        <f t="shared" si="21"/>
        <v>412.34788687153292</v>
      </c>
      <c r="K33" s="19">
        <f t="shared" si="21"/>
        <v>408.52183030729941</v>
      </c>
      <c r="L33" s="19">
        <f t="shared" si="21"/>
        <v>404.69577374306584</v>
      </c>
      <c r="M33" s="19">
        <f t="shared" si="21"/>
        <v>400.86971717883233</v>
      </c>
      <c r="N33" s="19">
        <f t="shared" si="21"/>
        <v>397.04366061459876</v>
      </c>
      <c r="O33" s="19">
        <f t="shared" si="21"/>
        <v>393.21760405036514</v>
      </c>
      <c r="P33" s="19">
        <f t="shared" si="21"/>
        <v>389.39154748613163</v>
      </c>
      <c r="Q33" s="19">
        <f t="shared" si="21"/>
        <v>385.56549092189812</v>
      </c>
      <c r="R33" s="19">
        <f t="shared" si="21"/>
        <v>381.73943435766455</v>
      </c>
      <c r="T33" s="30"/>
      <c r="U33" s="15">
        <f>U32*2</f>
        <v>256</v>
      </c>
      <c r="V33" s="34">
        <f t="shared" si="7"/>
        <v>3906.25</v>
      </c>
      <c r="W33" s="19">
        <f t="shared" ref="W33:AF33" si="22">((($C$14-W13)/$C$12)/$C$9)*1000000</f>
        <v>418.38629526666887</v>
      </c>
      <c r="X33" s="19">
        <f t="shared" si="22"/>
        <v>416.77259053333768</v>
      </c>
      <c r="Y33" s="19">
        <f t="shared" si="22"/>
        <v>415.15888580000654</v>
      </c>
      <c r="Z33" s="19">
        <f t="shared" si="22"/>
        <v>413.54518106667535</v>
      </c>
      <c r="AA33" s="19">
        <f t="shared" si="22"/>
        <v>411.93147633334416</v>
      </c>
      <c r="AB33" s="19">
        <f t="shared" si="22"/>
        <v>410.31777160001292</v>
      </c>
      <c r="AC33" s="19">
        <f t="shared" si="22"/>
        <v>408.70406686668173</v>
      </c>
      <c r="AD33" s="19">
        <f t="shared" si="22"/>
        <v>407.09036213335065</v>
      </c>
      <c r="AE33" s="19">
        <f t="shared" si="22"/>
        <v>405.47665740001941</v>
      </c>
      <c r="AF33" s="19">
        <f t="shared" si="22"/>
        <v>403.86295266668827</v>
      </c>
    </row>
    <row r="34" spans="6:32" x14ac:dyDescent="0.35">
      <c r="F34" s="27"/>
      <c r="G34" s="15">
        <f t="shared" si="4"/>
        <v>512</v>
      </c>
      <c r="H34" s="34">
        <f t="shared" si="5"/>
        <v>1953.125</v>
      </c>
      <c r="I34" s="19">
        <f t="shared" ref="I34:R34" si="23">((($C$14-I14)/$C$12)/$C$9)*1000000</f>
        <v>412.34788687153292</v>
      </c>
      <c r="J34" s="19">
        <f t="shared" si="23"/>
        <v>404.69577374306584</v>
      </c>
      <c r="K34" s="19">
        <f t="shared" si="23"/>
        <v>397.04366061459876</v>
      </c>
      <c r="L34" s="19">
        <f t="shared" si="23"/>
        <v>389.39154748613163</v>
      </c>
      <c r="M34" s="19">
        <f t="shared" si="23"/>
        <v>381.73943435766455</v>
      </c>
      <c r="N34" s="19">
        <f t="shared" si="23"/>
        <v>374.08732122919741</v>
      </c>
      <c r="O34" s="19">
        <f t="shared" si="23"/>
        <v>366.43520810073034</v>
      </c>
      <c r="P34" s="19">
        <f t="shared" si="23"/>
        <v>358.78309497226326</v>
      </c>
      <c r="Q34" s="19">
        <f t="shared" si="23"/>
        <v>351.13098184379618</v>
      </c>
      <c r="R34" s="19">
        <f t="shared" si="23"/>
        <v>343.4788687153291</v>
      </c>
      <c r="T34" s="30"/>
      <c r="U34" s="15">
        <f>U33*2</f>
        <v>512</v>
      </c>
      <c r="V34" s="34">
        <f t="shared" si="7"/>
        <v>1953.125</v>
      </c>
      <c r="W34" s="19">
        <f t="shared" ref="W34:AF34" si="24">((($C$14-W14)/$C$12)/$C$9)*1000000</f>
        <v>416.77259053333768</v>
      </c>
      <c r="X34" s="19">
        <f t="shared" si="24"/>
        <v>413.54518106667535</v>
      </c>
      <c r="Y34" s="19">
        <f t="shared" si="24"/>
        <v>410.31777160001292</v>
      </c>
      <c r="Z34" s="19">
        <f t="shared" si="24"/>
        <v>407.09036213335065</v>
      </c>
      <c r="AA34" s="19">
        <f t="shared" si="24"/>
        <v>403.86295266668827</v>
      </c>
      <c r="AB34" s="19">
        <f t="shared" si="24"/>
        <v>400.63554320002589</v>
      </c>
      <c r="AC34" s="19">
        <f t="shared" si="24"/>
        <v>397.40813373336363</v>
      </c>
      <c r="AD34" s="19">
        <f t="shared" si="24"/>
        <v>394.18072426670113</v>
      </c>
      <c r="AE34" s="19">
        <f t="shared" si="24"/>
        <v>390.95331480003875</v>
      </c>
      <c r="AF34" s="19">
        <f t="shared" si="24"/>
        <v>387.72590533337649</v>
      </c>
    </row>
    <row r="35" spans="6:32" x14ac:dyDescent="0.35">
      <c r="F35" s="27"/>
      <c r="G35" s="15">
        <f t="shared" si="4"/>
        <v>1024</v>
      </c>
      <c r="H35" s="34">
        <f t="shared" si="5"/>
        <v>976.5625</v>
      </c>
      <c r="I35" s="19">
        <f t="shared" ref="I35:R35" si="25">((($C$14-I15)/$C$12)/$C$9)*1000000</f>
        <v>404.69577374306584</v>
      </c>
      <c r="J35" s="19">
        <f t="shared" si="25"/>
        <v>389.39154748613163</v>
      </c>
      <c r="K35" s="19">
        <f t="shared" si="25"/>
        <v>374.08732122919741</v>
      </c>
      <c r="L35" s="19">
        <f t="shared" si="25"/>
        <v>358.78309497226326</v>
      </c>
      <c r="M35" s="19">
        <f t="shared" si="25"/>
        <v>343.4788687153291</v>
      </c>
      <c r="N35" s="19">
        <f t="shared" si="25"/>
        <v>328.17464245839489</v>
      </c>
      <c r="O35" s="19">
        <f t="shared" si="25"/>
        <v>312.87041620146067</v>
      </c>
      <c r="P35" s="19">
        <f t="shared" si="25"/>
        <v>297.56618994452651</v>
      </c>
      <c r="Q35" s="19">
        <f t="shared" si="25"/>
        <v>282.2619636875923</v>
      </c>
      <c r="R35" s="19">
        <f t="shared" si="25"/>
        <v>266.95773743065809</v>
      </c>
      <c r="T35" s="30"/>
      <c r="U35" s="15">
        <f>U34*2</f>
        <v>1024</v>
      </c>
      <c r="V35" s="34">
        <f t="shared" si="7"/>
        <v>976.5625</v>
      </c>
      <c r="W35" s="19">
        <f t="shared" ref="W35:AF35" si="26">((($C$14-W15)/$C$12)/$C$9)*1000000</f>
        <v>413.54518106667535</v>
      </c>
      <c r="X35" s="19">
        <f t="shared" si="26"/>
        <v>407.09036213335065</v>
      </c>
      <c r="Y35" s="19">
        <f t="shared" si="26"/>
        <v>400.63554320002589</v>
      </c>
      <c r="Z35" s="19">
        <f t="shared" si="26"/>
        <v>394.18072426670113</v>
      </c>
      <c r="AA35" s="19">
        <f t="shared" si="26"/>
        <v>387.72590533337649</v>
      </c>
      <c r="AB35" s="19">
        <f t="shared" si="26"/>
        <v>381.27108640005179</v>
      </c>
      <c r="AC35" s="19">
        <f t="shared" si="26"/>
        <v>374.81626746672703</v>
      </c>
      <c r="AD35" s="19">
        <f t="shared" si="26"/>
        <v>368.36144853340238</v>
      </c>
      <c r="AE35" s="19">
        <f t="shared" si="26"/>
        <v>361.90662960007762</v>
      </c>
      <c r="AF35" s="19">
        <f t="shared" si="26"/>
        <v>355.45181066675292</v>
      </c>
    </row>
    <row r="36" spans="6:32" x14ac:dyDescent="0.35">
      <c r="F36" s="27"/>
      <c r="G36" s="15">
        <f t="shared" si="4"/>
        <v>2048</v>
      </c>
      <c r="H36" s="34">
        <f t="shared" si="5"/>
        <v>488.28125</v>
      </c>
      <c r="I36" s="19">
        <f t="shared" ref="I36:R36" si="27">((($C$14-I16)/$C$12)/$C$9)*1000000</f>
        <v>389.39154748613163</v>
      </c>
      <c r="J36" s="19">
        <f t="shared" si="27"/>
        <v>358.78309497226326</v>
      </c>
      <c r="K36" s="19">
        <f t="shared" si="27"/>
        <v>328.17464245839489</v>
      </c>
      <c r="L36" s="19">
        <f t="shared" si="27"/>
        <v>297.56618994452651</v>
      </c>
      <c r="M36" s="19">
        <f t="shared" si="27"/>
        <v>266.95773743065809</v>
      </c>
      <c r="N36" s="19">
        <f t="shared" si="27"/>
        <v>236.34928491678971</v>
      </c>
      <c r="O36" s="19">
        <f t="shared" si="27"/>
        <v>205.74083240292131</v>
      </c>
      <c r="P36" s="19">
        <f t="shared" si="27"/>
        <v>175.13237988905294</v>
      </c>
      <c r="Q36" s="19">
        <f t="shared" si="27"/>
        <v>144.52392737518454</v>
      </c>
      <c r="R36" s="19">
        <f t="shared" si="27"/>
        <v>113.91547486131611</v>
      </c>
      <c r="T36" s="30"/>
      <c r="U36" s="15">
        <f>U35*2</f>
        <v>2048</v>
      </c>
      <c r="V36" s="34">
        <f t="shared" si="7"/>
        <v>488.28125</v>
      </c>
      <c r="W36" s="19">
        <f t="shared" ref="W36:AF36" si="28">((($C$14-W16)/$C$12)/$C$9)*1000000</f>
        <v>407.09036213335065</v>
      </c>
      <c r="X36" s="19">
        <f t="shared" si="28"/>
        <v>394.18072426670113</v>
      </c>
      <c r="Y36" s="19">
        <f t="shared" si="28"/>
        <v>381.27108640005179</v>
      </c>
      <c r="Z36" s="19">
        <f t="shared" si="28"/>
        <v>368.36144853340238</v>
      </c>
      <c r="AA36" s="19">
        <f t="shared" si="28"/>
        <v>355.45181066675292</v>
      </c>
      <c r="AB36" s="19">
        <f t="shared" si="28"/>
        <v>342.54217280010346</v>
      </c>
      <c r="AC36" s="19">
        <f t="shared" si="28"/>
        <v>329.63253493345411</v>
      </c>
      <c r="AD36" s="19">
        <f t="shared" si="28"/>
        <v>316.72289706680465</v>
      </c>
      <c r="AE36" s="19">
        <f t="shared" si="28"/>
        <v>303.81325920015524</v>
      </c>
      <c r="AF36" s="19">
        <f t="shared" si="28"/>
        <v>290.90362133350584</v>
      </c>
    </row>
    <row r="37" spans="6:32" x14ac:dyDescent="0.35">
      <c r="F37" s="27"/>
      <c r="G37" s="15">
        <f t="shared" si="4"/>
        <v>4096</v>
      </c>
      <c r="H37" s="34">
        <f t="shared" si="5"/>
        <v>244.140625</v>
      </c>
      <c r="I37" s="19">
        <f t="shared" ref="I37:R37" si="29">((($C$14-I17)/$C$12)/$C$9)*1000000</f>
        <v>358.78309497226326</v>
      </c>
      <c r="J37" s="19">
        <f t="shared" si="29"/>
        <v>297.56618994452651</v>
      </c>
      <c r="K37" s="19">
        <f t="shared" si="29"/>
        <v>236.34928491678971</v>
      </c>
      <c r="L37" s="19">
        <f t="shared" si="29"/>
        <v>175.13237988905294</v>
      </c>
      <c r="M37" s="19">
        <f t="shared" si="29"/>
        <v>113.91547486131611</v>
      </c>
      <c r="N37" s="19">
        <f t="shared" si="29"/>
        <v>52.69856983357937</v>
      </c>
      <c r="O37" s="19">
        <f t="shared" si="29"/>
        <v>-8.5183351941573733</v>
      </c>
      <c r="P37" s="19">
        <f t="shared" si="29"/>
        <v>-69.735240221894188</v>
      </c>
      <c r="Q37" s="19">
        <f t="shared" si="29"/>
        <v>-130.95214524963097</v>
      </c>
      <c r="R37" s="19">
        <f t="shared" si="29"/>
        <v>-192.16905027736777</v>
      </c>
      <c r="T37" s="30"/>
      <c r="U37" s="15">
        <f>U36*2</f>
        <v>4096</v>
      </c>
      <c r="V37" s="34">
        <f t="shared" si="7"/>
        <v>244.140625</v>
      </c>
      <c r="W37" s="19">
        <f t="shared" ref="W37:AF37" si="30">((($C$14-W17)/$C$12)/$C$9)*1000000</f>
        <v>394.18072426670113</v>
      </c>
      <c r="X37" s="19">
        <f t="shared" si="30"/>
        <v>368.36144853340238</v>
      </c>
      <c r="Y37" s="19">
        <f t="shared" si="30"/>
        <v>342.54217280010346</v>
      </c>
      <c r="Z37" s="19">
        <f t="shared" si="30"/>
        <v>316.72289706680465</v>
      </c>
      <c r="AA37" s="19">
        <f t="shared" si="30"/>
        <v>290.90362133350584</v>
      </c>
      <c r="AB37" s="19">
        <f t="shared" si="30"/>
        <v>265.08434560020692</v>
      </c>
      <c r="AC37" s="19">
        <f t="shared" si="30"/>
        <v>239.26506986690811</v>
      </c>
      <c r="AD37" s="19">
        <f t="shared" si="30"/>
        <v>213.44579413360927</v>
      </c>
      <c r="AE37" s="19">
        <f t="shared" si="30"/>
        <v>187.62651840031043</v>
      </c>
      <c r="AF37" s="19">
        <f t="shared" si="30"/>
        <v>161.80724266701156</v>
      </c>
    </row>
    <row r="38" spans="6:32" x14ac:dyDescent="0.35">
      <c r="F38" s="27"/>
      <c r="G38" s="15">
        <f t="shared" si="4"/>
        <v>8192</v>
      </c>
      <c r="H38" s="34">
        <f t="shared" si="5"/>
        <v>122.0703125</v>
      </c>
      <c r="I38" s="19">
        <f t="shared" ref="I38:R38" si="31">((($C$14-I18)/$C$12)/$C$9)*1000000</f>
        <v>297.56618994452651</v>
      </c>
      <c r="J38" s="19">
        <f t="shared" si="31"/>
        <v>175.13237988905294</v>
      </c>
      <c r="K38" s="19">
        <f t="shared" si="31"/>
        <v>52.69856983357937</v>
      </c>
      <c r="L38" s="19">
        <f t="shared" si="31"/>
        <v>-69.735240221894188</v>
      </c>
      <c r="M38" s="19">
        <f t="shared" si="31"/>
        <v>-192.16905027736777</v>
      </c>
      <c r="N38" s="19">
        <f t="shared" si="31"/>
        <v>-314.60286033284132</v>
      </c>
      <c r="O38" s="19">
        <f t="shared" si="31"/>
        <v>-437.03667038831475</v>
      </c>
      <c r="P38" s="19">
        <f t="shared" si="31"/>
        <v>-559.47048044378835</v>
      </c>
      <c r="Q38" s="19">
        <f t="shared" si="31"/>
        <v>-681.90429049926206</v>
      </c>
      <c r="R38" s="19">
        <f t="shared" si="31"/>
        <v>-804.33810055473566</v>
      </c>
      <c r="T38" s="30"/>
      <c r="U38" s="15">
        <f>U37*2</f>
        <v>8192</v>
      </c>
      <c r="V38" s="34">
        <f t="shared" si="7"/>
        <v>122.0703125</v>
      </c>
      <c r="W38" s="19">
        <f t="shared" ref="W38:AF38" si="32">((($C$14-W18)/$C$12)/$C$9)*1000000</f>
        <v>368.36144853340238</v>
      </c>
      <c r="X38" s="19">
        <f t="shared" si="32"/>
        <v>316.72289706680465</v>
      </c>
      <c r="Y38" s="19">
        <f t="shared" si="32"/>
        <v>265.08434560020692</v>
      </c>
      <c r="Z38" s="19">
        <f t="shared" si="32"/>
        <v>213.44579413360927</v>
      </c>
      <c r="AA38" s="19">
        <f t="shared" si="32"/>
        <v>161.80724266701156</v>
      </c>
      <c r="AB38" s="19">
        <f t="shared" si="32"/>
        <v>110.1686912004139</v>
      </c>
      <c r="AC38" s="19">
        <f t="shared" si="32"/>
        <v>58.530139733816213</v>
      </c>
      <c r="AD38" s="19">
        <f t="shared" si="32"/>
        <v>6.8915882672185163</v>
      </c>
      <c r="AE38" s="19">
        <f t="shared" si="32"/>
        <v>-44.746963199379181</v>
      </c>
      <c r="AF38" s="19">
        <f t="shared" si="32"/>
        <v>-96.385514665976856</v>
      </c>
    </row>
    <row r="39" spans="6:32" x14ac:dyDescent="0.35">
      <c r="F39" s="27"/>
      <c r="G39" s="15">
        <f t="shared" si="4"/>
        <v>16384</v>
      </c>
      <c r="H39" s="34">
        <f t="shared" si="5"/>
        <v>61.03515625</v>
      </c>
      <c r="I39" s="19">
        <f t="shared" ref="I39:R39" si="33">((($C$14-I19)/$C$12)/$C$9)*1000000</f>
        <v>175.13237988905294</v>
      </c>
      <c r="J39" s="19">
        <f t="shared" si="33"/>
        <v>-69.735240221894188</v>
      </c>
      <c r="K39" s="19">
        <f t="shared" si="33"/>
        <v>-314.60286033284132</v>
      </c>
      <c r="L39" s="19">
        <f t="shared" si="33"/>
        <v>-559.47048044378835</v>
      </c>
      <c r="M39" s="19">
        <f t="shared" si="33"/>
        <v>-804.33810055473566</v>
      </c>
      <c r="N39" s="19">
        <f t="shared" si="33"/>
        <v>-1049.2057206656825</v>
      </c>
      <c r="O39" s="19">
        <f t="shared" si="33"/>
        <v>-1294.0733407766295</v>
      </c>
      <c r="P39" s="19">
        <f t="shared" si="33"/>
        <v>-1538.9409608875769</v>
      </c>
      <c r="Q39" s="19">
        <f t="shared" si="33"/>
        <v>-1783.8085809985243</v>
      </c>
      <c r="R39" s="19">
        <f t="shared" si="33"/>
        <v>-2028.6762011094715</v>
      </c>
      <c r="T39" s="30"/>
      <c r="U39" s="15">
        <f>U38*2</f>
        <v>16384</v>
      </c>
      <c r="V39" s="34">
        <f t="shared" si="7"/>
        <v>61.03515625</v>
      </c>
      <c r="W39" s="19">
        <f t="shared" ref="W39:AF39" si="34">((($C$14-W19)/$C$12)/$C$9)*1000000</f>
        <v>316.72289706680465</v>
      </c>
      <c r="X39" s="19">
        <f t="shared" si="34"/>
        <v>213.44579413360927</v>
      </c>
      <c r="Y39" s="19">
        <f t="shared" si="34"/>
        <v>110.1686912004139</v>
      </c>
      <c r="Z39" s="19">
        <f t="shared" si="34"/>
        <v>6.8915882672185163</v>
      </c>
      <c r="AA39" s="19">
        <f t="shared" si="34"/>
        <v>-96.385514665976856</v>
      </c>
      <c r="AB39" s="19">
        <f t="shared" si="34"/>
        <v>-199.66261759917225</v>
      </c>
      <c r="AC39" s="19">
        <f t="shared" si="34"/>
        <v>-302.93972053236763</v>
      </c>
      <c r="AD39" s="19">
        <f t="shared" si="34"/>
        <v>-406.21682346556304</v>
      </c>
      <c r="AE39" s="19">
        <f t="shared" si="34"/>
        <v>-509.49392639875845</v>
      </c>
      <c r="AF39" s="19">
        <f t="shared" si="34"/>
        <v>-612.77102933195374</v>
      </c>
    </row>
    <row r="40" spans="6:32" x14ac:dyDescent="0.35">
      <c r="F40" s="27"/>
      <c r="G40" s="15">
        <f t="shared" si="4"/>
        <v>32768</v>
      </c>
      <c r="H40" s="34">
        <f t="shared" si="5"/>
        <v>30.517578125</v>
      </c>
      <c r="I40" s="19">
        <f t="shared" ref="I40:R40" si="35">((($C$14-I20)/$C$12)/$C$9)*1000000</f>
        <v>-69.735240221894188</v>
      </c>
      <c r="J40" s="19">
        <f t="shared" si="35"/>
        <v>-559.47048044378835</v>
      </c>
      <c r="K40" s="19">
        <f t="shared" si="35"/>
        <v>-1049.2057206656825</v>
      </c>
      <c r="L40" s="19">
        <f t="shared" si="35"/>
        <v>-1538.9409608875769</v>
      </c>
      <c r="M40" s="19">
        <f t="shared" si="35"/>
        <v>-2028.6762011094715</v>
      </c>
      <c r="N40" s="19">
        <f t="shared" si="35"/>
        <v>-2518.411441331365</v>
      </c>
      <c r="O40" s="19">
        <f t="shared" si="35"/>
        <v>-3008.1466815532594</v>
      </c>
      <c r="P40" s="19">
        <f t="shared" si="35"/>
        <v>-3497.8819217751538</v>
      </c>
      <c r="Q40" s="19">
        <f t="shared" si="35"/>
        <v>-3987.6171619970482</v>
      </c>
      <c r="R40" s="19">
        <f t="shared" si="35"/>
        <v>-4477.3524022189422</v>
      </c>
      <c r="T40" s="30"/>
      <c r="U40" s="15">
        <f>U39*2</f>
        <v>32768</v>
      </c>
      <c r="V40" s="34">
        <f t="shared" si="7"/>
        <v>30.517578125</v>
      </c>
      <c r="W40" s="19">
        <f t="shared" ref="W40:AF40" si="36">((($C$14-W20)/$C$12)/$C$9)*1000000</f>
        <v>213.44579413360927</v>
      </c>
      <c r="X40" s="19">
        <f t="shared" si="36"/>
        <v>6.8915882672185163</v>
      </c>
      <c r="Y40" s="19">
        <f t="shared" si="36"/>
        <v>-199.66261759917225</v>
      </c>
      <c r="Z40" s="19">
        <f t="shared" si="36"/>
        <v>-406.21682346556304</v>
      </c>
      <c r="AA40" s="19">
        <f t="shared" si="36"/>
        <v>-612.77102933195374</v>
      </c>
      <c r="AB40" s="19">
        <f t="shared" si="36"/>
        <v>-819.32523519834444</v>
      </c>
      <c r="AC40" s="19">
        <f t="shared" si="36"/>
        <v>-1025.8794410647351</v>
      </c>
      <c r="AD40" s="19">
        <f t="shared" si="36"/>
        <v>-1232.4336469311261</v>
      </c>
      <c r="AE40" s="19">
        <f t="shared" si="36"/>
        <v>-1438.987852797517</v>
      </c>
      <c r="AF40" s="19">
        <f t="shared" si="36"/>
        <v>-1645.5420586639075</v>
      </c>
    </row>
    <row r="41" spans="6:32" x14ac:dyDescent="0.35">
      <c r="F41" s="27"/>
      <c r="G41" s="15">
        <f t="shared" si="4"/>
        <v>65536</v>
      </c>
      <c r="H41" s="34">
        <f t="shared" si="5"/>
        <v>15.2587890625</v>
      </c>
      <c r="I41" s="19">
        <f t="shared" ref="I41:R41" si="37">((($C$14-I21)/$C$12)/$C$9)*1000000</f>
        <v>-559.47048044378835</v>
      </c>
      <c r="J41" s="19">
        <f t="shared" si="37"/>
        <v>-1538.9409608875769</v>
      </c>
      <c r="K41" s="19">
        <f t="shared" si="37"/>
        <v>-2518.411441331365</v>
      </c>
      <c r="L41" s="19">
        <f t="shared" si="37"/>
        <v>-3497.8819217751538</v>
      </c>
      <c r="M41" s="19">
        <f t="shared" si="37"/>
        <v>-4477.3524022189422</v>
      </c>
      <c r="N41" s="19">
        <f t="shared" si="37"/>
        <v>-5456.8228826627301</v>
      </c>
      <c r="O41" s="19">
        <f t="shared" si="37"/>
        <v>-6436.2933631065189</v>
      </c>
      <c r="P41" s="19">
        <f t="shared" si="37"/>
        <v>-7415.7638435503077</v>
      </c>
      <c r="Q41" s="19">
        <f t="shared" si="37"/>
        <v>-8395.2343239940965</v>
      </c>
      <c r="R41" s="19">
        <f t="shared" si="37"/>
        <v>-9374.7048044378862</v>
      </c>
      <c r="T41" s="30"/>
      <c r="U41" s="15">
        <f>U40*2</f>
        <v>65536</v>
      </c>
      <c r="V41" s="34">
        <f t="shared" si="7"/>
        <v>15.2587890625</v>
      </c>
      <c r="W41" s="19">
        <f t="shared" ref="W41:AF41" si="38">((($C$14-W21)/$C$12)/$C$9)*1000000</f>
        <v>6.8915882672185163</v>
      </c>
      <c r="X41" s="19">
        <f t="shared" si="38"/>
        <v>-406.21682346556304</v>
      </c>
      <c r="Y41" s="19">
        <f t="shared" si="38"/>
        <v>-819.32523519834444</v>
      </c>
      <c r="Z41" s="19">
        <f t="shared" si="38"/>
        <v>-1232.4336469311261</v>
      </c>
      <c r="AA41" s="19">
        <f t="shared" si="38"/>
        <v>-1645.5420586639075</v>
      </c>
      <c r="AB41" s="19">
        <f t="shared" si="38"/>
        <v>-2058.6504703966889</v>
      </c>
      <c r="AC41" s="19">
        <f t="shared" si="38"/>
        <v>-2471.7588821294703</v>
      </c>
      <c r="AD41" s="19">
        <f t="shared" si="38"/>
        <v>-2884.8672938622526</v>
      </c>
      <c r="AE41" s="19">
        <f t="shared" si="38"/>
        <v>-3297.9757055950336</v>
      </c>
      <c r="AF41" s="19">
        <f t="shared" si="38"/>
        <v>-3711.0841173278154</v>
      </c>
    </row>
    <row r="42" spans="6:32" x14ac:dyDescent="0.35">
      <c r="F42" s="27"/>
      <c r="G42" s="28">
        <f t="shared" si="4"/>
        <v>100000</v>
      </c>
      <c r="H42" s="34">
        <f t="shared" si="5"/>
        <v>10</v>
      </c>
      <c r="I42" s="29">
        <f t="shared" ref="I42:R42" si="39">((($C$14-I22)/$C$12)/$C$9)*1000000</f>
        <v>-1074.5533454037297</v>
      </c>
      <c r="J42" s="29">
        <f t="shared" si="39"/>
        <v>-2569.1066908074595</v>
      </c>
      <c r="K42" s="29">
        <f t="shared" si="39"/>
        <v>-4063.6600362111885</v>
      </c>
      <c r="L42" s="29">
        <f t="shared" si="39"/>
        <v>-5558.2133816149189</v>
      </c>
      <c r="M42" s="29">
        <f t="shared" si="39"/>
        <v>-7052.7667270186494</v>
      </c>
      <c r="N42" s="29">
        <f t="shared" si="39"/>
        <v>-8547.3200724223771</v>
      </c>
      <c r="O42" s="29">
        <f t="shared" si="39"/>
        <v>-10041.873417826109</v>
      </c>
      <c r="P42" s="29">
        <f t="shared" si="39"/>
        <v>-11536.426763229838</v>
      </c>
      <c r="Q42" s="29">
        <f t="shared" si="39"/>
        <v>-13030.980108633568</v>
      </c>
      <c r="R42" s="29">
        <f t="shared" si="39"/>
        <v>-14525.533454037299</v>
      </c>
      <c r="T42" s="30"/>
      <c r="U42" s="33">
        <v>100000</v>
      </c>
      <c r="V42" s="34">
        <f t="shared" si="7"/>
        <v>10</v>
      </c>
      <c r="W42" s="19">
        <f t="shared" ref="W42:AF42" si="40">((($C$14-W22)/$C$12)/$C$9)*1000000</f>
        <v>-210.35341145749129</v>
      </c>
      <c r="X42" s="19">
        <f t="shared" si="40"/>
        <v>-840.70682291498258</v>
      </c>
      <c r="Y42" s="19">
        <f t="shared" si="40"/>
        <v>-1471.0602343724738</v>
      </c>
      <c r="Z42" s="19">
        <f t="shared" si="40"/>
        <v>-2101.4136458299649</v>
      </c>
      <c r="AA42" s="19">
        <f t="shared" si="40"/>
        <v>-2731.7670572874563</v>
      </c>
      <c r="AB42" s="19">
        <f t="shared" si="40"/>
        <v>-3362.1204687449481</v>
      </c>
      <c r="AC42" s="19">
        <f t="shared" si="40"/>
        <v>-3992.4738802024394</v>
      </c>
      <c r="AD42" s="19">
        <f t="shared" si="40"/>
        <v>-4622.8272916599299</v>
      </c>
      <c r="AE42" s="19">
        <f t="shared" si="40"/>
        <v>-5253.1807031174212</v>
      </c>
      <c r="AF42" s="19">
        <f t="shared" si="40"/>
        <v>-5883.5341145749135</v>
      </c>
    </row>
    <row r="43" spans="6:32" x14ac:dyDescent="0.35">
      <c r="F43" s="27"/>
      <c r="G43" s="28">
        <f t="shared" si="4"/>
        <v>131072</v>
      </c>
      <c r="H43" s="34">
        <f t="shared" si="5"/>
        <v>7.62939453125</v>
      </c>
      <c r="I43" s="29">
        <f t="shared" ref="I43:R43" si="41">((($C$14-I23)/$C$12)/$C$9)*1000000</f>
        <v>-1538.9409608875769</v>
      </c>
      <c r="J43" s="29">
        <f t="shared" si="41"/>
        <v>-3497.8819217751538</v>
      </c>
      <c r="K43" s="29">
        <f t="shared" si="41"/>
        <v>-5456.8228826627301</v>
      </c>
      <c r="L43" s="29">
        <f t="shared" si="41"/>
        <v>-7415.7638435503077</v>
      </c>
      <c r="M43" s="29">
        <f t="shared" si="41"/>
        <v>-9374.7048044378862</v>
      </c>
      <c r="N43" s="29">
        <f t="shared" si="41"/>
        <v>-11333.64576532546</v>
      </c>
      <c r="O43" s="29">
        <f t="shared" si="41"/>
        <v>-13292.586726213038</v>
      </c>
      <c r="P43" s="29">
        <f t="shared" si="41"/>
        <v>-15251.527687100615</v>
      </c>
      <c r="Q43" s="29">
        <f t="shared" si="41"/>
        <v>-17210.468647988193</v>
      </c>
      <c r="R43" s="29">
        <f t="shared" si="41"/>
        <v>-19169.409608875772</v>
      </c>
      <c r="T43" s="30"/>
      <c r="U43" s="28">
        <f>U41*2</f>
        <v>131072</v>
      </c>
      <c r="V43" s="34">
        <f t="shared" si="7"/>
        <v>7.62939453125</v>
      </c>
      <c r="W43" s="19">
        <f t="shared" ref="W43:AF43" si="42">((($C$14-W23)/$C$12)/$C$9)*1000000</f>
        <v>-406.21682346556304</v>
      </c>
      <c r="X43" s="19">
        <f t="shared" si="42"/>
        <v>-1232.4336469311261</v>
      </c>
      <c r="Y43" s="19">
        <f t="shared" si="42"/>
        <v>-2058.6504703966889</v>
      </c>
      <c r="Z43" s="19">
        <f t="shared" si="42"/>
        <v>-2884.8672938622526</v>
      </c>
      <c r="AA43" s="19">
        <f t="shared" si="42"/>
        <v>-3711.0841173278154</v>
      </c>
      <c r="AB43" s="19">
        <f t="shared" si="42"/>
        <v>-4537.3009407933778</v>
      </c>
      <c r="AC43" s="19">
        <f t="shared" si="42"/>
        <v>-5363.5177642589406</v>
      </c>
      <c r="AD43" s="19">
        <f t="shared" si="42"/>
        <v>-6189.7345877245043</v>
      </c>
      <c r="AE43" s="19">
        <f t="shared" si="42"/>
        <v>-7015.9514111900671</v>
      </c>
      <c r="AF43" s="19">
        <f t="shared" si="42"/>
        <v>-7842.1682346556299</v>
      </c>
    </row>
  </sheetData>
  <mergeCells count="7">
    <mergeCell ref="B1:C1"/>
    <mergeCell ref="G2:R2"/>
    <mergeCell ref="F5:F23"/>
    <mergeCell ref="F25:F43"/>
    <mergeCell ref="T5:T23"/>
    <mergeCell ref="U2:AF2"/>
    <mergeCell ref="T25:T43"/>
  </mergeCells>
  <conditionalFormatting sqref="I5:R23">
    <cfRule type="cellIs" dxfId="4" priority="4" operator="greaterThan">
      <formula>$C$19</formula>
    </cfRule>
  </conditionalFormatting>
  <conditionalFormatting sqref="I25:R43">
    <cfRule type="cellIs" dxfId="2" priority="3" operator="lessThan">
      <formula>$C$16</formula>
    </cfRule>
  </conditionalFormatting>
  <conditionalFormatting sqref="W5:AF23">
    <cfRule type="cellIs" dxfId="1" priority="2" operator="greaterThan">
      <formula>$C$19</formula>
    </cfRule>
  </conditionalFormatting>
  <conditionalFormatting sqref="W25:AF43">
    <cfRule type="cellIs" dxfId="0" priority="1" operator="lessThan">
      <formula>$C$16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B24B-DB87-4B5F-A8D9-F6B97F8D4961}">
  <dimension ref="A1:I13"/>
  <sheetViews>
    <sheetView tabSelected="1" workbookViewId="0">
      <selection activeCell="D23" sqref="D23"/>
    </sheetView>
  </sheetViews>
  <sheetFormatPr defaultRowHeight="14.5" x14ac:dyDescent="0.35"/>
  <cols>
    <col min="2" max="2" width="26" customWidth="1"/>
    <col min="3" max="3" width="19.36328125" customWidth="1"/>
    <col min="4" max="4" width="10.81640625" bestFit="1" customWidth="1"/>
    <col min="5" max="5" width="13.36328125" customWidth="1"/>
    <col min="7" max="7" width="11.90625" customWidth="1"/>
    <col min="8" max="8" width="19.08984375" customWidth="1"/>
  </cols>
  <sheetData>
    <row r="1" spans="1:9" x14ac:dyDescent="0.35">
      <c r="A1" s="12" t="s">
        <v>206</v>
      </c>
      <c r="B1" s="12"/>
      <c r="C1" s="12"/>
    </row>
    <row r="2" spans="1:9" ht="58" x14ac:dyDescent="0.35">
      <c r="A2" s="2">
        <v>1</v>
      </c>
      <c r="B2" s="1" t="s">
        <v>1</v>
      </c>
      <c r="C2" t="s">
        <v>0</v>
      </c>
      <c r="D2" t="s">
        <v>207</v>
      </c>
    </row>
    <row r="3" spans="1:9" ht="43.5" x14ac:dyDescent="0.35">
      <c r="A3" s="2">
        <v>2</v>
      </c>
      <c r="B3" s="1" t="s">
        <v>205</v>
      </c>
      <c r="C3" t="s">
        <v>204</v>
      </c>
    </row>
    <row r="4" spans="1:9" x14ac:dyDescent="0.35">
      <c r="A4" s="2">
        <v>3</v>
      </c>
      <c r="B4" t="s">
        <v>219</v>
      </c>
      <c r="C4" t="s">
        <v>215</v>
      </c>
    </row>
    <row r="5" spans="1:9" x14ac:dyDescent="0.35">
      <c r="A5" s="2">
        <v>4</v>
      </c>
      <c r="B5" t="s">
        <v>224</v>
      </c>
      <c r="C5" t="s">
        <v>223</v>
      </c>
    </row>
    <row r="6" spans="1:9" x14ac:dyDescent="0.35">
      <c r="A6" s="2">
        <v>5</v>
      </c>
      <c r="B6" t="s">
        <v>216</v>
      </c>
      <c r="C6" t="s">
        <v>225</v>
      </c>
    </row>
    <row r="7" spans="1:9" x14ac:dyDescent="0.35">
      <c r="A7" s="2">
        <v>6</v>
      </c>
      <c r="B7" t="s">
        <v>228</v>
      </c>
      <c r="C7" t="s">
        <v>227</v>
      </c>
    </row>
    <row r="10" spans="1:9" x14ac:dyDescent="0.35">
      <c r="D10" s="15" t="s">
        <v>210</v>
      </c>
      <c r="E10" s="15" t="s">
        <v>221</v>
      </c>
      <c r="F10" s="15" t="s">
        <v>220</v>
      </c>
      <c r="G10" s="15" t="s">
        <v>222</v>
      </c>
      <c r="H10" s="15" t="s">
        <v>230</v>
      </c>
    </row>
    <row r="11" spans="1:9" x14ac:dyDescent="0.35">
      <c r="A11" s="16">
        <v>1</v>
      </c>
      <c r="B11" s="16" t="s">
        <v>212</v>
      </c>
      <c r="C11" s="16" t="s">
        <v>208</v>
      </c>
      <c r="D11" s="16" t="s">
        <v>211</v>
      </c>
      <c r="E11" s="16"/>
      <c r="F11" s="16">
        <v>1</v>
      </c>
      <c r="G11" s="16"/>
      <c r="I11" s="23" t="s">
        <v>252</v>
      </c>
    </row>
    <row r="12" spans="1:9" x14ac:dyDescent="0.35">
      <c r="A12">
        <v>2</v>
      </c>
      <c r="B12" t="s">
        <v>209</v>
      </c>
      <c r="C12" t="s">
        <v>213</v>
      </c>
      <c r="D12" t="s">
        <v>214</v>
      </c>
      <c r="E12" s="13">
        <f>64.6/2.2</f>
        <v>29.36363636363636</v>
      </c>
      <c r="F12">
        <v>2</v>
      </c>
      <c r="G12" t="s">
        <v>229</v>
      </c>
      <c r="H12" s="14">
        <f>1000000/(3*5)</f>
        <v>66666.666666666672</v>
      </c>
    </row>
    <row r="13" spans="1:9" x14ac:dyDescent="0.35">
      <c r="A13">
        <v>3</v>
      </c>
      <c r="B13" t="s">
        <v>217</v>
      </c>
      <c r="C13" t="s">
        <v>216</v>
      </c>
      <c r="D13" t="s">
        <v>218</v>
      </c>
      <c r="E13" s="13">
        <f>1610/130</f>
        <v>12.384615384615385</v>
      </c>
      <c r="F13">
        <v>3</v>
      </c>
      <c r="G13" t="s">
        <v>226</v>
      </c>
      <c r="H13">
        <f>1000000/(2.5*4)</f>
        <v>100000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95CF-64E6-4FAF-99E1-ABE76E5F486D}">
  <dimension ref="A1:P47"/>
  <sheetViews>
    <sheetView workbookViewId="0">
      <selection activeCell="D10" sqref="D10"/>
    </sheetView>
  </sheetViews>
  <sheetFormatPr defaultRowHeight="14.5" x14ac:dyDescent="0.35"/>
  <cols>
    <col min="1" max="1" width="6.36328125" bestFit="1" customWidth="1"/>
    <col min="2" max="2" width="13.36328125" hidden="1" customWidth="1"/>
    <col min="3" max="3" width="12.26953125" hidden="1" customWidth="1"/>
    <col min="4" max="4" width="23.7265625" customWidth="1"/>
    <col min="5" max="5" width="19.7265625" hidden="1" customWidth="1"/>
    <col min="6" max="6" width="10.54296875" hidden="1" customWidth="1"/>
    <col min="7" max="7" width="20.453125" customWidth="1"/>
    <col min="8" max="8" width="17" customWidth="1"/>
    <col min="9" max="9" width="9.90625" bestFit="1" customWidth="1"/>
    <col min="10" max="10" width="13" customWidth="1"/>
    <col min="11" max="11" width="12.90625" customWidth="1"/>
    <col min="12" max="12" width="14.6328125" customWidth="1"/>
    <col min="13" max="13" width="11.7265625" customWidth="1"/>
    <col min="14" max="14" width="15.1796875" customWidth="1"/>
    <col min="15" max="15" width="12.54296875" customWidth="1"/>
    <col min="16" max="16" width="17.36328125" style="10" customWidth="1"/>
  </cols>
  <sheetData>
    <row r="1" spans="1:16" x14ac:dyDescent="0.35">
      <c r="A1" t="s">
        <v>2</v>
      </c>
      <c r="B1" t="s">
        <v>3</v>
      </c>
      <c r="C1" t="s">
        <v>184</v>
      </c>
      <c r="D1" t="s">
        <v>185</v>
      </c>
      <c r="E1" t="s">
        <v>5</v>
      </c>
      <c r="F1" t="s">
        <v>6</v>
      </c>
      <c r="G1" t="s">
        <v>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s="10" t="s">
        <v>203</v>
      </c>
    </row>
    <row r="2" spans="1:16" x14ac:dyDescent="0.35">
      <c r="A2" s="3" t="s">
        <v>8</v>
      </c>
      <c r="B2" s="3" t="s">
        <v>9</v>
      </c>
      <c r="C2" s="3" t="s">
        <v>10</v>
      </c>
      <c r="D2" s="6" t="str">
        <f>CONCATENATE(Amity_tree[[#This Row],[Species]]," ",Amity_tree[[#This Row],[Column1]])</f>
        <v>Ficus benjamina</v>
      </c>
      <c r="E2" s="3" t="s">
        <v>11</v>
      </c>
      <c r="F2" s="3" t="s">
        <v>12</v>
      </c>
      <c r="G2" s="3" t="str">
        <f>CONCATENATE(Amity_tree[[#This Row],[Native/]]," ",Amity_tree[[#This Row],[Exotic]])</f>
        <v>Weeping fig</v>
      </c>
      <c r="H2" s="3" t="s">
        <v>6</v>
      </c>
      <c r="I2" s="7">
        <v>436</v>
      </c>
      <c r="J2" s="9">
        <v>14481.29</v>
      </c>
      <c r="K2" s="2">
        <v>2172.19</v>
      </c>
      <c r="L2" s="2">
        <v>16653.48</v>
      </c>
      <c r="M2" s="2">
        <v>8326.74</v>
      </c>
      <c r="N2" s="2">
        <v>30531.39</v>
      </c>
      <c r="O2" s="2">
        <v>30.53</v>
      </c>
      <c r="P2" s="11">
        <f>Amity_tree[[#This Row],[CO2e (kg)]]/Amity_tree[[#This Row],[Total '# trees]]</f>
        <v>70.026123853211004</v>
      </c>
    </row>
    <row r="3" spans="1:16" x14ac:dyDescent="0.35">
      <c r="A3" s="3" t="s">
        <v>13</v>
      </c>
      <c r="B3" s="3" t="s">
        <v>14</v>
      </c>
      <c r="C3" s="3" t="s">
        <v>15</v>
      </c>
      <c r="D3" s="6" t="str">
        <f>CONCATENATE(Amity_tree[[#This Row],[Species]]," ",Amity_tree[[#This Row],[Column1]])</f>
        <v>Alstonia scholaris</v>
      </c>
      <c r="E3" s="3" t="s">
        <v>194</v>
      </c>
      <c r="F3" s="3" t="s">
        <v>16</v>
      </c>
      <c r="G3" s="3" t="str">
        <f>CONCATENATE(Amity_tree[[#This Row],[Native/]]," ",Amity_tree[[#This Row],[Exotic]])</f>
        <v>Scholar's Tree</v>
      </c>
      <c r="H3" s="3" t="s">
        <v>17</v>
      </c>
      <c r="I3" s="7">
        <v>308</v>
      </c>
      <c r="J3" s="5">
        <v>7769.11</v>
      </c>
      <c r="K3" s="2">
        <v>1165.3699999999999</v>
      </c>
      <c r="L3" s="2">
        <v>8934.48</v>
      </c>
      <c r="M3" s="2">
        <v>4467.24</v>
      </c>
      <c r="N3" s="2">
        <v>16379.87</v>
      </c>
      <c r="O3" s="2">
        <v>16.38</v>
      </c>
      <c r="P3" s="11">
        <f>Amity_tree[[#This Row],[CO2e (kg)]]/Amity_tree[[#This Row],[Total '# trees]]</f>
        <v>53.181396103896105</v>
      </c>
    </row>
    <row r="4" spans="1:16" x14ac:dyDescent="0.35">
      <c r="A4" s="3" t="s">
        <v>18</v>
      </c>
      <c r="B4" s="3" t="s">
        <v>19</v>
      </c>
      <c r="C4" s="3" t="s">
        <v>20</v>
      </c>
      <c r="D4" s="6" t="str">
        <f>CONCATENATE(Amity_tree[[#This Row],[Species]]," ",Amity_tree[[#This Row],[Column1]])</f>
        <v>Plumeria obtusa</v>
      </c>
      <c r="E4" s="3" t="s">
        <v>21</v>
      </c>
      <c r="F4" s="3" t="s">
        <v>22</v>
      </c>
      <c r="G4" s="3" t="str">
        <f>CONCATENATE(Amity_tree[[#This Row],[Native/]]," ",Amity_tree[[#This Row],[Exotic]])</f>
        <v>White Frangipani</v>
      </c>
      <c r="H4" s="3" t="s">
        <v>6</v>
      </c>
      <c r="I4" s="7">
        <v>222</v>
      </c>
      <c r="J4" s="5">
        <v>7420.95</v>
      </c>
      <c r="K4" s="2">
        <v>1113.1400000000001</v>
      </c>
      <c r="L4" s="2">
        <v>8534.09</v>
      </c>
      <c r="M4" s="2">
        <v>4267.04</v>
      </c>
      <c r="N4" s="2">
        <v>15645.83</v>
      </c>
      <c r="O4" s="2">
        <v>15.65</v>
      </c>
      <c r="P4" s="11">
        <f>Amity_tree[[#This Row],[CO2e (kg)]]/Amity_tree[[#This Row],[Total '# trees]]</f>
        <v>70.476711711711715</v>
      </c>
    </row>
    <row r="5" spans="1:16" x14ac:dyDescent="0.35">
      <c r="A5" s="3" t="s">
        <v>23</v>
      </c>
      <c r="B5" s="3" t="s">
        <v>24</v>
      </c>
      <c r="C5" s="3" t="s">
        <v>25</v>
      </c>
      <c r="D5" s="6" t="str">
        <f>CONCATENATE(Amity_tree[[#This Row],[Species]]," ",Amity_tree[[#This Row],[Column1]])</f>
        <v>Delonix regia</v>
      </c>
      <c r="E5" s="3" t="s">
        <v>26</v>
      </c>
      <c r="F5" s="3" t="s">
        <v>16</v>
      </c>
      <c r="G5" s="3" t="str">
        <f>CONCATENATE(Amity_tree[[#This Row],[Native/]]," ",Amity_tree[[#This Row],[Exotic]])</f>
        <v>Flame Tree</v>
      </c>
      <c r="H5" s="3" t="s">
        <v>6</v>
      </c>
      <c r="I5" s="7">
        <v>211</v>
      </c>
      <c r="J5" s="5">
        <v>6883.3</v>
      </c>
      <c r="K5" s="2">
        <v>1032.5</v>
      </c>
      <c r="L5" s="2">
        <v>7915.8</v>
      </c>
      <c r="M5" s="2">
        <v>3957.9</v>
      </c>
      <c r="N5" s="2">
        <v>14512.3</v>
      </c>
      <c r="O5" s="2">
        <v>14.51</v>
      </c>
      <c r="P5" s="11">
        <f>Amity_tree[[#This Row],[CO2e (kg)]]/Amity_tree[[#This Row],[Total '# trees]]</f>
        <v>68.778672985781981</v>
      </c>
    </row>
    <row r="6" spans="1:16" x14ac:dyDescent="0.35">
      <c r="A6" s="3" t="s">
        <v>27</v>
      </c>
      <c r="B6" s="3" t="s">
        <v>28</v>
      </c>
      <c r="C6" s="3" t="s">
        <v>29</v>
      </c>
      <c r="D6" s="6" t="str">
        <f>CONCATENATE(Amity_tree[[#This Row],[Species]]," ",Amity_tree[[#This Row],[Column1]])</f>
        <v>Neolamarckia cadamba</v>
      </c>
      <c r="E6" s="3" t="s">
        <v>30</v>
      </c>
      <c r="G6" t="str">
        <f>CONCATENATE(Amity_tree[[#This Row],[Native/]]," ",Amity_tree[[#This Row],[Exotic]])</f>
        <v xml:space="preserve">Kadam </v>
      </c>
      <c r="H6" s="3" t="s">
        <v>17</v>
      </c>
      <c r="I6" s="7">
        <v>100</v>
      </c>
      <c r="J6" s="5">
        <v>3274.72</v>
      </c>
      <c r="K6" s="5">
        <v>491.21</v>
      </c>
      <c r="L6" s="2">
        <v>3765.92</v>
      </c>
      <c r="M6" s="2">
        <v>1882.96</v>
      </c>
      <c r="N6" s="2">
        <v>6904.19</v>
      </c>
      <c r="O6" s="2">
        <v>6.9</v>
      </c>
      <c r="P6" s="11">
        <f>Amity_tree[[#This Row],[CO2e (kg)]]/Amity_tree[[#This Row],[Total '# trees]]</f>
        <v>69.041899999999998</v>
      </c>
    </row>
    <row r="7" spans="1:16" x14ac:dyDescent="0.35">
      <c r="A7" s="3" t="s">
        <v>31</v>
      </c>
      <c r="B7" s="3" t="s">
        <v>9</v>
      </c>
      <c r="C7" s="3" t="s">
        <v>32</v>
      </c>
      <c r="D7" s="6" t="str">
        <f>CONCATENATE(Amity_tree[[#This Row],[Species]]," ",Amity_tree[[#This Row],[Column1]])</f>
        <v>Ficus microcarpa</v>
      </c>
      <c r="E7" s="3" t="s">
        <v>33</v>
      </c>
      <c r="F7" s="3" t="s">
        <v>12</v>
      </c>
      <c r="G7" s="3" t="str">
        <f>CONCATENATE(Amity_tree[[#This Row],[Native/]]," ",Amity_tree[[#This Row],[Exotic]])</f>
        <v>Laurel fig</v>
      </c>
      <c r="H7" s="3" t="s">
        <v>17</v>
      </c>
      <c r="I7" s="7">
        <v>82</v>
      </c>
      <c r="J7" s="5">
        <v>2716.93</v>
      </c>
      <c r="K7" s="2">
        <v>407.54</v>
      </c>
      <c r="L7" s="2">
        <v>3124.47</v>
      </c>
      <c r="M7" s="2">
        <v>1562.24</v>
      </c>
      <c r="N7" s="2">
        <v>5728.2</v>
      </c>
      <c r="O7" s="2">
        <v>5.73</v>
      </c>
      <c r="P7" s="11">
        <f>Amity_tree[[#This Row],[CO2e (kg)]]/Amity_tree[[#This Row],[Total '# trees]]</f>
        <v>69.856097560975613</v>
      </c>
    </row>
    <row r="8" spans="1:16" x14ac:dyDescent="0.35">
      <c r="A8" s="3" t="s">
        <v>34</v>
      </c>
      <c r="B8" s="3" t="s">
        <v>35</v>
      </c>
      <c r="C8" s="3" t="s">
        <v>36</v>
      </c>
      <c r="D8" s="6" t="str">
        <f>CONCATENATE(Amity_tree[[#This Row],[Species]]," ",Amity_tree[[#This Row],[Column1]])</f>
        <v>Chukrasia tabularis</v>
      </c>
      <c r="E8" s="3" t="s">
        <v>37</v>
      </c>
      <c r="F8" s="3" t="s">
        <v>38</v>
      </c>
      <c r="G8" s="3" t="str">
        <f>CONCATENATE(Amity_tree[[#This Row],[Native/]]," ",Amity_tree[[#This Row],[Exotic]])</f>
        <v>Indian Mahogany</v>
      </c>
      <c r="H8" s="3" t="s">
        <v>17</v>
      </c>
      <c r="I8" s="7">
        <v>78</v>
      </c>
      <c r="J8" s="5">
        <v>2578</v>
      </c>
      <c r="K8" s="2">
        <v>386.7</v>
      </c>
      <c r="L8" s="2">
        <v>2964.7</v>
      </c>
      <c r="M8" s="2">
        <v>1482.35</v>
      </c>
      <c r="N8" s="2">
        <v>5435.28</v>
      </c>
      <c r="O8" s="2">
        <v>5.44</v>
      </c>
      <c r="P8" s="11">
        <f>Amity_tree[[#This Row],[CO2e (kg)]]/Amity_tree[[#This Row],[Total '# trees]]</f>
        <v>69.683076923076925</v>
      </c>
    </row>
    <row r="9" spans="1:16" x14ac:dyDescent="0.35">
      <c r="A9" s="3" t="s">
        <v>39</v>
      </c>
      <c r="B9" s="3" t="s">
        <v>40</v>
      </c>
      <c r="C9" s="3" t="s">
        <v>41</v>
      </c>
      <c r="D9" s="6" t="str">
        <f>CONCATENATE(Amity_tree[[#This Row],[Species]]," ",Amity_tree[[#This Row],[Column1]])</f>
        <v>Phoenix dactylifera</v>
      </c>
      <c r="E9" s="3" t="s">
        <v>42</v>
      </c>
      <c r="F9" s="3" t="s">
        <v>43</v>
      </c>
      <c r="G9" s="3" t="str">
        <f>CONCATENATE(Amity_tree[[#This Row],[Native/]]," ",Amity_tree[[#This Row],[Exotic]])</f>
        <v>Date Palm</v>
      </c>
      <c r="H9" s="3" t="s">
        <v>6</v>
      </c>
      <c r="I9" s="7">
        <v>77</v>
      </c>
      <c r="J9" s="5">
        <v>2451.7399999999998</v>
      </c>
      <c r="K9" s="2">
        <v>367.76</v>
      </c>
      <c r="L9" s="2">
        <v>2819.5</v>
      </c>
      <c r="M9" s="2">
        <v>1409.75</v>
      </c>
      <c r="N9" s="2">
        <v>5169.09</v>
      </c>
      <c r="O9" s="2">
        <v>5.17</v>
      </c>
      <c r="P9" s="11">
        <f>Amity_tree[[#This Row],[CO2e (kg)]]/Amity_tree[[#This Row],[Total '# trees]]</f>
        <v>67.131038961038968</v>
      </c>
    </row>
    <row r="10" spans="1:16" x14ac:dyDescent="0.35">
      <c r="A10" s="3" t="s">
        <v>44</v>
      </c>
      <c r="B10" s="3" t="s">
        <v>45</v>
      </c>
      <c r="C10" s="3" t="s">
        <v>46</v>
      </c>
      <c r="D10" s="6" t="str">
        <f>CONCATENATE(Amity_tree[[#This Row],[Species]]," ",Amity_tree[[#This Row],[Column1]])</f>
        <v>Gravillea robusta</v>
      </c>
      <c r="E10" s="3" t="s">
        <v>47</v>
      </c>
      <c r="F10" s="3" t="s">
        <v>48</v>
      </c>
      <c r="G10" s="3" t="str">
        <f>CONCATENATE(Amity_tree[[#This Row],[Native/]]," ",Amity_tree[[#This Row],[Exotic]])</f>
        <v>Silver Oak</v>
      </c>
      <c r="H10" s="3" t="s">
        <v>6</v>
      </c>
      <c r="I10" s="7">
        <v>74</v>
      </c>
      <c r="J10" s="5">
        <v>2430.46</v>
      </c>
      <c r="K10" s="2">
        <v>364.57</v>
      </c>
      <c r="L10" s="2">
        <v>2795.03</v>
      </c>
      <c r="M10" s="2">
        <v>1397.51</v>
      </c>
      <c r="N10" s="2">
        <v>5124.21</v>
      </c>
      <c r="O10" s="2">
        <v>5.12</v>
      </c>
      <c r="P10" s="11">
        <f>Amity_tree[[#This Row],[CO2e (kg)]]/Amity_tree[[#This Row],[Total '# trees]]</f>
        <v>69.246081081081087</v>
      </c>
    </row>
    <row r="11" spans="1:16" x14ac:dyDescent="0.35">
      <c r="A11" s="3" t="s">
        <v>49</v>
      </c>
      <c r="B11" s="3" t="s">
        <v>50</v>
      </c>
      <c r="C11" s="3" t="s">
        <v>25</v>
      </c>
      <c r="D11" s="6" t="str">
        <f>CONCATENATE(Amity_tree[[#This Row],[Species]]," ",Amity_tree[[#This Row],[Column1]])</f>
        <v>Roystonea regia</v>
      </c>
      <c r="E11" s="3" t="s">
        <v>51</v>
      </c>
      <c r="F11" s="3" t="s">
        <v>43</v>
      </c>
      <c r="G11" s="3" t="str">
        <f>CONCATENATE(Amity_tree[[#This Row],[Native/]]," ",Amity_tree[[#This Row],[Exotic]])</f>
        <v>Royal Palm</v>
      </c>
      <c r="H11" s="3" t="s">
        <v>6</v>
      </c>
      <c r="I11" s="7">
        <v>46</v>
      </c>
      <c r="J11" s="5">
        <v>1515.21</v>
      </c>
      <c r="K11" s="2">
        <v>227.28</v>
      </c>
      <c r="L11" s="2">
        <v>1742.5</v>
      </c>
      <c r="M11" s="2">
        <v>871.25</v>
      </c>
      <c r="N11" s="2">
        <v>3194.58</v>
      </c>
      <c r="O11" s="2">
        <v>3.19</v>
      </c>
      <c r="P11" s="11">
        <f>Amity_tree[[#This Row],[CO2e (kg)]]/Amity_tree[[#This Row],[Total '# trees]]</f>
        <v>69.447391304347818</v>
      </c>
    </row>
    <row r="12" spans="1:16" x14ac:dyDescent="0.35">
      <c r="A12" s="3" t="s">
        <v>52</v>
      </c>
      <c r="B12" s="3" t="s">
        <v>53</v>
      </c>
      <c r="C12" s="3" t="s">
        <v>54</v>
      </c>
      <c r="D12" s="6" t="str">
        <f>CONCATENATE(Amity_tree[[#This Row],[Species]]," ",Amity_tree[[#This Row],[Column1]])</f>
        <v>Callistemon viminalis</v>
      </c>
      <c r="E12" s="3" t="s">
        <v>55</v>
      </c>
      <c r="F12" s="3" t="s">
        <v>56</v>
      </c>
      <c r="G12" s="3" t="str">
        <f>CONCATENATE(Amity_tree[[#This Row],[Native/]]," ",Amity_tree[[#This Row],[Exotic]])</f>
        <v>Bottlebrush tree</v>
      </c>
      <c r="H12" s="3" t="s">
        <v>6</v>
      </c>
      <c r="I12" s="7">
        <v>39</v>
      </c>
      <c r="J12" s="5">
        <v>1303.96</v>
      </c>
      <c r="K12" s="2">
        <v>195.59</v>
      </c>
      <c r="L12" s="2">
        <v>1499.55</v>
      </c>
      <c r="M12" s="2">
        <v>749.78</v>
      </c>
      <c r="N12" s="2">
        <v>2749.18</v>
      </c>
      <c r="O12" s="2">
        <v>2.75</v>
      </c>
      <c r="P12" s="11">
        <f>Amity_tree[[#This Row],[CO2e (kg)]]/Amity_tree[[#This Row],[Total '# trees]]</f>
        <v>70.491794871794866</v>
      </c>
    </row>
    <row r="13" spans="1:16" x14ac:dyDescent="0.35">
      <c r="A13" s="3" t="s">
        <v>58</v>
      </c>
      <c r="B13" s="3" t="s">
        <v>59</v>
      </c>
      <c r="C13" s="3" t="s">
        <v>60</v>
      </c>
      <c r="D13" s="6" t="str">
        <f>CONCATENATE(Amity_tree[[#This Row],[Species]]," ",Amity_tree[[#This Row],[Column1]])</f>
        <v>Eucalyptus sp.</v>
      </c>
      <c r="E13" s="3" t="s">
        <v>59</v>
      </c>
      <c r="G13" t="str">
        <f>CONCATENATE(Amity_tree[[#This Row],[Native/]]," ",Amity_tree[[#This Row],[Exotic]])</f>
        <v xml:space="preserve">Eucalyptus </v>
      </c>
      <c r="H13" s="3" t="s">
        <v>6</v>
      </c>
      <c r="I13" s="7">
        <v>36</v>
      </c>
      <c r="J13" s="5">
        <v>1155.93</v>
      </c>
      <c r="K13" s="5">
        <v>173.39</v>
      </c>
      <c r="L13" s="2">
        <v>1329.32</v>
      </c>
      <c r="M13" s="2">
        <v>664.66</v>
      </c>
      <c r="N13" s="2">
        <v>2437.09</v>
      </c>
      <c r="O13" s="2">
        <v>2.44</v>
      </c>
      <c r="P13" s="11">
        <f>Amity_tree[[#This Row],[CO2e (kg)]]/Amity_tree[[#This Row],[Total '# trees]]</f>
        <v>67.696944444444455</v>
      </c>
    </row>
    <row r="14" spans="1:16" x14ac:dyDescent="0.35">
      <c r="A14" s="3" t="s">
        <v>62</v>
      </c>
      <c r="B14" s="3" t="s">
        <v>63</v>
      </c>
      <c r="C14" s="3" t="s">
        <v>60</v>
      </c>
      <c r="D14" s="6" t="str">
        <f>CONCATENATE(Amity_tree[[#This Row],[Species]]," ",Amity_tree[[#This Row],[Column1]])</f>
        <v>Musa sp.</v>
      </c>
      <c r="E14" s="3" t="s">
        <v>64</v>
      </c>
      <c r="G14" t="str">
        <f>CONCATENATE(Amity_tree[[#This Row],[Native/]]," ",Amity_tree[[#This Row],[Exotic]])</f>
        <v xml:space="preserve">Banana </v>
      </c>
      <c r="H14" s="3" t="s">
        <v>6</v>
      </c>
      <c r="I14" s="7">
        <v>25</v>
      </c>
      <c r="J14" s="5">
        <v>835.56</v>
      </c>
      <c r="K14" s="5">
        <v>125.33</v>
      </c>
      <c r="L14" s="2">
        <v>960.9</v>
      </c>
      <c r="M14" s="2">
        <v>480.45</v>
      </c>
      <c r="N14" s="2">
        <v>1761.64</v>
      </c>
      <c r="O14" s="2">
        <v>1.76</v>
      </c>
      <c r="P14" s="11">
        <f>Amity_tree[[#This Row],[CO2e (kg)]]/Amity_tree[[#This Row],[Total '# trees]]</f>
        <v>70.465600000000009</v>
      </c>
    </row>
    <row r="15" spans="1:16" x14ac:dyDescent="0.35">
      <c r="A15" s="3" t="s">
        <v>66</v>
      </c>
      <c r="B15" s="3" t="s">
        <v>67</v>
      </c>
      <c r="C15" s="3" t="s">
        <v>68</v>
      </c>
      <c r="D15" s="6" t="str">
        <f>CONCATENATE(Amity_tree[[#This Row],[Species]]," ",Amity_tree[[#This Row],[Column1]])</f>
        <v>Mimusops elengi</v>
      </c>
      <c r="E15" s="3" t="s">
        <v>69</v>
      </c>
      <c r="F15" s="3" t="s">
        <v>70</v>
      </c>
      <c r="G15" s="3" t="str">
        <f>CONCATENATE(Amity_tree[[#This Row],[Native/]]," ",Amity_tree[[#This Row],[Exotic]])</f>
        <v>Spanish Cherry</v>
      </c>
      <c r="H15" s="3" t="s">
        <v>17</v>
      </c>
      <c r="I15" s="7">
        <v>24</v>
      </c>
      <c r="J15" s="5">
        <v>791.78</v>
      </c>
      <c r="K15" s="2">
        <v>118.77</v>
      </c>
      <c r="L15" s="2">
        <v>910.55</v>
      </c>
      <c r="M15" s="2">
        <v>455.27</v>
      </c>
      <c r="N15" s="2">
        <v>1669.34</v>
      </c>
      <c r="O15" s="2">
        <v>1.67</v>
      </c>
      <c r="P15" s="11">
        <f>Amity_tree[[#This Row],[CO2e (kg)]]/Amity_tree[[#This Row],[Total '# trees]]</f>
        <v>69.555833333333325</v>
      </c>
    </row>
    <row r="16" spans="1:16" x14ac:dyDescent="0.35">
      <c r="A16" s="3" t="s">
        <v>72</v>
      </c>
      <c r="B16" s="3" t="s">
        <v>73</v>
      </c>
      <c r="C16" s="3" t="s">
        <v>74</v>
      </c>
      <c r="D16" s="6" t="str">
        <f>CONCATENATE(Amity_tree[[#This Row],[Species]]," ",Amity_tree[[#This Row],[Column1]])</f>
        <v>Azadirachta indica</v>
      </c>
      <c r="E16" s="3" t="s">
        <v>75</v>
      </c>
      <c r="G16" t="str">
        <f>CONCATENATE(Amity_tree[[#This Row],[Native/]]," ",Amity_tree[[#This Row],[Exotic]])</f>
        <v xml:space="preserve">Neem </v>
      </c>
      <c r="H16" s="3" t="s">
        <v>17</v>
      </c>
      <c r="I16" s="7">
        <v>24</v>
      </c>
      <c r="J16" s="5">
        <v>784.78</v>
      </c>
      <c r="K16" s="5">
        <v>117.72</v>
      </c>
      <c r="L16" s="2">
        <v>902.5</v>
      </c>
      <c r="M16" s="2">
        <v>451.25</v>
      </c>
      <c r="N16" s="2">
        <v>1654.58</v>
      </c>
      <c r="O16" s="2">
        <v>1.65</v>
      </c>
      <c r="P16" s="11">
        <f>Amity_tree[[#This Row],[CO2e (kg)]]/Amity_tree[[#This Row],[Total '# trees]]</f>
        <v>68.94083333333333</v>
      </c>
    </row>
    <row r="17" spans="1:16" x14ac:dyDescent="0.35">
      <c r="A17" s="3" t="s">
        <v>76</v>
      </c>
      <c r="B17" s="3" t="s">
        <v>77</v>
      </c>
      <c r="C17" s="3" t="s">
        <v>78</v>
      </c>
      <c r="D17" s="6" t="str">
        <f>CONCATENATE(Amity_tree[[#This Row],[Species]]," ",Amity_tree[[#This Row],[Column1]])</f>
        <v>Cassia fistula</v>
      </c>
      <c r="E17" s="3" t="s">
        <v>37</v>
      </c>
      <c r="F17" s="3" t="s">
        <v>79</v>
      </c>
      <c r="G17" s="3" t="str">
        <f>CONCATENATE(Amity_tree[[#This Row],[Native/]]," ",Amity_tree[[#This Row],[Exotic]])</f>
        <v>Indian Laburnum</v>
      </c>
      <c r="H17" s="3" t="s">
        <v>17</v>
      </c>
      <c r="I17" s="7">
        <v>20</v>
      </c>
      <c r="J17" s="5">
        <v>670.61</v>
      </c>
      <c r="K17" s="2">
        <v>100.59</v>
      </c>
      <c r="L17" s="2">
        <v>771.21</v>
      </c>
      <c r="M17" s="2">
        <v>385.6</v>
      </c>
      <c r="N17" s="2">
        <v>1413.88</v>
      </c>
      <c r="O17" s="2">
        <v>1.41</v>
      </c>
      <c r="P17" s="11">
        <f>Amity_tree[[#This Row],[CO2e (kg)]]/Amity_tree[[#This Row],[Total '# trees]]</f>
        <v>70.694000000000003</v>
      </c>
    </row>
    <row r="18" spans="1:16" x14ac:dyDescent="0.35">
      <c r="A18" s="3" t="s">
        <v>81</v>
      </c>
      <c r="B18" s="3" t="s">
        <v>82</v>
      </c>
      <c r="C18" s="3" t="s">
        <v>83</v>
      </c>
      <c r="D18" s="6" t="str">
        <f>CONCATENATE(Amity_tree[[#This Row],[Species]]," ",Amity_tree[[#This Row],[Column1]])</f>
        <v>Phyllanthus emblica</v>
      </c>
      <c r="E18" s="3" t="s">
        <v>37</v>
      </c>
      <c r="F18" s="3" t="s">
        <v>84</v>
      </c>
      <c r="G18" s="3" t="str">
        <f>CONCATENATE(Amity_tree[[#This Row],[Native/]]," ",Amity_tree[[#This Row],[Exotic]])</f>
        <v>Indian Gooseberry</v>
      </c>
      <c r="H18" s="3" t="s">
        <v>17</v>
      </c>
      <c r="I18" s="7">
        <v>19</v>
      </c>
      <c r="J18" s="5">
        <v>615.51</v>
      </c>
      <c r="K18" s="2">
        <v>92.33</v>
      </c>
      <c r="L18" s="2">
        <v>707.84</v>
      </c>
      <c r="M18" s="2">
        <v>353.92</v>
      </c>
      <c r="N18" s="2">
        <v>1297.7</v>
      </c>
      <c r="O18" s="2">
        <v>1.3</v>
      </c>
      <c r="P18" s="11">
        <f>Amity_tree[[#This Row],[CO2e (kg)]]/Amity_tree[[#This Row],[Total '# trees]]</f>
        <v>68.3</v>
      </c>
    </row>
    <row r="19" spans="1:16" x14ac:dyDescent="0.35">
      <c r="A19" s="3" t="s">
        <v>86</v>
      </c>
      <c r="B19" s="3" t="s">
        <v>87</v>
      </c>
      <c r="C19" s="3" t="s">
        <v>88</v>
      </c>
      <c r="D19" s="6" t="str">
        <f>CONCATENATE(Amity_tree[[#This Row],[Species]]," ",Amity_tree[[#This Row],[Column1]])</f>
        <v>Dalbergia sissoo</v>
      </c>
      <c r="E19" s="3" t="s">
        <v>37</v>
      </c>
      <c r="F19" s="3" t="s">
        <v>89</v>
      </c>
      <c r="G19" s="3" t="str">
        <f>CONCATENATE(Amity_tree[[#This Row],[Native/]]," ",Amity_tree[[#This Row],[Exotic]])</f>
        <v>Indian Rosewood</v>
      </c>
      <c r="H19" s="3" t="s">
        <v>17</v>
      </c>
      <c r="I19" s="7">
        <v>18</v>
      </c>
      <c r="J19" s="5">
        <v>592.21</v>
      </c>
      <c r="K19" s="2">
        <v>88.83</v>
      </c>
      <c r="L19" s="2">
        <v>681.04</v>
      </c>
      <c r="M19" s="2">
        <v>340.52</v>
      </c>
      <c r="N19" s="2">
        <v>1248.58</v>
      </c>
      <c r="O19" s="2">
        <v>1.25</v>
      </c>
      <c r="P19" s="11">
        <f>Amity_tree[[#This Row],[CO2e (kg)]]/Amity_tree[[#This Row],[Total '# trees]]</f>
        <v>69.365555555555545</v>
      </c>
    </row>
    <row r="20" spans="1:16" x14ac:dyDescent="0.35">
      <c r="A20" s="3" t="s">
        <v>85</v>
      </c>
      <c r="B20" s="3" t="s">
        <v>9</v>
      </c>
      <c r="C20" s="3" t="s">
        <v>90</v>
      </c>
      <c r="D20" s="6" t="str">
        <f>CONCATENATE(Amity_tree[[#This Row],[Species]]," ",Amity_tree[[#This Row],[Column1]])</f>
        <v>Ficus virens</v>
      </c>
      <c r="E20" s="3" t="s">
        <v>21</v>
      </c>
      <c r="F20" s="3" t="s">
        <v>91</v>
      </c>
      <c r="G20" s="3" t="str">
        <f>CONCATENATE(Amity_tree[[#This Row],[Native/]]," ",Amity_tree[[#This Row],[Exotic]])</f>
        <v>White Fig</v>
      </c>
      <c r="H20" s="3" t="s">
        <v>6</v>
      </c>
      <c r="I20" s="7">
        <v>17</v>
      </c>
      <c r="J20" s="5">
        <v>556.52</v>
      </c>
      <c r="K20" s="2">
        <v>83.48</v>
      </c>
      <c r="L20" s="2">
        <v>640</v>
      </c>
      <c r="M20" s="2">
        <v>320</v>
      </c>
      <c r="N20" s="2">
        <v>1173.32</v>
      </c>
      <c r="O20" s="2">
        <v>1.17</v>
      </c>
      <c r="P20" s="11">
        <f>Amity_tree[[#This Row],[CO2e (kg)]]/Amity_tree[[#This Row],[Total '# trees]]</f>
        <v>69.018823529411762</v>
      </c>
    </row>
    <row r="21" spans="1:16" x14ac:dyDescent="0.35">
      <c r="A21" s="3" t="s">
        <v>80</v>
      </c>
      <c r="B21" s="3" t="s">
        <v>9</v>
      </c>
      <c r="C21" s="3" t="s">
        <v>92</v>
      </c>
      <c r="D21" s="6" t="str">
        <f>CONCATENATE(Amity_tree[[#This Row],[Species]]," ",Amity_tree[[#This Row],[Column1]])</f>
        <v>Ficus religiosa</v>
      </c>
      <c r="E21" s="3" t="s">
        <v>93</v>
      </c>
      <c r="F21" s="3" t="s">
        <v>91</v>
      </c>
      <c r="G21" s="3" t="str">
        <f>CONCATENATE(Amity_tree[[#This Row],[Native/]]," ",Amity_tree[[#This Row],[Exotic]])</f>
        <v>Sacred Fig</v>
      </c>
      <c r="H21" s="3" t="s">
        <v>17</v>
      </c>
      <c r="I21" s="7">
        <v>15</v>
      </c>
      <c r="J21" s="5">
        <v>466.34</v>
      </c>
      <c r="K21" s="2">
        <v>69.95</v>
      </c>
      <c r="L21" s="2">
        <v>536.29999999999995</v>
      </c>
      <c r="M21" s="2">
        <v>268.14999999999998</v>
      </c>
      <c r="N21" s="2">
        <v>983.21</v>
      </c>
      <c r="O21" s="2">
        <v>0.98</v>
      </c>
      <c r="P21" s="11">
        <f>Amity_tree[[#This Row],[CO2e (kg)]]/Amity_tree[[#This Row],[Total '# trees]]</f>
        <v>65.547333333333341</v>
      </c>
    </row>
    <row r="22" spans="1:16" x14ac:dyDescent="0.35">
      <c r="A22" s="3" t="s">
        <v>94</v>
      </c>
      <c r="B22" s="3" t="s">
        <v>95</v>
      </c>
      <c r="C22" s="3" t="s">
        <v>96</v>
      </c>
      <c r="D22" s="6" t="str">
        <f>CONCATENATE(Amity_tree[[#This Row],[Species]]," ",Amity_tree[[#This Row],[Column1]])</f>
        <v>Morus alba</v>
      </c>
      <c r="E22" s="3" t="s">
        <v>21</v>
      </c>
      <c r="F22" s="3" t="s">
        <v>97</v>
      </c>
      <c r="G22" s="3" t="str">
        <f>CONCATENATE(Amity_tree[[#This Row],[Native/]]," ",Amity_tree[[#This Row],[Exotic]])</f>
        <v>White Mulberry</v>
      </c>
      <c r="H22" s="3" t="s">
        <v>6</v>
      </c>
      <c r="I22" s="7">
        <v>14</v>
      </c>
      <c r="J22" s="5">
        <v>456.49</v>
      </c>
      <c r="K22" s="2">
        <v>68.47</v>
      </c>
      <c r="L22" s="2">
        <v>524.97</v>
      </c>
      <c r="M22" s="2">
        <v>262.48</v>
      </c>
      <c r="N22" s="2">
        <v>962.44</v>
      </c>
      <c r="O22" s="2">
        <v>0.96</v>
      </c>
      <c r="P22" s="11">
        <f>Amity_tree[[#This Row],[CO2e (kg)]]/Amity_tree[[#This Row],[Total '# trees]]</f>
        <v>68.745714285714286</v>
      </c>
    </row>
    <row r="23" spans="1:16" x14ac:dyDescent="0.35">
      <c r="A23" s="3" t="s">
        <v>98</v>
      </c>
      <c r="B23" s="3" t="s">
        <v>99</v>
      </c>
      <c r="C23" s="3" t="s">
        <v>100</v>
      </c>
      <c r="D23" s="6" t="str">
        <f>CONCATENATE(Amity_tree[[#This Row],[Species]]," ",Amity_tree[[#This Row],[Column1]])</f>
        <v>Largestroemia speciosa</v>
      </c>
      <c r="E23" s="3" t="s">
        <v>186</v>
      </c>
      <c r="F23" s="3"/>
      <c r="G23" s="3" t="str">
        <f>CONCATENATE(Amity_tree[[#This Row],[Native/]]," ",Amity_tree[[#This Row],[Exotic]])</f>
        <v xml:space="preserve">Pride of India </v>
      </c>
      <c r="H23" s="3" t="s">
        <v>17</v>
      </c>
      <c r="I23" s="7">
        <v>12</v>
      </c>
      <c r="J23" s="2">
        <v>398.66</v>
      </c>
      <c r="K23" s="2">
        <v>59.8</v>
      </c>
      <c r="L23" s="2">
        <v>458.46</v>
      </c>
      <c r="M23" s="2">
        <v>229.23</v>
      </c>
      <c r="N23" s="2">
        <v>840.52</v>
      </c>
      <c r="O23" s="2">
        <v>0.84</v>
      </c>
      <c r="P23" s="11">
        <f>Amity_tree[[#This Row],[CO2e (kg)]]/Amity_tree[[#This Row],[Total '# trees]]</f>
        <v>70.043333333333337</v>
      </c>
    </row>
    <row r="24" spans="1:16" x14ac:dyDescent="0.35">
      <c r="A24" s="3" t="s">
        <v>101</v>
      </c>
      <c r="B24" s="3" t="s">
        <v>102</v>
      </c>
      <c r="C24" s="3" t="s">
        <v>103</v>
      </c>
      <c r="D24" s="6" t="str">
        <f>CONCATENATE(Amity_tree[[#This Row],[Species]]," ",Amity_tree[[#This Row],[Column1]])</f>
        <v>Peltophorum pterocarpum</v>
      </c>
      <c r="E24" s="3" t="s">
        <v>104</v>
      </c>
      <c r="F24" s="3" t="s">
        <v>105</v>
      </c>
      <c r="G24" s="3" t="str">
        <f>CONCATENATE(Amity_tree[[#This Row],[Native/]]," ",Amity_tree[[#This Row],[Exotic]])</f>
        <v>Copper pod</v>
      </c>
      <c r="H24" s="3" t="s">
        <v>6</v>
      </c>
      <c r="I24" s="7">
        <v>12</v>
      </c>
      <c r="J24" s="5">
        <v>241.93</v>
      </c>
      <c r="K24" s="2">
        <v>36.29</v>
      </c>
      <c r="L24" s="2">
        <v>278.22000000000003</v>
      </c>
      <c r="M24" s="2">
        <v>1020.15</v>
      </c>
      <c r="N24" s="2">
        <v>3740.56</v>
      </c>
      <c r="O24" s="2">
        <v>3.74</v>
      </c>
      <c r="P24" s="11">
        <f>Amity_tree[[#This Row],[CO2e (kg)]]/Amity_tree[[#This Row],[Total '# trees]]</f>
        <v>311.71333333333331</v>
      </c>
    </row>
    <row r="25" spans="1:16" x14ac:dyDescent="0.35">
      <c r="A25" s="3" t="s">
        <v>71</v>
      </c>
      <c r="B25" s="3" t="s">
        <v>106</v>
      </c>
      <c r="C25" s="3" t="s">
        <v>107</v>
      </c>
      <c r="D25" s="6" t="str">
        <f>CONCATENATE(Amity_tree[[#This Row],[Species]]," ",Amity_tree[[#This Row],[Column1]])</f>
        <v>Moringa oleifera</v>
      </c>
      <c r="E25" s="3" t="s">
        <v>108</v>
      </c>
      <c r="F25" s="3" t="s">
        <v>56</v>
      </c>
      <c r="G25" s="3" t="str">
        <f>CONCATENATE(Amity_tree[[#This Row],[Native/]]," ",Amity_tree[[#This Row],[Exotic]])</f>
        <v>Drumstick tree</v>
      </c>
      <c r="H25" s="3" t="s">
        <v>17</v>
      </c>
      <c r="I25" s="7">
        <v>10</v>
      </c>
      <c r="J25" s="5">
        <v>326.27999999999997</v>
      </c>
      <c r="K25" s="2">
        <v>48.94</v>
      </c>
      <c r="L25" s="2">
        <v>375.22</v>
      </c>
      <c r="M25" s="2">
        <v>187.61</v>
      </c>
      <c r="N25" s="2">
        <v>687.9</v>
      </c>
      <c r="O25" s="2">
        <v>0.69</v>
      </c>
      <c r="P25" s="11">
        <f>Amity_tree[[#This Row],[CO2e (kg)]]/Amity_tree[[#This Row],[Total '# trees]]</f>
        <v>68.789999999999992</v>
      </c>
    </row>
    <row r="26" spans="1:16" x14ac:dyDescent="0.35">
      <c r="A26" s="3" t="s">
        <v>65</v>
      </c>
      <c r="B26" s="3" t="s">
        <v>109</v>
      </c>
      <c r="C26" s="3" t="s">
        <v>110</v>
      </c>
      <c r="D26" s="6" t="str">
        <f>CONCATENATE(Amity_tree[[#This Row],[Species]]," ",Amity_tree[[#This Row],[Column1]])</f>
        <v>Bauhinia acuminata</v>
      </c>
      <c r="E26" s="3" t="s">
        <v>187</v>
      </c>
      <c r="F26" s="3"/>
      <c r="G26" s="3" t="str">
        <f>CONCATENATE(Amity_tree[[#This Row],[Native/]]," ",Amity_tree[[#This Row],[Exotic]])</f>
        <v xml:space="preserve">Dwarf white orchid tree </v>
      </c>
      <c r="H26" s="3" t="s">
        <v>6</v>
      </c>
      <c r="I26" s="7">
        <v>10</v>
      </c>
      <c r="J26" s="2">
        <v>331.99</v>
      </c>
      <c r="K26" s="2">
        <v>49.8</v>
      </c>
      <c r="L26" s="2">
        <v>381.79</v>
      </c>
      <c r="M26" s="2">
        <v>190.9</v>
      </c>
      <c r="N26" s="2">
        <v>699.95</v>
      </c>
      <c r="O26" s="2">
        <v>0.7</v>
      </c>
      <c r="P26" s="11">
        <f>Amity_tree[[#This Row],[CO2e (kg)]]/Amity_tree[[#This Row],[Total '# trees]]</f>
        <v>69.995000000000005</v>
      </c>
    </row>
    <row r="27" spans="1:16" x14ac:dyDescent="0.35">
      <c r="A27" s="3" t="s">
        <v>111</v>
      </c>
      <c r="B27" s="3" t="s">
        <v>112</v>
      </c>
      <c r="C27" s="3" t="s">
        <v>113</v>
      </c>
      <c r="D27" s="6" t="str">
        <f>CONCATENATE(Amity_tree[[#This Row],[Species]]," ",Amity_tree[[#This Row],[Column1]])</f>
        <v>Bambusa vulgaris</v>
      </c>
      <c r="E27" s="3" t="s">
        <v>114</v>
      </c>
      <c r="G27" t="str">
        <f>CONCATENATE(Amity_tree[[#This Row],[Native/]]," ",Amity_tree[[#This Row],[Exotic]])</f>
        <v xml:space="preserve">Bamboo </v>
      </c>
      <c r="H27" s="3" t="s">
        <v>6</v>
      </c>
      <c r="I27" s="7">
        <v>10</v>
      </c>
      <c r="J27" s="5">
        <v>254.95</v>
      </c>
      <c r="K27" s="5">
        <v>38.24</v>
      </c>
      <c r="L27" s="2">
        <v>293.19</v>
      </c>
      <c r="M27" s="2">
        <v>146.59</v>
      </c>
      <c r="N27" s="2">
        <v>537.51</v>
      </c>
      <c r="O27" s="2">
        <v>0.54</v>
      </c>
      <c r="P27" s="11">
        <f>Amity_tree[[#This Row],[CO2e (kg)]]/Amity_tree[[#This Row],[Total '# trees]]</f>
        <v>53.750999999999998</v>
      </c>
    </row>
    <row r="28" spans="1:16" x14ac:dyDescent="0.35">
      <c r="A28" s="3" t="s">
        <v>115</v>
      </c>
      <c r="B28" s="3" t="s">
        <v>116</v>
      </c>
      <c r="C28" s="3" t="s">
        <v>117</v>
      </c>
      <c r="D28" s="6" t="str">
        <f>CONCATENATE(Amity_tree[[#This Row],[Species]]," ",Amity_tree[[#This Row],[Column1]])</f>
        <v>Syzygium cumini</v>
      </c>
      <c r="E28" s="3" t="s">
        <v>118</v>
      </c>
      <c r="G28" t="str">
        <f>CONCATENATE(Amity_tree[[#This Row],[Native/]]," ",Amity_tree[[#This Row],[Exotic]])</f>
        <v xml:space="preserve">Jamun </v>
      </c>
      <c r="H28" s="3" t="s">
        <v>17</v>
      </c>
      <c r="I28" s="7">
        <v>9</v>
      </c>
      <c r="J28" s="5">
        <v>296.08</v>
      </c>
      <c r="K28" s="5">
        <v>44.41</v>
      </c>
      <c r="L28" s="2">
        <v>340.49</v>
      </c>
      <c r="M28" s="2">
        <v>1128</v>
      </c>
      <c r="N28" s="2">
        <v>4135.99</v>
      </c>
      <c r="O28" s="2">
        <v>4.1399999999999997</v>
      </c>
      <c r="P28" s="11">
        <f>Amity_tree[[#This Row],[CO2e (kg)]]/Amity_tree[[#This Row],[Total '# trees]]</f>
        <v>459.55444444444441</v>
      </c>
    </row>
    <row r="29" spans="1:16" x14ac:dyDescent="0.35">
      <c r="A29" s="3" t="s">
        <v>119</v>
      </c>
      <c r="B29" s="3" t="s">
        <v>120</v>
      </c>
      <c r="C29" s="3" t="s">
        <v>121</v>
      </c>
      <c r="D29" s="6" t="str">
        <f>CONCATENATE(Amity_tree[[#This Row],[Species]]," ",Amity_tree[[#This Row],[Column1]])</f>
        <v>Jatropha Curcas</v>
      </c>
      <c r="E29" s="3" t="s">
        <v>120</v>
      </c>
      <c r="G29" t="str">
        <f>CONCATENATE(Amity_tree[[#This Row],[Native/]]," ",Amity_tree[[#This Row],[Exotic]])</f>
        <v xml:space="preserve">Jatropha </v>
      </c>
      <c r="H29" s="3" t="s">
        <v>6</v>
      </c>
      <c r="I29" s="7">
        <v>7</v>
      </c>
      <c r="J29" s="5">
        <v>232.4</v>
      </c>
      <c r="K29" s="5">
        <v>34.86</v>
      </c>
      <c r="L29" s="2">
        <v>267.26</v>
      </c>
      <c r="M29" s="2">
        <v>133.63</v>
      </c>
      <c r="N29" s="2">
        <v>489.97</v>
      </c>
      <c r="O29" s="2">
        <v>0.49</v>
      </c>
      <c r="P29" s="11">
        <f>Amity_tree[[#This Row],[CO2e (kg)]]/Amity_tree[[#This Row],[Total '# trees]]</f>
        <v>69.995714285714286</v>
      </c>
    </row>
    <row r="30" spans="1:16" x14ac:dyDescent="0.35">
      <c r="A30" s="3" t="s">
        <v>122</v>
      </c>
      <c r="B30" s="3" t="s">
        <v>95</v>
      </c>
      <c r="C30" s="3" t="s">
        <v>123</v>
      </c>
      <c r="D30" s="6" t="str">
        <f>CONCATENATE(Amity_tree[[#This Row],[Species]]," ",Amity_tree[[#This Row],[Column1]])</f>
        <v>Morus rubra</v>
      </c>
      <c r="E30" s="3" t="s">
        <v>124</v>
      </c>
      <c r="F30" s="3" t="s">
        <v>97</v>
      </c>
      <c r="G30" s="3" t="str">
        <f>CONCATENATE(Amity_tree[[#This Row],[Native/]]," ",Amity_tree[[#This Row],[Exotic]])</f>
        <v>Red Mulberry</v>
      </c>
      <c r="H30" s="3" t="s">
        <v>6</v>
      </c>
      <c r="I30" s="7">
        <v>6</v>
      </c>
      <c r="J30" s="5">
        <v>197.01</v>
      </c>
      <c r="K30" s="2">
        <v>29.55</v>
      </c>
      <c r="L30" s="2">
        <v>226.57</v>
      </c>
      <c r="M30" s="2">
        <v>113.28</v>
      </c>
      <c r="N30" s="2">
        <v>415.37</v>
      </c>
      <c r="O30" s="2">
        <v>0.42</v>
      </c>
      <c r="P30" s="11">
        <f>Amity_tree[[#This Row],[CO2e (kg)]]/Amity_tree[[#This Row],[Total '# trees]]</f>
        <v>69.228333333333339</v>
      </c>
    </row>
    <row r="31" spans="1:16" x14ac:dyDescent="0.35">
      <c r="A31" s="3" t="s">
        <v>125</v>
      </c>
      <c r="B31" s="3" t="s">
        <v>126</v>
      </c>
      <c r="C31" s="3" t="s">
        <v>127</v>
      </c>
      <c r="D31" s="6" t="str">
        <f>CONCATENATE(Amity_tree[[#This Row],[Species]]," ",Amity_tree[[#This Row],[Column1]])</f>
        <v>Acacia auriculiformis</v>
      </c>
      <c r="E31" s="3" t="s">
        <v>128</v>
      </c>
      <c r="F31" s="3" t="s">
        <v>126</v>
      </c>
      <c r="G31" s="3" t="str">
        <f>CONCATENATE(Amity_tree[[#This Row],[Native/]]," ",Amity_tree[[#This Row],[Exotic]])</f>
        <v>Earleaf Acacia</v>
      </c>
      <c r="H31" s="3" t="s">
        <v>6</v>
      </c>
      <c r="I31" s="7">
        <v>5</v>
      </c>
      <c r="J31" s="5">
        <v>162.32</v>
      </c>
      <c r="K31" s="2">
        <v>24.35</v>
      </c>
      <c r="L31" s="2">
        <v>186.66</v>
      </c>
      <c r="M31" s="2">
        <v>93.33</v>
      </c>
      <c r="N31" s="2">
        <v>342.21</v>
      </c>
      <c r="O31" s="2">
        <v>0.34</v>
      </c>
      <c r="P31" s="11">
        <f>Amity_tree[[#This Row],[CO2e (kg)]]/Amity_tree[[#This Row],[Total '# trees]]</f>
        <v>68.441999999999993</v>
      </c>
    </row>
    <row r="32" spans="1:16" x14ac:dyDescent="0.35">
      <c r="A32" s="3" t="s">
        <v>129</v>
      </c>
      <c r="B32" s="3" t="s">
        <v>130</v>
      </c>
      <c r="C32" s="3" t="s">
        <v>131</v>
      </c>
      <c r="D32" s="6" t="str">
        <f>CONCATENATE(Amity_tree[[#This Row],[Species]]," ",Amity_tree[[#This Row],[Column1]])</f>
        <v>Saraca asoca</v>
      </c>
      <c r="E32" s="3" t="s">
        <v>132</v>
      </c>
      <c r="F32" s="3" t="s">
        <v>56</v>
      </c>
      <c r="G32" s="3" t="str">
        <f>CONCATENATE(Amity_tree[[#This Row],[Native/]]," ",Amity_tree[[#This Row],[Exotic]])</f>
        <v>Sorrowless tree</v>
      </c>
      <c r="H32" s="3" t="s">
        <v>17</v>
      </c>
      <c r="I32" s="7">
        <v>5</v>
      </c>
      <c r="J32" s="5">
        <v>118.61</v>
      </c>
      <c r="K32" s="2">
        <v>17.79</v>
      </c>
      <c r="L32" s="2">
        <v>136.4</v>
      </c>
      <c r="M32" s="2">
        <v>68.2</v>
      </c>
      <c r="N32" s="2">
        <v>250.07</v>
      </c>
      <c r="O32" s="2">
        <v>0.25</v>
      </c>
      <c r="P32" s="11">
        <f>Amity_tree[[#This Row],[CO2e (kg)]]/Amity_tree[[#This Row],[Total '# trees]]</f>
        <v>50.013999999999996</v>
      </c>
    </row>
    <row r="33" spans="1:16" x14ac:dyDescent="0.35">
      <c r="A33" s="3" t="s">
        <v>133</v>
      </c>
      <c r="B33" s="3" t="s">
        <v>134</v>
      </c>
      <c r="C33" s="3" t="s">
        <v>135</v>
      </c>
      <c r="D33" s="6" t="str">
        <f>CONCATENATE(Amity_tree[[#This Row],[Species]]," ",Amity_tree[[#This Row],[Column1]])</f>
        <v>Pterospermum acerifolium</v>
      </c>
      <c r="E33" s="3" t="s">
        <v>136</v>
      </c>
      <c r="F33" s="3" t="s">
        <v>188</v>
      </c>
      <c r="G33" s="3" t="str">
        <f>CONCATENATE(Amity_tree[[#This Row],[Native/]]," ",Amity_tree[[#This Row],[Exotic]])</f>
        <v>Maple-leaved Bayur tree</v>
      </c>
      <c r="H33" s="3" t="s">
        <v>17</v>
      </c>
      <c r="I33" s="7">
        <v>4</v>
      </c>
      <c r="J33" s="2">
        <v>129.22</v>
      </c>
      <c r="K33" s="2">
        <v>19.38</v>
      </c>
      <c r="L33" s="2">
        <v>148.6</v>
      </c>
      <c r="M33" s="2">
        <v>74.3</v>
      </c>
      <c r="N33" s="2">
        <v>272.44</v>
      </c>
      <c r="O33" s="2">
        <v>0.27</v>
      </c>
      <c r="P33" s="11">
        <f>Amity_tree[[#This Row],[CO2e (kg)]]/Amity_tree[[#This Row],[Total '# trees]]</f>
        <v>68.11</v>
      </c>
    </row>
    <row r="34" spans="1:16" x14ac:dyDescent="0.35">
      <c r="A34" s="3" t="s">
        <v>137</v>
      </c>
      <c r="B34" s="3" t="s">
        <v>138</v>
      </c>
      <c r="C34" s="3" t="s">
        <v>139</v>
      </c>
      <c r="D34" s="6" t="str">
        <f>CONCATENATE(Amity_tree[[#This Row],[Species]]," ",Amity_tree[[#This Row],[Column1]])</f>
        <v>Aegle marmelos</v>
      </c>
      <c r="E34" s="3" t="s">
        <v>140</v>
      </c>
      <c r="F34" s="3" t="s">
        <v>189</v>
      </c>
      <c r="G34" s="3" t="str">
        <f>CONCATENATE(Amity_tree[[#This Row],[Native/]]," ",Amity_tree[[#This Row],[Exotic]])</f>
        <v>Stone apple tree</v>
      </c>
      <c r="H34" s="3" t="s">
        <v>17</v>
      </c>
      <c r="I34" s="7">
        <v>3</v>
      </c>
      <c r="J34" s="2">
        <v>98.48</v>
      </c>
      <c r="K34" s="2">
        <v>14.77</v>
      </c>
      <c r="L34" s="2">
        <v>113.26</v>
      </c>
      <c r="M34" s="2">
        <v>56.63</v>
      </c>
      <c r="N34" s="2">
        <v>207.64</v>
      </c>
      <c r="O34" s="2">
        <v>0.21</v>
      </c>
      <c r="P34" s="11">
        <f>Amity_tree[[#This Row],[CO2e (kg)]]/Amity_tree[[#This Row],[Total '# trees]]</f>
        <v>69.213333333333324</v>
      </c>
    </row>
    <row r="35" spans="1:16" x14ac:dyDescent="0.35">
      <c r="A35" s="3" t="s">
        <v>141</v>
      </c>
      <c r="B35" s="3" t="s">
        <v>142</v>
      </c>
      <c r="C35" s="3" t="s">
        <v>143</v>
      </c>
      <c r="D35" s="6" t="str">
        <f>CONCATENATE(Amity_tree[[#This Row],[Species]]," ",Amity_tree[[#This Row],[Column1]])</f>
        <v>Bombax ceiba</v>
      </c>
      <c r="E35" s="3" t="s">
        <v>144</v>
      </c>
      <c r="F35" s="3" t="s">
        <v>190</v>
      </c>
      <c r="G35" s="3" t="str">
        <f>CONCATENATE(Amity_tree[[#This Row],[Native/]]," ",Amity_tree[[#This Row],[Exotic]])</f>
        <v>Silk cotton tree</v>
      </c>
      <c r="H35" s="3" t="s">
        <v>6</v>
      </c>
      <c r="I35" s="7">
        <v>3</v>
      </c>
      <c r="J35" s="2">
        <v>92.07</v>
      </c>
      <c r="K35" s="2">
        <v>13.81</v>
      </c>
      <c r="L35" s="2">
        <v>105.89</v>
      </c>
      <c r="M35" s="2">
        <v>52.94</v>
      </c>
      <c r="N35" s="2">
        <v>194.12</v>
      </c>
      <c r="O35" s="2">
        <v>0.19</v>
      </c>
      <c r="P35" s="11">
        <f>Amity_tree[[#This Row],[CO2e (kg)]]/Amity_tree[[#This Row],[Total '# trees]]</f>
        <v>64.706666666666663</v>
      </c>
    </row>
    <row r="36" spans="1:16" x14ac:dyDescent="0.35">
      <c r="A36" s="3" t="s">
        <v>145</v>
      </c>
      <c r="B36" s="3" t="s">
        <v>146</v>
      </c>
      <c r="C36" s="3" t="s">
        <v>147</v>
      </c>
      <c r="D36" s="6" t="str">
        <f>CONCATENATE(Amity_tree[[#This Row],[Species]]," ",Amity_tree[[#This Row],[Column1]])</f>
        <v>Senna siamea</v>
      </c>
      <c r="E36" s="3" t="s">
        <v>148</v>
      </c>
      <c r="F36" s="3" t="s">
        <v>146</v>
      </c>
      <c r="G36" s="3" t="str">
        <f>CONCATENATE(Amity_tree[[#This Row],[Native/]]," ",Amity_tree[[#This Row],[Exotic]])</f>
        <v>Siamese Senna</v>
      </c>
      <c r="H36" s="3" t="s">
        <v>17</v>
      </c>
      <c r="I36" s="7">
        <v>2</v>
      </c>
      <c r="J36" s="5">
        <v>65.17</v>
      </c>
      <c r="K36" s="2">
        <v>9.77</v>
      </c>
      <c r="L36" s="2">
        <v>74.94</v>
      </c>
      <c r="M36" s="2">
        <v>37.47</v>
      </c>
      <c r="N36" s="2">
        <v>137.38999999999999</v>
      </c>
      <c r="O36" s="2">
        <v>0.14000000000000001</v>
      </c>
      <c r="P36" s="11">
        <f>Amity_tree[[#This Row],[CO2e (kg)]]/Amity_tree[[#This Row],[Total '# trees]]</f>
        <v>68.694999999999993</v>
      </c>
    </row>
    <row r="37" spans="1:16" x14ac:dyDescent="0.35">
      <c r="A37" s="3" t="s">
        <v>61</v>
      </c>
      <c r="B37" s="3" t="s">
        <v>149</v>
      </c>
      <c r="C37" s="3" t="s">
        <v>150</v>
      </c>
      <c r="D37" s="6" t="str">
        <f>CONCATENATE(Amity_tree[[#This Row],[Species]]," ",Amity_tree[[#This Row],[Column1]])</f>
        <v>Holoptelea integrifolia</v>
      </c>
      <c r="E37" s="3" t="s">
        <v>37</v>
      </c>
      <c r="F37" s="3" t="s">
        <v>151</v>
      </c>
      <c r="G37" s="3" t="str">
        <f>CONCATENATE(Amity_tree[[#This Row],[Native/]]," ",Amity_tree[[#This Row],[Exotic]])</f>
        <v>Indian Elm</v>
      </c>
      <c r="H37" s="3" t="s">
        <v>17</v>
      </c>
      <c r="I37" s="7">
        <v>1</v>
      </c>
      <c r="J37" s="5">
        <v>27.06</v>
      </c>
      <c r="K37" s="2">
        <v>4.0599999999999996</v>
      </c>
      <c r="L37" s="2">
        <v>31.12</v>
      </c>
      <c r="M37" s="2">
        <v>15.56</v>
      </c>
      <c r="N37" s="2">
        <v>57.06</v>
      </c>
      <c r="O37" s="2">
        <v>0.06</v>
      </c>
      <c r="P37" s="11">
        <f>Amity_tree[[#This Row],[CO2e (kg)]]/Amity_tree[[#This Row],[Total '# trees]]</f>
        <v>57.06</v>
      </c>
    </row>
    <row r="38" spans="1:16" x14ac:dyDescent="0.35">
      <c r="A38" s="3" t="s">
        <v>152</v>
      </c>
      <c r="B38" s="3" t="s">
        <v>153</v>
      </c>
      <c r="C38" s="3" t="s">
        <v>154</v>
      </c>
      <c r="D38" s="6" t="str">
        <f>CONCATENATE(Amity_tree[[#This Row],[Species]]," ",Amity_tree[[#This Row],[Column1]])</f>
        <v>Terminalia arjuna</v>
      </c>
      <c r="E38" s="3" t="s">
        <v>155</v>
      </c>
      <c r="G38" t="str">
        <f>CONCATENATE(Amity_tree[[#This Row],[Native/]]," ",Amity_tree[[#This Row],[Exotic]])</f>
        <v xml:space="preserve">Arjun </v>
      </c>
      <c r="H38" s="3" t="s">
        <v>17</v>
      </c>
      <c r="I38" s="7">
        <v>1</v>
      </c>
      <c r="J38" s="5">
        <v>32.479999999999997</v>
      </c>
      <c r="K38" s="5">
        <v>4.87</v>
      </c>
      <c r="L38" s="2">
        <v>37.35</v>
      </c>
      <c r="M38" s="2">
        <v>18.670000000000002</v>
      </c>
      <c r="N38" s="2">
        <v>68.47</v>
      </c>
      <c r="O38" s="2">
        <v>7.0000000000000007E-2</v>
      </c>
      <c r="P38" s="11">
        <f>Amity_tree[[#This Row],[CO2e (kg)]]/Amity_tree[[#This Row],[Total '# trees]]</f>
        <v>68.47</v>
      </c>
    </row>
    <row r="39" spans="1:16" x14ac:dyDescent="0.35">
      <c r="A39" s="3" t="s">
        <v>156</v>
      </c>
      <c r="B39" s="3" t="s">
        <v>157</v>
      </c>
      <c r="C39" s="3" t="s">
        <v>158</v>
      </c>
      <c r="D39" s="6" t="str">
        <f>CONCATENATE(Amity_tree[[#This Row],[Species]]," ",Amity_tree[[#This Row],[Column1]])</f>
        <v>Spathodea campanulata</v>
      </c>
      <c r="E39" s="3" t="s">
        <v>159</v>
      </c>
      <c r="F39" s="3" t="s">
        <v>191</v>
      </c>
      <c r="G39" s="3" t="str">
        <f>CONCATENATE(Amity_tree[[#This Row],[Native/]]," ",Amity_tree[[#This Row],[Exotic]])</f>
        <v>African Tulip tree</v>
      </c>
      <c r="H39" s="3" t="s">
        <v>6</v>
      </c>
      <c r="I39" s="7">
        <v>1</v>
      </c>
      <c r="J39" s="2">
        <v>32.1</v>
      </c>
      <c r="K39" s="2">
        <v>4.82</v>
      </c>
      <c r="L39" s="2">
        <v>36.92</v>
      </c>
      <c r="M39" s="2">
        <v>18.46</v>
      </c>
      <c r="N39" s="2">
        <v>67.680000000000007</v>
      </c>
      <c r="O39" s="2">
        <v>7.0000000000000007E-2</v>
      </c>
      <c r="P39" s="11">
        <f>Amity_tree[[#This Row],[CO2e (kg)]]/Amity_tree[[#This Row],[Total '# trees]]</f>
        <v>67.680000000000007</v>
      </c>
    </row>
    <row r="40" spans="1:16" x14ac:dyDescent="0.35">
      <c r="A40" s="3" t="s">
        <v>57</v>
      </c>
      <c r="B40" s="3" t="s">
        <v>160</v>
      </c>
      <c r="C40" s="3" t="s">
        <v>161</v>
      </c>
      <c r="D40" s="6" t="str">
        <f>CONCATENATE(Amity_tree[[#This Row],[Species]]," ",Amity_tree[[#This Row],[Column1]])</f>
        <v>Psidium guajava</v>
      </c>
      <c r="E40" s="3" t="s">
        <v>162</v>
      </c>
      <c r="G40" t="str">
        <f>CONCATENATE(Amity_tree[[#This Row],[Native/]]," ",Amity_tree[[#This Row],[Exotic]])</f>
        <v xml:space="preserve">Guava </v>
      </c>
      <c r="H40" s="3" t="s">
        <v>6</v>
      </c>
      <c r="I40" s="7">
        <v>1</v>
      </c>
      <c r="J40" s="5">
        <v>27.06</v>
      </c>
      <c r="K40" s="5">
        <v>4.0599999999999996</v>
      </c>
      <c r="L40" s="2">
        <v>31.12</v>
      </c>
      <c r="M40" s="2">
        <v>15.56</v>
      </c>
      <c r="N40" s="2">
        <v>57.06</v>
      </c>
      <c r="O40" s="2">
        <v>0.06</v>
      </c>
      <c r="P40" s="11">
        <f>Amity_tree[[#This Row],[CO2e (kg)]]/Amity_tree[[#This Row],[Total '# trees]]</f>
        <v>57.06</v>
      </c>
    </row>
    <row r="41" spans="1:16" x14ac:dyDescent="0.35">
      <c r="A41" s="3" t="s">
        <v>163</v>
      </c>
      <c r="B41" s="3" t="s">
        <v>164</v>
      </c>
      <c r="C41" s="3" t="s">
        <v>165</v>
      </c>
      <c r="D41" s="6" t="str">
        <f>CONCATENATE(Amity_tree[[#This Row],[Species]]," ",Amity_tree[[#This Row],[Column1]])</f>
        <v>Cordia myxa</v>
      </c>
      <c r="E41" s="3" t="s">
        <v>37</v>
      </c>
      <c r="F41" s="3" t="s">
        <v>70</v>
      </c>
      <c r="G41" s="3" t="str">
        <f>CONCATENATE(Amity_tree[[#This Row],[Native/]]," ",Amity_tree[[#This Row],[Exotic]])</f>
        <v>Indian Cherry</v>
      </c>
      <c r="H41" s="3" t="s">
        <v>17</v>
      </c>
      <c r="I41" s="7">
        <v>1</v>
      </c>
      <c r="J41" s="5">
        <v>33.4</v>
      </c>
      <c r="K41" s="2">
        <v>5.01</v>
      </c>
      <c r="L41" s="2">
        <v>38.409999999999997</v>
      </c>
      <c r="M41" s="2">
        <v>19.21</v>
      </c>
      <c r="N41" s="2">
        <v>70.42</v>
      </c>
      <c r="O41" s="2">
        <v>7.0000000000000007E-2</v>
      </c>
      <c r="P41" s="11">
        <f>Amity_tree[[#This Row],[CO2e (kg)]]/Amity_tree[[#This Row],[Total '# trees]]</f>
        <v>70.42</v>
      </c>
    </row>
    <row r="42" spans="1:16" x14ac:dyDescent="0.35">
      <c r="A42" s="3" t="s">
        <v>166</v>
      </c>
      <c r="B42" s="3" t="s">
        <v>167</v>
      </c>
      <c r="C42" s="3" t="s">
        <v>168</v>
      </c>
      <c r="D42" s="6" t="str">
        <f>CONCATENATE(Amity_tree[[#This Row],[Species]]," ",Amity_tree[[#This Row],[Column1]])</f>
        <v>Pongamia pinnata</v>
      </c>
      <c r="E42" s="3" t="s">
        <v>37</v>
      </c>
      <c r="F42" s="3" t="s">
        <v>192</v>
      </c>
      <c r="G42" s="3" t="str">
        <f>CONCATENATE(Amity_tree[[#This Row],[Native/]]," ",Amity_tree[[#This Row],[Exotic]])</f>
        <v>Indian Beech tree</v>
      </c>
      <c r="H42" s="3" t="s">
        <v>6</v>
      </c>
      <c r="I42" s="7">
        <v>1</v>
      </c>
      <c r="J42" s="2">
        <v>31.73</v>
      </c>
      <c r="K42" s="2">
        <v>4.76</v>
      </c>
      <c r="L42" s="2">
        <v>36.49</v>
      </c>
      <c r="M42" s="2">
        <v>18.25</v>
      </c>
      <c r="N42" s="2">
        <v>66.900000000000006</v>
      </c>
      <c r="O42" s="2">
        <v>7.0000000000000007E-2</v>
      </c>
      <c r="P42" s="11">
        <f>Amity_tree[[#This Row],[CO2e (kg)]]/Amity_tree[[#This Row],[Total '# trees]]</f>
        <v>66.900000000000006</v>
      </c>
    </row>
    <row r="43" spans="1:16" x14ac:dyDescent="0.35">
      <c r="A43" s="3" t="s">
        <v>169</v>
      </c>
      <c r="B43" s="3" t="s">
        <v>9</v>
      </c>
      <c r="C43" s="3" t="s">
        <v>170</v>
      </c>
      <c r="D43" s="6" t="str">
        <f>CONCATENATE(Amity_tree[[#This Row],[Species]]," ",Amity_tree[[#This Row],[Column1]])</f>
        <v>Ficus elastica</v>
      </c>
      <c r="E43" s="3" t="s">
        <v>171</v>
      </c>
      <c r="F43" s="3" t="s">
        <v>16</v>
      </c>
      <c r="G43" s="3" t="str">
        <f>CONCATENATE(Amity_tree[[#This Row],[Native/]]," ",Amity_tree[[#This Row],[Exotic]])</f>
        <v>Rubber Tree</v>
      </c>
      <c r="H43" s="3" t="s">
        <v>6</v>
      </c>
      <c r="I43" s="7">
        <v>1</v>
      </c>
      <c r="J43" s="5">
        <v>33.4</v>
      </c>
      <c r="K43" s="2">
        <v>5.01</v>
      </c>
      <c r="L43" s="2">
        <v>38.409999999999997</v>
      </c>
      <c r="M43" s="2">
        <v>19.21</v>
      </c>
      <c r="N43" s="2">
        <v>70.42</v>
      </c>
      <c r="O43" s="2">
        <v>7.0000000000000007E-2</v>
      </c>
      <c r="P43" s="11">
        <f>Amity_tree[[#This Row],[CO2e (kg)]]/Amity_tree[[#This Row],[Total '# trees]]</f>
        <v>70.42</v>
      </c>
    </row>
    <row r="44" spans="1:16" x14ac:dyDescent="0.35">
      <c r="A44" s="3" t="s">
        <v>172</v>
      </c>
      <c r="B44" s="3" t="s">
        <v>9</v>
      </c>
      <c r="C44" s="3" t="s">
        <v>173</v>
      </c>
      <c r="D44" s="6" t="str">
        <f>CONCATENATE(Amity_tree[[#This Row],[Species]]," ",Amity_tree[[#This Row],[Column1]])</f>
        <v>Ficus lyrata</v>
      </c>
      <c r="E44" s="3" t="s">
        <v>174</v>
      </c>
      <c r="F44" s="3" t="s">
        <v>91</v>
      </c>
      <c r="G44" s="3" t="str">
        <f>CONCATENATE(Amity_tree[[#This Row],[Native/]]," ",Amity_tree[[#This Row],[Exotic]])</f>
        <v>Fiddle-leaf Fig</v>
      </c>
      <c r="H44" s="3" t="s">
        <v>6</v>
      </c>
      <c r="I44" s="7">
        <v>1</v>
      </c>
      <c r="J44" s="5">
        <v>33.619999999999997</v>
      </c>
      <c r="K44" s="2">
        <v>5.04</v>
      </c>
      <c r="L44" s="2">
        <v>38.659999999999997</v>
      </c>
      <c r="M44" s="2">
        <v>19.329999999999998</v>
      </c>
      <c r="N44" s="2">
        <v>70.87</v>
      </c>
      <c r="O44" s="2">
        <v>7.0000000000000007E-2</v>
      </c>
      <c r="P44" s="11">
        <f>Amity_tree[[#This Row],[CO2e (kg)]]/Amity_tree[[#This Row],[Total '# trees]]</f>
        <v>70.87</v>
      </c>
    </row>
    <row r="45" spans="1:16" x14ac:dyDescent="0.35">
      <c r="A45" s="3" t="s">
        <v>175</v>
      </c>
      <c r="B45" s="3" t="s">
        <v>176</v>
      </c>
      <c r="C45" s="3" t="s">
        <v>74</v>
      </c>
      <c r="D45" s="6" t="str">
        <f>CONCATENATE(Amity_tree[[#This Row],[Species]]," ",Amity_tree[[#This Row],[Column1]])</f>
        <v>Magnifera indica</v>
      </c>
      <c r="E45" s="3" t="s">
        <v>177</v>
      </c>
      <c r="G45" t="str">
        <f>CONCATENATE(Amity_tree[[#This Row],[Native/]]," ",Amity_tree[[#This Row],[Exotic]])</f>
        <v xml:space="preserve">Mango </v>
      </c>
      <c r="H45" s="3" t="s">
        <v>17</v>
      </c>
      <c r="I45" s="7">
        <v>1</v>
      </c>
      <c r="J45" s="5">
        <v>27.06</v>
      </c>
      <c r="K45" s="5">
        <v>4.0599999999999996</v>
      </c>
      <c r="L45" s="2">
        <v>31.12</v>
      </c>
      <c r="M45" s="2">
        <v>15.56</v>
      </c>
      <c r="N45" s="2">
        <v>57.06</v>
      </c>
      <c r="O45" s="2">
        <v>0.06</v>
      </c>
      <c r="P45" s="11">
        <f>Amity_tree[[#This Row],[CO2e (kg)]]/Amity_tree[[#This Row],[Total '# trees]]</f>
        <v>57.06</v>
      </c>
    </row>
    <row r="46" spans="1:16" x14ac:dyDescent="0.35">
      <c r="A46" s="3" t="s">
        <v>178</v>
      </c>
      <c r="B46" s="3" t="s">
        <v>179</v>
      </c>
      <c r="C46" s="3" t="s">
        <v>180</v>
      </c>
      <c r="D46" s="6" t="str">
        <f>CONCATENATE(Amity_tree[[#This Row],[Species]]," ",Amity_tree[[#This Row],[Column1]])</f>
        <v>Tabebuia argentea</v>
      </c>
      <c r="E46" s="3" t="s">
        <v>181</v>
      </c>
      <c r="F46" s="3" t="s">
        <v>193</v>
      </c>
      <c r="G46" s="3" t="str">
        <f>CONCATENATE(Amity_tree[[#This Row],[Native/]]," ",Amity_tree[[#This Row],[Exotic]])</f>
        <v>Yellow Trumpet tree</v>
      </c>
      <c r="H46" s="3" t="s">
        <v>17</v>
      </c>
      <c r="I46" s="7">
        <v>5</v>
      </c>
      <c r="J46" s="2">
        <v>162.32</v>
      </c>
      <c r="K46" s="2">
        <v>24.35</v>
      </c>
      <c r="L46" s="2">
        <v>186.66</v>
      </c>
      <c r="M46" s="2">
        <v>93.33</v>
      </c>
      <c r="N46" s="2">
        <v>342.21</v>
      </c>
      <c r="O46" s="2">
        <v>0.34</v>
      </c>
      <c r="P46" s="11">
        <f>Amity_tree[[#This Row],[CO2e (kg)]]/Amity_tree[[#This Row],[Total '# trees]]</f>
        <v>68.441999999999993</v>
      </c>
    </row>
    <row r="47" spans="1:16" x14ac:dyDescent="0.35">
      <c r="A47" s="4" t="s">
        <v>7</v>
      </c>
      <c r="B47" s="4" t="s">
        <v>182</v>
      </c>
      <c r="C47" s="4" t="s">
        <v>183</v>
      </c>
      <c r="D47" s="4"/>
      <c r="E47" s="4"/>
      <c r="F47" s="4"/>
      <c r="G47" s="4" t="str">
        <f>CONCATENATE(Amity_tree[[#This Row],[Native/]]," ",Amity_tree[[#This Row],[Exotic]])</f>
        <v xml:space="preserve"> </v>
      </c>
      <c r="H47" s="4"/>
      <c r="I47" s="8">
        <f>SUM(I2:I46)</f>
        <v>1997</v>
      </c>
      <c r="J47" s="8">
        <f t="shared" ref="J47:O47" si="0">SUM(J2:J46)</f>
        <v>63136.799999999996</v>
      </c>
      <c r="K47" s="8">
        <f t="shared" si="0"/>
        <v>9470.51</v>
      </c>
      <c r="L47" s="8">
        <f>SUM(L2:L46)</f>
        <v>72607.36000000003</v>
      </c>
      <c r="M47" s="8">
        <f t="shared" si="0"/>
        <v>38142.459999999992</v>
      </c>
      <c r="N47" s="8">
        <f t="shared" si="0"/>
        <v>139855.69000000003</v>
      </c>
      <c r="O47" s="8">
        <f t="shared" si="0"/>
        <v>139.85999999999996</v>
      </c>
      <c r="P47" s="10">
        <f>Amity_tree[[#This Row],[CO2e (kg)]]/Amity_tree[[#This Row],[Total '# trees]]</f>
        <v>70.032894341512289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F n j Q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F n j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4 0 F I b 3 8 Z 0 p w E A A B w E A A A T A B w A R m 9 y b X V s Y X M v U 2 V j d G l v b j E u b S C i G A A o o B Q A A A A A A A A A A A A A A A A A A A A A A A A A A A B 1 k l F P 2 z A Q x 9 8 r 9 T t Y 2 U s i h a B m Y y B Q H k r K x g M q g 2 R P B E V u e m 0 9 Y l 9 l X 1 g r x H e f S z p 1 k 9 2 8 J P 7 d / / 5 3 5 4 u B h g Q q V v T v 0 d V w M B y Y F d c w Z 2 M p a F u T B m A Z a 4 G G A 2 a f A j v d 7 E h u X p M J N p 0 E R e E 3 0 U K S o y J 7 M G G Q X 1 Y / D W h T P e L s F n 7 b Z K r u F U y 0 e A V 2 w s a K V m C E Y X d 3 e T U B 8 0 K 4 r k p b 6 I f G X 7 a T 6 l A 6 o Q 0 F U f w 0 g V Z Y C D o L W B C z H N t O K p O l F z G 7 U Q 3 O h V p m o / Q s j d l D h w Q F b V v I D p / J F B U 8 R 3 E / w 6 f A F p I 2 N m e 3 w O e 2 0 c A O V P K Z F e 4 j e x 7 2 4 8 b s a c / H b V s 0 v O X a Z K S 7 f y 3 z F V d L 6 1 h u 1 3 C w K z V X Z o F a 9 h 3 v g i b 0 1 I / f 3 o I i m S Z 2 N r I a R r C h 9 5 h Z u I Z G g H H 4 l E v w Q L I 3 f O r w m w 2 S a I 5 5 1 y M n U i L x 1 r V H t z 9 c / E W q k z P Q f b r d n P H w 8 f d r D w 1 f l p E H X x 8 V 1 6 m v 5 l H 1 Z 6 f p n O s Z K g d / q L + 4 6 v v U v d E H f / a Z L 7 v + 6 s n 3 r N o u Q 5 F Y e D a 1 2 3 Z 9 7 n q j l J 4 5 P t Q X b o O E y k T / 4 f d o O B D K + w t f / Q F Q S w E C L Q A U A A I A C A A W e N B S s R 7 Q B K Q A A A D 1 A A A A E g A A A A A A A A A A A A A A A A A A A A A A Q 2 9 u Z m l n L 1 B h Y 2 t h Z 2 U u e G 1 s U E s B A i 0 A F A A C A A g A F n j Q U g / K 6 a u k A A A A 6 Q A A A B M A A A A A A A A A A A A A A A A A 8 A A A A F t D b 2 5 0 Z W 5 0 X 1 R 5 c G V z X S 5 4 b W x Q S w E C L Q A U A A I A C A A W e N B S G 9 / G d K c B A A A c B A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w A A A A A A A H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p d H l f d H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t a X R 5 X 3 R y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Z U M T Q 6 M D A 6 N D U u N D Y z M D Y 3 N V o i I C 8 + P E V u d H J 5 I F R 5 c G U 9 I k Z p b G x D b 2 x 1 b W 5 U e X B l c y I g V m F s d W U 9 I n N C Z 1 l H Q m d Z R 0 J n W U Z C U V V G Q l F V R k J n W U d C Z 1 l H Q m d Z R 0 J n W U d C Z z 0 9 I i A v P j x F b n R y e S B U e X B l P S J G a W x s Q 2 9 s d W 1 u T m F t Z X M i I F Z h b H V l P S J z W y Z x d W 9 0 O 1 M u T i 4 m c X V v d D s s J n F 1 b 3 Q 7 U 3 B l Y 2 l l c y Z x d W 9 0 O y w m c X V v d D t O Y W 1 l J n F 1 b 3 Q 7 L C Z x d W 9 0 O 0 5 h d G l 2 Z S 8 m c X V v d D s s J n F 1 b 3 Q 7 R X h v d G l j J n F 1 b 3 Q 7 L C Z x d W 9 0 O 1 N w Z W N p Z X N f M S Z x d W 9 0 O y w m c X V v d D t U b 3 R h b C Z x d W 9 0 O y w m c X V v d D t O b y 4 m c X V v d D s s J n F 1 b 3 Q 7 b 2 Y m c X V v d D s s J n F 1 b 3 Q 7 V H J l Z X M m c X V v d D s s J n F 1 b 3 Q 7 Q U d C J n F 1 b 3 Q 7 L C Z x d W 9 0 O y h r Z y k m c X V v d D s s J n F 1 b 3 Q 7 Q k d C J n F 1 b 3 Q 7 L C Z x d W 9 0 O y h r Z y l f M i Z x d W 9 0 O y w m c X V v d D t U Q i Z x d W 9 0 O y w m c X V v d D s o a 2 c p X z M m c X V v d D s s J n F 1 b 3 Q 7 Q 2 F y Y m 9 u J n F 1 b 3 Q 7 L C Z x d W 9 0 O y h r Z y l f N C Z x d W 9 0 O y w m c X V v d D t D T z I m c X V v d D s s J n F 1 b 3 Q 7 R V E m c X V v d D s s J n F 1 b 3 Q 7 K G t n K V 8 1 J n F 1 b 3 Q 7 L C Z x d W 9 0 O 0 N P M l 8 2 J n F 1 b 3 Q 7 L C Z x d W 9 0 O 0 V R L i Z x d W 9 0 O y w m c X V v d D t T Y 2 l l b n R p Z m l j J n F 1 b 3 Q 7 L C Z x d W 9 0 O 0 5 h b W V f N y Z x d W 9 0 O y w m c X V v d D t D b 2 1 t b 2 4 m c X V v d D s s J n F 1 b 3 Q 7 T m F t Z V 8 4 J n F 1 b 3 Q 7 L C Z x d W 9 0 O y h 0 b 2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l 0 e V 9 0 c m V l L 0 F 1 d G 9 S Z W 1 v d m V k Q 2 9 s d W 1 u c z E u e 1 M u T i 4 s M H 0 m c X V v d D s s J n F 1 b 3 Q 7 U 2 V j d G l v b j E v Q W 1 p d H l f d H J l Z S 9 B d X R v U m V t b 3 Z l Z E N v b H V t b n M x L n t T c G V j a W V z L D F 9 J n F 1 b 3 Q 7 L C Z x d W 9 0 O 1 N l Y 3 R p b 2 4 x L 0 F t a X R 5 X 3 R y Z W U v Q X V 0 b 1 J l b W 9 2 Z W R D b 2 x 1 b W 5 z M S 5 7 T m F t Z S w y f S Z x d W 9 0 O y w m c X V v d D t T Z W N 0 a W 9 u M S 9 B b W l 0 e V 9 0 c m V l L 0 F 1 d G 9 S Z W 1 v d m V k Q 2 9 s d W 1 u c z E u e 0 5 h d G l 2 Z S 8 s M 3 0 m c X V v d D s s J n F 1 b 3 Q 7 U 2 V j d G l v b j E v Q W 1 p d H l f d H J l Z S 9 B d X R v U m V t b 3 Z l Z E N v b H V t b n M x L n t F e G 9 0 a W M s N H 0 m c X V v d D s s J n F 1 b 3 Q 7 U 2 V j d G l v b j E v Q W 1 p d H l f d H J l Z S 9 B d X R v U m V t b 3 Z l Z E N v b H V t b n M x L n t T c G V j a W V z X z E s N X 0 m c X V v d D s s J n F 1 b 3 Q 7 U 2 V j d G l v b j E v Q W 1 p d H l f d H J l Z S 9 B d X R v U m V t b 3 Z l Z E N v b H V t b n M x L n t U b 3 R h b C w 2 f S Z x d W 9 0 O y w m c X V v d D t T Z W N 0 a W 9 u M S 9 B b W l 0 e V 9 0 c m V l L 0 F 1 d G 9 S Z W 1 v d m V k Q 2 9 s d W 1 u c z E u e 0 5 v L i w 3 f S Z x d W 9 0 O y w m c X V v d D t T Z W N 0 a W 9 u M S 9 B b W l 0 e V 9 0 c m V l L 0 F 1 d G 9 S Z W 1 v d m V k Q 2 9 s d W 1 u c z E u e 2 9 m L D h 9 J n F 1 b 3 Q 7 L C Z x d W 9 0 O 1 N l Y 3 R p b 2 4 x L 0 F t a X R 5 X 3 R y Z W U v Q X V 0 b 1 J l b W 9 2 Z W R D b 2 x 1 b W 5 z M S 5 7 V H J l Z X M s O X 0 m c X V v d D s s J n F 1 b 3 Q 7 U 2 V j d G l v b j E v Q W 1 p d H l f d H J l Z S 9 B d X R v U m V t b 3 Z l Z E N v b H V t b n M x L n t B R 0 I s M T B 9 J n F 1 b 3 Q 7 L C Z x d W 9 0 O 1 N l Y 3 R p b 2 4 x L 0 F t a X R 5 X 3 R y Z W U v Q X V 0 b 1 J l b W 9 2 Z W R D b 2 x 1 b W 5 z M S 5 7 K G t n K S w x M X 0 m c X V v d D s s J n F 1 b 3 Q 7 U 2 V j d G l v b j E v Q W 1 p d H l f d H J l Z S 9 B d X R v U m V t b 3 Z l Z E N v b H V t b n M x L n t C R 0 I s M T J 9 J n F 1 b 3 Q 7 L C Z x d W 9 0 O 1 N l Y 3 R p b 2 4 x L 0 F t a X R 5 X 3 R y Z W U v Q X V 0 b 1 J l b W 9 2 Z W R D b 2 x 1 b W 5 z M S 5 7 K G t n K V 8 y L D E z f S Z x d W 9 0 O y w m c X V v d D t T Z W N 0 a W 9 u M S 9 B b W l 0 e V 9 0 c m V l L 0 F 1 d G 9 S Z W 1 v d m V k Q 2 9 s d W 1 u c z E u e 1 R C L D E 0 f S Z x d W 9 0 O y w m c X V v d D t T Z W N 0 a W 9 u M S 9 B b W l 0 e V 9 0 c m V l L 0 F 1 d G 9 S Z W 1 v d m V k Q 2 9 s d W 1 u c z E u e y h r Z y l f M y w x N X 0 m c X V v d D s s J n F 1 b 3 Q 7 U 2 V j d G l v b j E v Q W 1 p d H l f d H J l Z S 9 B d X R v U m V t b 3 Z l Z E N v b H V t b n M x L n t D Y X J i b 2 4 s M T Z 9 J n F 1 b 3 Q 7 L C Z x d W 9 0 O 1 N l Y 3 R p b 2 4 x L 0 F t a X R 5 X 3 R y Z W U v Q X V 0 b 1 J l b W 9 2 Z W R D b 2 x 1 b W 5 z M S 5 7 K G t n K V 8 0 L D E 3 f S Z x d W 9 0 O y w m c X V v d D t T Z W N 0 a W 9 u M S 9 B b W l 0 e V 9 0 c m V l L 0 F 1 d G 9 S Z W 1 v d m V k Q 2 9 s d W 1 u c z E u e 0 N P M i w x O H 0 m c X V v d D s s J n F 1 b 3 Q 7 U 2 V j d G l v b j E v Q W 1 p d H l f d H J l Z S 9 B d X R v U m V t b 3 Z l Z E N v b H V t b n M x L n t F U S w x O X 0 m c X V v d D s s J n F 1 b 3 Q 7 U 2 V j d G l v b j E v Q W 1 p d H l f d H J l Z S 9 B d X R v U m V t b 3 Z l Z E N v b H V t b n M x L n s o a 2 c p X z U s M j B 9 J n F 1 b 3 Q 7 L C Z x d W 9 0 O 1 N l Y 3 R p b 2 4 x L 0 F t a X R 5 X 3 R y Z W U v Q X V 0 b 1 J l b W 9 2 Z W R D b 2 x 1 b W 5 z M S 5 7 Q 0 8 y X z Y s M j F 9 J n F 1 b 3 Q 7 L C Z x d W 9 0 O 1 N l Y 3 R p b 2 4 x L 0 F t a X R 5 X 3 R y Z W U v Q X V 0 b 1 J l b W 9 2 Z W R D b 2 x 1 b W 5 z M S 5 7 R V E u L D I y f S Z x d W 9 0 O y w m c X V v d D t T Z W N 0 a W 9 u M S 9 B b W l 0 e V 9 0 c m V l L 0 F 1 d G 9 S Z W 1 v d m V k Q 2 9 s d W 1 u c z E u e 1 N j a W V u d G l m a W M s M j N 9 J n F 1 b 3 Q 7 L C Z x d W 9 0 O 1 N l Y 3 R p b 2 4 x L 0 F t a X R 5 X 3 R y Z W U v Q X V 0 b 1 J l b W 9 2 Z W R D b 2 x 1 b W 5 z M S 5 7 T m F t Z V 8 3 L D I 0 f S Z x d W 9 0 O y w m c X V v d D t T Z W N 0 a W 9 u M S 9 B b W l 0 e V 9 0 c m V l L 0 F 1 d G 9 S Z W 1 v d m V k Q 2 9 s d W 1 u c z E u e 0 N v b W 1 v b i w y N X 0 m c X V v d D s s J n F 1 b 3 Q 7 U 2 V j d G l v b j E v Q W 1 p d H l f d H J l Z S 9 B d X R v U m V t b 3 Z l Z E N v b H V t b n M x L n t O Y W 1 l X z g s M j Z 9 J n F 1 b 3 Q 7 L C Z x d W 9 0 O 1 N l Y 3 R p b 2 4 x L 0 F t a X R 5 X 3 R y Z W U v Q X V 0 b 1 J l b W 9 2 Z W R D b 2 x 1 b W 5 z M S 5 7 K H R v b n M p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W 1 p d H l f d H J l Z S 9 B d X R v U m V t b 3 Z l Z E N v b H V t b n M x L n t T L k 4 u L D B 9 J n F 1 b 3 Q 7 L C Z x d W 9 0 O 1 N l Y 3 R p b 2 4 x L 0 F t a X R 5 X 3 R y Z W U v Q X V 0 b 1 J l b W 9 2 Z W R D b 2 x 1 b W 5 z M S 5 7 U 3 B l Y 2 l l c y w x f S Z x d W 9 0 O y w m c X V v d D t T Z W N 0 a W 9 u M S 9 B b W l 0 e V 9 0 c m V l L 0 F 1 d G 9 S Z W 1 v d m V k Q 2 9 s d W 1 u c z E u e 0 5 h b W U s M n 0 m c X V v d D s s J n F 1 b 3 Q 7 U 2 V j d G l v b j E v Q W 1 p d H l f d H J l Z S 9 B d X R v U m V t b 3 Z l Z E N v b H V t b n M x L n t O Y X R p d m U v L D N 9 J n F 1 b 3 Q 7 L C Z x d W 9 0 O 1 N l Y 3 R p b 2 4 x L 0 F t a X R 5 X 3 R y Z W U v Q X V 0 b 1 J l b W 9 2 Z W R D b 2 x 1 b W 5 z M S 5 7 R X h v d G l j L D R 9 J n F 1 b 3 Q 7 L C Z x d W 9 0 O 1 N l Y 3 R p b 2 4 x L 0 F t a X R 5 X 3 R y Z W U v Q X V 0 b 1 J l b W 9 2 Z W R D b 2 x 1 b W 5 z M S 5 7 U 3 B l Y 2 l l c 1 8 x L D V 9 J n F 1 b 3 Q 7 L C Z x d W 9 0 O 1 N l Y 3 R p b 2 4 x L 0 F t a X R 5 X 3 R y Z W U v Q X V 0 b 1 J l b W 9 2 Z W R D b 2 x 1 b W 5 z M S 5 7 V G 9 0 Y W w s N n 0 m c X V v d D s s J n F 1 b 3 Q 7 U 2 V j d G l v b j E v Q W 1 p d H l f d H J l Z S 9 B d X R v U m V t b 3 Z l Z E N v b H V t b n M x L n t O b y 4 s N 3 0 m c X V v d D s s J n F 1 b 3 Q 7 U 2 V j d G l v b j E v Q W 1 p d H l f d H J l Z S 9 B d X R v U m V t b 3 Z l Z E N v b H V t b n M x L n t v Z i w 4 f S Z x d W 9 0 O y w m c X V v d D t T Z W N 0 a W 9 u M S 9 B b W l 0 e V 9 0 c m V l L 0 F 1 d G 9 S Z W 1 v d m V k Q 2 9 s d W 1 u c z E u e 1 R y Z W V z L D l 9 J n F 1 b 3 Q 7 L C Z x d W 9 0 O 1 N l Y 3 R p b 2 4 x L 0 F t a X R 5 X 3 R y Z W U v Q X V 0 b 1 J l b W 9 2 Z W R D b 2 x 1 b W 5 z M S 5 7 Q U d C L D E w f S Z x d W 9 0 O y w m c X V v d D t T Z W N 0 a W 9 u M S 9 B b W l 0 e V 9 0 c m V l L 0 F 1 d G 9 S Z W 1 v d m V k Q 2 9 s d W 1 u c z E u e y h r Z y k s M T F 9 J n F 1 b 3 Q 7 L C Z x d W 9 0 O 1 N l Y 3 R p b 2 4 x L 0 F t a X R 5 X 3 R y Z W U v Q X V 0 b 1 J l b W 9 2 Z W R D b 2 x 1 b W 5 z M S 5 7 Q k d C L D E y f S Z x d W 9 0 O y w m c X V v d D t T Z W N 0 a W 9 u M S 9 B b W l 0 e V 9 0 c m V l L 0 F 1 d G 9 S Z W 1 v d m V k Q 2 9 s d W 1 u c z E u e y h r Z y l f M i w x M 3 0 m c X V v d D s s J n F 1 b 3 Q 7 U 2 V j d G l v b j E v Q W 1 p d H l f d H J l Z S 9 B d X R v U m V t b 3 Z l Z E N v b H V t b n M x L n t U Q i w x N H 0 m c X V v d D s s J n F 1 b 3 Q 7 U 2 V j d G l v b j E v Q W 1 p d H l f d H J l Z S 9 B d X R v U m V t b 3 Z l Z E N v b H V t b n M x L n s o a 2 c p X z M s M T V 9 J n F 1 b 3 Q 7 L C Z x d W 9 0 O 1 N l Y 3 R p b 2 4 x L 0 F t a X R 5 X 3 R y Z W U v Q X V 0 b 1 J l b W 9 2 Z W R D b 2 x 1 b W 5 z M S 5 7 Q 2 F y Y m 9 u L D E 2 f S Z x d W 9 0 O y w m c X V v d D t T Z W N 0 a W 9 u M S 9 B b W l 0 e V 9 0 c m V l L 0 F 1 d G 9 S Z W 1 v d m V k Q 2 9 s d W 1 u c z E u e y h r Z y l f N C w x N 3 0 m c X V v d D s s J n F 1 b 3 Q 7 U 2 V j d G l v b j E v Q W 1 p d H l f d H J l Z S 9 B d X R v U m V t b 3 Z l Z E N v b H V t b n M x L n t D T z I s M T h 9 J n F 1 b 3 Q 7 L C Z x d W 9 0 O 1 N l Y 3 R p b 2 4 x L 0 F t a X R 5 X 3 R y Z W U v Q X V 0 b 1 J l b W 9 2 Z W R D b 2 x 1 b W 5 z M S 5 7 R V E s M T l 9 J n F 1 b 3 Q 7 L C Z x d W 9 0 O 1 N l Y 3 R p b 2 4 x L 0 F t a X R 5 X 3 R y Z W U v Q X V 0 b 1 J l b W 9 2 Z W R D b 2 x 1 b W 5 z M S 5 7 K G t n K V 8 1 L D I w f S Z x d W 9 0 O y w m c X V v d D t T Z W N 0 a W 9 u M S 9 B b W l 0 e V 9 0 c m V l L 0 F 1 d G 9 S Z W 1 v d m V k Q 2 9 s d W 1 u c z E u e 0 N P M l 8 2 L D I x f S Z x d W 9 0 O y w m c X V v d D t T Z W N 0 a W 9 u M S 9 B b W l 0 e V 9 0 c m V l L 0 F 1 d G 9 S Z W 1 v d m V k Q 2 9 s d W 1 u c z E u e 0 V R L i w y M n 0 m c X V v d D s s J n F 1 b 3 Q 7 U 2 V j d G l v b j E v Q W 1 p d H l f d H J l Z S 9 B d X R v U m V t b 3 Z l Z E N v b H V t b n M x L n t T Y 2 l l b n R p Z m l j L D I z f S Z x d W 9 0 O y w m c X V v d D t T Z W N 0 a W 9 u M S 9 B b W l 0 e V 9 0 c m V l L 0 F 1 d G 9 S Z W 1 v d m V k Q 2 9 s d W 1 u c z E u e 0 5 h b W V f N y w y N H 0 m c X V v d D s s J n F 1 b 3 Q 7 U 2 V j d G l v b j E v Q W 1 p d H l f d H J l Z S 9 B d X R v U m V t b 3 Z l Z E N v b H V t b n M x L n t D b 2 1 t b 2 4 s M j V 9 J n F 1 b 3 Q 7 L C Z x d W 9 0 O 1 N l Y 3 R p b 2 4 x L 0 F t a X R 5 X 3 R y Z W U v Q X V 0 b 1 J l b W 9 2 Z W R D b 2 x 1 b W 5 z M S 5 7 T m F t Z V 8 4 L D I 2 f S Z x d W 9 0 O y w m c X V v d D t T Z W N 0 a W 9 u M S 9 B b W l 0 e V 9 0 c m V l L 0 F 1 d G 9 S Z W 1 v d m V k Q 2 9 s d W 1 u c z E u e y h 0 b 2 5 z K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a X R 5 X 3 R y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p d H l f d H J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l 0 e V 9 0 c m V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r v M D j a g p N q 1 o Y 0 G f h m A 0 A A A A A A g A A A A A A E G Y A A A A B A A A g A A A A 5 4 N s R W t I Y o O F r D w b R D v H L / f v A 7 f 6 S C L g 3 U t U 0 w c n K S M A A A A A D o A A A A A C A A A g A A A A v x i 0 / p V / F + B B r z N h D L O c v j X s 0 + o H I S s f U j i u a C b b 2 Q x Q A A A A 9 i N / y S E A X t 4 a P I v h e S m 3 G S V r O P Z 4 U h S H n O s o y p 5 n J / 2 q K b E b q l S B W v m w 2 x y N G W 5 7 t 4 C p A x l X 0 Q b c O L q l g K A 4 N t w d E H h m L Z A r F K 7 8 k R S C b X J A A A A A c U / g d 5 7 V 6 n i a O f N K K B V Q l + J x W D 1 y s z X 7 E z l L i 5 / X 7 s F A g f f I / O I 0 0 6 C I g y d M O A a n / c M W Z v F X 8 5 G B V l X w D 9 v 0 M g = = < / D a t a M a s h u p > 
</file>

<file path=customXml/itemProps1.xml><?xml version="1.0" encoding="utf-8"?>
<ds:datastoreItem xmlns:ds="http://schemas.openxmlformats.org/officeDocument/2006/customXml" ds:itemID="{1FC818A5-A416-4EB5-8313-35416EB00F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 calculations</vt:lpstr>
      <vt:lpstr>Trees and sources</vt:lpstr>
      <vt:lpstr>Amity_tree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Hewlett</dc:creator>
  <cp:lastModifiedBy>Rob Hewlett</cp:lastModifiedBy>
  <dcterms:created xsi:type="dcterms:W3CDTF">2021-06-16T13:52:23Z</dcterms:created>
  <dcterms:modified xsi:type="dcterms:W3CDTF">2021-06-16T15:53:33Z</dcterms:modified>
</cp:coreProperties>
</file>