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6380" windowHeight="8190" tabRatio="500" activeTab="4"/>
  </bookViews>
  <sheets>
    <sheet name="Principal - ABP" sheetId="1" r:id="rId1"/>
    <sheet name="PM" sheetId="2" r:id="rId2"/>
    <sheet name="V1" sheetId="3" r:id="rId3"/>
    <sheet name="TDS" sheetId="4" r:id="rId4"/>
    <sheet name="V2" sheetId="5" r:id="rId5"/>
    <sheet name="PD" sheetId="6" r:id="rId6"/>
    <sheet name="RV" sheetId="7" r:id="rId7"/>
    <sheet name="SMBI" sheetId="8" r:id="rId8"/>
    <sheet name="TAG" sheetId="9" r:id="rId9"/>
    <sheet name="SMA" sheetId="10" r:id="rId10"/>
    <sheet name="ELE" sheetId="11" r:id="rId11"/>
    <sheet name="SDM" sheetId="12" r:id="rId12"/>
    <sheet name="NM" sheetId="13" r:id="rId13"/>
  </sheets>
  <calcPr calcId="125725"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L20" i="13"/>
  <c r="K20"/>
  <c r="J20"/>
  <c r="C17" s="1"/>
  <c r="I20"/>
  <c r="C20"/>
  <c r="C11"/>
  <c r="C9" i="12"/>
  <c r="C9" i="11"/>
  <c r="M19" i="10"/>
  <c r="C20" s="1"/>
  <c r="L19"/>
  <c r="K19"/>
  <c r="I19"/>
  <c r="J18"/>
  <c r="J17"/>
  <c r="C17"/>
  <c r="J16"/>
  <c r="J15"/>
  <c r="J14"/>
  <c r="J13"/>
  <c r="J12"/>
  <c r="J11"/>
  <c r="C11"/>
  <c r="J10"/>
  <c r="J19" s="1"/>
  <c r="H13" i="9"/>
  <c r="K7" s="1"/>
  <c r="B9"/>
  <c r="L19" i="8"/>
  <c r="C20" s="1"/>
  <c r="K19"/>
  <c r="J19"/>
  <c r="I19"/>
  <c r="C17"/>
  <c r="C11"/>
  <c r="N28" i="7"/>
  <c r="C11"/>
  <c r="N40" i="6"/>
  <c r="C11"/>
  <c r="I13" i="5"/>
  <c r="J7" s="1"/>
  <c r="B9"/>
  <c r="I34" i="4"/>
  <c r="K27" s="1"/>
  <c r="K30"/>
  <c r="J27"/>
  <c r="K26"/>
  <c r="J21"/>
  <c r="J24" s="1"/>
  <c r="J16"/>
  <c r="K14"/>
  <c r="J14"/>
  <c r="J13"/>
  <c r="K11"/>
  <c r="J11"/>
  <c r="C11"/>
  <c r="K10"/>
  <c r="I13" i="3"/>
  <c r="J7" s="1"/>
  <c r="B9"/>
  <c r="O35" i="2"/>
  <c r="P34"/>
  <c r="I51" s="1"/>
  <c r="P33"/>
  <c r="I32" s="1"/>
  <c r="P32"/>
  <c r="K34" s="1"/>
  <c r="P31"/>
  <c r="I30" s="1"/>
  <c r="K31"/>
  <c r="P30"/>
  <c r="P35" s="1"/>
  <c r="K30"/>
  <c r="K29"/>
  <c r="I29"/>
  <c r="O27"/>
  <c r="I27"/>
  <c r="P26"/>
  <c r="K27" s="1"/>
  <c r="I26"/>
  <c r="P25"/>
  <c r="I25" s="1"/>
  <c r="P24"/>
  <c r="K17" s="1"/>
  <c r="K22"/>
  <c r="O21"/>
  <c r="P20"/>
  <c r="I13" s="1"/>
  <c r="P19"/>
  <c r="K15" s="1"/>
  <c r="P18"/>
  <c r="P21" s="1"/>
  <c r="O15"/>
  <c r="I15"/>
  <c r="P14"/>
  <c r="I14"/>
  <c r="P13"/>
  <c r="P12"/>
  <c r="K12"/>
  <c r="P11"/>
  <c r="K11"/>
  <c r="I11"/>
  <c r="C11"/>
  <c r="P10"/>
  <c r="P15" s="1"/>
  <c r="K10"/>
  <c r="I10"/>
  <c r="O20" i="1"/>
  <c r="N20"/>
  <c r="M20"/>
  <c r="I20"/>
  <c r="H20"/>
  <c r="G20"/>
  <c r="P19"/>
  <c r="P20" s="1"/>
  <c r="O19"/>
  <c r="C15" i="13" s="1"/>
  <c r="N19" i="1"/>
  <c r="C13" i="12" s="1"/>
  <c r="C14" s="1"/>
  <c r="M19" i="1"/>
  <c r="C13" i="11" s="1"/>
  <c r="C14" s="1"/>
  <c r="L19" i="1"/>
  <c r="C15" i="8" s="1"/>
  <c r="K19" i="1"/>
  <c r="C15" i="7" s="1"/>
  <c r="J19" i="1"/>
  <c r="J20" s="1"/>
  <c r="I19"/>
  <c r="C15" i="6" s="1"/>
  <c r="H19" i="1"/>
  <c r="J5" i="5" s="1"/>
  <c r="G19" i="1"/>
  <c r="J5" i="3" s="1"/>
  <c r="F19" i="1"/>
  <c r="F20" s="1"/>
  <c r="E19"/>
  <c r="C20" i="2" s="1"/>
  <c r="C19" i="1"/>
  <c r="R18"/>
  <c r="Q18"/>
  <c r="Q17"/>
  <c r="R17" s="1"/>
  <c r="Q16"/>
  <c r="R16" s="1"/>
  <c r="R15"/>
  <c r="Q15"/>
  <c r="Q14"/>
  <c r="R14" s="1"/>
  <c r="Q13"/>
  <c r="Q19" s="1"/>
  <c r="H48" i="3" l="1"/>
  <c r="H45"/>
  <c r="H42"/>
  <c r="H39"/>
  <c r="H36"/>
  <c r="H33"/>
  <c r="H30"/>
  <c r="H27"/>
  <c r="H24"/>
  <c r="H21"/>
  <c r="H18"/>
  <c r="H15"/>
  <c r="H46"/>
  <c r="H43"/>
  <c r="H40"/>
  <c r="H37"/>
  <c r="H34"/>
  <c r="H31"/>
  <c r="H28"/>
  <c r="H25"/>
  <c r="H22"/>
  <c r="H19"/>
  <c r="H16"/>
  <c r="J6"/>
  <c r="H47"/>
  <c r="H44"/>
  <c r="H41"/>
  <c r="H38"/>
  <c r="H35"/>
  <c r="H32"/>
  <c r="H29"/>
  <c r="H26"/>
  <c r="H23"/>
  <c r="H20"/>
  <c r="H17"/>
  <c r="H14"/>
  <c r="C16" i="8"/>
  <c r="C19"/>
  <c r="L50" i="2"/>
  <c r="L43"/>
  <c r="L40"/>
  <c r="J33"/>
  <c r="J26"/>
  <c r="C21"/>
  <c r="J14"/>
  <c r="L34"/>
  <c r="J32"/>
  <c r="L29"/>
  <c r="L27"/>
  <c r="J25"/>
  <c r="L17"/>
  <c r="L15"/>
  <c r="J13"/>
  <c r="L11"/>
  <c r="J51"/>
  <c r="L46"/>
  <c r="L42"/>
  <c r="L33"/>
  <c r="L26"/>
  <c r="J19"/>
  <c r="J12"/>
  <c r="J30"/>
  <c r="L12"/>
  <c r="J22"/>
  <c r="J11"/>
  <c r="J10"/>
  <c r="L21"/>
  <c r="L10"/>
  <c r="L51"/>
  <c r="L41"/>
  <c r="L31"/>
  <c r="L30"/>
  <c r="J29"/>
  <c r="J27"/>
  <c r="C24"/>
  <c r="L22"/>
  <c r="L18"/>
  <c r="J15"/>
  <c r="C16" i="7"/>
  <c r="C17"/>
  <c r="C16" i="6"/>
  <c r="C17"/>
  <c r="C19" i="13"/>
  <c r="C16"/>
  <c r="H30" i="5"/>
  <c r="H27"/>
  <c r="H24"/>
  <c r="H21"/>
  <c r="H18"/>
  <c r="H14"/>
  <c r="H49"/>
  <c r="H46"/>
  <c r="H43"/>
  <c r="H40"/>
  <c r="H37"/>
  <c r="H34"/>
  <c r="H31"/>
  <c r="H28"/>
  <c r="H25"/>
  <c r="H22"/>
  <c r="H19"/>
  <c r="H15"/>
  <c r="H50"/>
  <c r="H47"/>
  <c r="H44"/>
  <c r="H41"/>
  <c r="H38"/>
  <c r="H35"/>
  <c r="H32"/>
  <c r="H29"/>
  <c r="H26"/>
  <c r="H23"/>
  <c r="H20"/>
  <c r="H16"/>
  <c r="H51"/>
  <c r="H48"/>
  <c r="H45"/>
  <c r="H42"/>
  <c r="H39"/>
  <c r="H36"/>
  <c r="H33"/>
  <c r="H17"/>
  <c r="J6"/>
  <c r="C18" i="13"/>
  <c r="K31" i="4"/>
  <c r="C18" i="8"/>
  <c r="I33" i="2"/>
  <c r="K35"/>
  <c r="L35" s="1"/>
  <c r="K37"/>
  <c r="L37" s="1"/>
  <c r="I39"/>
  <c r="J39" s="1"/>
  <c r="K40"/>
  <c r="I42"/>
  <c r="J42" s="1"/>
  <c r="K43"/>
  <c r="I46"/>
  <c r="J46" s="1"/>
  <c r="K47"/>
  <c r="L47" s="1"/>
  <c r="I49"/>
  <c r="J49" s="1"/>
  <c r="K50"/>
  <c r="K13" i="4"/>
  <c r="K16"/>
  <c r="K21"/>
  <c r="K24" s="1"/>
  <c r="J26"/>
  <c r="J31" s="1"/>
  <c r="I34" i="2"/>
  <c r="J34" s="1"/>
  <c r="K5" i="9"/>
  <c r="K6" s="1"/>
  <c r="C15" i="10"/>
  <c r="K18" i="2"/>
  <c r="K20"/>
  <c r="L20" s="1"/>
  <c r="I35"/>
  <c r="J35" s="1"/>
  <c r="I37"/>
  <c r="J37" s="1"/>
  <c r="K38"/>
  <c r="L38" s="1"/>
  <c r="I40"/>
  <c r="J40" s="1"/>
  <c r="K41"/>
  <c r="I43"/>
  <c r="J43" s="1"/>
  <c r="K45"/>
  <c r="L45" s="1"/>
  <c r="I47"/>
  <c r="J47" s="1"/>
  <c r="K48"/>
  <c r="L48" s="1"/>
  <c r="I50"/>
  <c r="J50" s="1"/>
  <c r="K51"/>
  <c r="J10" i="4"/>
  <c r="J18" s="1"/>
  <c r="K12"/>
  <c r="K18" s="1"/>
  <c r="K34" s="1"/>
  <c r="K15"/>
  <c r="J30"/>
  <c r="I17" i="2"/>
  <c r="J17" s="1"/>
  <c r="K21"/>
  <c r="K23"/>
  <c r="L23" s="1"/>
  <c r="P27"/>
  <c r="L20" i="1"/>
  <c r="K13" i="2"/>
  <c r="L13" s="1"/>
  <c r="I18"/>
  <c r="J18" s="1"/>
  <c r="I22"/>
  <c r="K24"/>
  <c r="L24" s="1"/>
  <c r="K25"/>
  <c r="L25" s="1"/>
  <c r="K32"/>
  <c r="L32" s="1"/>
  <c r="J12" i="4"/>
  <c r="J15"/>
  <c r="C20"/>
  <c r="K19" i="2"/>
  <c r="L19" s="1"/>
  <c r="E20" i="1"/>
  <c r="K20"/>
  <c r="I12" i="2"/>
  <c r="K14"/>
  <c r="L14" s="1"/>
  <c r="I19"/>
  <c r="I20"/>
  <c r="J20" s="1"/>
  <c r="I21"/>
  <c r="J21" s="1"/>
  <c r="I23"/>
  <c r="J23" s="1"/>
  <c r="K26"/>
  <c r="I31"/>
  <c r="J31" s="1"/>
  <c r="K33"/>
  <c r="I38"/>
  <c r="J38" s="1"/>
  <c r="K39"/>
  <c r="L39" s="1"/>
  <c r="I41"/>
  <c r="J41" s="1"/>
  <c r="K42"/>
  <c r="I45"/>
  <c r="J45" s="1"/>
  <c r="K46"/>
  <c r="I48"/>
  <c r="J48" s="1"/>
  <c r="K49"/>
  <c r="L49" s="1"/>
  <c r="R13" i="1"/>
  <c r="R20" s="1"/>
  <c r="I24" i="2"/>
  <c r="J24" s="1"/>
  <c r="C19" i="10" l="1"/>
  <c r="C16"/>
  <c r="C18" s="1"/>
  <c r="C22" i="4"/>
  <c r="C21"/>
  <c r="J53" i="2"/>
  <c r="C22" s="1"/>
  <c r="C23" s="1"/>
  <c r="K53"/>
  <c r="J34" i="4"/>
  <c r="C23" s="1"/>
  <c r="I53" i="2"/>
  <c r="L53"/>
  <c r="C25" s="1"/>
  <c r="J51" i="5"/>
  <c r="J48"/>
  <c r="J45"/>
  <c r="J42"/>
  <c r="J39"/>
  <c r="J36"/>
  <c r="J33"/>
  <c r="J30"/>
  <c r="J27"/>
  <c r="J24"/>
  <c r="J21"/>
  <c r="J18"/>
  <c r="J14"/>
  <c r="J8"/>
  <c r="J49"/>
  <c r="J46"/>
  <c r="J43"/>
  <c r="J40"/>
  <c r="J37"/>
  <c r="J34"/>
  <c r="J28"/>
  <c r="J25"/>
  <c r="J22"/>
  <c r="J19"/>
  <c r="J15"/>
  <c r="J50"/>
  <c r="J47"/>
  <c r="J44"/>
  <c r="J41"/>
  <c r="J38"/>
  <c r="J35"/>
  <c r="J32"/>
  <c r="J29"/>
  <c r="J26"/>
  <c r="J23"/>
  <c r="J20"/>
  <c r="I80" i="9"/>
  <c r="I74"/>
  <c r="I68"/>
  <c r="I62"/>
  <c r="I56"/>
  <c r="I50"/>
  <c r="I44"/>
  <c r="I38"/>
  <c r="I32"/>
  <c r="I26"/>
  <c r="I20"/>
  <c r="I14"/>
  <c r="I81"/>
  <c r="I75"/>
  <c r="I69"/>
  <c r="I63"/>
  <c r="I57"/>
  <c r="I51"/>
  <c r="I45"/>
  <c r="I39"/>
  <c r="I33"/>
  <c r="I27"/>
  <c r="I21"/>
  <c r="I15"/>
  <c r="K8"/>
  <c r="I82"/>
  <c r="I76"/>
  <c r="I70"/>
  <c r="I64"/>
  <c r="I58"/>
  <c r="I52"/>
  <c r="I46"/>
  <c r="I40"/>
  <c r="I34"/>
  <c r="I28"/>
  <c r="I22"/>
  <c r="I16"/>
  <c r="I83"/>
  <c r="I77"/>
  <c r="I71"/>
  <c r="I65"/>
  <c r="I59"/>
  <c r="I53"/>
  <c r="I47"/>
  <c r="I41"/>
  <c r="I35"/>
  <c r="I29"/>
  <c r="I23"/>
  <c r="I17"/>
  <c r="I78"/>
  <c r="I72"/>
  <c r="I66"/>
  <c r="I60"/>
  <c r="I54"/>
  <c r="I48"/>
  <c r="I42"/>
  <c r="I36"/>
  <c r="I30"/>
  <c r="I24"/>
  <c r="I18"/>
  <c r="I79"/>
  <c r="I73"/>
  <c r="I67"/>
  <c r="I61"/>
  <c r="I55"/>
  <c r="I49"/>
  <c r="I43"/>
  <c r="I37"/>
  <c r="I31"/>
  <c r="I25"/>
  <c r="I19"/>
  <c r="J47" i="3"/>
  <c r="J44"/>
  <c r="J41"/>
  <c r="J38"/>
  <c r="J35"/>
  <c r="J32"/>
  <c r="J29"/>
  <c r="J26"/>
  <c r="J23"/>
  <c r="J20"/>
  <c r="J17"/>
  <c r="J14"/>
  <c r="J8"/>
  <c r="J48"/>
  <c r="J45"/>
  <c r="J42"/>
  <c r="J39"/>
  <c r="J36"/>
  <c r="J33"/>
  <c r="J30"/>
  <c r="J27"/>
  <c r="J24"/>
  <c r="J21"/>
  <c r="J18"/>
  <c r="J15"/>
  <c r="J46"/>
  <c r="J43"/>
  <c r="J40"/>
  <c r="J37"/>
  <c r="J34"/>
  <c r="J31"/>
  <c r="J28"/>
  <c r="J25"/>
  <c r="J22"/>
  <c r="J19"/>
  <c r="J16"/>
  <c r="C24" i="4" l="1"/>
  <c r="J13" i="3"/>
  <c r="J9" s="1"/>
  <c r="I13" i="9"/>
  <c r="K9" s="1"/>
  <c r="J13" i="5"/>
  <c r="J9" s="1"/>
</calcChain>
</file>

<file path=xl/comments1.xml><?xml version="1.0" encoding="utf-8"?>
<comments xmlns="http://schemas.openxmlformats.org/spreadsheetml/2006/main">
  <authors>
    <author/>
  </authors>
  <commentList>
    <comment ref="G12" authorId="0">
      <text>
        <r>
          <rPr>
            <sz val="12"/>
            <color rgb="FF000000"/>
            <rFont val="Calibri"/>
            <charset val="1"/>
          </rPr>
          <t>Datos que se van a utilizar en el proyecto - Fuentes de datos:
(ver en qué contexto se definen dentro del proyecto global)
- datos abiertos (open data)
- redes sociales
- API's</t>
        </r>
      </text>
    </comment>
    <comment ref="G13" authorId="0">
      <text>
        <r>
          <rPr>
            <sz val="12"/>
            <color rgb="FF000000"/>
            <rFont val="Calibri"/>
            <charset val="1"/>
          </rPr>
          <t>Continuando con el apartado anterior ver los datos en qué rango se sitúan (sus métricas)</t>
        </r>
      </text>
    </comment>
    <comment ref="G14" authorId="0">
      <text>
        <r>
          <rPr>
            <sz val="12"/>
            <color rgb="FF000000"/>
            <rFont val="Calibri"/>
            <charset val="1"/>
          </rPr>
          <t>Punto clave de este mes para la incorporación de los datos.
Sin datos no se puede continuar con analíticas</t>
        </r>
      </text>
    </comment>
  </commentList>
</comments>
</file>

<file path=xl/sharedStrings.xml><?xml version="1.0" encoding="utf-8"?>
<sst xmlns="http://schemas.openxmlformats.org/spreadsheetml/2006/main" count="1404" uniqueCount="715">
  <si>
    <t>PRESUPUESTO ABP 4º MULTIMEDIA CURSO 2018/19</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</si>
  <si>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</si>
  <si>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</si>
  <si>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</si>
  <si>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</si>
  <si>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Nombre del grupo:</t>
  </si>
  <si>
    <t>Obligatorias</t>
  </si>
  <si>
    <t>Intinerario de Creación y Entretenimiento Digital</t>
  </si>
  <si>
    <t>Itinerario de Gestión de Contenidos</t>
  </si>
  <si>
    <t>Estudiante</t>
  </si>
  <si>
    <t>Apellidos</t>
  </si>
  <si>
    <t>Nombre</t>
  </si>
  <si>
    <r>
      <rPr>
        <b/>
        <sz val="12"/>
        <color rgb="FF000000"/>
        <rFont val="Calibri"/>
        <charset val="1"/>
      </rPr>
      <t>PM</t>
    </r>
    <r>
      <rPr>
        <sz val="12"/>
        <color rgb="FF000000"/>
        <rFont val="Calibri"/>
        <charset val="1"/>
      </rPr>
      <t xml:space="preserve"> - Proyectos Multimedia</t>
    </r>
  </si>
  <si>
    <r>
      <rPr>
        <b/>
        <sz val="12"/>
        <color rgb="FF000000"/>
        <rFont val="Calibri"/>
        <charset val="1"/>
      </rPr>
      <t>TAG</t>
    </r>
    <r>
      <rPr>
        <sz val="12"/>
        <color rgb="FF000000"/>
        <rFont val="Calibri"/>
        <charset val="1"/>
      </rPr>
      <t xml:space="preserve"> - Técnicas Avanzadas de Gráficos</t>
    </r>
  </si>
  <si>
    <r>
      <rPr>
        <b/>
        <sz val="12"/>
        <color rgb="FF000000"/>
        <rFont val="Calibri"/>
        <charset val="1"/>
      </rPr>
      <t>V1</t>
    </r>
    <r>
      <rPr>
        <sz val="12"/>
        <color rgb="FF000000"/>
        <rFont val="Calibri"/>
        <charset val="1"/>
      </rPr>
      <t xml:space="preserve"> - Videojuegos 1</t>
    </r>
  </si>
  <si>
    <r>
      <rPr>
        <b/>
        <sz val="12"/>
        <color rgb="FF000000"/>
        <rFont val="Calibri"/>
        <charset val="1"/>
      </rPr>
      <t>V2</t>
    </r>
    <r>
      <rPr>
        <sz val="12"/>
        <color rgb="FF000000"/>
        <rFont val="Calibri"/>
        <charset val="1"/>
      </rPr>
      <t xml:space="preserve"> - Videojuegos 2</t>
    </r>
  </si>
  <si>
    <r>
      <rPr>
        <b/>
        <sz val="12"/>
        <color rgb="FF000000"/>
        <rFont val="Calibri"/>
        <charset val="1"/>
      </rPr>
      <t>PD</t>
    </r>
    <r>
      <rPr>
        <sz val="12"/>
        <color rgb="FF000000"/>
        <rFont val="Calibri"/>
        <charset val="1"/>
      </rPr>
      <t xml:space="preserve"> - Postproducción Digital</t>
    </r>
  </si>
  <si>
    <r>
      <rPr>
        <b/>
        <sz val="12"/>
        <color rgb="FF000000"/>
        <rFont val="Calibri"/>
        <charset val="1"/>
      </rPr>
      <t>TDS</t>
    </r>
    <r>
      <rPr>
        <sz val="12"/>
        <color rgb="FF000000"/>
        <rFont val="Calibri"/>
        <charset val="1"/>
      </rPr>
      <t xml:space="preserve"> - Técnicas para el Diseño Sonoro</t>
    </r>
  </si>
  <si>
    <r>
      <rPr>
        <b/>
        <sz val="12"/>
        <color rgb="FF000000"/>
        <rFont val="Calibri"/>
        <charset val="1"/>
      </rPr>
      <t>RV</t>
    </r>
    <r>
      <rPr>
        <sz val="12"/>
        <color rgb="FF000000"/>
        <rFont val="Calibri"/>
        <charset val="1"/>
      </rPr>
      <t xml:space="preserve"> - Realidad Virtual</t>
    </r>
  </si>
  <si>
    <r>
      <rPr>
        <b/>
        <sz val="12"/>
        <color rgb="FF000000"/>
        <rFont val="Calibri"/>
        <charset val="1"/>
      </rPr>
      <t>SMBI</t>
    </r>
    <r>
      <rPr>
        <sz val="12"/>
        <color rgb="FF000000"/>
        <rFont val="Calibri"/>
        <charset val="1"/>
      </rPr>
      <t xml:space="preserve"> - Servicios Multimedia Basados en Internet</t>
    </r>
  </si>
  <si>
    <r>
      <rPr>
        <b/>
        <sz val="12"/>
        <color rgb="FF000000"/>
        <rFont val="Calibri"/>
        <charset val="1"/>
      </rPr>
      <t>EL</t>
    </r>
    <r>
      <rPr>
        <sz val="12"/>
        <color rgb="FF000000"/>
        <rFont val="Calibri"/>
        <charset val="1"/>
      </rPr>
      <t xml:space="preserve"> - ELearning</t>
    </r>
  </si>
  <si>
    <r>
      <rPr>
        <b/>
        <sz val="12"/>
        <color rgb="FF000000"/>
        <rFont val="Calibri"/>
        <charset val="1"/>
      </rPr>
      <t>SDM</t>
    </r>
    <r>
      <rPr>
        <sz val="12"/>
        <color rgb="FF000000"/>
        <rFont val="Calibri"/>
        <charset val="1"/>
      </rPr>
      <t xml:space="preserve"> - Sistemas de Difusión Multimedia</t>
    </r>
  </si>
  <si>
    <r>
      <rPr>
        <b/>
        <sz val="12"/>
        <color rgb="FF000000"/>
        <rFont val="Calibri"/>
        <charset val="1"/>
      </rPr>
      <t>SMA</t>
    </r>
    <r>
      <rPr>
        <sz val="12"/>
        <color rgb="FF000000"/>
        <rFont val="Calibri"/>
        <charset val="1"/>
      </rPr>
      <t xml:space="preserve"> - Servicios Multimedia Avanzados</t>
    </r>
  </si>
  <si>
    <r>
      <rPr>
        <b/>
        <sz val="12"/>
        <color rgb="FF000000"/>
        <rFont val="Calibri"/>
        <charset val="1"/>
      </rPr>
      <t>NM</t>
    </r>
    <r>
      <rPr>
        <sz val="12"/>
        <color rgb="FF000000"/>
        <rFont val="Calibri"/>
        <charset val="1"/>
      </rPr>
      <t xml:space="preserve"> - Negocio y Multimedia</t>
    </r>
  </si>
  <si>
    <t>Total asignaturas</t>
  </si>
  <si>
    <t>Total puntos</t>
  </si>
  <si>
    <t>Galdeano González</t>
  </si>
  <si>
    <t>Débora</t>
  </si>
  <si>
    <t>x</t>
  </si>
  <si>
    <t>Ánton Castelló</t>
  </si>
  <si>
    <t>Marines</t>
  </si>
  <si>
    <t>Sánchez Marqués</t>
  </si>
  <si>
    <t>María</t>
  </si>
  <si>
    <t>Barea Cecilia</t>
  </si>
  <si>
    <t>Jose Ramon</t>
  </si>
  <si>
    <t>Ramón Sevilla</t>
  </si>
  <si>
    <t>David</t>
  </si>
  <si>
    <t>Anton Coy</t>
  </si>
  <si>
    <t>Jose Vicente</t>
  </si>
  <si>
    <t>Total estudiantes</t>
  </si>
  <si>
    <t>PM: Proyectos Multimedia</t>
  </si>
  <si>
    <t>Los entregables son los mismos para todos los grupos, pero la dedicación y la puntuación se pondera en función del número de estudiantes matriculados en PM.</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</si>
  <si>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</si>
  <si>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</si>
  <si>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</si>
  <si>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Item</t>
  </si>
  <si>
    <t>Disciplina</t>
  </si>
  <si>
    <t>Entregable Genérico</t>
  </si>
  <si>
    <t>Hito</t>
  </si>
  <si>
    <t>Estimaciones</t>
  </si>
  <si>
    <t>Horas de ABP</t>
  </si>
  <si>
    <t>Horas / persona</t>
  </si>
  <si>
    <t>Horas totales grupo</t>
  </si>
  <si>
    <t>Puntos / persona</t>
  </si>
  <si>
    <t>Puntos totales grupo</t>
  </si>
  <si>
    <t>Evaluación</t>
  </si>
  <si>
    <t>Ponderación</t>
  </si>
  <si>
    <t>Items</t>
  </si>
  <si>
    <t>Horas de trabajo de asignatura</t>
  </si>
  <si>
    <t>PM.01</t>
  </si>
  <si>
    <t>Especificación</t>
  </si>
  <si>
    <t>Rellenar documento de Concepto del proyecto</t>
  </si>
  <si>
    <t>Total (por estudiante)</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</si>
  <si>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</si>
  <si>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</si>
  <si>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</si>
  <si>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</si>
  <si>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</si>
  <si>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</si>
  <si>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</si>
  <si>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</si>
  <si>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</si>
  <si>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</si>
  <si>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</si>
  <si>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</si>
  <si>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</si>
  <si>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</si>
  <si>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</si>
  <si>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</si>
  <si>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</si>
  <si>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</si>
  <si>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</si>
  <si>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</si>
  <si>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</si>
  <si>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</si>
  <si>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Número de alumnos matriculados</t>
  </si>
  <si>
    <t>PM.10</t>
  </si>
  <si>
    <t>Detallar plan iteraciones del mes de Diciembre. Asignar recursos a las tareas en Project</t>
  </si>
  <si>
    <t>Número de horas a realizar</t>
  </si>
  <si>
    <t>PM.11</t>
  </si>
  <si>
    <t>Rellenar documento Gestión de riesgos</t>
  </si>
  <si>
    <t>Total</t>
  </si>
  <si>
    <t>Número de horas según entregables</t>
  </si>
  <si>
    <t>PM.12</t>
  </si>
  <si>
    <t>Registrar tiempos y % de realización de tareas en Project</t>
  </si>
  <si>
    <t>Desviación (máximo permitido 25%)</t>
  </si>
  <si>
    <t>PM.13</t>
  </si>
  <si>
    <t>Comparar la planificación prevista y real en Project hito 1</t>
  </si>
  <si>
    <t>Hito 1</t>
  </si>
  <si>
    <t>Puntos a repartir</t>
  </si>
  <si>
    <t>PM.14</t>
  </si>
  <si>
    <t>Aplicar el modelo EVA en Project</t>
  </si>
  <si>
    <t>Puntos según entregables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</si>
  <si>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</si>
  <si>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</si>
  <si>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</si>
  <si>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</si>
  <si>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</si>
  <si>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</si>
  <si>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</si>
  <si>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</si>
  <si>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</si>
  <si>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</si>
  <si>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</si>
  <si>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Reestimar proyecto</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</si>
  <si>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</si>
  <si>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</si>
  <si>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</si>
  <si>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</si>
  <si>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</si>
  <si>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</si>
  <si>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</si>
  <si>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</si>
  <si>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</si>
  <si>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</si>
  <si>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</si>
  <si>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</si>
  <si>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</si>
  <si>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</si>
  <si>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</si>
  <si>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</si>
  <si>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</si>
  <si>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</si>
  <si>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</si>
  <si>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</si>
  <si>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</si>
  <si>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</si>
  <si>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</si>
  <si>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</si>
  <si>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</si>
  <si>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</si>
  <si>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</si>
  <si>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</si>
  <si>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</si>
  <si>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</si>
  <si>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</si>
  <si>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</si>
  <si>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</si>
  <si>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</si>
  <si>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</si>
  <si>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</si>
  <si>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</si>
  <si>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</si>
  <si>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</si>
  <si>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</si>
  <si>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</si>
  <si>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r>
      <rPr>
        <sz val="12"/>
        <color rgb="FF000000"/>
        <rFont val="Microsoft Sans Serif"/>
        <charset val="1"/>
      </rPr>
      <t xml:space="preserve">
 * Seleccionad </t>
    </r>
    <r>
      <rPr>
        <b/>
        <sz val="12"/>
        <color rgb="FF000000"/>
        <rFont val="Microsoft Sans Serif"/>
        <charset val="1"/>
      </rPr>
      <t xml:space="preserve">entregables </t>
    </r>
    <r>
      <rPr>
        <sz val="12"/>
        <color rgb="FF000000"/>
        <rFont val="Microsoft Sans Serif"/>
        <charset val="1"/>
      </rPr>
      <t xml:space="preserve">hasta cubrir las horas de ABP.
 * Se selecciona un entregable V1.xx rellenando las </t>
    </r>
    <r>
      <rPr>
        <b/>
        <sz val="12"/>
        <color rgb="FF000000"/>
        <rFont val="Microsoft Sans Serif"/>
        <charset val="1"/>
      </rPr>
      <t>columnas grises</t>
    </r>
    <r>
      <rPr>
        <sz val="12"/>
        <color rgb="FF000000"/>
        <rFont val="Microsoft Sans Serif"/>
        <charset val="1"/>
      </rPr>
      <t xml:space="preserve"> E (hito elegido) e I (Horas en presupuesto) con vuestra propuesta.
 * </t>
    </r>
    <r>
      <rPr>
        <b/>
        <sz val="12"/>
        <color rgb="FF000000"/>
        <rFont val="Microsoft Sans Serif"/>
        <charset val="1"/>
      </rPr>
      <t>Importante</t>
    </r>
    <r>
      <rPr>
        <sz val="12"/>
        <color rgb="FF000000"/>
        <rFont val="Microsoft Sans Serif"/>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</si>
  <si>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</si>
  <si>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</si>
  <si>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</si>
  <si>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</si>
  <si>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</si>
  <si>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</si>
  <si>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</si>
  <si>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</si>
  <si>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</si>
  <si>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</si>
  <si>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</si>
  <si>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</si>
  <si>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</si>
  <si>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</si>
  <si>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</si>
  <si>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</si>
  <si>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</si>
  <si>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</si>
  <si>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</si>
  <si>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</si>
  <si>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</si>
  <si>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</si>
  <si>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</si>
  <si>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r>
      <rPr>
        <sz val="12"/>
        <color rgb="FF000000"/>
        <rFont val="Microsoft Sans Serif"/>
        <charset val="1"/>
      </rPr>
      <t xml:space="preserve">Documento de </t>
    </r>
    <r>
      <rPr>
        <b/>
        <sz val="12"/>
        <color rgb="FF000000"/>
        <rFont val="Microsoft Sans Serif"/>
        <charset val="1"/>
      </rPr>
      <t>diseño de mecánicas de los NPCs</t>
    </r>
  </si>
  <si>
    <t>V1.02</t>
  </si>
  <si>
    <r>
      <rPr>
        <sz val="12"/>
        <color rgb="FF000000"/>
        <rFont val="Microsoft Sans Serif"/>
        <charset val="1"/>
      </rPr>
      <t xml:space="preserve">Documento de </t>
    </r>
    <r>
      <rPr>
        <b/>
        <sz val="12"/>
        <color rgb="FF000000"/>
        <rFont val="Microsoft Sans Serif"/>
        <charset val="1"/>
      </rPr>
      <t>diseño de toma de decisión: espacio y métodos</t>
    </r>
  </si>
  <si>
    <t>V1.03</t>
  </si>
  <si>
    <r>
      <rPr>
        <sz val="12"/>
        <color rgb="FF000000"/>
        <rFont val="Microsoft Sans Serif"/>
        <charset val="1"/>
      </rPr>
      <t xml:space="preserve">Documento de </t>
    </r>
    <r>
      <rPr>
        <b/>
        <sz val="12"/>
        <color rgb="FF000000"/>
        <rFont val="Microsoft Sans Serif"/>
        <charset val="1"/>
      </rPr>
      <t>diseño técnico del motor de IA</t>
    </r>
  </si>
  <si>
    <t>V1.04</t>
  </si>
  <si>
    <r>
      <rPr>
        <sz val="12"/>
        <color rgb="FF000000"/>
        <rFont val="Microsoft Sans Serif"/>
        <charset val="1"/>
      </rPr>
      <t xml:space="preserve">Diseño de </t>
    </r>
    <r>
      <rPr>
        <b/>
        <sz val="12"/>
        <color rgb="FF000000"/>
        <rFont val="Microsoft Sans Serif"/>
        <charset val="1"/>
      </rPr>
      <t>requerimientos y funciones de red</t>
    </r>
  </si>
  <si>
    <t>V1.05</t>
  </si>
  <si>
    <r>
      <rPr>
        <sz val="12"/>
        <color rgb="FF000000"/>
        <rFont val="Microsoft Sans Serif"/>
        <charset val="1"/>
      </rPr>
      <t xml:space="preserve">Diseño </t>
    </r>
    <r>
      <rPr>
        <b/>
        <sz val="12"/>
        <color rgb="FF000000"/>
        <rFont val="Microsoft Sans Serif"/>
        <charset val="1"/>
      </rPr>
      <t xml:space="preserve">técnico </t>
    </r>
    <r>
      <rPr>
        <sz val="12"/>
        <color rgb="FF000000"/>
        <rFont val="Microsoft Sans Serif"/>
        <charset val="1"/>
      </rPr>
      <t xml:space="preserve">del </t>
    </r>
    <r>
      <rPr>
        <b/>
        <sz val="12"/>
        <color rgb="FF000000"/>
        <rFont val="Microsoft Sans Serif"/>
        <charset val="1"/>
      </rPr>
      <t>motor de red</t>
    </r>
  </si>
  <si>
    <t>V1.06</t>
  </si>
  <si>
    <t>IA diseñada</t>
  </si>
  <si>
    <r>
      <rPr>
        <sz val="12"/>
        <color rgb="FF000000"/>
        <rFont val="Microsoft Sans Serif"/>
        <charset val="1"/>
      </rPr>
      <t xml:space="preserve">Sistema de toma de decisión con </t>
    </r>
    <r>
      <rPr>
        <b/>
        <sz val="12"/>
        <color rgb="FF000000"/>
        <rFont val="Microsoft Sans Serif"/>
        <charset val="1"/>
      </rPr>
      <t>Árboles de Decisión</t>
    </r>
  </si>
  <si>
    <t>V1.07</t>
  </si>
  <si>
    <r>
      <rPr>
        <sz val="11"/>
        <rFont val="Arial"/>
        <charset val="1"/>
      </rPr>
      <t xml:space="preserve">Sistema de toma de decisión con </t>
    </r>
    <r>
      <rPr>
        <b/>
        <sz val="11"/>
        <rFont val="Arial"/>
        <charset val="1"/>
      </rPr>
      <t>Lógica Difusa</t>
    </r>
  </si>
  <si>
    <t>V1.08</t>
  </si>
  <si>
    <r>
      <rPr>
        <sz val="11"/>
        <rFont val="Arial"/>
        <charset val="1"/>
      </rPr>
      <t xml:space="preserve">Sistema de toma de decisión con </t>
    </r>
    <r>
      <rPr>
        <b/>
        <sz val="11"/>
        <rFont val="Arial"/>
        <charset val="1"/>
      </rPr>
      <t>Behaviour Trees</t>
    </r>
  </si>
  <si>
    <t>V1.09</t>
  </si>
  <si>
    <r>
      <rPr>
        <sz val="11"/>
        <rFont val="Arial"/>
        <charset val="1"/>
      </rPr>
      <t>Sistema de gestión de navegación (</t>
    </r>
    <r>
      <rPr>
        <b/>
        <sz val="11"/>
        <rFont val="Arial"/>
        <charset val="1"/>
      </rPr>
      <t>Pathplanning/following</t>
    </r>
    <r>
      <rPr>
        <sz val="11"/>
        <rFont val="Arial"/>
        <charset val="1"/>
      </rPr>
      <t>)</t>
    </r>
  </si>
  <si>
    <t>1-2</t>
  </si>
  <si>
    <t>V1.10</t>
  </si>
  <si>
    <r>
      <rPr>
        <sz val="12"/>
        <color rgb="FF000000"/>
        <rFont val="Microsoft Sans Serif"/>
        <charset val="1"/>
      </rPr>
      <t xml:space="preserve">Sistema de planificación de tareas con </t>
    </r>
    <r>
      <rPr>
        <b/>
        <sz val="12"/>
        <color rgb="FF000000"/>
        <rFont val="Microsoft Sans Serif"/>
        <charset val="1"/>
      </rPr>
      <t>Goal-Oriented Behaviour</t>
    </r>
  </si>
  <si>
    <t>2-4</t>
  </si>
  <si>
    <t>V1.11</t>
  </si>
  <si>
    <r>
      <rPr>
        <sz val="11"/>
        <rFont val="Arial"/>
        <charset val="1"/>
      </rPr>
      <t xml:space="preserve">Sistema de control de movimiento con </t>
    </r>
    <r>
      <rPr>
        <b/>
        <sz val="11"/>
        <rFont val="Arial"/>
        <charset val="1"/>
      </rPr>
      <t>Steering Behaviours</t>
    </r>
  </si>
  <si>
    <t>V1.12</t>
  </si>
  <si>
    <r>
      <rPr>
        <sz val="12"/>
        <color rgb="FF000000"/>
        <rFont val="Microsoft Sans Serif"/>
        <charset val="1"/>
      </rPr>
      <t xml:space="preserve">Sistema de </t>
    </r>
    <r>
      <rPr>
        <b/>
        <sz val="12"/>
        <color rgb="FF000000"/>
        <rFont val="Microsoft Sans Serif"/>
        <charset val="1"/>
      </rPr>
      <t>IA tipo tablero/puzzle</t>
    </r>
    <r>
      <rPr>
        <sz val="12"/>
        <color rgb="FF000000"/>
        <rFont val="Microsoft Sans Serif"/>
        <charset val="1"/>
      </rPr>
      <t xml:space="preserve"> por turnos (</t>
    </r>
    <r>
      <rPr>
        <b/>
        <sz val="12"/>
        <color rgb="FF000000"/>
        <rFont val="Microsoft Sans Serif"/>
        <charset val="1"/>
      </rPr>
      <t>Minimax</t>
    </r>
    <r>
      <rPr>
        <sz val="12"/>
        <color rgb="FF000000"/>
        <rFont val="Microsoft Sans Serif"/>
        <charset val="1"/>
      </rPr>
      <t>)</t>
    </r>
  </si>
  <si>
    <t>V1.13</t>
  </si>
  <si>
    <t>Flocking: comportamiento grupal emergente</t>
  </si>
  <si>
    <t>3-4</t>
  </si>
  <si>
    <t>V1.14</t>
  </si>
  <si>
    <r>
      <rPr>
        <sz val="12"/>
        <color rgb="FF000000"/>
        <rFont val="Microsoft Sans Serif"/>
        <charset val="1"/>
      </rPr>
      <t xml:space="preserve">Sistema de gestión de </t>
    </r>
    <r>
      <rPr>
        <b/>
        <sz val="12"/>
        <color rgb="FF000000"/>
        <rFont val="Microsoft Sans Serif"/>
        <charset val="1"/>
      </rPr>
      <t>reputación</t>
    </r>
  </si>
  <si>
    <t>V1.15</t>
  </si>
  <si>
    <r>
      <rPr>
        <b/>
        <sz val="12"/>
        <color rgb="FF000000"/>
        <rFont val="Microsoft Sans Serif"/>
        <charset val="1"/>
      </rPr>
      <t xml:space="preserve">Comunicación </t>
    </r>
    <r>
      <rPr>
        <sz val="12"/>
        <color rgb="FF000000"/>
        <rFont val="Microsoft Sans Serif"/>
        <charset val="1"/>
      </rPr>
      <t>simulada básica entre NPCs (</t>
    </r>
    <r>
      <rPr>
        <b/>
        <sz val="12"/>
        <color rgb="FF000000"/>
        <rFont val="Microsoft Sans Serif"/>
        <charset val="1"/>
      </rPr>
      <t>Blackboard</t>
    </r>
    <r>
      <rPr>
        <sz val="12"/>
        <color rgb="FF000000"/>
        <rFont val="Microsoft Sans Serif"/>
        <charset val="1"/>
      </rPr>
      <t>)</t>
    </r>
  </si>
  <si>
    <t>1-3</t>
  </si>
  <si>
    <t>V1.16</t>
  </si>
  <si>
    <t>Tecnología</t>
  </si>
  <si>
    <r>
      <rPr>
        <sz val="12"/>
        <color rgb="FF000000"/>
        <rFont val="Microsoft Sans Serif"/>
        <charset val="1"/>
      </rPr>
      <t>Sistema de gestión de eventos (</t>
    </r>
    <r>
      <rPr>
        <b/>
        <sz val="12"/>
        <color rgb="FF000000"/>
        <rFont val="Microsoft Sans Serif"/>
        <charset val="1"/>
      </rPr>
      <t>Trigger System/Event Manager</t>
    </r>
    <r>
      <rPr>
        <sz val="12"/>
        <color rgb="FF000000"/>
        <rFont val="Microsoft Sans Serif"/>
        <charset val="1"/>
      </rPr>
      <t>)</t>
    </r>
  </si>
  <si>
    <t>V1.17</t>
  </si>
  <si>
    <r>
      <rPr>
        <sz val="11"/>
        <rFont val="Arial"/>
        <charset val="1"/>
      </rPr>
      <t xml:space="preserve">Sistema de </t>
    </r>
    <r>
      <rPr>
        <b/>
        <sz val="11"/>
        <rFont val="Arial"/>
        <charset val="1"/>
      </rPr>
      <t xml:space="preserve">percepción sensorial </t>
    </r>
    <r>
      <rPr>
        <sz val="11"/>
        <rFont val="Arial"/>
        <charset val="1"/>
      </rPr>
      <t>(vista, oído, olfato, canales…)</t>
    </r>
  </si>
  <si>
    <t>V1.18</t>
  </si>
  <si>
    <r>
      <rPr>
        <sz val="12"/>
        <color rgb="FF000000"/>
        <rFont val="Microsoft Sans Serif"/>
        <charset val="1"/>
      </rPr>
      <t xml:space="preserve">Sistema de </t>
    </r>
    <r>
      <rPr>
        <b/>
        <sz val="12"/>
        <color rgb="FF000000"/>
        <rFont val="Microsoft Sans Serif"/>
        <charset val="1"/>
      </rPr>
      <t xml:space="preserve">memoria </t>
    </r>
    <r>
      <rPr>
        <sz val="12"/>
        <color rgb="FF000000"/>
        <rFont val="Microsoft Sans Serif"/>
        <charset val="1"/>
      </rPr>
      <t>de estado y reacción para NPCs</t>
    </r>
  </si>
  <si>
    <t>V1.19</t>
  </si>
  <si>
    <r>
      <rPr>
        <sz val="12"/>
        <color rgb="FF000000"/>
        <rFont val="Microsoft Sans Serif"/>
        <charset val="1"/>
      </rPr>
      <t>Pathfinding básico (</t>
    </r>
    <r>
      <rPr>
        <b/>
        <sz val="12"/>
        <color rgb="FF000000"/>
        <rFont val="Microsoft Sans Serif"/>
        <charset val="1"/>
      </rPr>
      <t>A*/Dijkstra</t>
    </r>
    <r>
      <rPr>
        <sz val="12"/>
        <color rgb="FF000000"/>
        <rFont val="Microsoft Sans Serif"/>
        <charset val="1"/>
      </rPr>
      <t>)</t>
    </r>
  </si>
  <si>
    <t>V1.20</t>
  </si>
  <si>
    <r>
      <rPr>
        <sz val="12"/>
        <color rgb="FF000000"/>
        <rFont val="Microsoft Sans Serif"/>
        <charset val="1"/>
      </rPr>
      <t xml:space="preserve">Pathfinding </t>
    </r>
    <r>
      <rPr>
        <b/>
        <sz val="12"/>
        <color rgb="FF000000"/>
        <rFont val="Microsoft Sans Serif"/>
        <charset val="1"/>
      </rPr>
      <t>jerárquico</t>
    </r>
  </si>
  <si>
    <t>V1.21</t>
  </si>
  <si>
    <r>
      <rPr>
        <sz val="12"/>
        <color rgb="FF000000"/>
        <rFont val="Microsoft Sans Serif"/>
        <charset val="1"/>
      </rPr>
      <t xml:space="preserve">Pathfinding </t>
    </r>
    <r>
      <rPr>
        <b/>
        <sz val="12"/>
        <color rgb="FF000000"/>
        <rFont val="Microsoft Sans Serif"/>
        <charset val="1"/>
      </rPr>
      <t>estratégico/táctico</t>
    </r>
  </si>
  <si>
    <t>V1.22</t>
  </si>
  <si>
    <r>
      <rPr>
        <sz val="12"/>
        <color rgb="FF000000"/>
        <rFont val="Microsoft Sans Serif"/>
        <charset val="1"/>
      </rPr>
      <t xml:space="preserve">Sistema de </t>
    </r>
    <r>
      <rPr>
        <b/>
        <sz val="12"/>
        <color rgb="FF000000"/>
        <rFont val="Microsoft Sans Serif"/>
        <charset val="1"/>
      </rPr>
      <t xml:space="preserve">Waypoints </t>
    </r>
    <r>
      <rPr>
        <sz val="12"/>
        <color rgb="FF000000"/>
        <rFont val="Microsoft Sans Serif"/>
        <charset val="1"/>
      </rPr>
      <t>para pathfinding continuo</t>
    </r>
  </si>
  <si>
    <t>V1.23</t>
  </si>
  <si>
    <r>
      <rPr>
        <sz val="11"/>
        <rFont val="Arial"/>
        <charset val="1"/>
      </rPr>
      <t xml:space="preserve">Sistema de </t>
    </r>
    <r>
      <rPr>
        <b/>
        <sz val="11"/>
        <rFont val="Arial"/>
        <charset val="1"/>
      </rPr>
      <t xml:space="preserve">Navmeshes </t>
    </r>
    <r>
      <rPr>
        <sz val="11"/>
        <rFont val="Arial"/>
        <charset val="1"/>
      </rPr>
      <t>para pathfinding continuo</t>
    </r>
  </si>
  <si>
    <t>V1.24</t>
  </si>
  <si>
    <t>V1.25</t>
  </si>
  <si>
    <t>1-4</t>
  </si>
  <si>
    <t>V1.26</t>
  </si>
  <si>
    <t>V1.27</t>
  </si>
  <si>
    <r>
      <rPr>
        <b/>
        <sz val="12"/>
        <color rgb="FF000000"/>
        <rFont val="Microsoft Sans Serif"/>
        <charset val="1"/>
      </rPr>
      <t xml:space="preserve">Editor in-game </t>
    </r>
    <r>
      <rPr>
        <sz val="12"/>
        <color rgb="FF000000"/>
        <rFont val="Microsoft Sans Serif"/>
        <charset val="1"/>
      </rPr>
      <t>de parámetros y comportamientos</t>
    </r>
    <r>
      <rPr>
        <b/>
        <sz val="12"/>
        <color rgb="FF000000"/>
        <rFont val="Microsoft Sans Serif"/>
        <charset val="1"/>
      </rPr>
      <t xml:space="preserve"> de la IA</t>
    </r>
  </si>
  <si>
    <t>V1.28</t>
  </si>
  <si>
    <t>Generación</t>
  </si>
  <si>
    <r>
      <rPr>
        <sz val="11"/>
        <rFont val="Arial"/>
        <charset val="1"/>
      </rPr>
      <t xml:space="preserve">Generación procedimental de </t>
    </r>
    <r>
      <rPr>
        <b/>
        <sz val="11"/>
        <rFont val="Arial"/>
        <charset val="1"/>
      </rPr>
      <t>mapas laberítincos</t>
    </r>
  </si>
  <si>
    <t>V1.29</t>
  </si>
  <si>
    <r>
      <rPr>
        <sz val="11"/>
        <rFont val="Arial"/>
        <charset val="1"/>
      </rPr>
      <t xml:space="preserve">Generación procedimental de </t>
    </r>
    <r>
      <rPr>
        <b/>
        <sz val="11"/>
        <rFont val="Arial"/>
        <charset val="1"/>
      </rPr>
      <t>cavernas e interiores</t>
    </r>
  </si>
  <si>
    <t>V1.30</t>
  </si>
  <si>
    <t>Red</t>
  </si>
  <si>
    <r>
      <rPr>
        <sz val="12"/>
        <color rgb="FF000000"/>
        <rFont val="Microsoft Sans Serif"/>
        <charset val="1"/>
      </rPr>
      <t xml:space="preserve">Sistema de </t>
    </r>
    <r>
      <rPr>
        <b/>
        <sz val="12"/>
        <color rgb="FF000000"/>
        <rFont val="Microsoft Sans Serif"/>
        <charset val="1"/>
      </rPr>
      <t>logros y puntuaciones web</t>
    </r>
  </si>
  <si>
    <t>V1.31</t>
  </si>
  <si>
    <r>
      <rPr>
        <sz val="11"/>
        <rFont val="Arial"/>
        <charset val="1"/>
      </rPr>
      <t xml:space="preserve">Multijugador </t>
    </r>
    <r>
      <rPr>
        <b/>
        <sz val="11"/>
        <rFont val="Arial"/>
        <charset val="1"/>
      </rPr>
      <t xml:space="preserve">asíncrono </t>
    </r>
    <r>
      <rPr>
        <sz val="11"/>
        <rFont val="Arial"/>
        <charset val="1"/>
      </rPr>
      <t>(cambios de estado en servidor)</t>
    </r>
  </si>
  <si>
    <t>V1.32</t>
  </si>
  <si>
    <r>
      <rPr>
        <sz val="12"/>
        <color rgb="FF000000"/>
        <rFont val="Microsoft Sans Serif"/>
        <charset val="1"/>
      </rPr>
      <t xml:space="preserve">Multijugador </t>
    </r>
    <r>
      <rPr>
        <b/>
        <sz val="12"/>
        <color rgb="FF000000"/>
        <rFont val="Microsoft Sans Serif"/>
        <charset val="1"/>
      </rPr>
      <t>por turnos</t>
    </r>
  </si>
  <si>
    <t>V1.33</t>
  </si>
  <si>
    <r>
      <rPr>
        <sz val="12"/>
        <color rgb="FF000000"/>
        <rFont val="Microsoft Sans Serif"/>
        <charset val="1"/>
      </rPr>
      <t xml:space="preserve">Multijugador </t>
    </r>
    <r>
      <rPr>
        <b/>
        <sz val="12"/>
        <color rgb="FF000000"/>
        <rFont val="Microsoft Sans Serif"/>
        <charset val="1"/>
      </rPr>
      <t>en tiempo real</t>
    </r>
  </si>
  <si>
    <t>V1.34</t>
  </si>
  <si>
    <r>
      <rPr>
        <sz val="12"/>
        <color rgb="FF000000"/>
        <rFont val="Microsoft Sans Serif"/>
        <charset val="1"/>
      </rPr>
      <t xml:space="preserve">Sistema de </t>
    </r>
    <r>
      <rPr>
        <b/>
        <sz val="12"/>
        <color rgb="FF000000"/>
        <rFont val="Microsoft Sans Serif"/>
        <charset val="1"/>
      </rPr>
      <t xml:space="preserve">predicción de movimiento </t>
    </r>
    <r>
      <rPr>
        <sz val="12"/>
        <color rgb="FF000000"/>
        <rFont val="Microsoft Sans Serif"/>
        <charset val="1"/>
      </rPr>
      <t>multijugador en tiempo real</t>
    </r>
  </si>
  <si>
    <t>V1.35</t>
  </si>
  <si>
    <r>
      <rPr>
        <sz val="12"/>
        <color rgb="FF000000"/>
        <rFont val="Microsoft Sans Serif"/>
        <charset val="1"/>
      </rPr>
      <t xml:space="preserve">Sistema de </t>
    </r>
    <r>
      <rPr>
        <b/>
        <sz val="12"/>
        <color rgb="FF000000"/>
        <rFont val="Microsoft Sans Serif"/>
        <charset val="1"/>
      </rPr>
      <t xml:space="preserve">depuración visual </t>
    </r>
    <r>
      <rPr>
        <sz val="12"/>
        <color rgb="FF000000"/>
        <rFont val="Microsoft Sans Serif"/>
        <charset val="1"/>
      </rPr>
      <t>del motor de Red</t>
    </r>
  </si>
  <si>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</si>
  <si>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</si>
  <si>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</si>
  <si>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</si>
  <si>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</si>
  <si>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</si>
  <si>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</si>
  <si>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</si>
  <si>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</si>
  <si>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</si>
  <si>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</si>
  <si>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</si>
  <si>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</si>
  <si>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</si>
  <si>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</si>
  <si>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</si>
  <si>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</si>
  <si>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</si>
  <si>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</si>
  <si>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</si>
  <si>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</si>
  <si>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</si>
  <si>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</si>
  <si>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</si>
  <si>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</si>
  <si>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</si>
  <si>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</si>
  <si>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</si>
  <si>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</si>
  <si>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</si>
  <si>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</si>
  <si>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</si>
  <si>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</si>
  <si>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</si>
  <si>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</si>
  <si>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</si>
  <si>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</si>
  <si>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</si>
  <si>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</si>
  <si>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</si>
  <si>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</si>
  <si>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</si>
  <si>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</si>
  <si>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</si>
  <si>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</si>
  <si>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</si>
  <si>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</si>
  <si>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</si>
  <si>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</si>
  <si>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</si>
  <si>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</si>
  <si>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</si>
  <si>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</si>
  <si>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</si>
  <si>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</si>
  <si>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</si>
  <si>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</si>
  <si>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</si>
  <si>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</si>
  <si>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</si>
  <si>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</si>
  <si>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</si>
  <si>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</si>
  <si>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</si>
  <si>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</si>
  <si>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</si>
  <si>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</si>
  <si>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</si>
  <si>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</si>
  <si>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</si>
  <si>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</si>
  <si>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</si>
  <si>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</si>
  <si>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</si>
  <si>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</si>
  <si>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</si>
  <si>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</si>
  <si>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</si>
  <si>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</si>
  <si>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</si>
  <si>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</si>
  <si>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</si>
  <si>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</si>
  <si>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</si>
  <si>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</si>
  <si>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</si>
  <si>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</si>
  <si>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</si>
  <si>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</si>
  <si>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</si>
  <si>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</si>
  <si>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</si>
  <si>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</si>
  <si>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</si>
  <si>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</si>
  <si>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</si>
  <si>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</si>
  <si>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</si>
  <si>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</si>
  <si>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</si>
  <si>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</si>
  <si>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</si>
  <si>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</si>
  <si>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</si>
  <si>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</si>
  <si>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</si>
  <si>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</si>
  <si>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</si>
  <si>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</si>
  <si>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</si>
  <si>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</si>
  <si>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</si>
  <si>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</si>
  <si>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</si>
  <si>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</si>
  <si>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</si>
  <si>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</si>
  <si>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</si>
  <si>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</si>
  <si>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V2.36</t>
  </si>
  <si>
    <t>Implementación de nubes</t>
  </si>
  <si>
    <t>V2.37</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</si>
  <si>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</si>
  <si>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</si>
  <si>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</si>
  <si>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</si>
  <si>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</si>
  <si>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</si>
  <si>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</si>
  <si>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</si>
  <si>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</si>
  <si>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</si>
  <si>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</si>
  <si>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</si>
  <si>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</si>
  <si>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</si>
  <si>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</si>
  <si>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</si>
  <si>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</si>
  <si>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</si>
  <si>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</si>
  <si>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</si>
  <si>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</si>
  <si>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</si>
  <si>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</si>
  <si>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</si>
  <si>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</si>
  <si>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</si>
  <si>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</si>
  <si>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</si>
  <si>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</si>
  <si>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</si>
  <si>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Hitos 2</t>
  </si>
  <si>
    <t>Hito 3</t>
  </si>
  <si>
    <t>Item 6</t>
  </si>
  <si>
    <t>Vídeo final juego / explicación parte del proyecto</t>
  </si>
  <si>
    <t>5 personas</t>
  </si>
  <si>
    <t>10-25%</t>
  </si>
  <si>
    <t>5-10%</t>
  </si>
  <si>
    <t>20-35%</t>
  </si>
  <si>
    <t>15-30%</t>
  </si>
  <si>
    <t>Item 7</t>
  </si>
  <si>
    <t>HUD / Imágenes menús</t>
  </si>
  <si>
    <t>6 personas</t>
  </si>
  <si>
    <t>Item 8</t>
  </si>
  <si>
    <t>Videos de carga / explicación parte del proyecto</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</si>
  <si>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</si>
  <si>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</si>
  <si>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</si>
  <si>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</si>
  <si>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</si>
  <si>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</si>
  <si>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</si>
  <si>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</si>
  <si>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</si>
  <si>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</si>
  <si>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</si>
  <si>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</si>
  <si>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</si>
  <si>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</si>
  <si>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</si>
  <si>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</si>
  <si>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</si>
  <si>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</si>
  <si>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</si>
  <si>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</si>
  <si>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</si>
  <si>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</si>
  <si>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</si>
  <si>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</si>
  <si>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</si>
  <si>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</si>
  <si>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</si>
  <si>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</si>
  <si>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SMBI</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</si>
  <si>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</si>
  <si>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</si>
  <si>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</si>
  <si>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</si>
  <si>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</si>
  <si>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</si>
  <si>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</si>
  <si>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</si>
  <si>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</si>
  <si>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</si>
  <si>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</si>
  <si>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</si>
  <si>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</si>
  <si>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</si>
  <si>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</si>
  <si>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</si>
  <si>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</si>
  <si>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</si>
  <si>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</si>
  <si>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</si>
  <si>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</si>
  <si>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</si>
  <si>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</si>
  <si>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</si>
  <si>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</si>
  <si>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</si>
  <si>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</si>
  <si>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t>
  </si>
  <si>
    <t>TAG: Técnicas Avanzadas de Gráficos</t>
  </si>
  <si>
    <r>
      <rPr>
        <sz val="12"/>
        <color rgb="FF000000"/>
        <rFont val="Helvetica Neue"/>
        <charset val="1"/>
      </rPr>
      <t xml:space="preserve">
 * Seleccionad </t>
    </r>
    <r>
      <rPr>
        <b/>
        <sz val="12"/>
        <color rgb="FF000000"/>
        <rFont val="Microsoft Sans Serif"/>
        <charset val="1"/>
      </rPr>
      <t xml:space="preserve">funcionalidades </t>
    </r>
    <r>
      <rPr>
        <sz val="12"/>
        <color rgb="FF000000"/>
        <rFont val="Microsoft Sans Serif"/>
        <charset val="1"/>
      </rPr>
      <t xml:space="preserve">hasta cubrir las horas de ABP.
 * Se selecciona una funcionalidad TAG.xx rellenando las </t>
    </r>
    <r>
      <rPr>
        <b/>
        <sz val="12"/>
        <color rgb="FF000000"/>
        <rFont val="Microsoft Sans Serif"/>
        <charset val="1"/>
      </rPr>
      <t>columnas grises</t>
    </r>
    <r>
      <rPr>
        <sz val="12"/>
        <color rgb="FF000000"/>
        <rFont val="Microsoft Sans Serif"/>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charset val="1"/>
      </rPr>
      <t>Importante</t>
    </r>
    <r>
      <rPr>
        <sz val="12"/>
        <color rgb="FF000000"/>
        <rFont val="Microsoft Sans Serif"/>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</si>
  <si>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Módulo</t>
  </si>
  <si>
    <t>Elemento o clase</t>
  </si>
  <si>
    <t>TAG.01</t>
  </si>
  <si>
    <t>Arbol de la escena</t>
  </si>
  <si>
    <t>Nodo</t>
  </si>
  <si>
    <t>Estructura básica del nodo (array de hijos, puntero a padre, puntero a entidad, funcionalidad básica -constructor, destructor, gets, sets, manejo de hijos….)</t>
  </si>
  <si>
    <t>TAG.02</t>
  </si>
  <si>
    <t>Recorrido-dibujado del árbol</t>
  </si>
  <si>
    <t>TAG.03</t>
  </si>
  <si>
    <t>Optimizaciones del árbol y otras funcionalidades más avanzadas</t>
  </si>
  <si>
    <t>TAG.04</t>
  </si>
  <si>
    <t>Entidad (virtual)</t>
  </si>
  <si>
    <t>Estructura básica de la entidad (Constructor, destructor, funciones… todas virtuales, vacías)</t>
  </si>
  <si>
    <t>TAG.05</t>
  </si>
  <si>
    <t>Matrices (model, view, projection) y pila estáticas y su manejo</t>
  </si>
  <si>
    <t>TAG.06</t>
  </si>
  <si>
    <t>Entidad Transformación</t>
  </si>
  <si>
    <t>Estructura básica de la transformación (Constructor, destructor, matriz transformación…)</t>
  </si>
  <si>
    <t>TAG.07</t>
  </si>
  <si>
    <t>Operaciones de transformación (trasladar, rotar, escalar, identidad, trasponer, invertir, todas con GLM o GLMatrix)</t>
  </si>
  <si>
    <t>TAG.08</t>
  </si>
  <si>
    <t>Dibujado (begindraw, enddraw, manejo pila y matriz model)</t>
  </si>
  <si>
    <t>TAG.09</t>
  </si>
  <si>
    <t>Entidad Cámara</t>
  </si>
  <si>
    <t>Estructura básica de la cámara (Constructor, destructor, matriz proyección)</t>
  </si>
  <si>
    <t>TAG.10</t>
  </si>
  <si>
    <t>Rellenar matriz paralela (con GLM o GLMatrix)</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</si>
  <si>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</si>
  <si>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</si>
  <si>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</si>
  <si>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</si>
  <si>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</si>
  <si>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</si>
  <si>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</si>
  <si>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</si>
  <si>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</si>
  <si>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</si>
  <si>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</si>
  <si>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</si>
  <si>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</si>
  <si>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</si>
  <si>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</si>
  <si>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</si>
  <si>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</si>
  <si>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</si>
  <si>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</si>
  <si>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</si>
  <si>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</si>
  <si>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</si>
  <si>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</si>
  <si>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</si>
  <si>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</si>
  <si>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</si>
  <si>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</si>
  <si>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</si>
  <si>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</si>
  <si>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</si>
  <si>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</si>
  <si>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</si>
  <si>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</si>
  <si>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</si>
  <si>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</si>
  <si>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</si>
  <si>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</si>
  <si>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</si>
  <si>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</si>
  <si>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</si>
  <si>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</si>
  <si>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</si>
  <si>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</si>
  <si>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</si>
  <si>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</si>
  <si>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</si>
  <si>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</si>
  <si>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</si>
  <si>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</si>
  <si>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</si>
  <si>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</si>
  <si>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</si>
  <si>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</si>
  <si>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</si>
  <si>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</si>
  <si>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</si>
  <si>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</si>
  <si>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</si>
  <si>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</si>
  <si>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</si>
  <si>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</si>
  <si>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TAG.37</t>
  </si>
  <si>
    <t>Recurso shader</t>
  </si>
  <si>
    <t>Estructura básica del shader (constructor, destructor)</t>
  </si>
  <si>
    <t>TAG.38</t>
  </si>
  <si>
    <t>Lectura de shaders de disco (con parser propio) y guardarlo</t>
  </si>
  <si>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</si>
  <si>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</si>
  <si>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</si>
  <si>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</si>
  <si>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</si>
  <si>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</si>
  <si>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</si>
  <si>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</si>
  <si>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</si>
  <si>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</si>
  <si>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</si>
  <si>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</si>
  <si>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</si>
  <si>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</si>
  <si>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</si>
  <si>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</si>
  <si>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</si>
  <si>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</si>
  <si>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TAG.46</t>
  </si>
  <si>
    <t>Shader básico (Sombreado de Phong, reflexión de Phong) con materiales y texturas</t>
  </si>
  <si>
    <t>TAG.47</t>
  </si>
  <si>
    <t>Shader Cartoon</t>
  </si>
  <si>
    <t>TAG.48</t>
  </si>
  <si>
    <t>Shader light mapping</t>
  </si>
  <si>
    <t>TAG.49</t>
  </si>
  <si>
    <t>Shader Deferred Shading</t>
  </si>
  <si>
    <t>TAG.50</t>
  </si>
  <si>
    <t>Integración</t>
  </si>
  <si>
    <t>Integración con la aplicación</t>
  </si>
  <si>
    <t>TAG.51</t>
  </si>
  <si>
    <t>Aplicación</t>
  </si>
  <si>
    <r>
      <rPr>
        <b/>
        <sz val="12"/>
        <color rgb="FFFF0000"/>
        <rFont val="Calibri (Cuerpo)"/>
        <charset val="1"/>
      </rPr>
      <t>[Solo GC]</t>
    </r>
    <r>
      <rPr>
        <sz val="12"/>
        <color rgb="FF000000"/>
        <rFont val="Calibri"/>
        <charset val="1"/>
      </rPr>
      <t xml:space="preserve"> Realización de una aplicación que maneje el motor (sólo si no existe)</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</si>
  <si>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</si>
  <si>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</si>
  <si>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</si>
  <si>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</si>
  <si>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</si>
  <si>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</si>
  <si>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</si>
  <si>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</si>
  <si>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</si>
  <si>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</si>
  <si>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</si>
  <si>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</si>
  <si>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</si>
  <si>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</si>
  <si>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</si>
  <si>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</si>
  <si>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</si>
  <si>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</si>
  <si>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</si>
  <si>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</si>
  <si>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</si>
  <si>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</si>
  <si>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</si>
  <si>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</si>
  <si>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</si>
  <si>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</si>
  <si>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</si>
  <si>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</si>
  <si>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b/>
        <sz val="12"/>
        <color rgb="FFFF0000"/>
        <rFont val="Calibri (Cuerpo)"/>
        <charset val="1"/>
      </rPr>
      <t>[Solo GC]</t>
    </r>
    <r>
      <rPr>
        <sz val="12"/>
        <color rgb="FF000000"/>
        <rFont val="Calibri"/>
        <charset val="1"/>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</si>
  <si>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</si>
  <si>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</si>
  <si>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</si>
  <si>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</si>
  <si>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</si>
  <si>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</si>
  <si>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</si>
  <si>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</si>
  <si>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TAG.67</t>
  </si>
  <si>
    <r>
      <rPr>
        <b/>
        <sz val="12"/>
        <color rgb="FFFF0000"/>
        <rFont val="Calibri (Cuerpo)"/>
        <charset val="1"/>
      </rPr>
      <t>[Solo CED]</t>
    </r>
    <r>
      <rPr>
        <sz val="12"/>
        <color rgb="FF000000"/>
        <rFont val="Calibri"/>
        <charset val="1"/>
      </rPr>
      <t xml:space="preserve"> Librería de lectura de mallas (assimp…)</t>
    </r>
  </si>
  <si>
    <t>TAG.68</t>
  </si>
  <si>
    <r>
      <rPr>
        <b/>
        <sz val="12"/>
        <color rgb="FFFF0000"/>
        <rFont val="Calibri (Cuerpo)"/>
        <charset val="1"/>
      </rPr>
      <t>[Solo CED]</t>
    </r>
    <r>
      <rPr>
        <sz val="12"/>
        <color rgb="FF000000"/>
        <rFont val="Calibri"/>
        <charset val="1"/>
      </rPr>
      <t xml:space="preserve"> Librería de ventanas, entrada/salida... (GLFW…)</t>
    </r>
  </si>
  <si>
    <t>TAG.69</t>
  </si>
  <si>
    <t>Otros</t>
  </si>
  <si>
    <t>Otras funcionalidades complementarias (todo lo que no quepa en otro sitio)</t>
  </si>
  <si>
    <t>TAG.70</t>
  </si>
  <si>
    <t>Efectos en los ataques normales y especiales</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</si>
  <si>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</si>
  <si>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</si>
  <si>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</si>
  <si>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Peso %</t>
  </si>
  <si>
    <t>SMA.01</t>
  </si>
  <si>
    <t>Diseño funcional: documentación con la especificación de todas las funcionalidades del sistema</t>
  </si>
  <si>
    <t>SMA.02</t>
  </si>
  <si>
    <t>Diseño de baja/media fidelidad de interfaces (mockups): documentación con todas las interfaces diseñadas mediante mockups + mapa de navegación interfaces</t>
  </si>
  <si>
    <t>SMA.03</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</si>
  <si>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</si>
  <si>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</si>
  <si>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</si>
  <si>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</si>
  <si>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RESUMEN ABP SMA</t>
  </si>
  <si>
    <t>SMA.05</t>
  </si>
  <si>
    <t>Integración interfaces - Difusión: descripción de como se integran dentro de las interfaces los aspectos relacionados con la difusión (SEO, redes sociales, social login, URL amigables, keywords...)</t>
  </si>
  <si>
    <t>SMA.06</t>
  </si>
  <si>
    <t>Arquitectura tecnológica: documento sobre toma de decisión, versiones, codificación, internacionalización (varias lenguas), instalación sobre servidor de frameworks...</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</si>
  <si>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</si>
  <si>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</si>
  <si>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</si>
  <si>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</si>
  <si>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</si>
  <si>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</si>
  <si>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</si>
  <si>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SMA.09</t>
  </si>
  <si>
    <t>Informes seguimiento de iteración + presencial</t>
  </si>
  <si>
    <t>En cada iteración</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</si>
  <si>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</si>
  <si>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</si>
  <si>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</si>
  <si>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</si>
  <si>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</si>
  <si>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</si>
  <si>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</si>
  <si>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</si>
  <si>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</si>
  <si>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</si>
  <si>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</si>
  <si>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NM.01</t>
  </si>
  <si>
    <r>
      <rPr>
        <sz val="12"/>
        <color rgb="FF000000"/>
        <rFont val="Calibri"/>
        <charset val="1"/>
      </rPr>
      <t xml:space="preserve">Diseño funcional y </t>
    </r>
    <r>
      <rPr>
        <b/>
        <sz val="12"/>
        <color rgb="FF000000"/>
        <rFont val="Calibri"/>
        <charset val="1"/>
      </rPr>
      <t>visualización del proyecto</t>
    </r>
    <r>
      <rPr>
        <sz val="12"/>
        <color rgb="FF000000"/>
        <rFont val="Calibri"/>
        <charset val="1"/>
      </rPr>
      <t xml:space="preserve">: documentación con la especificación de todas las </t>
    </r>
    <r>
      <rPr>
        <b/>
        <sz val="12"/>
        <color rgb="FF000000"/>
        <rFont val="Calibri"/>
        <charset val="1"/>
      </rPr>
      <t>funcionalidades</t>
    </r>
    <r>
      <rPr>
        <sz val="12"/>
        <color rgb="FF000000"/>
        <rFont val="Calibri"/>
        <charset val="1"/>
      </rPr>
      <t xml:space="preserve"> del sistema</t>
    </r>
  </si>
  <si>
    <t>NM.02</t>
  </si>
  <si>
    <r>
      <rPr>
        <sz val="12"/>
        <color rgb="FF000000"/>
        <rFont val="Calibri"/>
        <charset val="1"/>
      </rPr>
      <t xml:space="preserve">Especificación y visualización de elementos y tecnologías a utilizar, por ejemplo mediante la definición de una </t>
    </r>
    <r>
      <rPr>
        <b/>
        <sz val="12"/>
        <color rgb="FF000000"/>
        <rFont val="Calibri"/>
        <charset val="1"/>
      </rPr>
      <t>infografía</t>
    </r>
    <r>
      <rPr>
        <sz val="12"/>
        <color rgb="FF000000"/>
        <rFont val="Calibri"/>
        <charset val="1"/>
      </rPr>
      <t xml:space="preserve"> del proyecto</t>
    </r>
  </si>
  <si>
    <t>NM.03</t>
  </si>
  <si>
    <r>
      <rPr>
        <b/>
        <sz val="12"/>
        <color rgb="FF000000"/>
        <rFont val="Calibri"/>
        <charset val="1"/>
      </rPr>
      <t>Contextualización</t>
    </r>
    <r>
      <rPr>
        <sz val="12"/>
        <color rgb="FF000000"/>
        <rFont val="Calibri"/>
        <charset val="1"/>
      </rPr>
      <t xml:space="preserve"> del modelo de </t>
    </r>
    <r>
      <rPr>
        <b/>
        <sz val="12"/>
        <color rgb="FF000000"/>
        <rFont val="Calibri"/>
        <charset val="1"/>
      </rPr>
      <t>datos</t>
    </r>
    <r>
      <rPr>
        <sz val="12"/>
        <color rgb="FF000000"/>
        <rFont val="Calibri"/>
        <charset val="1"/>
      </rPr>
      <t xml:space="preserve"> en las especificaciones del </t>
    </r>
    <r>
      <rPr>
        <b/>
        <sz val="12"/>
        <color rgb="FF000000"/>
        <rFont val="Calibri"/>
        <charset val="1"/>
      </rPr>
      <t>proyecto</t>
    </r>
  </si>
  <si>
    <t>NM.04</t>
  </si>
  <si>
    <r>
      <rPr>
        <sz val="12"/>
        <color rgb="FF000000"/>
        <rFont val="Calibri"/>
        <charset val="1"/>
      </rPr>
      <t>Definición de</t>
    </r>
    <r>
      <rPr>
        <b/>
        <sz val="12"/>
        <color rgb="FF000000"/>
        <rFont val="Calibri"/>
        <charset val="1"/>
      </rPr>
      <t xml:space="preserve"> métricas e indicadores</t>
    </r>
    <r>
      <rPr>
        <sz val="12"/>
        <color rgb="FF000000"/>
        <rFont val="Calibri"/>
        <charset val="1"/>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</si>
  <si>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</si>
  <si>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</si>
  <si>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</si>
  <si>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</si>
  <si>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</si>
  <si>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</si>
  <si>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</si>
  <si>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</si>
  <si>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</si>
  <si>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</si>
  <si>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</si>
  <si>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</si>
  <si>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</si>
  <si>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</si>
  <si>
    <r>
      <t xml:space="preserve">Sistema de </t>
    </r>
    <r>
      <rPr>
        <b/>
        <sz val="12"/>
        <color rgb="FF000000"/>
        <rFont val="Microsoft Sans Serif"/>
        <charset val="1"/>
      </rPr>
      <t xml:space="preserve">depuración visual </t>
    </r>
    <r>
      <rPr>
        <sz val="12"/>
        <color rgb="FF000000"/>
        <rFont val="Microsoft Sans Serif"/>
        <charset val="1"/>
      </rPr>
      <t>in-game de la IA</t>
    </r>
  </si>
  <si>
    <r>
      <t>Sistema de distribución central de tiempo de proceso (</t>
    </r>
    <r>
      <rPr>
        <b/>
        <sz val="11"/>
        <rFont val="Arial"/>
        <charset val="1"/>
      </rPr>
      <t>Scheduling</t>
    </r>
    <r>
      <rPr>
        <sz val="11"/>
        <rFont val="Arial"/>
        <charset val="1"/>
      </rPr>
      <t>)</t>
    </r>
  </si>
  <si>
    <r>
      <t xml:space="preserve">Gestión de recursos de IA con </t>
    </r>
    <r>
      <rPr>
        <b/>
        <sz val="11"/>
        <rFont val="Arial"/>
        <charset val="1"/>
      </rPr>
      <t>Level-of-Detail (LoD)</t>
    </r>
  </si>
</sst>
</file>

<file path=xl/styles.xml><?xml version="1.0" encoding="utf-8"?>
<styleSheet xmlns="http://schemas.openxmlformats.org/spreadsheetml/2006/main">
  <numFmts count="7">
    <numFmt numFmtId="164" formatCode="0.000"/>
    <numFmt numFmtId="165" formatCode="0\ %"/>
    <numFmt numFmtId="166" formatCode="0.0%"/>
    <numFmt numFmtId="167" formatCode="0.00;[Red]\-0.00;&quot;&quot;"/>
    <numFmt numFmtId="168" formatCode="mm/dd/yy"/>
    <numFmt numFmtId="169" formatCode="mm/dd/yyyy"/>
    <numFmt numFmtId="170" formatCode="0.00\ %"/>
  </numFmts>
  <fonts count="25">
    <font>
      <sz val="12"/>
      <color rgb="FF000000"/>
      <name val="Calibri"/>
      <charset val="1"/>
    </font>
    <font>
      <b/>
      <sz val="18"/>
      <color rgb="FF000000"/>
      <name val="Calibri"/>
      <charset val="1"/>
    </font>
    <font>
      <b/>
      <sz val="12"/>
      <color rgb="FF000000"/>
      <name val="Calibri"/>
      <charset val="1"/>
    </font>
    <font>
      <sz val="12"/>
      <name val="Calibri"/>
      <charset val="1"/>
    </font>
    <font>
      <b/>
      <sz val="16"/>
      <color rgb="FF000000"/>
      <name val="Calibri"/>
      <charset val="1"/>
    </font>
    <font>
      <b/>
      <sz val="12"/>
      <color rgb="FFFFFFFF"/>
      <name val="Calibri"/>
      <charset val="1"/>
    </font>
    <font>
      <sz val="11"/>
      <name val="Cambria"/>
      <charset val="1"/>
    </font>
    <font>
      <b/>
      <sz val="18"/>
      <color rgb="FFFFFFFF"/>
      <name val="Helvetica Neue"/>
      <charset val="1"/>
    </font>
    <font>
      <sz val="12"/>
      <color rgb="FF000000"/>
      <name val="Microsoft Sans Serif"/>
      <charset val="1"/>
    </font>
    <font>
      <b/>
      <sz val="12"/>
      <color rgb="FF000000"/>
      <name val="Microsoft Sans Serif"/>
      <charset val="1"/>
    </font>
    <font>
      <sz val="10"/>
      <name val="Helvetica Neue"/>
      <charset val="1"/>
    </font>
    <font>
      <b/>
      <sz val="12"/>
      <color rgb="FFFFFFFF"/>
      <name val="Helvetica Neue"/>
      <charset val="1"/>
    </font>
    <font>
      <sz val="12"/>
      <color rgb="FF000000"/>
      <name val="Helvetica Neue"/>
      <charset val="1"/>
    </font>
    <font>
      <b/>
      <sz val="12"/>
      <color rgb="FF000000"/>
      <name val="Helvetica Neue"/>
      <charset val="1"/>
    </font>
    <font>
      <b/>
      <sz val="14"/>
      <color rgb="FF000000"/>
      <name val="Helvetica Neue"/>
      <charset val="1"/>
    </font>
    <font>
      <sz val="10"/>
      <color rgb="FFFFFFFF"/>
      <name val="Helvetica Neue"/>
      <charset val="1"/>
    </font>
    <font>
      <b/>
      <sz val="11"/>
      <color rgb="FFFFFFFF"/>
      <name val="Helvetica Neue"/>
      <charset val="1"/>
    </font>
    <font>
      <sz val="12"/>
      <name val="Helvetica Neue"/>
      <charset val="1"/>
    </font>
    <font>
      <sz val="12"/>
      <color rgb="FF4C1900"/>
      <name val="Helvetica Neue"/>
      <charset val="1"/>
    </font>
    <font>
      <sz val="11"/>
      <name val="Arial"/>
      <charset val="1"/>
    </font>
    <font>
      <b/>
      <sz val="11"/>
      <name val="Arial"/>
      <charset val="1"/>
    </font>
    <font>
      <sz val="12"/>
      <color rgb="FFA5A5A5"/>
      <name val="Calibri"/>
      <charset val="1"/>
    </font>
    <font>
      <sz val="16"/>
      <color rgb="FFA5A5A5"/>
      <name val="Calibri"/>
      <charset val="1"/>
    </font>
    <font>
      <sz val="10"/>
      <name val="Arial"/>
      <charset val="1"/>
    </font>
    <font>
      <b/>
      <sz val="12"/>
      <color rgb="FFFF0000"/>
      <name val="Calibri (Cuerpo)"/>
      <charset val="1"/>
    </font>
  </fonts>
  <fills count="21">
    <fill>
      <patternFill patternType="none"/>
    </fill>
    <fill>
      <patternFill patternType="gray125"/>
    </fill>
    <fill>
      <patternFill patternType="solid">
        <fgColor rgb="FFBFBFBF"/>
        <bgColor rgb="FFD8D8D8"/>
      </patternFill>
    </fill>
    <fill>
      <patternFill patternType="solid">
        <fgColor rgb="FF8DB3E2"/>
        <bgColor rgb="FF95B3D7"/>
      </patternFill>
    </fill>
    <fill>
      <patternFill patternType="solid">
        <fgColor rgb="FF9BBB59"/>
        <bgColor rgb="FF99D74B"/>
      </patternFill>
    </fill>
    <fill>
      <patternFill patternType="solid">
        <fgColor rgb="FFFBD4B4"/>
        <bgColor rgb="FFFFC7CE"/>
      </patternFill>
    </fill>
    <fill>
      <patternFill patternType="solid">
        <fgColor rgb="FFD8D8D8"/>
        <bgColor rgb="FFD9D9D9"/>
      </patternFill>
    </fill>
    <fill>
      <patternFill patternType="solid">
        <fgColor rgb="FF000000"/>
        <bgColor rgb="FF003300"/>
      </patternFill>
    </fill>
    <fill>
      <patternFill patternType="solid">
        <fgColor rgb="FF000080"/>
        <bgColor rgb="FF00008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A5A5A5"/>
      </patternFill>
    </fill>
    <fill>
      <patternFill patternType="solid">
        <fgColor rgb="FF800000"/>
        <bgColor rgb="FF800000"/>
      </patternFill>
    </fill>
    <fill>
      <patternFill patternType="solid">
        <fgColor rgb="FF666600"/>
        <bgColor rgb="FF808019"/>
      </patternFill>
    </fill>
    <fill>
      <patternFill patternType="solid">
        <fgColor rgb="FFD9D9D9"/>
        <bgColor rgb="FFD8D8D8"/>
      </patternFill>
    </fill>
    <fill>
      <patternFill patternType="solid">
        <fgColor rgb="FFFFFFFF"/>
        <bgColor rgb="FFCCFFFF"/>
      </patternFill>
    </fill>
    <fill>
      <patternFill patternType="solid">
        <fgColor rgb="FFF2DBDB"/>
        <bgColor rgb="FFD9D9D9"/>
      </patternFill>
    </fill>
    <fill>
      <patternFill patternType="solid">
        <fgColor rgb="FFFFFF00"/>
        <bgColor rgb="FFE6E64C"/>
      </patternFill>
    </fill>
    <fill>
      <patternFill patternType="solid">
        <fgColor rgb="FF99D74B"/>
        <bgColor rgb="FF9BBB59"/>
      </patternFill>
    </fill>
    <fill>
      <patternFill patternType="solid">
        <fgColor rgb="FF95B3D7"/>
        <bgColor rgb="FF8DB3E2"/>
      </patternFill>
    </fill>
  </fills>
  <borders count="66">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diagonal/>
    </border>
    <border>
      <left/>
      <right style="medium">
        <color auto="1"/>
      </right>
      <top/>
      <bottom/>
      <diagonal/>
    </border>
    <border>
      <left style="medium">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medium">
        <color auto="1"/>
      </right>
      <top/>
      <bottom style="hair">
        <color auto="1"/>
      </bottom>
      <diagonal/>
    </border>
    <border>
      <left style="medium">
        <color auto="1"/>
      </left>
      <right style="hair">
        <color auto="1"/>
      </right>
      <top/>
      <bottom style="hair">
        <color auto="1"/>
      </bottom>
      <diagonal/>
    </border>
    <border>
      <left/>
      <right style="hair">
        <color auto="1"/>
      </right>
      <top/>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medium">
        <color auto="1"/>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thin">
        <color auto="1"/>
      </top>
      <bottom/>
      <diagonal/>
    </border>
    <border>
      <left/>
      <right/>
      <top style="thin">
        <color auto="1"/>
      </top>
      <bottom/>
      <diagonal/>
    </border>
    <border>
      <left/>
      <right style="hair">
        <color auto="1"/>
      </right>
      <top style="thin">
        <color auto="1"/>
      </top>
      <bottom/>
      <diagonal/>
    </border>
    <border>
      <left style="thin">
        <color auto="1"/>
      </left>
      <right style="thin">
        <color auto="1"/>
      </right>
      <top/>
      <bottom/>
      <diagonal/>
    </border>
    <border>
      <left style="hair">
        <color auto="1"/>
      </left>
      <right style="medium">
        <color auto="1"/>
      </right>
      <top style="hair">
        <color auto="1"/>
      </top>
      <bottom style="hair">
        <color auto="1"/>
      </bottom>
      <diagonal/>
    </border>
    <border>
      <left style="medium">
        <color auto="1"/>
      </left>
      <right style="hair">
        <color auto="1"/>
      </right>
      <top/>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bottom style="medium">
        <color auto="1"/>
      </bottom>
      <diagonal/>
    </border>
  </borders>
  <cellStyleXfs count="1">
    <xf numFmtId="0" fontId="0" fillId="0" borderId="0"/>
  </cellStyleXfs>
  <cellXfs count="245">
    <xf numFmtId="0" fontId="0" fillId="0" borderId="0" xfId="0"/>
    <xf numFmtId="0" fontId="5" fillId="7" borderId="21" xfId="0" applyFont="1" applyFill="1" applyBorder="1" applyAlignment="1">
      <alignment horizontal="center" vertical="center" wrapText="1"/>
    </xf>
    <xf numFmtId="0" fontId="5" fillId="7" borderId="21" xfId="0" applyFont="1" applyFill="1" applyBorder="1" applyAlignment="1">
      <alignment horizontal="center" vertical="center"/>
    </xf>
    <xf numFmtId="0" fontId="5" fillId="7" borderId="20" xfId="0" applyFont="1" applyFill="1" applyBorder="1" applyAlignment="1">
      <alignment horizontal="center" vertical="center"/>
    </xf>
    <xf numFmtId="0" fontId="0" fillId="0" borderId="3" xfId="0" applyFont="1" applyBorder="1" applyAlignment="1">
      <alignment horizontal="left" wrapText="1"/>
    </xf>
    <xf numFmtId="0" fontId="2" fillId="0" borderId="2" xfId="0" applyFont="1" applyBorder="1" applyAlignment="1">
      <alignment horizontal="left" wrapText="1"/>
    </xf>
    <xf numFmtId="0" fontId="2" fillId="5" borderId="0" xfId="0" applyFont="1" applyFill="1" applyBorder="1" applyAlignment="1">
      <alignment horizontal="center"/>
    </xf>
    <xf numFmtId="0" fontId="2" fillId="4" borderId="0" xfId="0" applyFont="1" applyFill="1" applyBorder="1" applyAlignment="1">
      <alignment horizontal="center"/>
    </xf>
    <xf numFmtId="0" fontId="2" fillId="3" borderId="0" xfId="0" applyFont="1" applyFill="1" applyBorder="1" applyAlignment="1">
      <alignment horizontal="center"/>
    </xf>
    <xf numFmtId="0" fontId="0" fillId="2" borderId="5" xfId="0" applyFont="1" applyFill="1" applyBorder="1" applyAlignment="1">
      <alignment horizontal="center"/>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2" fillId="0" borderId="2" xfId="0" applyFont="1" applyBorder="1" applyAlignment="1">
      <alignment horizontal="left" vertical="center" wrapText="1"/>
    </xf>
    <xf numFmtId="0" fontId="0" fillId="0" borderId="2" xfId="0" applyFont="1" applyBorder="1" applyAlignment="1">
      <alignment horizontal="center" vertical="center" wrapText="1"/>
    </xf>
    <xf numFmtId="0" fontId="1" fillId="0" borderId="1" xfId="0" applyFont="1" applyBorder="1" applyAlignment="1">
      <alignment horizontal="center"/>
    </xf>
    <xf numFmtId="0" fontId="0" fillId="0" borderId="0" xfId="0" applyFont="1"/>
    <xf numFmtId="0" fontId="0" fillId="0" borderId="0" xfId="0" applyFont="1" applyAlignment="1">
      <alignment horizontal="left" vertical="center" wrapText="1"/>
    </xf>
    <xf numFmtId="0" fontId="0" fillId="0" borderId="4" xfId="0" applyFont="1" applyBorder="1"/>
    <xf numFmtId="0" fontId="0" fillId="0" borderId="0" xfId="0" applyFont="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0" fillId="0" borderId="8" xfId="0" applyFont="1" applyBorder="1"/>
    <xf numFmtId="0" fontId="0" fillId="6" borderId="9" xfId="0" applyFont="1" applyFill="1" applyBorder="1" applyAlignment="1"/>
    <xf numFmtId="0" fontId="0" fillId="6" borderId="10" xfId="0" applyFont="1" applyFill="1" applyBorder="1" applyAlignment="1"/>
    <xf numFmtId="0" fontId="0" fillId="6" borderId="9" xfId="0" applyFont="1" applyFill="1" applyBorder="1"/>
    <xf numFmtId="0" fontId="0" fillId="6" borderId="11" xfId="0" applyFont="1" applyFill="1" applyBorder="1"/>
    <xf numFmtId="0" fontId="0" fillId="0" borderId="12" xfId="0" applyFont="1" applyBorder="1"/>
    <xf numFmtId="0" fontId="0" fillId="0" borderId="6" xfId="0" applyFont="1" applyBorder="1"/>
    <xf numFmtId="0" fontId="0" fillId="6" borderId="13" xfId="0" applyFont="1" applyFill="1" applyBorder="1" applyAlignment="1"/>
    <xf numFmtId="0" fontId="0" fillId="6" borderId="14" xfId="0" applyFont="1" applyFill="1" applyBorder="1" applyAlignment="1"/>
    <xf numFmtId="0" fontId="3" fillId="6" borderId="14" xfId="0" applyFont="1" applyFill="1" applyBorder="1" applyAlignment="1"/>
    <xf numFmtId="0" fontId="0" fillId="6" borderId="6" xfId="0" applyFont="1" applyFill="1" applyBorder="1"/>
    <xf numFmtId="0" fontId="0" fillId="6" borderId="15" xfId="0" applyFont="1" applyFill="1" applyBorder="1"/>
    <xf numFmtId="0" fontId="0" fillId="6" borderId="16" xfId="0" applyFont="1" applyFill="1" applyBorder="1" applyAlignment="1"/>
    <xf numFmtId="0" fontId="0" fillId="6" borderId="17" xfId="0" applyFont="1" applyFill="1" applyBorder="1" applyAlignment="1"/>
    <xf numFmtId="0" fontId="3" fillId="6" borderId="17" xfId="0" applyFont="1" applyFill="1" applyBorder="1" applyAlignment="1"/>
    <xf numFmtId="0" fontId="0" fillId="6" borderId="18" xfId="0" applyFont="1" applyFill="1" applyBorder="1"/>
    <xf numFmtId="0" fontId="0" fillId="6" borderId="19" xfId="0" applyFont="1" applyFill="1" applyBorder="1"/>
    <xf numFmtId="0" fontId="0" fillId="0" borderId="13" xfId="0" applyFont="1" applyBorder="1"/>
    <xf numFmtId="0" fontId="4" fillId="0" borderId="0" xfId="0" applyFont="1" applyAlignment="1">
      <alignment horizontal="center" vertical="center"/>
    </xf>
    <xf numFmtId="0" fontId="2" fillId="0" borderId="0" xfId="0" applyFont="1" applyAlignment="1">
      <alignment horizontal="center" vertical="center"/>
    </xf>
    <xf numFmtId="0" fontId="5" fillId="7" borderId="0" xfId="0" applyFont="1" applyFill="1" applyBorder="1" applyAlignment="1">
      <alignment horizontal="center" wrapText="1"/>
    </xf>
    <xf numFmtId="0" fontId="5" fillId="7" borderId="23" xfId="0" applyFont="1" applyFill="1" applyBorder="1" applyAlignment="1">
      <alignment horizontal="center" wrapText="1"/>
    </xf>
    <xf numFmtId="0" fontId="0" fillId="0" borderId="0" xfId="0" applyFont="1" applyAlignment="1">
      <alignment horizontal="center"/>
    </xf>
    <xf numFmtId="0" fontId="0" fillId="0" borderId="24" xfId="0" applyFont="1" applyBorder="1"/>
    <xf numFmtId="0" fontId="0" fillId="0" borderId="25" xfId="0" applyFont="1" applyBorder="1"/>
    <xf numFmtId="0" fontId="0" fillId="0" borderId="25" xfId="0" applyFont="1" applyBorder="1" applyAlignment="1">
      <alignment horizontal="center"/>
    </xf>
    <xf numFmtId="164" fontId="0" fillId="0" borderId="26" xfId="0" applyNumberFormat="1" applyFont="1" applyBorder="1" applyAlignment="1">
      <alignment horizontal="center"/>
    </xf>
    <xf numFmtId="0" fontId="0" fillId="0" borderId="26" xfId="0" applyFont="1" applyBorder="1" applyAlignment="1">
      <alignment horizontal="center"/>
    </xf>
    <xf numFmtId="164" fontId="0" fillId="0" borderId="27" xfId="0" applyNumberFormat="1" applyFont="1" applyBorder="1" applyAlignment="1">
      <alignment horizontal="center"/>
    </xf>
    <xf numFmtId="165" fontId="0" fillId="0" borderId="0" xfId="0" applyNumberFormat="1" applyFont="1"/>
    <xf numFmtId="0" fontId="0" fillId="0" borderId="28" xfId="0" applyFont="1" applyBorder="1"/>
    <xf numFmtId="0" fontId="0" fillId="0" borderId="26" xfId="0" applyFont="1" applyBorder="1"/>
    <xf numFmtId="166" fontId="0" fillId="0" borderId="0" xfId="0" applyNumberFormat="1" applyFont="1"/>
    <xf numFmtId="2" fontId="0" fillId="0" borderId="26" xfId="0" applyNumberFormat="1" applyFont="1" applyBorder="1"/>
    <xf numFmtId="0" fontId="4" fillId="0" borderId="0" xfId="0" applyFont="1" applyAlignment="1">
      <alignment horizontal="center"/>
    </xf>
    <xf numFmtId="0" fontId="0" fillId="0" borderId="29" xfId="0" applyFont="1" applyBorder="1"/>
    <xf numFmtId="0" fontId="0" fillId="0" borderId="0" xfId="0" applyFont="1" applyAlignment="1">
      <alignment horizontal="right"/>
    </xf>
    <xf numFmtId="165" fontId="0" fillId="0" borderId="6" xfId="0" applyNumberFormat="1" applyFont="1" applyBorder="1"/>
    <xf numFmtId="0" fontId="0" fillId="0" borderId="29" xfId="0" applyFont="1" applyBorder="1" applyAlignment="1">
      <alignment horizontal="center"/>
    </xf>
    <xf numFmtId="164" fontId="0" fillId="0" borderId="6" xfId="0" applyNumberFormat="1" applyFont="1" applyBorder="1"/>
    <xf numFmtId="1" fontId="0" fillId="0" borderId="26" xfId="0" applyNumberFormat="1" applyFont="1" applyBorder="1" applyAlignment="1">
      <alignment horizontal="center"/>
    </xf>
    <xf numFmtId="0" fontId="0" fillId="0" borderId="30" xfId="0" applyFont="1" applyBorder="1"/>
    <xf numFmtId="0" fontId="0" fillId="0" borderId="31" xfId="0" applyFont="1" applyBorder="1"/>
    <xf numFmtId="0" fontId="0" fillId="0" borderId="31" xfId="0" applyFont="1" applyBorder="1" applyAlignment="1">
      <alignment horizontal="center"/>
    </xf>
    <xf numFmtId="2" fontId="0" fillId="0" borderId="31" xfId="0" applyNumberFormat="1" applyFont="1" applyBorder="1"/>
    <xf numFmtId="164" fontId="0" fillId="0" borderId="31" xfId="0" applyNumberFormat="1" applyFont="1" applyBorder="1" applyAlignment="1">
      <alignment horizontal="center"/>
    </xf>
    <xf numFmtId="164" fontId="0" fillId="0" borderId="32" xfId="0" applyNumberFormat="1" applyFont="1" applyBorder="1" applyAlignment="1">
      <alignment horizontal="center"/>
    </xf>
    <xf numFmtId="0" fontId="0" fillId="0" borderId="33" xfId="0" applyFont="1" applyBorder="1"/>
    <xf numFmtId="164" fontId="0" fillId="0" borderId="0" xfId="0" applyNumberFormat="1" applyFont="1"/>
    <xf numFmtId="164" fontId="6" fillId="0" borderId="0" xfId="0" applyNumberFormat="1" applyFont="1"/>
    <xf numFmtId="0" fontId="10" fillId="0" borderId="0" xfId="0" applyFont="1"/>
    <xf numFmtId="0" fontId="11" fillId="7" borderId="0" xfId="0" applyFont="1" applyFill="1" applyBorder="1" applyAlignment="1">
      <alignment horizontal="center" vertical="center"/>
    </xf>
    <xf numFmtId="0" fontId="11" fillId="9" borderId="34" xfId="0" applyFont="1" applyFill="1" applyBorder="1" applyAlignment="1">
      <alignment horizontal="left" vertical="center"/>
    </xf>
    <xf numFmtId="0" fontId="11" fillId="9" borderId="34" xfId="0" applyFont="1" applyFill="1" applyBorder="1" applyAlignment="1">
      <alignment horizontal="right"/>
    </xf>
    <xf numFmtId="0" fontId="12" fillId="0" borderId="34" xfId="0" applyFont="1" applyBorder="1"/>
    <xf numFmtId="0" fontId="12" fillId="0" borderId="34" xfId="0" applyFont="1" applyBorder="1" applyAlignment="1">
      <alignment horizontal="left" vertical="center"/>
    </xf>
    <xf numFmtId="2" fontId="12" fillId="0" borderId="34" xfId="0" applyNumberFormat="1" applyFont="1" applyBorder="1"/>
    <xf numFmtId="2" fontId="13" fillId="0" borderId="34" xfId="0" applyNumberFormat="1" applyFont="1" applyBorder="1"/>
    <xf numFmtId="166" fontId="13" fillId="0" borderId="34" xfId="0" applyNumberFormat="1" applyFont="1" applyBorder="1" applyAlignment="1">
      <alignment vertical="center"/>
    </xf>
    <xf numFmtId="0" fontId="13" fillId="10" borderId="34" xfId="0" applyFont="1" applyFill="1" applyBorder="1" applyAlignment="1">
      <alignment horizontal="left" vertical="center"/>
    </xf>
    <xf numFmtId="0" fontId="13" fillId="11" borderId="34" xfId="0" applyFont="1" applyFill="1" applyBorder="1"/>
    <xf numFmtId="2" fontId="14" fillId="12" borderId="34" xfId="0" applyNumberFormat="1" applyFont="1" applyFill="1" applyBorder="1"/>
    <xf numFmtId="0" fontId="15" fillId="7" borderId="6" xfId="0" applyFont="1" applyFill="1" applyBorder="1" applyAlignment="1">
      <alignment horizontal="center" vertical="center" wrapText="1"/>
    </xf>
    <xf numFmtId="0" fontId="16" fillId="14" borderId="6" xfId="0" applyFont="1" applyFill="1" applyBorder="1" applyAlignment="1">
      <alignment horizontal="center" vertical="center" wrapText="1"/>
    </xf>
    <xf numFmtId="2" fontId="14" fillId="11" borderId="34" xfId="0" applyNumberFormat="1" applyFont="1" applyFill="1" applyBorder="1" applyAlignment="1">
      <alignment horizontal="right" vertical="center" wrapText="1"/>
    </xf>
    <xf numFmtId="0" fontId="17" fillId="0" borderId="6" xfId="0" applyFont="1" applyBorder="1" applyAlignment="1">
      <alignment horizontal="center"/>
    </xf>
    <xf numFmtId="0" fontId="17" fillId="0" borderId="6" xfId="0" applyFont="1" applyBorder="1"/>
    <xf numFmtId="0" fontId="8" fillId="0" borderId="6" xfId="0" applyFont="1" applyBorder="1"/>
    <xf numFmtId="0" fontId="17" fillId="15" borderId="6" xfId="0" applyFont="1" applyFill="1" applyBorder="1" applyAlignment="1">
      <alignment horizontal="center"/>
    </xf>
    <xf numFmtId="2" fontId="18" fillId="0" borderId="6" xfId="0" applyNumberFormat="1" applyFont="1" applyBorder="1"/>
    <xf numFmtId="2" fontId="17" fillId="0" borderId="6" xfId="0" applyNumberFormat="1" applyFont="1" applyBorder="1"/>
    <xf numFmtId="2" fontId="17" fillId="15" borderId="6" xfId="0" applyNumberFormat="1" applyFont="1" applyFill="1" applyBorder="1" applyAlignment="1"/>
    <xf numFmtId="167" fontId="13" fillId="16" borderId="6" xfId="0" applyNumberFormat="1" applyFont="1" applyFill="1" applyBorder="1" applyAlignment="1"/>
    <xf numFmtId="2" fontId="17" fillId="15" borderId="6" xfId="0" applyNumberFormat="1" applyFont="1" applyFill="1" applyBorder="1"/>
    <xf numFmtId="167" fontId="13" fillId="16" borderId="6" xfId="0" applyNumberFormat="1" applyFont="1" applyFill="1" applyBorder="1"/>
    <xf numFmtId="0" fontId="19" fillId="0" borderId="6" xfId="0" applyFont="1" applyBorder="1" applyAlignment="1"/>
    <xf numFmtId="0" fontId="8" fillId="0" borderId="6" xfId="0" applyFont="1" applyBorder="1" applyAlignment="1">
      <alignment horizontal="left"/>
    </xf>
    <xf numFmtId="0" fontId="9" fillId="0" borderId="6" xfId="0" applyFont="1" applyBorder="1"/>
    <xf numFmtId="168" fontId="12" fillId="0" borderId="6" xfId="0" applyNumberFormat="1" applyFont="1" applyBorder="1" applyAlignment="1">
      <alignment horizontal="center"/>
    </xf>
    <xf numFmtId="0" fontId="12" fillId="15" borderId="6" xfId="0" applyFont="1" applyFill="1" applyBorder="1" applyAlignment="1">
      <alignment horizontal="center"/>
    </xf>
    <xf numFmtId="169" fontId="12" fillId="0" borderId="6" xfId="0" applyNumberFormat="1" applyFont="1" applyBorder="1" applyAlignment="1">
      <alignment horizontal="center"/>
    </xf>
    <xf numFmtId="0" fontId="1" fillId="0" borderId="0" xfId="0" applyFont="1"/>
    <xf numFmtId="0" fontId="0" fillId="0" borderId="0" xfId="0" applyFont="1" applyAlignment="1">
      <alignment wrapText="1"/>
    </xf>
    <xf numFmtId="0" fontId="0" fillId="0" borderId="35" xfId="0" applyFont="1" applyBorder="1"/>
    <xf numFmtId="0" fontId="0" fillId="0" borderId="36" xfId="0" applyFont="1" applyBorder="1"/>
    <xf numFmtId="0" fontId="0" fillId="0" borderId="37" xfId="0" applyFont="1" applyBorder="1"/>
    <xf numFmtId="2" fontId="0" fillId="0" borderId="13" xfId="0" applyNumberFormat="1" applyFont="1" applyBorder="1"/>
    <xf numFmtId="2" fontId="0" fillId="0" borderId="40" xfId="0" applyNumberFormat="1" applyFont="1" applyBorder="1"/>
    <xf numFmtId="2" fontId="0" fillId="0" borderId="6" xfId="0" applyNumberFormat="1" applyFont="1" applyBorder="1"/>
    <xf numFmtId="2" fontId="0" fillId="0" borderId="15" xfId="0" applyNumberFormat="1" applyFont="1" applyBorder="1"/>
    <xf numFmtId="0" fontId="0" fillId="2" borderId="6" xfId="0" applyFont="1" applyFill="1" applyBorder="1"/>
    <xf numFmtId="0" fontId="0" fillId="0" borderId="7" xfId="0" applyFont="1" applyBorder="1"/>
    <xf numFmtId="2" fontId="0" fillId="0" borderId="7" xfId="0" applyNumberFormat="1" applyFont="1" applyBorder="1"/>
    <xf numFmtId="2" fontId="0" fillId="0" borderId="42" xfId="0" applyNumberFormat="1" applyFont="1" applyBorder="1"/>
    <xf numFmtId="0" fontId="0" fillId="0" borderId="43" xfId="0" applyFont="1" applyBorder="1"/>
    <xf numFmtId="0" fontId="0" fillId="0" borderId="18" xfId="0" applyFont="1" applyBorder="1"/>
    <xf numFmtId="2" fontId="0" fillId="0" borderId="18" xfId="0" applyNumberFormat="1" applyFont="1" applyBorder="1"/>
    <xf numFmtId="2" fontId="0" fillId="0" borderId="19" xfId="0" applyNumberFormat="1" applyFont="1" applyBorder="1"/>
    <xf numFmtId="0" fontId="0" fillId="0" borderId="0" xfId="0" applyFont="1" applyAlignment="1">
      <alignment horizontal="center" vertical="center"/>
    </xf>
    <xf numFmtId="2" fontId="0" fillId="0" borderId="0" xfId="0" applyNumberFormat="1" applyFont="1"/>
    <xf numFmtId="0" fontId="0" fillId="0" borderId="44" xfId="0" applyFont="1" applyBorder="1"/>
    <xf numFmtId="0" fontId="0" fillId="0" borderId="9" xfId="0" applyFont="1" applyBorder="1"/>
    <xf numFmtId="2" fontId="0" fillId="0" borderId="9" xfId="0" applyNumberFormat="1" applyFont="1" applyBorder="1"/>
    <xf numFmtId="2" fontId="0" fillId="0" borderId="11" xfId="0" applyNumberFormat="1" applyFont="1" applyBorder="1"/>
    <xf numFmtId="0" fontId="0" fillId="0" borderId="45" xfId="0" applyFont="1" applyBorder="1"/>
    <xf numFmtId="166" fontId="0" fillId="0" borderId="6" xfId="0" applyNumberFormat="1" applyFont="1" applyBorder="1"/>
    <xf numFmtId="0" fontId="0" fillId="0" borderId="41" xfId="0" applyFont="1" applyBorder="1"/>
    <xf numFmtId="0" fontId="0" fillId="0" borderId="15" xfId="0" applyFont="1" applyBorder="1"/>
    <xf numFmtId="0" fontId="3" fillId="17" borderId="18" xfId="0" applyFont="1" applyFill="1" applyBorder="1"/>
    <xf numFmtId="0" fontId="3" fillId="2" borderId="18" xfId="0" applyFont="1" applyFill="1" applyBorder="1"/>
    <xf numFmtId="2" fontId="3" fillId="17" borderId="18" xfId="0" applyNumberFormat="1" applyFont="1" applyFill="1" applyBorder="1"/>
    <xf numFmtId="2" fontId="3" fillId="17" borderId="19" xfId="0" applyNumberFormat="1" applyFont="1" applyFill="1" applyBorder="1"/>
    <xf numFmtId="0" fontId="12" fillId="0" borderId="6" xfId="0" applyFont="1" applyBorder="1" applyAlignment="1">
      <alignment wrapText="1"/>
    </xf>
    <xf numFmtId="16" fontId="17" fillId="0" borderId="6" xfId="0" applyNumberFormat="1" applyFont="1" applyBorder="1" applyAlignment="1">
      <alignment horizontal="center"/>
    </xf>
    <xf numFmtId="0" fontId="12" fillId="0" borderId="6" xfId="0" applyFont="1" applyBorder="1" applyAlignment="1">
      <alignment horizontal="left" wrapText="1"/>
    </xf>
    <xf numFmtId="169" fontId="12" fillId="0" borderId="6" xfId="0" applyNumberFormat="1" applyFont="1" applyBorder="1" applyAlignment="1">
      <alignment horizontal="center"/>
    </xf>
    <xf numFmtId="0" fontId="21" fillId="6" borderId="46" xfId="0" applyFont="1" applyFill="1" applyBorder="1"/>
    <xf numFmtId="0" fontId="21" fillId="6" borderId="47" xfId="0" applyFont="1" applyFill="1" applyBorder="1"/>
    <xf numFmtId="0" fontId="21" fillId="6" borderId="22" xfId="0" applyFont="1" applyFill="1" applyBorder="1"/>
    <xf numFmtId="0" fontId="21" fillId="0" borderId="48" xfId="0" applyFont="1" applyBorder="1"/>
    <xf numFmtId="0" fontId="21" fillId="0" borderId="0" xfId="0" applyFont="1"/>
    <xf numFmtId="0" fontId="21" fillId="0" borderId="23" xfId="0" applyFont="1" applyBorder="1"/>
    <xf numFmtId="0" fontId="21" fillId="0" borderId="49" xfId="0" applyFont="1" applyBorder="1"/>
    <xf numFmtId="0" fontId="21" fillId="0" borderId="50" xfId="0" applyFont="1" applyBorder="1"/>
    <xf numFmtId="165" fontId="21" fillId="0" borderId="32" xfId="0" applyNumberFormat="1" applyFont="1" applyBorder="1"/>
    <xf numFmtId="165" fontId="21" fillId="0" borderId="23" xfId="0" applyNumberFormat="1" applyFont="1" applyBorder="1"/>
    <xf numFmtId="0" fontId="21" fillId="0" borderId="32" xfId="0" applyFont="1" applyBorder="1"/>
    <xf numFmtId="0" fontId="21" fillId="0" borderId="0" xfId="0" applyFont="1" applyAlignment="1"/>
    <xf numFmtId="170" fontId="21" fillId="0" borderId="23" xfId="0" applyNumberFormat="1" applyFont="1" applyBorder="1"/>
    <xf numFmtId="0" fontId="21" fillId="0" borderId="48" xfId="0" applyFont="1" applyBorder="1" applyAlignment="1"/>
    <xf numFmtId="0" fontId="21" fillId="0" borderId="50" xfId="0" applyFont="1" applyBorder="1" applyAlignment="1"/>
    <xf numFmtId="170" fontId="21" fillId="0" borderId="32" xfId="0" applyNumberFormat="1" applyFont="1" applyBorder="1"/>
    <xf numFmtId="17" fontId="21" fillId="0" borderId="32" xfId="0" applyNumberFormat="1" applyFont="1" applyBorder="1"/>
    <xf numFmtId="0" fontId="22" fillId="6" borderId="4" xfId="0" applyFont="1" applyFill="1" applyBorder="1"/>
    <xf numFmtId="0" fontId="22" fillId="6" borderId="51" xfId="0" applyFont="1" applyFill="1" applyBorder="1"/>
    <xf numFmtId="0" fontId="22" fillId="6" borderId="5" xfId="0" applyFont="1" applyFill="1" applyBorder="1"/>
    <xf numFmtId="0" fontId="0" fillId="0" borderId="34" xfId="0" applyFont="1" applyBorder="1"/>
    <xf numFmtId="0" fontId="0" fillId="0" borderId="24" xfId="0" applyFont="1" applyBorder="1" applyAlignment="1">
      <alignment vertical="top" wrapText="1"/>
    </xf>
    <xf numFmtId="0" fontId="0" fillId="0" borderId="34" xfId="0" applyFont="1" applyBorder="1" applyAlignment="1">
      <alignment vertical="top" wrapText="1"/>
    </xf>
    <xf numFmtId="2" fontId="0" fillId="0" borderId="34" xfId="0" applyNumberFormat="1" applyFont="1" applyBorder="1" applyAlignment="1">
      <alignment vertical="top" wrapText="1"/>
    </xf>
    <xf numFmtId="0" fontId="0" fillId="0" borderId="27" xfId="0" applyFont="1" applyBorder="1" applyAlignment="1">
      <alignment vertical="top" wrapText="1"/>
    </xf>
    <xf numFmtId="0" fontId="0" fillId="0" borderId="52" xfId="0" applyFont="1" applyBorder="1" applyAlignment="1">
      <alignment vertical="top" wrapText="1"/>
    </xf>
    <xf numFmtId="0" fontId="0" fillId="0" borderId="53" xfId="0" applyFont="1" applyBorder="1" applyAlignment="1">
      <alignment vertical="top" wrapText="1"/>
    </xf>
    <xf numFmtId="2" fontId="0" fillId="0" borderId="53" xfId="0" applyNumberFormat="1" applyFont="1" applyBorder="1" applyAlignment="1">
      <alignment vertical="top" wrapText="1"/>
    </xf>
    <xf numFmtId="0" fontId="0" fillId="0" borderId="32" xfId="0" applyFont="1" applyBorder="1" applyAlignment="1">
      <alignment vertical="top" wrapText="1"/>
    </xf>
    <xf numFmtId="0" fontId="0" fillId="0" borderId="0" xfId="0" applyFont="1" applyAlignment="1">
      <alignment vertical="top" wrapText="1"/>
    </xf>
    <xf numFmtId="0" fontId="0" fillId="0" borderId="0" xfId="0" applyFont="1" applyAlignment="1">
      <alignment horizontal="right" vertical="top" wrapText="1"/>
    </xf>
    <xf numFmtId="2" fontId="0" fillId="0" borderId="0" xfId="0" applyNumberFormat="1" applyFont="1" applyAlignment="1">
      <alignment vertical="top" wrapText="1"/>
    </xf>
    <xf numFmtId="0" fontId="23" fillId="0" borderId="0" xfId="0" applyFont="1"/>
    <xf numFmtId="0" fontId="11" fillId="9" borderId="0" xfId="0" applyFont="1" applyFill="1" applyBorder="1" applyAlignment="1">
      <alignment horizontal="right"/>
    </xf>
    <xf numFmtId="0" fontId="12" fillId="0" borderId="0" xfId="0" applyFont="1"/>
    <xf numFmtId="0" fontId="13" fillId="11" borderId="0" xfId="0" applyFont="1" applyFill="1" applyBorder="1"/>
    <xf numFmtId="0" fontId="11" fillId="7" borderId="8" xfId="0" applyFont="1" applyFill="1" applyBorder="1" applyAlignment="1">
      <alignment vertical="center" wrapText="1"/>
    </xf>
    <xf numFmtId="0" fontId="14" fillId="10" borderId="54" xfId="0" applyFont="1" applyFill="1" applyBorder="1" applyAlignment="1">
      <alignment vertical="center"/>
    </xf>
    <xf numFmtId="0" fontId="14" fillId="10" borderId="55" xfId="0" applyFont="1" applyFill="1" applyBorder="1" applyAlignment="1">
      <alignment vertical="center"/>
    </xf>
    <xf numFmtId="0" fontId="14" fillId="10" borderId="56" xfId="0" applyFont="1" applyFill="1" applyBorder="1" applyAlignment="1">
      <alignment vertical="center"/>
    </xf>
    <xf numFmtId="0" fontId="3" fillId="0" borderId="6" xfId="0" applyFont="1" applyBorder="1" applyAlignment="1">
      <alignment horizontal="center"/>
    </xf>
    <xf numFmtId="0" fontId="3" fillId="0" borderId="6" xfId="0" applyFont="1" applyBorder="1"/>
    <xf numFmtId="0" fontId="0" fillId="18" borderId="0" xfId="0" applyFont="1" applyFill="1" applyBorder="1"/>
    <xf numFmtId="0" fontId="3" fillId="15" borderId="6" xfId="0" applyFont="1" applyFill="1" applyBorder="1" applyAlignment="1">
      <alignment horizontal="center"/>
    </xf>
    <xf numFmtId="0" fontId="0" fillId="16" borderId="6" xfId="0" applyFont="1" applyFill="1" applyBorder="1" applyAlignment="1">
      <alignment horizontal="right"/>
    </xf>
    <xf numFmtId="2" fontId="3" fillId="15" borderId="6" xfId="0" applyNumberFormat="1" applyFont="1" applyFill="1" applyBorder="1" applyAlignment="1"/>
    <xf numFmtId="167" fontId="2" fillId="16" borderId="6" xfId="0" applyNumberFormat="1" applyFont="1" applyFill="1" applyBorder="1"/>
    <xf numFmtId="0" fontId="0" fillId="19" borderId="0" xfId="0" applyFont="1" applyFill="1" applyBorder="1"/>
    <xf numFmtId="16" fontId="3" fillId="0" borderId="6" xfId="0" applyNumberFormat="1" applyFont="1" applyBorder="1" applyAlignment="1">
      <alignment horizontal="center"/>
    </xf>
    <xf numFmtId="0" fontId="0" fillId="20" borderId="0" xfId="0" applyFont="1" applyFill="1" applyBorder="1"/>
    <xf numFmtId="0" fontId="0" fillId="15" borderId="6" xfId="0" applyFont="1" applyFill="1" applyBorder="1" applyAlignment="1">
      <alignment horizontal="center"/>
    </xf>
    <xf numFmtId="0" fontId="3" fillId="0" borderId="7" xfId="0" applyFont="1" applyBorder="1" applyAlignment="1">
      <alignment horizontal="center"/>
    </xf>
    <xf numFmtId="0" fontId="3" fillId="0" borderId="7" xfId="0" applyFont="1" applyBorder="1"/>
    <xf numFmtId="2" fontId="3" fillId="15" borderId="57" xfId="0" applyNumberFormat="1" applyFont="1" applyFill="1" applyBorder="1" applyAlignment="1"/>
    <xf numFmtId="167" fontId="2" fillId="16" borderId="7" xfId="0" applyNumberFormat="1" applyFont="1" applyFill="1" applyBorder="1"/>
    <xf numFmtId="0" fontId="0" fillId="18" borderId="6" xfId="0" applyFont="1" applyFill="1" applyBorder="1"/>
    <xf numFmtId="0" fontId="3" fillId="15" borderId="6" xfId="0" applyFont="1" applyFill="1" applyBorder="1" applyAlignment="1"/>
    <xf numFmtId="0" fontId="0" fillId="20" borderId="6" xfId="0" applyFont="1" applyFill="1" applyBorder="1"/>
    <xf numFmtId="0" fontId="3" fillId="6" borderId="6" xfId="0" applyFont="1" applyFill="1" applyBorder="1" applyAlignment="1">
      <alignment horizontal="center"/>
    </xf>
    <xf numFmtId="0" fontId="24" fillId="19" borderId="6" xfId="0" applyFont="1" applyFill="1" applyBorder="1"/>
    <xf numFmtId="0" fontId="24" fillId="18" borderId="6" xfId="0" applyFont="1" applyFill="1" applyBorder="1"/>
    <xf numFmtId="0" fontId="0" fillId="19" borderId="6" xfId="0" applyFont="1" applyFill="1" applyBorder="1"/>
    <xf numFmtId="0" fontId="6" fillId="0" borderId="0" xfId="0" applyFont="1" applyAlignment="1">
      <alignment horizontal="right"/>
    </xf>
    <xf numFmtId="0" fontId="3" fillId="15" borderId="6" xfId="0" applyFont="1" applyFill="1" applyBorder="1" applyAlignment="1">
      <alignment horizontal="right"/>
    </xf>
    <xf numFmtId="0" fontId="23" fillId="19" borderId="0" xfId="0" applyFont="1" applyFill="1" applyAlignment="1"/>
    <xf numFmtId="0" fontId="0" fillId="0" borderId="25" xfId="0" applyFont="1" applyBorder="1" applyAlignment="1">
      <alignment vertical="top" wrapText="1"/>
    </xf>
    <xf numFmtId="2" fontId="0" fillId="0" borderId="25" xfId="0" applyNumberFormat="1" applyFont="1" applyBorder="1" applyAlignment="1">
      <alignment vertical="top" wrapText="1"/>
    </xf>
    <xf numFmtId="0" fontId="0" fillId="0" borderId="58" xfId="0" applyFont="1" applyBorder="1" applyAlignment="1">
      <alignment vertical="top" wrapText="1"/>
    </xf>
    <xf numFmtId="0" fontId="0" fillId="0" borderId="28" xfId="0" applyFont="1" applyBorder="1" applyAlignment="1">
      <alignment vertical="top" wrapText="1"/>
    </xf>
    <xf numFmtId="0" fontId="0" fillId="0" borderId="26" xfId="0" applyFont="1" applyBorder="1" applyAlignment="1">
      <alignment vertical="top" wrapText="1"/>
    </xf>
    <xf numFmtId="2" fontId="0" fillId="0" borderId="26" xfId="0" applyNumberFormat="1" applyFont="1" applyBorder="1" applyAlignment="1">
      <alignment vertical="top" wrapText="1"/>
    </xf>
    <xf numFmtId="0" fontId="0" fillId="0" borderId="29" xfId="0" applyFont="1" applyBorder="1" applyAlignment="1">
      <alignment vertical="top" wrapText="1"/>
    </xf>
    <xf numFmtId="0" fontId="0" fillId="0" borderId="59" xfId="0" applyFont="1" applyBorder="1" applyAlignment="1">
      <alignment vertical="top" wrapText="1"/>
    </xf>
    <xf numFmtId="2" fontId="0" fillId="0" borderId="29" xfId="0" applyNumberFormat="1" applyFont="1" applyBorder="1" applyAlignment="1">
      <alignment vertical="top" wrapText="1"/>
    </xf>
    <xf numFmtId="0" fontId="0" fillId="0" borderId="60" xfId="0" applyFont="1" applyBorder="1" applyAlignment="1">
      <alignment vertical="top" wrapText="1"/>
    </xf>
    <xf numFmtId="0" fontId="0" fillId="0" borderId="61" xfId="0" applyFont="1" applyBorder="1" applyAlignment="1">
      <alignment vertical="top" wrapText="1"/>
    </xf>
    <xf numFmtId="0" fontId="0" fillId="0" borderId="62" xfId="0" applyFont="1" applyBorder="1" applyAlignment="1">
      <alignment vertical="top" wrapText="1"/>
    </xf>
    <xf numFmtId="2" fontId="0" fillId="0" borderId="47" xfId="0" applyNumberFormat="1" applyFont="1" applyBorder="1" applyAlignment="1">
      <alignment vertical="top" wrapText="1"/>
    </xf>
    <xf numFmtId="2" fontId="0" fillId="0" borderId="63" xfId="0" applyNumberFormat="1" applyFont="1" applyBorder="1" applyAlignment="1">
      <alignment vertical="top" wrapText="1"/>
    </xf>
    <xf numFmtId="0" fontId="0" fillId="0" borderId="64" xfId="0" applyFont="1" applyBorder="1" applyAlignment="1">
      <alignment vertical="top" wrapText="1"/>
    </xf>
    <xf numFmtId="0" fontId="2" fillId="0" borderId="34" xfId="0" applyFont="1" applyBorder="1" applyAlignment="1">
      <alignment vertical="top" wrapText="1"/>
    </xf>
    <xf numFmtId="0" fontId="0" fillId="0" borderId="33" xfId="0" applyFont="1" applyBorder="1" applyAlignment="1">
      <alignment vertical="top" wrapText="1"/>
    </xf>
    <xf numFmtId="0" fontId="0" fillId="0" borderId="65" xfId="0" applyFont="1" applyBorder="1" applyAlignment="1">
      <alignment vertical="top" wrapText="1"/>
    </xf>
    <xf numFmtId="0" fontId="5" fillId="7" borderId="22"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0" borderId="3" xfId="0" applyFont="1" applyBorder="1" applyAlignment="1">
      <alignment horizontal="left" vertical="center" wrapText="1"/>
    </xf>
    <xf numFmtId="0" fontId="11" fillId="7" borderId="0" xfId="0" applyFont="1" applyFill="1" applyBorder="1" applyAlignment="1">
      <alignment horizontal="center" vertical="center"/>
    </xf>
    <xf numFmtId="0" fontId="12" fillId="0" borderId="6" xfId="0" applyFont="1" applyBorder="1" applyAlignment="1">
      <alignment horizontal="left" vertical="center"/>
    </xf>
    <xf numFmtId="0" fontId="13" fillId="12" borderId="6" xfId="0" applyFont="1" applyFill="1" applyBorder="1" applyAlignment="1">
      <alignment horizontal="left" vertical="center"/>
    </xf>
    <xf numFmtId="0" fontId="11" fillId="7" borderId="6" xfId="0" applyFont="1" applyFill="1" applyBorder="1" applyAlignment="1">
      <alignment horizontal="center" vertical="center"/>
    </xf>
    <xf numFmtId="0" fontId="11" fillId="7" borderId="6" xfId="0" applyFont="1" applyFill="1" applyBorder="1" applyAlignment="1">
      <alignment horizontal="center" vertical="center" wrapText="1"/>
    </xf>
    <xf numFmtId="0" fontId="11" fillId="13" borderId="6" xfId="0" applyFont="1" applyFill="1" applyBorder="1" applyAlignment="1">
      <alignment horizontal="center" vertical="center" wrapText="1"/>
    </xf>
    <xf numFmtId="0" fontId="14" fillId="10" borderId="34" xfId="0" applyFont="1" applyFill="1" applyBorder="1" applyAlignment="1">
      <alignment horizontal="right" vertical="center"/>
    </xf>
    <xf numFmtId="0" fontId="0" fillId="0" borderId="38" xfId="0" applyFont="1" applyBorder="1" applyAlignment="1">
      <alignment horizontal="center" vertical="center"/>
    </xf>
    <xf numFmtId="0" fontId="0" fillId="0" borderId="39" xfId="0" applyFont="1" applyBorder="1" applyAlignment="1">
      <alignment horizontal="center" vertical="center" wrapText="1"/>
    </xf>
    <xf numFmtId="0" fontId="0" fillId="0" borderId="41" xfId="0" applyFont="1" applyBorder="1" applyAlignment="1">
      <alignment horizontal="center" wrapText="1"/>
    </xf>
    <xf numFmtId="0" fontId="0" fillId="0" borderId="0" xfId="0" applyFont="1" applyBorder="1" applyAlignment="1">
      <alignment wrapText="1"/>
    </xf>
    <xf numFmtId="0" fontId="0" fillId="0" borderId="0" xfId="0"/>
    <xf numFmtId="0" fontId="12" fillId="0" borderId="3" xfId="0" applyFont="1" applyBorder="1" applyAlignment="1">
      <alignment horizontal="left" vertical="center" wrapText="1"/>
    </xf>
    <xf numFmtId="0" fontId="2" fillId="0" borderId="2" xfId="0" applyFont="1" applyBorder="1" applyAlignment="1">
      <alignment horizontal="center" wrapText="1"/>
    </xf>
    <xf numFmtId="0" fontId="0" fillId="0" borderId="3" xfId="0" applyFont="1" applyBorder="1" applyAlignment="1">
      <alignment horizontal="center" wrapText="1"/>
    </xf>
    <xf numFmtId="0" fontId="0" fillId="0" borderId="3" xfId="0" applyFont="1" applyBorder="1" applyAlignment="1">
      <alignment horizontal="center"/>
    </xf>
    <xf numFmtId="0" fontId="5" fillId="7" borderId="46" xfId="0" applyFont="1" applyFill="1" applyBorder="1" applyAlignment="1">
      <alignment horizontal="center" vertical="center"/>
    </xf>
    <xf numFmtId="0" fontId="5" fillId="7" borderId="47" xfId="0" applyFont="1" applyFill="1" applyBorder="1" applyAlignment="1">
      <alignment horizontal="center" vertical="center"/>
    </xf>
    <xf numFmtId="0" fontId="5" fillId="7" borderId="47" xfId="0" applyFont="1" applyFill="1" applyBorder="1" applyAlignment="1">
      <alignment horizontal="center" vertical="center" wrapText="1"/>
    </xf>
  </cellXfs>
  <cellStyles count="1">
    <cellStyle name="Normal" xfId="0" builtinId="0"/>
  </cellStyles>
  <dxfs count="17">
    <dxf>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
      <font>
        <b/>
        <color rgb="FFFFFFFF"/>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BFBFBF"/>
      <rgbColor rgb="FF9BBB59"/>
      <rgbColor rgb="FF9999CC"/>
      <rgbColor rgb="FF993366"/>
      <rgbColor rgb="FFF2DBDB"/>
      <rgbColor rgb="FFCCFFFF"/>
      <rgbColor rgb="FF660066"/>
      <rgbColor rgb="FFFF8080"/>
      <rgbColor rgb="FF0066CC"/>
      <rgbColor rgb="FFD8D8D8"/>
      <rgbColor rgb="FF000080"/>
      <rgbColor rgb="FFFF00FF"/>
      <rgbColor rgb="FFE6E64C"/>
      <rgbColor rgb="FF00FFFF"/>
      <rgbColor rgb="FF800080"/>
      <rgbColor rgb="FF800000"/>
      <rgbColor rgb="FF008080"/>
      <rgbColor rgb="FF0000FF"/>
      <rgbColor rgb="FF00CCFF"/>
      <rgbColor rgb="FFCCFFFF"/>
      <rgbColor rgb="FFD9D9D9"/>
      <rgbColor rgb="FFFFFF99"/>
      <rgbColor rgb="FF8DB3E2"/>
      <rgbColor rgb="FFFFC7CE"/>
      <rgbColor rgb="FF95B3D7"/>
      <rgbColor rgb="FFFBD4B4"/>
      <rgbColor rgb="FF3366FF"/>
      <rgbColor rgb="FF33CCCC"/>
      <rgbColor rgb="FF99D74B"/>
      <rgbColor rgb="FFFFCC00"/>
      <rgbColor rgb="FFFF9900"/>
      <rgbColor rgb="FFFF6600"/>
      <rgbColor rgb="FF666699"/>
      <rgbColor rgb="FFA5A5A5"/>
      <rgbColor rgb="FF003366"/>
      <rgbColor rgb="FF339966"/>
      <rgbColor rgb="FF003300"/>
      <rgbColor rgb="FF4C1900"/>
      <rgbColor rgb="FF6666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topLeftCell="C1" zoomScaleNormal="100" workbookViewId="0"/>
  </sheetViews>
  <sheetFormatPr baseColWidth="10" defaultColWidth="9" defaultRowHeight="15.75"/>
  <cols>
    <col min="1" max="1" width="10.75" customWidth="1"/>
    <col min="2" max="2" width="18.125" customWidth="1"/>
    <col min="3" max="3" width="24.125" customWidth="1"/>
    <col min="4" max="4" width="14.625" customWidth="1"/>
    <col min="5" max="26" width="10.75" customWidth="1"/>
    <col min="27" max="1025" width="11.25" customWidth="1"/>
  </cols>
  <sheetData>
    <row r="1" spans="1:26" ht="15.75" customHeight="1">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4" t="s">
        <v>0</v>
      </c>
      <c r="C2" s="14"/>
      <c r="D2" s="14"/>
      <c r="E2" s="14"/>
      <c r="F2" s="14"/>
      <c r="G2" s="14"/>
      <c r="H2" s="14"/>
      <c r="I2" s="14"/>
      <c r="J2" s="14"/>
      <c r="K2" s="14"/>
      <c r="L2" s="14"/>
      <c r="M2" s="14"/>
      <c r="N2" s="14"/>
      <c r="O2" s="14"/>
      <c r="P2" s="14"/>
      <c r="Q2" s="14"/>
      <c r="R2" s="14"/>
      <c r="S2" s="15"/>
      <c r="T2" s="15"/>
      <c r="U2" s="15"/>
      <c r="V2" s="15"/>
      <c r="W2" s="15"/>
      <c r="X2" s="15"/>
      <c r="Y2" s="15"/>
      <c r="Z2" s="15"/>
    </row>
    <row r="3" spans="1:26" ht="46.5" customHeight="1">
      <c r="A3" s="15"/>
      <c r="B3" s="13" t="s">
        <v>1</v>
      </c>
      <c r="C3" s="13"/>
      <c r="D3" s="13"/>
      <c r="E3" s="13"/>
      <c r="F3" s="13"/>
      <c r="G3" s="13"/>
      <c r="H3" s="13"/>
      <c r="I3" s="13"/>
      <c r="J3" s="13"/>
      <c r="K3" s="13"/>
      <c r="L3" s="13"/>
      <c r="M3" s="13"/>
      <c r="N3" s="13"/>
      <c r="O3" s="13"/>
      <c r="P3" s="13"/>
      <c r="Q3" s="13"/>
      <c r="R3" s="13"/>
      <c r="S3" s="15"/>
      <c r="T3" s="15"/>
      <c r="U3" s="15"/>
      <c r="V3" s="15"/>
      <c r="W3" s="15"/>
      <c r="X3" s="15"/>
      <c r="Y3" s="15"/>
      <c r="Z3" s="15"/>
    </row>
    <row r="4" spans="1:26" ht="15.75" customHeight="1">
      <c r="A4" s="15"/>
      <c r="B4" s="12" t="s">
        <v>2</v>
      </c>
      <c r="C4" s="12"/>
      <c r="D4" s="12"/>
      <c r="E4" s="12"/>
      <c r="F4" s="12"/>
      <c r="G4" s="12"/>
      <c r="H4" s="12"/>
      <c r="I4" s="12"/>
      <c r="J4" s="12"/>
      <c r="K4" s="12"/>
      <c r="L4" s="12"/>
      <c r="M4" s="12"/>
      <c r="N4" s="12"/>
      <c r="O4" s="12"/>
      <c r="P4" s="12"/>
      <c r="Q4" s="12"/>
      <c r="R4" s="12"/>
      <c r="S4" s="15"/>
      <c r="T4" s="15"/>
      <c r="U4" s="15"/>
      <c r="V4" s="15"/>
      <c r="W4" s="15"/>
      <c r="X4" s="15"/>
      <c r="Y4" s="15"/>
      <c r="Z4" s="15"/>
    </row>
    <row r="5" spans="1:26" ht="15.75" customHeight="1">
      <c r="A5" s="15"/>
      <c r="B5" s="11" t="s">
        <v>3</v>
      </c>
      <c r="C5" s="11"/>
      <c r="D5" s="11"/>
      <c r="E5" s="11"/>
      <c r="F5" s="11"/>
      <c r="G5" s="11"/>
      <c r="H5" s="11"/>
      <c r="I5" s="11"/>
      <c r="J5" s="11"/>
      <c r="K5" s="11"/>
      <c r="L5" s="11"/>
      <c r="M5" s="11"/>
      <c r="N5" s="11"/>
      <c r="O5" s="11"/>
      <c r="P5" s="11"/>
      <c r="Q5" s="11"/>
      <c r="R5" s="11"/>
      <c r="S5" s="15"/>
      <c r="T5" s="15"/>
      <c r="U5" s="15"/>
      <c r="V5" s="15"/>
      <c r="W5" s="15"/>
      <c r="X5" s="15"/>
      <c r="Y5" s="15"/>
      <c r="Z5" s="15"/>
    </row>
    <row r="6" spans="1:26" ht="15.75" customHeight="1">
      <c r="A6" s="15"/>
      <c r="B6" s="10" t="s">
        <v>4</v>
      </c>
      <c r="C6" s="10"/>
      <c r="D6" s="10"/>
      <c r="E6" s="10"/>
      <c r="F6" s="10"/>
      <c r="G6" s="10"/>
      <c r="H6" s="10"/>
      <c r="I6" s="10"/>
      <c r="J6" s="10"/>
      <c r="K6" s="10"/>
      <c r="L6" s="10"/>
      <c r="M6" s="10"/>
      <c r="N6" s="10"/>
      <c r="O6" s="10"/>
      <c r="P6" s="10"/>
      <c r="Q6" s="10"/>
      <c r="R6" s="10"/>
      <c r="S6" s="15"/>
      <c r="T6" s="15"/>
      <c r="U6" s="15"/>
      <c r="V6" s="15"/>
      <c r="W6" s="15"/>
      <c r="X6" s="15"/>
      <c r="Y6" s="15"/>
      <c r="Z6" s="15"/>
    </row>
    <row r="7" spans="1:26" ht="15.75" customHeight="1">
      <c r="A7" s="15"/>
      <c r="B7" s="16"/>
      <c r="C7" s="16"/>
      <c r="D7" s="16"/>
      <c r="E7" s="16"/>
      <c r="F7" s="16"/>
      <c r="G7" s="16"/>
      <c r="H7" s="16"/>
      <c r="I7" s="16"/>
      <c r="J7" s="16"/>
      <c r="K7" s="16"/>
      <c r="L7" s="16"/>
      <c r="M7" s="16"/>
      <c r="N7" s="16"/>
      <c r="O7" s="16"/>
      <c r="P7" s="16"/>
      <c r="Q7" s="16"/>
      <c r="R7" s="16"/>
      <c r="S7" s="15"/>
      <c r="T7" s="15"/>
      <c r="U7" s="15"/>
      <c r="V7" s="15"/>
      <c r="W7" s="15"/>
      <c r="X7" s="15"/>
      <c r="Y7" s="15"/>
      <c r="Z7" s="15"/>
    </row>
    <row r="8" spans="1:26" ht="15.75" customHeight="1">
      <c r="A8" s="15"/>
      <c r="B8" s="16"/>
      <c r="C8" s="16"/>
      <c r="D8" s="16"/>
      <c r="E8" s="16"/>
      <c r="F8" s="16"/>
      <c r="G8" s="16"/>
      <c r="H8" s="16"/>
      <c r="I8" s="16"/>
      <c r="J8" s="16"/>
      <c r="K8" s="16"/>
      <c r="L8" s="16"/>
      <c r="M8" s="16"/>
      <c r="N8" s="16"/>
      <c r="O8" s="16"/>
      <c r="P8" s="16"/>
      <c r="Q8" s="16"/>
      <c r="R8" s="16"/>
      <c r="S8" s="15"/>
      <c r="T8" s="15"/>
      <c r="U8" s="15"/>
      <c r="V8" s="15"/>
      <c r="W8" s="15"/>
      <c r="X8" s="15"/>
      <c r="Y8" s="15"/>
      <c r="Z8" s="15"/>
    </row>
    <row r="9" spans="1:26" ht="15.75" customHeight="1">
      <c r="A9" s="15"/>
      <c r="B9" s="17" t="s">
        <v>5</v>
      </c>
      <c r="C9" s="9"/>
      <c r="D9" s="9"/>
      <c r="E9" s="9"/>
      <c r="F9" s="9"/>
      <c r="G9" s="15"/>
      <c r="H9" s="15"/>
      <c r="I9" s="15"/>
      <c r="J9" s="15"/>
      <c r="K9" s="15"/>
      <c r="L9" s="15"/>
      <c r="M9" s="15"/>
      <c r="N9" s="15"/>
      <c r="O9" s="15"/>
      <c r="P9" s="15"/>
      <c r="Q9" s="15"/>
      <c r="R9" s="15"/>
      <c r="S9" s="15"/>
      <c r="T9" s="15"/>
      <c r="U9" s="15"/>
      <c r="V9" s="15"/>
      <c r="W9" s="15"/>
      <c r="X9" s="15"/>
      <c r="Y9" s="15"/>
      <c r="Z9" s="15"/>
    </row>
    <row r="10" spans="1:26" ht="15.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5"/>
      <c r="B11" s="15"/>
      <c r="C11" s="15"/>
      <c r="D11" s="15"/>
      <c r="E11" s="8" t="s">
        <v>6</v>
      </c>
      <c r="F11" s="8"/>
      <c r="G11" s="7" t="s">
        <v>7</v>
      </c>
      <c r="H11" s="7"/>
      <c r="I11" s="7"/>
      <c r="J11" s="7"/>
      <c r="K11" s="7"/>
      <c r="L11" s="6" t="s">
        <v>8</v>
      </c>
      <c r="M11" s="6"/>
      <c r="N11" s="6"/>
      <c r="O11" s="6"/>
      <c r="P11" s="6"/>
      <c r="Q11" s="15"/>
      <c r="R11" s="15"/>
      <c r="S11" s="15"/>
      <c r="T11" s="15"/>
      <c r="U11" s="15"/>
      <c r="V11" s="15"/>
      <c r="W11" s="15"/>
      <c r="X11" s="15"/>
      <c r="Y11" s="15"/>
      <c r="Z11" s="15"/>
    </row>
    <row r="12" spans="1:26" ht="15.75" customHeight="1">
      <c r="A12" s="18"/>
      <c r="B12" s="19" t="s">
        <v>9</v>
      </c>
      <c r="C12" s="20" t="s">
        <v>10</v>
      </c>
      <c r="D12" s="20" t="s">
        <v>11</v>
      </c>
      <c r="E12" s="21" t="s">
        <v>12</v>
      </c>
      <c r="F12" s="21" t="s">
        <v>13</v>
      </c>
      <c r="G12" s="22" t="s">
        <v>14</v>
      </c>
      <c r="H12" s="22" t="s">
        <v>15</v>
      </c>
      <c r="I12" s="22" t="s">
        <v>16</v>
      </c>
      <c r="J12" s="22" t="s">
        <v>17</v>
      </c>
      <c r="K12" s="22" t="s">
        <v>18</v>
      </c>
      <c r="L12" s="23" t="s">
        <v>19</v>
      </c>
      <c r="M12" s="23" t="s">
        <v>20</v>
      </c>
      <c r="N12" s="23" t="s">
        <v>21</v>
      </c>
      <c r="O12" s="23" t="s">
        <v>22</v>
      </c>
      <c r="P12" s="23" t="s">
        <v>23</v>
      </c>
      <c r="Q12" s="19" t="s">
        <v>24</v>
      </c>
      <c r="R12" s="19" t="s">
        <v>25</v>
      </c>
      <c r="S12" s="18"/>
      <c r="T12" s="18"/>
      <c r="U12" s="18"/>
      <c r="V12" s="18"/>
      <c r="W12" s="18"/>
      <c r="X12" s="18"/>
      <c r="Y12" s="18"/>
      <c r="Z12" s="18"/>
    </row>
    <row r="13" spans="1:26" ht="15.75" customHeight="1">
      <c r="A13" s="15"/>
      <c r="B13" s="24">
        <v>1</v>
      </c>
      <c r="C13" s="25" t="s">
        <v>26</v>
      </c>
      <c r="D13" s="26" t="s">
        <v>27</v>
      </c>
      <c r="E13" s="26" t="s">
        <v>28</v>
      </c>
      <c r="F13" s="26" t="s">
        <v>28</v>
      </c>
      <c r="G13" s="26" t="s">
        <v>28</v>
      </c>
      <c r="H13" s="26" t="s">
        <v>28</v>
      </c>
      <c r="I13" s="26"/>
      <c r="J13" s="26" t="s">
        <v>28</v>
      </c>
      <c r="K13" s="26" t="s">
        <v>28</v>
      </c>
      <c r="L13" s="27"/>
      <c r="M13" s="27"/>
      <c r="N13" s="27"/>
      <c r="O13" s="27"/>
      <c r="P13" s="28"/>
      <c r="Q13" s="29">
        <f t="shared" ref="Q13:Q18" si="0">COUNTIF(E13:P13,"*")</f>
        <v>6</v>
      </c>
      <c r="R13" s="30">
        <f t="shared" ref="R13:R18" si="1">Q13*10</f>
        <v>60</v>
      </c>
      <c r="S13" s="15"/>
      <c r="T13" s="15"/>
      <c r="U13" s="15"/>
      <c r="V13" s="15"/>
      <c r="W13" s="15"/>
      <c r="X13" s="15"/>
      <c r="Y13" s="15"/>
      <c r="Z13" s="15"/>
    </row>
    <row r="14" spans="1:26" ht="15.75" customHeight="1">
      <c r="A14" s="15"/>
      <c r="B14" s="24">
        <v>2</v>
      </c>
      <c r="C14" s="31" t="s">
        <v>29</v>
      </c>
      <c r="D14" s="32" t="s">
        <v>30</v>
      </c>
      <c r="E14" s="32" t="s">
        <v>28</v>
      </c>
      <c r="F14" s="32" t="s">
        <v>28</v>
      </c>
      <c r="G14" s="32" t="s">
        <v>28</v>
      </c>
      <c r="H14" s="32" t="s">
        <v>28</v>
      </c>
      <c r="I14" s="32" t="s">
        <v>28</v>
      </c>
      <c r="J14" s="33"/>
      <c r="K14" s="32" t="s">
        <v>28</v>
      </c>
      <c r="L14" s="34"/>
      <c r="M14" s="34"/>
      <c r="N14" s="34"/>
      <c r="O14" s="34"/>
      <c r="P14" s="35"/>
      <c r="Q14" s="29">
        <f t="shared" si="0"/>
        <v>6</v>
      </c>
      <c r="R14" s="30">
        <f t="shared" si="1"/>
        <v>60</v>
      </c>
      <c r="S14" s="15"/>
      <c r="T14" s="15"/>
      <c r="U14" s="15"/>
      <c r="V14" s="15"/>
      <c r="W14" s="15"/>
      <c r="X14" s="15"/>
      <c r="Y14" s="15"/>
      <c r="Z14" s="15"/>
    </row>
    <row r="15" spans="1:26" ht="15.75" customHeight="1">
      <c r="A15" s="15"/>
      <c r="B15" s="24">
        <v>3</v>
      </c>
      <c r="C15" s="31" t="s">
        <v>31</v>
      </c>
      <c r="D15" s="32" t="s">
        <v>32</v>
      </c>
      <c r="E15" s="32" t="s">
        <v>28</v>
      </c>
      <c r="F15" s="32" t="s">
        <v>28</v>
      </c>
      <c r="G15" s="33"/>
      <c r="H15" s="32" t="s">
        <v>28</v>
      </c>
      <c r="I15" s="33"/>
      <c r="J15" s="32" t="s">
        <v>28</v>
      </c>
      <c r="K15" s="32" t="s">
        <v>28</v>
      </c>
      <c r="L15" s="34"/>
      <c r="M15" s="34"/>
      <c r="N15" s="34"/>
      <c r="O15" s="34"/>
      <c r="P15" s="35"/>
      <c r="Q15" s="29">
        <f t="shared" si="0"/>
        <v>5</v>
      </c>
      <c r="R15" s="30">
        <f t="shared" si="1"/>
        <v>50</v>
      </c>
      <c r="S15" s="15"/>
      <c r="T15" s="15"/>
      <c r="U15" s="15"/>
      <c r="V15" s="15"/>
      <c r="W15" s="15"/>
      <c r="X15" s="15"/>
      <c r="Y15" s="15"/>
      <c r="Z15" s="15"/>
    </row>
    <row r="16" spans="1:26" ht="15.75" customHeight="1">
      <c r="A16" s="15"/>
      <c r="B16" s="24">
        <v>4</v>
      </c>
      <c r="C16" s="31" t="s">
        <v>33</v>
      </c>
      <c r="D16" s="32" t="s">
        <v>34</v>
      </c>
      <c r="E16" s="32" t="s">
        <v>28</v>
      </c>
      <c r="F16" s="32" t="s">
        <v>28</v>
      </c>
      <c r="G16" s="33"/>
      <c r="H16" s="32" t="s">
        <v>28</v>
      </c>
      <c r="I16" s="32" t="s">
        <v>28</v>
      </c>
      <c r="J16" s="32" t="s">
        <v>28</v>
      </c>
      <c r="K16" s="32" t="s">
        <v>28</v>
      </c>
      <c r="L16" s="34"/>
      <c r="M16" s="34"/>
      <c r="N16" s="34"/>
      <c r="O16" s="34"/>
      <c r="P16" s="35"/>
      <c r="Q16" s="29">
        <f t="shared" si="0"/>
        <v>6</v>
      </c>
      <c r="R16" s="30">
        <f t="shared" si="1"/>
        <v>60</v>
      </c>
      <c r="S16" s="15"/>
      <c r="T16" s="15"/>
      <c r="U16" s="15"/>
      <c r="V16" s="15"/>
      <c r="W16" s="15"/>
      <c r="X16" s="15"/>
      <c r="Y16" s="15"/>
      <c r="Z16" s="15"/>
    </row>
    <row r="17" spans="1:26" ht="15.75" customHeight="1">
      <c r="A17" s="15"/>
      <c r="B17" s="24">
        <v>5</v>
      </c>
      <c r="C17" s="31" t="s">
        <v>35</v>
      </c>
      <c r="D17" s="32" t="s">
        <v>36</v>
      </c>
      <c r="E17" s="32" t="s">
        <v>28</v>
      </c>
      <c r="F17" s="32" t="s">
        <v>28</v>
      </c>
      <c r="G17" s="32" t="s">
        <v>28</v>
      </c>
      <c r="H17" s="32" t="s">
        <v>28</v>
      </c>
      <c r="I17" s="32" t="s">
        <v>28</v>
      </c>
      <c r="J17" s="32" t="s">
        <v>28</v>
      </c>
      <c r="K17" s="32" t="s">
        <v>28</v>
      </c>
      <c r="L17" s="34"/>
      <c r="M17" s="34"/>
      <c r="N17" s="34"/>
      <c r="O17" s="34"/>
      <c r="P17" s="35"/>
      <c r="Q17" s="29">
        <f t="shared" si="0"/>
        <v>7</v>
      </c>
      <c r="R17" s="30">
        <f t="shared" si="1"/>
        <v>70</v>
      </c>
      <c r="S17" s="15"/>
      <c r="T17" s="15"/>
      <c r="U17" s="15"/>
      <c r="V17" s="15"/>
      <c r="W17" s="15"/>
      <c r="X17" s="15"/>
      <c r="Y17" s="15"/>
      <c r="Z17" s="15"/>
    </row>
    <row r="18" spans="1:26" ht="15.75" customHeight="1">
      <c r="A18" s="15"/>
      <c r="B18" s="24">
        <v>6</v>
      </c>
      <c r="C18" s="36" t="s">
        <v>37</v>
      </c>
      <c r="D18" s="37" t="s">
        <v>38</v>
      </c>
      <c r="E18" s="37" t="s">
        <v>28</v>
      </c>
      <c r="F18" s="37" t="s">
        <v>28</v>
      </c>
      <c r="G18" s="37" t="s">
        <v>28</v>
      </c>
      <c r="H18" s="37" t="s">
        <v>28</v>
      </c>
      <c r="I18" s="37" t="s">
        <v>28</v>
      </c>
      <c r="J18" s="38"/>
      <c r="K18" s="37" t="s">
        <v>28</v>
      </c>
      <c r="L18" s="39"/>
      <c r="M18" s="39"/>
      <c r="N18" s="39"/>
      <c r="O18" s="39"/>
      <c r="P18" s="40"/>
      <c r="Q18" s="29">
        <f t="shared" si="0"/>
        <v>6</v>
      </c>
      <c r="R18" s="30">
        <f t="shared" si="1"/>
        <v>60</v>
      </c>
      <c r="S18" s="15"/>
      <c r="T18" s="15"/>
      <c r="U18" s="15"/>
      <c r="V18" s="15"/>
      <c r="W18" s="15"/>
      <c r="X18" s="15"/>
      <c r="Y18" s="15"/>
      <c r="Z18" s="15"/>
    </row>
    <row r="19" spans="1:26" ht="15.75" customHeight="1">
      <c r="A19" s="15"/>
      <c r="B19" s="30" t="s">
        <v>39</v>
      </c>
      <c r="C19" s="41">
        <f>COUNTIF(C13:C18,"*")</f>
        <v>6</v>
      </c>
      <c r="D19" s="41"/>
      <c r="E19" s="41">
        <f t="shared" ref="E19:P19" si="2">COUNTIF(E13:E18,"*")</f>
        <v>6</v>
      </c>
      <c r="F19" s="41">
        <f t="shared" si="2"/>
        <v>6</v>
      </c>
      <c r="G19" s="41">
        <f t="shared" si="2"/>
        <v>4</v>
      </c>
      <c r="H19" s="41">
        <f t="shared" si="2"/>
        <v>6</v>
      </c>
      <c r="I19" s="41">
        <f t="shared" si="2"/>
        <v>4</v>
      </c>
      <c r="J19" s="41">
        <f t="shared" si="2"/>
        <v>4</v>
      </c>
      <c r="K19" s="41">
        <f t="shared" si="2"/>
        <v>6</v>
      </c>
      <c r="L19" s="41">
        <f t="shared" si="2"/>
        <v>0</v>
      </c>
      <c r="M19" s="41">
        <f t="shared" si="2"/>
        <v>0</v>
      </c>
      <c r="N19" s="41">
        <f t="shared" si="2"/>
        <v>0</v>
      </c>
      <c r="O19" s="41">
        <f t="shared" si="2"/>
        <v>0</v>
      </c>
      <c r="P19" s="41">
        <f t="shared" si="2"/>
        <v>0</v>
      </c>
      <c r="Q19" s="30">
        <f>SUM(Q13:Q18)</f>
        <v>36</v>
      </c>
      <c r="R19" s="30"/>
      <c r="S19" s="15"/>
      <c r="T19" s="15"/>
      <c r="U19" s="15"/>
      <c r="V19" s="15"/>
      <c r="W19" s="15"/>
      <c r="X19" s="15"/>
      <c r="Y19" s="15"/>
      <c r="Z19" s="15"/>
    </row>
    <row r="20" spans="1:26" ht="15.75" customHeight="1">
      <c r="A20" s="15"/>
      <c r="B20" s="30" t="s">
        <v>25</v>
      </c>
      <c r="C20" s="30"/>
      <c r="D20" s="30"/>
      <c r="E20" s="30">
        <f t="shared" ref="E20:P20" si="3">E19*10</f>
        <v>60</v>
      </c>
      <c r="F20" s="30">
        <f t="shared" si="3"/>
        <v>60</v>
      </c>
      <c r="G20" s="30">
        <f t="shared" si="3"/>
        <v>40</v>
      </c>
      <c r="H20" s="30">
        <f t="shared" si="3"/>
        <v>60</v>
      </c>
      <c r="I20" s="30">
        <f t="shared" si="3"/>
        <v>40</v>
      </c>
      <c r="J20" s="30">
        <f t="shared" si="3"/>
        <v>40</v>
      </c>
      <c r="K20" s="30">
        <f t="shared" si="3"/>
        <v>60</v>
      </c>
      <c r="L20" s="30">
        <f t="shared" si="3"/>
        <v>0</v>
      </c>
      <c r="M20" s="30">
        <f t="shared" si="3"/>
        <v>0</v>
      </c>
      <c r="N20" s="30">
        <f t="shared" si="3"/>
        <v>0</v>
      </c>
      <c r="O20" s="30">
        <f t="shared" si="3"/>
        <v>0</v>
      </c>
      <c r="P20" s="30">
        <f t="shared" si="3"/>
        <v>0</v>
      </c>
      <c r="Q20" s="15"/>
      <c r="R20" s="30">
        <f>SUM(R13:R18)</f>
        <v>360</v>
      </c>
      <c r="S20" s="15"/>
      <c r="T20" s="15"/>
      <c r="U20" s="15"/>
      <c r="V20" s="15"/>
      <c r="W20" s="15"/>
      <c r="X20" s="15"/>
      <c r="Y20" s="15"/>
      <c r="Z20" s="15"/>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9:F9"/>
    <mergeCell ref="E11:F11"/>
    <mergeCell ref="G11:K11"/>
    <mergeCell ref="L11:P11"/>
    <mergeCell ref="B2:R2"/>
    <mergeCell ref="B3:R3"/>
    <mergeCell ref="B4:R4"/>
    <mergeCell ref="B5:R5"/>
    <mergeCell ref="B6:R6"/>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B1:M1000"/>
  <sheetViews>
    <sheetView zoomScaleNormal="100" workbookViewId="0"/>
  </sheetViews>
  <sheetFormatPr baseColWidth="10" defaultColWidth="9" defaultRowHeight="15.75"/>
  <cols>
    <col min="1" max="1" width="10.5" customWidth="1"/>
    <col min="2" max="2" width="30.625" customWidth="1"/>
    <col min="3" max="3" width="6.375" customWidth="1"/>
    <col min="4" max="4" width="6" customWidth="1"/>
    <col min="5" max="5" width="10.5" customWidth="1"/>
    <col min="6" max="6" width="13.375" customWidth="1"/>
    <col min="7" max="7" width="84.75" customWidth="1"/>
    <col min="8" max="8" width="12.625" customWidth="1"/>
    <col min="9" max="11" width="10.5" customWidth="1"/>
    <col min="12" max="12" width="10.75" customWidth="1"/>
    <col min="13" max="26" width="10.5" customWidth="1"/>
    <col min="27" max="1025" width="11.25" customWidth="1"/>
  </cols>
  <sheetData>
    <row r="1" spans="2:13" ht="15.75" customHeight="1"/>
    <row r="2" spans="2:13" ht="15.75" customHeight="1">
      <c r="B2" s="14" t="s">
        <v>651</v>
      </c>
      <c r="C2" s="14"/>
      <c r="D2" s="14"/>
      <c r="E2" s="14"/>
      <c r="F2" s="14"/>
      <c r="G2" s="14"/>
      <c r="H2" s="14"/>
      <c r="I2" s="14"/>
      <c r="J2" s="14"/>
      <c r="K2" s="14"/>
      <c r="L2" s="14"/>
      <c r="M2" s="14"/>
    </row>
    <row r="3" spans="2:13" ht="36.75" customHeight="1">
      <c r="B3" s="13" t="s">
        <v>447</v>
      </c>
      <c r="C3" s="13"/>
      <c r="D3" s="13"/>
      <c r="E3" s="13"/>
      <c r="F3" s="13"/>
      <c r="G3" s="13"/>
      <c r="H3" s="13"/>
      <c r="I3" s="13"/>
      <c r="J3" s="13"/>
      <c r="K3" s="13"/>
      <c r="L3" s="13"/>
      <c r="M3" s="13"/>
    </row>
    <row r="4" spans="2:13" ht="15.75" customHeight="1">
      <c r="B4" s="239" t="s">
        <v>2</v>
      </c>
      <c r="C4" s="239"/>
      <c r="D4" s="239"/>
      <c r="E4" s="239"/>
      <c r="F4" s="239"/>
      <c r="G4" s="239"/>
      <c r="H4" s="239"/>
      <c r="I4" s="239"/>
      <c r="J4" s="239"/>
      <c r="K4" s="239"/>
      <c r="L4" s="239"/>
      <c r="M4" s="239"/>
    </row>
    <row r="5" spans="2:13" ht="33" customHeight="1">
      <c r="B5" s="240" t="s">
        <v>652</v>
      </c>
      <c r="C5" s="240"/>
      <c r="D5" s="240"/>
      <c r="E5" s="240"/>
      <c r="F5" s="240"/>
      <c r="G5" s="240"/>
      <c r="H5" s="240"/>
      <c r="I5" s="240"/>
      <c r="J5" s="240"/>
      <c r="K5" s="240"/>
      <c r="L5" s="240"/>
      <c r="M5" s="240"/>
    </row>
    <row r="6" spans="2:13" ht="15.75" customHeight="1"/>
    <row r="7" spans="2:13" ht="15.75" customHeight="1">
      <c r="B7" s="42" t="s">
        <v>653</v>
      </c>
      <c r="H7" s="43"/>
      <c r="I7" s="43"/>
      <c r="J7" s="43"/>
      <c r="K7" s="43"/>
    </row>
    <row r="8" spans="2:13" ht="15" customHeight="1">
      <c r="B8" s="30" t="s">
        <v>44</v>
      </c>
      <c r="C8" s="30">
        <v>30</v>
      </c>
      <c r="E8" s="3" t="s">
        <v>45</v>
      </c>
      <c r="F8" s="2" t="s">
        <v>169</v>
      </c>
      <c r="G8" s="2" t="s">
        <v>47</v>
      </c>
      <c r="H8" s="1" t="s">
        <v>450</v>
      </c>
      <c r="I8" s="223" t="s">
        <v>49</v>
      </c>
      <c r="J8" s="223"/>
      <c r="K8" s="223"/>
      <c r="L8" s="223"/>
      <c r="M8" s="223"/>
    </row>
    <row r="9" spans="2:13" ht="15.75" customHeight="1">
      <c r="B9" s="30" t="s">
        <v>50</v>
      </c>
      <c r="C9" s="30">
        <v>120</v>
      </c>
      <c r="E9" s="3"/>
      <c r="F9" s="2"/>
      <c r="G9" s="2"/>
      <c r="H9" s="2"/>
      <c r="I9" s="44" t="s">
        <v>451</v>
      </c>
      <c r="J9" s="44" t="s">
        <v>654</v>
      </c>
      <c r="K9" s="44" t="s">
        <v>52</v>
      </c>
      <c r="L9" s="44" t="s">
        <v>452</v>
      </c>
      <c r="M9" s="45" t="s">
        <v>54</v>
      </c>
    </row>
    <row r="10" spans="2:13" ht="15.75" customHeight="1">
      <c r="B10" s="30" t="s">
        <v>58</v>
      </c>
      <c r="C10" s="30">
        <v>0</v>
      </c>
      <c r="E10" s="161" t="s">
        <v>655</v>
      </c>
      <c r="F10" s="205" t="s">
        <v>454</v>
      </c>
      <c r="G10" s="205" t="s">
        <v>656</v>
      </c>
      <c r="H10" s="205" t="s">
        <v>79</v>
      </c>
      <c r="I10" s="206">
        <v>10</v>
      </c>
      <c r="J10" s="171">
        <f t="shared" ref="J10:J18" si="0">I10*100/150</f>
        <v>6.666666666666667</v>
      </c>
      <c r="K10" s="171"/>
      <c r="L10" s="206"/>
      <c r="M10" s="207"/>
    </row>
    <row r="11" spans="2:13" ht="15.75" customHeight="1">
      <c r="B11" s="30" t="s">
        <v>62</v>
      </c>
      <c r="C11" s="30">
        <f>SUM(C8:C10)</f>
        <v>150</v>
      </c>
      <c r="E11" s="208" t="s">
        <v>657</v>
      </c>
      <c r="F11" s="209" t="s">
        <v>454</v>
      </c>
      <c r="G11" s="209" t="s">
        <v>658</v>
      </c>
      <c r="H11" s="209" t="s">
        <v>79</v>
      </c>
      <c r="I11" s="210">
        <v>10</v>
      </c>
      <c r="J11" s="163">
        <f t="shared" si="0"/>
        <v>6.666666666666667</v>
      </c>
      <c r="K11" s="163"/>
      <c r="L11" s="210"/>
      <c r="M11" s="207"/>
    </row>
    <row r="12" spans="2:13" ht="15.75" customHeight="1">
      <c r="E12" s="208" t="s">
        <v>659</v>
      </c>
      <c r="F12" s="209" t="s">
        <v>454</v>
      </c>
      <c r="G12" s="209" t="s">
        <v>660</v>
      </c>
      <c r="H12" s="209" t="s">
        <v>661</v>
      </c>
      <c r="I12" s="210">
        <v>2</v>
      </c>
      <c r="J12" s="163">
        <f t="shared" si="0"/>
        <v>1.3333333333333333</v>
      </c>
      <c r="K12" s="163"/>
      <c r="L12" s="210"/>
      <c r="M12" s="207"/>
    </row>
    <row r="13" spans="2:13" ht="15.75" customHeight="1">
      <c r="E13" s="208" t="s">
        <v>662</v>
      </c>
      <c r="F13" s="209" t="s">
        <v>454</v>
      </c>
      <c r="G13" s="209" t="s">
        <v>663</v>
      </c>
      <c r="H13" s="210" t="s">
        <v>661</v>
      </c>
      <c r="I13" s="210">
        <v>2</v>
      </c>
      <c r="J13" s="163">
        <f t="shared" si="0"/>
        <v>1.3333333333333333</v>
      </c>
      <c r="K13" s="163"/>
      <c r="L13" s="210"/>
      <c r="M13" s="207"/>
    </row>
    <row r="14" spans="2:13" ht="15.75" customHeight="1">
      <c r="B14" s="58" t="s">
        <v>664</v>
      </c>
      <c r="E14" s="208" t="s">
        <v>665</v>
      </c>
      <c r="F14" s="209" t="s">
        <v>454</v>
      </c>
      <c r="G14" s="209" t="s">
        <v>666</v>
      </c>
      <c r="H14" s="211" t="s">
        <v>661</v>
      </c>
      <c r="I14" s="210">
        <v>3</v>
      </c>
      <c r="J14" s="163">
        <f t="shared" si="0"/>
        <v>2</v>
      </c>
      <c r="K14" s="163"/>
      <c r="L14" s="210"/>
      <c r="M14" s="207"/>
    </row>
    <row r="15" spans="2:13" ht="15.75" customHeight="1">
      <c r="B15" s="30" t="s">
        <v>85</v>
      </c>
      <c r="C15" s="30">
        <f>'Principal - ABP'!O19</f>
        <v>0</v>
      </c>
      <c r="E15" s="208" t="s">
        <v>667</v>
      </c>
      <c r="F15" s="211" t="s">
        <v>454</v>
      </c>
      <c r="G15" s="211" t="s">
        <v>668</v>
      </c>
      <c r="H15" s="211" t="s">
        <v>661</v>
      </c>
      <c r="I15" s="210">
        <v>2</v>
      </c>
      <c r="J15" s="163">
        <f t="shared" si="0"/>
        <v>1.3333333333333333</v>
      </c>
      <c r="K15" s="163"/>
      <c r="L15" s="210"/>
      <c r="M15" s="207"/>
    </row>
    <row r="16" spans="2:13" ht="15.75" customHeight="1">
      <c r="B16" s="30" t="s">
        <v>88</v>
      </c>
      <c r="C16" s="30">
        <f>C9*C15</f>
        <v>0</v>
      </c>
      <c r="E16" s="208" t="s">
        <v>669</v>
      </c>
      <c r="F16" s="209" t="s">
        <v>465</v>
      </c>
      <c r="G16" s="209" t="s">
        <v>670</v>
      </c>
      <c r="H16" s="205" t="s">
        <v>671</v>
      </c>
      <c r="I16" s="210">
        <v>96</v>
      </c>
      <c r="J16" s="210">
        <f t="shared" si="0"/>
        <v>64</v>
      </c>
      <c r="K16" s="210"/>
      <c r="L16" s="210"/>
      <c r="M16" s="207"/>
    </row>
    <row r="17" spans="2:13" ht="15.75" customHeight="1">
      <c r="B17" s="30" t="s">
        <v>92</v>
      </c>
      <c r="C17" s="112">
        <f>K19</f>
        <v>0</v>
      </c>
      <c r="E17" s="212" t="s">
        <v>672</v>
      </c>
      <c r="F17" s="211" t="s">
        <v>673</v>
      </c>
      <c r="G17" s="211" t="s">
        <v>674</v>
      </c>
      <c r="H17" s="213" t="s">
        <v>675</v>
      </c>
      <c r="I17" s="213">
        <v>10</v>
      </c>
      <c r="J17" s="213">
        <f t="shared" si="0"/>
        <v>6.666666666666667</v>
      </c>
      <c r="K17" s="213"/>
      <c r="L17" s="213"/>
      <c r="M17" s="207"/>
    </row>
    <row r="18" spans="2:13" ht="15.75" customHeight="1">
      <c r="B18" s="30" t="s">
        <v>95</v>
      </c>
      <c r="C18" s="61" t="e">
        <f>C17/C16-1</f>
        <v>#DIV/0!</v>
      </c>
      <c r="E18" s="165" t="s">
        <v>676</v>
      </c>
      <c r="F18" s="166" t="s">
        <v>68</v>
      </c>
      <c r="G18" s="166" t="s">
        <v>677</v>
      </c>
      <c r="H18" s="166" t="s">
        <v>678</v>
      </c>
      <c r="I18" s="167">
        <v>15</v>
      </c>
      <c r="J18" s="167">
        <f t="shared" si="0"/>
        <v>10</v>
      </c>
      <c r="K18" s="166"/>
      <c r="L18" s="167"/>
      <c r="M18" s="214"/>
    </row>
    <row r="19" spans="2:13" ht="15.75" customHeight="1">
      <c r="B19" s="30" t="s">
        <v>99</v>
      </c>
      <c r="C19" s="30">
        <f>C15*10</f>
        <v>0</v>
      </c>
      <c r="E19" s="169"/>
      <c r="F19" s="211"/>
      <c r="G19" s="211"/>
      <c r="I19" s="171">
        <f>SUM(I10:I18)</f>
        <v>150</v>
      </c>
      <c r="J19" s="171">
        <f>SUM(J10:J18)</f>
        <v>100</v>
      </c>
      <c r="K19" s="171">
        <f>SUM(K10:K18)</f>
        <v>0</v>
      </c>
      <c r="L19" s="171">
        <f>SUM(L10:L18)</f>
        <v>0</v>
      </c>
      <c r="M19" s="171">
        <f>SUM(M10:M18)</f>
        <v>0</v>
      </c>
    </row>
    <row r="20" spans="2:13" ht="15.75" customHeight="1">
      <c r="B20" s="30" t="s">
        <v>102</v>
      </c>
      <c r="C20" s="112">
        <f>M19</f>
        <v>0</v>
      </c>
    </row>
    <row r="21" spans="2:13" ht="15.75" customHeight="1"/>
    <row r="22" spans="2:13" ht="15.75" customHeight="1"/>
    <row r="23" spans="2:13" ht="15.75" customHeight="1"/>
    <row r="24" spans="2:13" ht="15.75" customHeight="1"/>
    <row r="25" spans="2:13" ht="15.75" customHeight="1"/>
    <row r="26" spans="2:13" ht="15.75" customHeight="1"/>
    <row r="27" spans="2:13" ht="15.75" customHeight="1"/>
    <row r="28" spans="2:13" ht="15.75" customHeight="1"/>
    <row r="29" spans="2:13" ht="15.75" customHeight="1"/>
    <row r="30" spans="2:13" ht="15.75" customHeight="1"/>
    <row r="31" spans="2:13" ht="15.75" customHeight="1"/>
    <row r="32" spans="2: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M2"/>
    <mergeCell ref="B3:M3"/>
    <mergeCell ref="B4:M4"/>
    <mergeCell ref="B5:M5"/>
    <mergeCell ref="E8:E9"/>
    <mergeCell ref="F8:F9"/>
    <mergeCell ref="G8:G9"/>
    <mergeCell ref="H8:H9"/>
    <mergeCell ref="I8:M8"/>
  </mergeCell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B1:K1000"/>
  <sheetViews>
    <sheetView zoomScaleNormal="100" workbookViewId="0"/>
  </sheetViews>
  <sheetFormatPr baseColWidth="10" defaultColWidth="9" defaultRowHeight="15.75"/>
  <cols>
    <col min="1" max="1" width="10.5" customWidth="1"/>
    <col min="2" max="2" width="28.75" customWidth="1"/>
    <col min="3" max="26" width="10.5" customWidth="1"/>
    <col min="27" max="1025" width="11.25" customWidth="1"/>
  </cols>
  <sheetData>
    <row r="1" spans="2:11" ht="15.75" customHeight="1"/>
    <row r="2" spans="2:11" ht="15.75" customHeight="1">
      <c r="B2" s="14" t="s">
        <v>679</v>
      </c>
      <c r="C2" s="14"/>
      <c r="D2" s="14"/>
      <c r="E2" s="14"/>
      <c r="F2" s="14"/>
      <c r="G2" s="14"/>
      <c r="H2" s="14"/>
      <c r="I2" s="14"/>
      <c r="J2" s="14"/>
      <c r="K2" s="14"/>
    </row>
    <row r="3" spans="2:11" ht="15.75" customHeight="1">
      <c r="B3" s="241" t="s">
        <v>680</v>
      </c>
      <c r="C3" s="241"/>
      <c r="D3" s="241"/>
      <c r="E3" s="241"/>
      <c r="F3" s="241"/>
      <c r="G3" s="241"/>
      <c r="H3" s="241"/>
      <c r="I3" s="241"/>
      <c r="J3" s="241"/>
      <c r="K3" s="241"/>
    </row>
    <row r="5" spans="2:11" ht="15.75" customHeight="1">
      <c r="B5" s="42" t="s">
        <v>681</v>
      </c>
    </row>
    <row r="6" spans="2:11" ht="15.75" customHeight="1">
      <c r="B6" s="30" t="s">
        <v>44</v>
      </c>
      <c r="C6" s="30">
        <v>30</v>
      </c>
    </row>
    <row r="7" spans="2:11" ht="15.75" customHeight="1">
      <c r="B7" s="30" t="s">
        <v>682</v>
      </c>
      <c r="C7" s="30">
        <v>30</v>
      </c>
    </row>
    <row r="8" spans="2:11" ht="15.75" customHeight="1">
      <c r="B8" s="30" t="s">
        <v>683</v>
      </c>
      <c r="C8" s="30">
        <v>90</v>
      </c>
    </row>
    <row r="9" spans="2:11" ht="15.75" customHeight="1">
      <c r="B9" s="30" t="s">
        <v>62</v>
      </c>
      <c r="C9" s="30">
        <f>SUM(C6:C8)</f>
        <v>150</v>
      </c>
    </row>
    <row r="12" spans="2:11" ht="15.75" customHeight="1">
      <c r="B12" s="58" t="s">
        <v>684</v>
      </c>
    </row>
    <row r="13" spans="2:11" ht="15.75" customHeight="1">
      <c r="B13" s="30" t="s">
        <v>85</v>
      </c>
      <c r="C13" s="30">
        <f>'Principal - ABP'!M19</f>
        <v>0</v>
      </c>
    </row>
    <row r="14" spans="2:11" ht="15.75" customHeight="1">
      <c r="B14" s="30" t="s">
        <v>99</v>
      </c>
      <c r="C14" s="30">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51180555555555496" footer="0.51180555555555496"/>
  <pageSetup firstPageNumber="0" orientation="landscape" horizontalDpi="300" verticalDpi="300"/>
</worksheet>
</file>

<file path=xl/worksheets/sheet12.xml><?xml version="1.0" encoding="utf-8"?>
<worksheet xmlns="http://schemas.openxmlformats.org/spreadsheetml/2006/main" xmlns:r="http://schemas.openxmlformats.org/officeDocument/2006/relationships">
  <dimension ref="B1:K1000"/>
  <sheetViews>
    <sheetView zoomScaleNormal="100" workbookViewId="0"/>
  </sheetViews>
  <sheetFormatPr baseColWidth="10" defaultColWidth="9" defaultRowHeight="15.75"/>
  <cols>
    <col min="1" max="1" width="10.5" customWidth="1"/>
    <col min="2" max="2" width="28.75" customWidth="1"/>
    <col min="3" max="26" width="10.5" customWidth="1"/>
    <col min="27" max="1025" width="11.25" customWidth="1"/>
  </cols>
  <sheetData>
    <row r="1" spans="2:11" ht="15.75" customHeight="1"/>
    <row r="2" spans="2:11" ht="15.75" customHeight="1">
      <c r="B2" s="14" t="s">
        <v>685</v>
      </c>
      <c r="C2" s="14"/>
      <c r="D2" s="14"/>
      <c r="E2" s="14"/>
      <c r="F2" s="14"/>
      <c r="G2" s="14"/>
      <c r="H2" s="14"/>
      <c r="I2" s="14"/>
      <c r="J2" s="14"/>
      <c r="K2" s="14"/>
    </row>
    <row r="3" spans="2:11" ht="15.75" customHeight="1">
      <c r="B3" s="241" t="s">
        <v>680</v>
      </c>
      <c r="C3" s="241"/>
      <c r="D3" s="241"/>
      <c r="E3" s="241"/>
      <c r="F3" s="241"/>
      <c r="G3" s="241"/>
      <c r="H3" s="241"/>
      <c r="I3" s="241"/>
      <c r="J3" s="241"/>
      <c r="K3" s="241"/>
    </row>
    <row r="5" spans="2:11" ht="15.75" customHeight="1">
      <c r="B5" s="42" t="s">
        <v>686</v>
      </c>
    </row>
    <row r="6" spans="2:11" ht="15.75" customHeight="1">
      <c r="B6" s="30" t="s">
        <v>44</v>
      </c>
      <c r="C6" s="30">
        <v>30</v>
      </c>
    </row>
    <row r="7" spans="2:11" ht="15.75" customHeight="1">
      <c r="B7" s="30" t="s">
        <v>682</v>
      </c>
      <c r="C7" s="30">
        <v>30</v>
      </c>
    </row>
    <row r="8" spans="2:11" ht="15.75" customHeight="1">
      <c r="B8" s="30" t="s">
        <v>683</v>
      </c>
      <c r="C8" s="30">
        <v>90</v>
      </c>
    </row>
    <row r="9" spans="2:11" ht="15.75" customHeight="1">
      <c r="B9" s="30" t="s">
        <v>62</v>
      </c>
      <c r="C9" s="30">
        <f>SUM(C6:C8)</f>
        <v>150</v>
      </c>
    </row>
    <row r="12" spans="2:11" ht="15.75" customHeight="1">
      <c r="B12" s="58" t="s">
        <v>687</v>
      </c>
    </row>
    <row r="13" spans="2:11" ht="15.75" customHeight="1">
      <c r="B13" s="30" t="s">
        <v>85</v>
      </c>
      <c r="C13" s="30">
        <f>'Principal - ABP'!N19</f>
        <v>0</v>
      </c>
    </row>
    <row r="14" spans="2:11" ht="15.75" customHeight="1">
      <c r="B14" s="30" t="s">
        <v>99</v>
      </c>
      <c r="C14" s="30">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51180555555555496" footer="0.51180555555555496"/>
  <pageSetup firstPageNumber="0" orientation="landscape" horizontalDpi="300" verticalDpi="300"/>
</worksheet>
</file>

<file path=xl/worksheets/sheet13.xml><?xml version="1.0" encoding="utf-8"?>
<worksheet xmlns="http://schemas.openxmlformats.org/spreadsheetml/2006/main" xmlns:r="http://schemas.openxmlformats.org/officeDocument/2006/relationships">
  <dimension ref="B1:L1000"/>
  <sheetViews>
    <sheetView zoomScaleNormal="100" workbookViewId="0"/>
  </sheetViews>
  <sheetFormatPr baseColWidth="10" defaultColWidth="9" defaultRowHeight="15.75"/>
  <cols>
    <col min="1" max="1" width="10.5" customWidth="1"/>
    <col min="2" max="2" width="30.625" customWidth="1"/>
    <col min="3" max="3" width="6.375" customWidth="1"/>
    <col min="4" max="5" width="10.5" customWidth="1"/>
    <col min="6" max="6" width="13.375" customWidth="1"/>
    <col min="7" max="7" width="84.75" customWidth="1"/>
    <col min="8" max="8" width="12.625" customWidth="1"/>
    <col min="9" max="10" width="10.5" customWidth="1"/>
    <col min="11" max="11" width="10.75" customWidth="1"/>
    <col min="12" max="26" width="10.5" customWidth="1"/>
    <col min="27" max="1025" width="11.25" customWidth="1"/>
  </cols>
  <sheetData>
    <row r="1" spans="2:12" ht="15.75" customHeight="1"/>
    <row r="2" spans="2:12" ht="15.75" customHeight="1">
      <c r="B2" s="14" t="s">
        <v>688</v>
      </c>
      <c r="C2" s="14"/>
      <c r="D2" s="14"/>
      <c r="E2" s="14"/>
      <c r="F2" s="14"/>
      <c r="G2" s="14"/>
      <c r="H2" s="14"/>
      <c r="I2" s="14"/>
      <c r="J2" s="14"/>
      <c r="K2" s="14"/>
      <c r="L2" s="14"/>
    </row>
    <row r="3" spans="2:12" ht="36.75" customHeight="1">
      <c r="B3" s="13" t="s">
        <v>447</v>
      </c>
      <c r="C3" s="13"/>
      <c r="D3" s="13"/>
      <c r="E3" s="13"/>
      <c r="F3" s="13"/>
      <c r="G3" s="13"/>
      <c r="H3" s="13"/>
      <c r="I3" s="13"/>
      <c r="J3" s="13"/>
      <c r="K3" s="13"/>
      <c r="L3" s="13"/>
    </row>
    <row r="4" spans="2:12" ht="15.75" customHeight="1">
      <c r="B4" s="239" t="s">
        <v>2</v>
      </c>
      <c r="C4" s="239"/>
      <c r="D4" s="239"/>
      <c r="E4" s="239"/>
      <c r="F4" s="239"/>
      <c r="G4" s="239"/>
      <c r="H4" s="239"/>
      <c r="I4" s="239"/>
      <c r="J4" s="239"/>
      <c r="K4" s="239"/>
      <c r="L4" s="239"/>
    </row>
    <row r="5" spans="2:12" ht="33" customHeight="1">
      <c r="B5" s="240" t="s">
        <v>652</v>
      </c>
      <c r="C5" s="240"/>
      <c r="D5" s="240"/>
      <c r="E5" s="240"/>
      <c r="F5" s="240"/>
      <c r="G5" s="240"/>
      <c r="H5" s="240"/>
      <c r="I5" s="240"/>
      <c r="J5" s="240"/>
      <c r="K5" s="240"/>
      <c r="L5" s="240"/>
    </row>
    <row r="6" spans="2:12" ht="15.75" customHeight="1"/>
    <row r="7" spans="2:12" ht="15.75" customHeight="1">
      <c r="B7" s="42" t="s">
        <v>689</v>
      </c>
      <c r="H7" s="43"/>
      <c r="I7" s="43"/>
      <c r="J7" s="43"/>
    </row>
    <row r="8" spans="2:12" ht="15" customHeight="1">
      <c r="B8" s="30" t="s">
        <v>44</v>
      </c>
      <c r="C8" s="30">
        <v>30</v>
      </c>
      <c r="E8" s="242" t="s">
        <v>45</v>
      </c>
      <c r="F8" s="243" t="s">
        <v>169</v>
      </c>
      <c r="G8" s="243" t="s">
        <v>47</v>
      </c>
      <c r="H8" s="244" t="s">
        <v>450</v>
      </c>
      <c r="I8" s="223" t="s">
        <v>49</v>
      </c>
      <c r="J8" s="223"/>
      <c r="K8" s="223"/>
      <c r="L8" s="223"/>
    </row>
    <row r="9" spans="2:12" ht="15.75" customHeight="1">
      <c r="B9" s="30" t="s">
        <v>50</v>
      </c>
      <c r="C9" s="30">
        <v>120</v>
      </c>
      <c r="E9" s="242"/>
      <c r="F9" s="243"/>
      <c r="G9" s="243"/>
      <c r="H9" s="243"/>
      <c r="I9" s="44" t="s">
        <v>451</v>
      </c>
      <c r="J9" s="44" t="s">
        <v>52</v>
      </c>
      <c r="K9" s="44" t="s">
        <v>452</v>
      </c>
      <c r="L9" s="45" t="s">
        <v>54</v>
      </c>
    </row>
    <row r="10" spans="2:12" ht="15.75" customHeight="1">
      <c r="B10" s="30" t="s">
        <v>58</v>
      </c>
      <c r="C10" s="30">
        <v>0</v>
      </c>
      <c r="E10" s="215" t="s">
        <v>690</v>
      </c>
      <c r="F10" s="216" t="s">
        <v>454</v>
      </c>
      <c r="G10" s="216" t="s">
        <v>691</v>
      </c>
      <c r="H10" s="216" t="s">
        <v>79</v>
      </c>
      <c r="I10" s="216">
        <v>5</v>
      </c>
      <c r="J10" s="217"/>
      <c r="K10" s="218"/>
      <c r="L10" s="219"/>
    </row>
    <row r="11" spans="2:12" ht="15.75" customHeight="1">
      <c r="B11" s="30" t="s">
        <v>62</v>
      </c>
      <c r="C11" s="30">
        <f>SUM(C8:C10)</f>
        <v>150</v>
      </c>
      <c r="E11" s="161" t="s">
        <v>692</v>
      </c>
      <c r="F11" s="162" t="s">
        <v>454</v>
      </c>
      <c r="G11" s="162" t="s">
        <v>693</v>
      </c>
      <c r="H11" s="162" t="s">
        <v>79</v>
      </c>
      <c r="I11" s="162">
        <v>5</v>
      </c>
      <c r="J11" s="163"/>
      <c r="K11" s="210"/>
      <c r="L11" s="207"/>
    </row>
    <row r="12" spans="2:12" ht="15.75" customHeight="1">
      <c r="E12" s="161" t="s">
        <v>694</v>
      </c>
      <c r="F12" s="162" t="s">
        <v>454</v>
      </c>
      <c r="G12" s="220" t="s">
        <v>695</v>
      </c>
      <c r="H12" s="162" t="s">
        <v>98</v>
      </c>
      <c r="I12" s="162">
        <v>5</v>
      </c>
      <c r="J12" s="163"/>
      <c r="K12" s="210"/>
      <c r="L12" s="207"/>
    </row>
    <row r="13" spans="2:12" ht="15.75" customHeight="1">
      <c r="E13" s="161" t="s">
        <v>696</v>
      </c>
      <c r="F13" s="162" t="s">
        <v>454</v>
      </c>
      <c r="G13" s="162" t="s">
        <v>697</v>
      </c>
      <c r="H13" s="162" t="s">
        <v>98</v>
      </c>
      <c r="I13" s="162">
        <v>5</v>
      </c>
      <c r="J13" s="163"/>
      <c r="K13" s="210"/>
      <c r="L13" s="207"/>
    </row>
    <row r="14" spans="2:12" ht="15.75" customHeight="1">
      <c r="B14" s="58" t="s">
        <v>698</v>
      </c>
      <c r="E14" s="161" t="s">
        <v>699</v>
      </c>
      <c r="F14" s="162" t="s">
        <v>465</v>
      </c>
      <c r="G14" s="162" t="s">
        <v>700</v>
      </c>
      <c r="H14" s="162" t="s">
        <v>661</v>
      </c>
      <c r="I14" s="162">
        <v>25</v>
      </c>
      <c r="J14" s="163"/>
      <c r="K14" s="210"/>
      <c r="L14" s="207"/>
    </row>
    <row r="15" spans="2:12" ht="15.75" customHeight="1">
      <c r="B15" s="30" t="s">
        <v>85</v>
      </c>
      <c r="C15" s="30">
        <f>'Principal - ABP'!O19</f>
        <v>0</v>
      </c>
      <c r="E15" s="161" t="s">
        <v>701</v>
      </c>
      <c r="F15" s="162" t="s">
        <v>468</v>
      </c>
      <c r="G15" s="221" t="s">
        <v>702</v>
      </c>
      <c r="H15" s="162" t="s">
        <v>661</v>
      </c>
      <c r="I15" s="162">
        <v>10</v>
      </c>
      <c r="J15" s="163"/>
      <c r="K15" s="210"/>
      <c r="L15" s="207"/>
    </row>
    <row r="16" spans="2:12" ht="15.75" customHeight="1">
      <c r="B16" s="30" t="s">
        <v>88</v>
      </c>
      <c r="C16" s="30">
        <f>C9*C15</f>
        <v>0</v>
      </c>
      <c r="E16" s="161" t="s">
        <v>703</v>
      </c>
      <c r="F16" s="162" t="s">
        <v>471</v>
      </c>
      <c r="G16" s="162" t="s">
        <v>704</v>
      </c>
      <c r="H16" s="162" t="s">
        <v>408</v>
      </c>
      <c r="I16" s="162">
        <v>55</v>
      </c>
      <c r="J16" s="210"/>
      <c r="K16" s="210"/>
      <c r="L16" s="207"/>
    </row>
    <row r="17" spans="2:12" ht="15.75" customHeight="1">
      <c r="B17" s="30" t="s">
        <v>92</v>
      </c>
      <c r="C17" s="112">
        <f>J20</f>
        <v>0</v>
      </c>
      <c r="E17" s="161" t="s">
        <v>705</v>
      </c>
      <c r="F17" s="221" t="s">
        <v>468</v>
      </c>
      <c r="G17" s="221" t="s">
        <v>706</v>
      </c>
      <c r="H17" s="162" t="s">
        <v>408</v>
      </c>
      <c r="I17" s="162">
        <v>15</v>
      </c>
      <c r="J17" s="213"/>
      <c r="K17" s="213"/>
      <c r="L17" s="207"/>
    </row>
    <row r="18" spans="2:12" ht="15.75" customHeight="1">
      <c r="B18" s="30" t="s">
        <v>95</v>
      </c>
      <c r="C18" s="61" t="e">
        <f>C17/C16-1</f>
        <v>#DIV/0!</v>
      </c>
      <c r="E18" s="161" t="s">
        <v>707</v>
      </c>
      <c r="F18" s="162" t="s">
        <v>474</v>
      </c>
      <c r="G18" s="162" t="s">
        <v>708</v>
      </c>
      <c r="H18" s="162" t="s">
        <v>384</v>
      </c>
      <c r="I18" s="162">
        <v>15</v>
      </c>
      <c r="J18" s="162"/>
      <c r="K18" s="162"/>
      <c r="L18" s="207"/>
    </row>
    <row r="19" spans="2:12" ht="15.75" customHeight="1">
      <c r="B19" s="30" t="s">
        <v>99</v>
      </c>
      <c r="C19" s="30">
        <f>C15*10</f>
        <v>0</v>
      </c>
      <c r="E19" s="165" t="s">
        <v>709</v>
      </c>
      <c r="F19" s="166" t="s">
        <v>68</v>
      </c>
      <c r="G19" s="166" t="s">
        <v>710</v>
      </c>
      <c r="H19" s="166" t="s">
        <v>711</v>
      </c>
      <c r="I19" s="222">
        <v>10</v>
      </c>
      <c r="J19" s="166"/>
      <c r="K19" s="166"/>
      <c r="L19" s="214"/>
    </row>
    <row r="20" spans="2:12" ht="15.75" customHeight="1">
      <c r="B20" s="30" t="s">
        <v>102</v>
      </c>
      <c r="C20" s="112">
        <f>L20</f>
        <v>0</v>
      </c>
      <c r="I20" s="171">
        <f>SUM(I10:I18)</f>
        <v>140</v>
      </c>
      <c r="J20" s="171">
        <f>SUM(J10:J18)</f>
        <v>0</v>
      </c>
      <c r="K20" s="171">
        <f>SUM(K10:K18)</f>
        <v>0</v>
      </c>
      <c r="L20" s="171">
        <f>SUM(L10:L18)</f>
        <v>0</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dimension ref="B1:P1000"/>
  <sheetViews>
    <sheetView zoomScaleNormal="100" workbookViewId="0"/>
  </sheetViews>
  <sheetFormatPr baseColWidth="10" defaultColWidth="9" defaultRowHeight="15.75"/>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hidden="1" customWidth="1"/>
    <col min="14" max="14" width="15.125" hidden="1" customWidth="1"/>
    <col min="15" max="15" width="11.75" hidden="1" customWidth="1"/>
    <col min="16" max="16" width="6.625" hidden="1" customWidth="1"/>
    <col min="17" max="26" width="10.5" customWidth="1"/>
    <col min="27" max="1025" width="11.25" customWidth="1"/>
  </cols>
  <sheetData>
    <row r="1" spans="2:16" ht="15.75" customHeight="1"/>
    <row r="2" spans="2:16" ht="15.75" customHeight="1">
      <c r="B2" s="14" t="s">
        <v>40</v>
      </c>
      <c r="C2" s="14"/>
      <c r="D2" s="14"/>
      <c r="E2" s="14"/>
      <c r="F2" s="14"/>
      <c r="G2" s="14"/>
      <c r="H2" s="14"/>
      <c r="I2" s="14"/>
      <c r="J2" s="14"/>
      <c r="K2" s="14"/>
      <c r="L2" s="14"/>
    </row>
    <row r="3" spans="2:16" ht="36.75" customHeight="1">
      <c r="B3" s="13" t="s">
        <v>41</v>
      </c>
      <c r="C3" s="13"/>
      <c r="D3" s="13"/>
      <c r="E3" s="13"/>
      <c r="F3" s="13"/>
      <c r="G3" s="13"/>
      <c r="H3" s="13"/>
      <c r="I3" s="13"/>
      <c r="J3" s="13"/>
      <c r="K3" s="13"/>
      <c r="L3" s="13"/>
    </row>
    <row r="4" spans="2:16" ht="15.75" customHeight="1">
      <c r="B4" s="5" t="s">
        <v>2</v>
      </c>
      <c r="C4" s="5"/>
      <c r="D4" s="5"/>
      <c r="E4" s="5"/>
      <c r="F4" s="5"/>
      <c r="G4" s="5"/>
      <c r="H4" s="5"/>
      <c r="I4" s="5"/>
      <c r="J4" s="5"/>
      <c r="K4" s="5"/>
      <c r="L4" s="5"/>
    </row>
    <row r="5" spans="2:16" ht="33" customHeight="1">
      <c r="B5" s="4" t="s">
        <v>42</v>
      </c>
      <c r="C5" s="4"/>
      <c r="D5" s="4"/>
      <c r="E5" s="4"/>
      <c r="F5" s="4"/>
      <c r="G5" s="4"/>
      <c r="H5" s="4"/>
      <c r="I5" s="4"/>
      <c r="J5" s="4"/>
      <c r="K5" s="4"/>
      <c r="L5" s="4"/>
    </row>
    <row r="6" spans="2:16" ht="15.75" customHeight="1"/>
    <row r="7" spans="2:16" ht="15.75" customHeight="1">
      <c r="B7" s="42" t="s">
        <v>43</v>
      </c>
      <c r="H7" s="43"/>
      <c r="I7" s="43"/>
      <c r="J7" s="43"/>
      <c r="K7" s="43"/>
    </row>
    <row r="8" spans="2:16" ht="15" customHeight="1">
      <c r="B8" s="30" t="s">
        <v>44</v>
      </c>
      <c r="C8" s="30">
        <v>30</v>
      </c>
      <c r="E8" s="3" t="s">
        <v>45</v>
      </c>
      <c r="F8" s="2" t="s">
        <v>46</v>
      </c>
      <c r="G8" s="2" t="s">
        <v>47</v>
      </c>
      <c r="H8" s="1" t="s">
        <v>48</v>
      </c>
      <c r="I8" s="223" t="s">
        <v>49</v>
      </c>
      <c r="J8" s="223"/>
      <c r="K8" s="223"/>
      <c r="L8" s="223"/>
    </row>
    <row r="9" spans="2:16" ht="15.75" customHeight="1">
      <c r="B9" s="30" t="s">
        <v>50</v>
      </c>
      <c r="C9" s="30">
        <v>96</v>
      </c>
      <c r="E9" s="3"/>
      <c r="F9" s="2"/>
      <c r="G9" s="2"/>
      <c r="H9" s="2"/>
      <c r="I9" s="44" t="s">
        <v>51</v>
      </c>
      <c r="J9" s="44" t="s">
        <v>52</v>
      </c>
      <c r="K9" s="44" t="s">
        <v>53</v>
      </c>
      <c r="L9" s="45" t="s">
        <v>54</v>
      </c>
      <c r="N9" s="46" t="s">
        <v>55</v>
      </c>
      <c r="O9" s="46" t="s">
        <v>56</v>
      </c>
      <c r="P9" t="s">
        <v>57</v>
      </c>
    </row>
    <row r="10" spans="2:16" ht="15.75" customHeight="1">
      <c r="B10" s="30" t="s">
        <v>58</v>
      </c>
      <c r="C10" s="30">
        <v>24</v>
      </c>
      <c r="E10" s="47" t="s">
        <v>59</v>
      </c>
      <c r="F10" s="48" t="s">
        <v>60</v>
      </c>
      <c r="G10" s="48" t="s">
        <v>61</v>
      </c>
      <c r="H10" s="49">
        <v>0</v>
      </c>
      <c r="I10" s="50">
        <f t="shared" ref="I10:I15" si="0">VLOOKUP(F10,$N$18:$P$20,2,0)/VLOOKUP(F10,$N$18:$P$20,3,0)*96</f>
        <v>1.6</v>
      </c>
      <c r="J10" s="51">
        <f t="shared" ref="J10:J15" si="1">$C$20*I10</f>
        <v>9.6000000000000014</v>
      </c>
      <c r="K10" s="50">
        <f t="shared" ref="K10:K15" si="2">VLOOKUP(F10,$N$18:$P$20,2,0)/VLOOKUP(F10,$N$18:$P$20,3,0)*10</f>
        <v>0.16666666666666666</v>
      </c>
      <c r="L10" s="52">
        <f t="shared" ref="L10:L15" si="3">$C$20*K10</f>
        <v>1</v>
      </c>
      <c r="N10" t="s">
        <v>60</v>
      </c>
      <c r="O10" s="53">
        <v>0.1</v>
      </c>
      <c r="P10">
        <f>COUNTIF($F$10:$F$51,"Especificación")</f>
        <v>4</v>
      </c>
    </row>
    <row r="11" spans="2:16" ht="15.75" customHeight="1">
      <c r="B11" s="30" t="s">
        <v>62</v>
      </c>
      <c r="C11" s="30">
        <f>SUM(C8:C10)</f>
        <v>150</v>
      </c>
      <c r="E11" s="54" t="s">
        <v>63</v>
      </c>
      <c r="F11" s="55" t="s">
        <v>60</v>
      </c>
      <c r="G11" s="55" t="s">
        <v>64</v>
      </c>
      <c r="H11" s="51">
        <v>0</v>
      </c>
      <c r="I11" s="50">
        <f t="shared" si="0"/>
        <v>1.6</v>
      </c>
      <c r="J11" s="51">
        <f t="shared" si="1"/>
        <v>9.6000000000000014</v>
      </c>
      <c r="K11" s="50">
        <f t="shared" si="2"/>
        <v>0.16666666666666666</v>
      </c>
      <c r="L11" s="52">
        <f t="shared" si="3"/>
        <v>1</v>
      </c>
      <c r="N11" t="s">
        <v>65</v>
      </c>
      <c r="O11" s="53">
        <v>0.35</v>
      </c>
      <c r="P11">
        <f>COUNTIF($F$10:$F$51,"Planificación")</f>
        <v>13</v>
      </c>
    </row>
    <row r="12" spans="2:16" ht="15.75" customHeight="1">
      <c r="B12" s="15"/>
      <c r="C12" s="15"/>
      <c r="E12" s="54" t="s">
        <v>66</v>
      </c>
      <c r="F12" s="55" t="s">
        <v>60</v>
      </c>
      <c r="G12" s="55" t="s">
        <v>67</v>
      </c>
      <c r="H12" s="51">
        <v>0</v>
      </c>
      <c r="I12" s="50">
        <f t="shared" si="0"/>
        <v>1.6</v>
      </c>
      <c r="J12" s="51">
        <f t="shared" si="1"/>
        <v>9.6000000000000014</v>
      </c>
      <c r="K12" s="50">
        <f t="shared" si="2"/>
        <v>0.16666666666666666</v>
      </c>
      <c r="L12" s="52">
        <f t="shared" si="3"/>
        <v>1</v>
      </c>
      <c r="N12" t="s">
        <v>68</v>
      </c>
      <c r="O12" s="53">
        <v>0.3</v>
      </c>
      <c r="P12">
        <f>COUNTIF($F$10:$F$51,"Seguimiento")</f>
        <v>13</v>
      </c>
    </row>
    <row r="13" spans="2:16" ht="15.75" customHeight="1">
      <c r="E13" s="54" t="s">
        <v>69</v>
      </c>
      <c r="F13" s="55" t="s">
        <v>70</v>
      </c>
      <c r="G13" s="55" t="s">
        <v>71</v>
      </c>
      <c r="H13" s="51">
        <v>0</v>
      </c>
      <c r="I13" s="50">
        <f t="shared" si="0"/>
        <v>9.6000000000000014</v>
      </c>
      <c r="J13" s="51">
        <f t="shared" si="1"/>
        <v>57.600000000000009</v>
      </c>
      <c r="K13" s="50">
        <f t="shared" si="2"/>
        <v>1</v>
      </c>
      <c r="L13" s="52">
        <f t="shared" si="3"/>
        <v>6</v>
      </c>
      <c r="N13" t="s">
        <v>70</v>
      </c>
      <c r="O13" s="53">
        <v>0.15</v>
      </c>
      <c r="P13">
        <f>COUNTIF($F$10:$F$51,"Estimación")</f>
        <v>2</v>
      </c>
    </row>
    <row r="14" spans="2:16" ht="15.75" customHeight="1">
      <c r="E14" s="54" t="s">
        <v>72</v>
      </c>
      <c r="F14" s="55" t="s">
        <v>65</v>
      </c>
      <c r="G14" s="55" t="s">
        <v>73</v>
      </c>
      <c r="H14" s="51">
        <v>0</v>
      </c>
      <c r="I14" s="50">
        <f t="shared" si="0"/>
        <v>4.8000000000000007</v>
      </c>
      <c r="J14" s="51">
        <f t="shared" si="1"/>
        <v>28.800000000000004</v>
      </c>
      <c r="K14" s="50">
        <f t="shared" si="2"/>
        <v>0.5</v>
      </c>
      <c r="L14" s="52">
        <f t="shared" si="3"/>
        <v>3</v>
      </c>
      <c r="N14" t="s">
        <v>74</v>
      </c>
      <c r="O14" s="53">
        <v>0.1</v>
      </c>
      <c r="P14">
        <f>COUNTIF($F$10:$F$51,"Presentación")</f>
        <v>6</v>
      </c>
    </row>
    <row r="15" spans="2:16" ht="15.75" customHeight="1">
      <c r="E15" s="54" t="s">
        <v>75</v>
      </c>
      <c r="F15" s="55" t="s">
        <v>65</v>
      </c>
      <c r="G15" s="55" t="s">
        <v>76</v>
      </c>
      <c r="H15" s="51">
        <v>0</v>
      </c>
      <c r="I15" s="50">
        <f t="shared" si="0"/>
        <v>4.8000000000000007</v>
      </c>
      <c r="J15" s="51">
        <f t="shared" si="1"/>
        <v>28.800000000000004</v>
      </c>
      <c r="K15" s="50">
        <f t="shared" si="2"/>
        <v>0.5</v>
      </c>
      <c r="L15" s="52">
        <f t="shared" si="3"/>
        <v>3</v>
      </c>
      <c r="O15" s="56">
        <f>SUM(O10:O14)</f>
        <v>1</v>
      </c>
      <c r="P15">
        <f>SUM(P10:P14)</f>
        <v>38</v>
      </c>
    </row>
    <row r="16" spans="2:16" ht="15.75" customHeight="1">
      <c r="E16" s="54"/>
      <c r="F16" s="55"/>
      <c r="G16" s="55"/>
      <c r="H16" s="51"/>
      <c r="I16" s="57"/>
      <c r="J16" s="51"/>
      <c r="K16" s="50"/>
      <c r="L16" s="52"/>
      <c r="O16" s="56"/>
    </row>
    <row r="17" spans="2:16" ht="15.75" customHeight="1">
      <c r="E17" s="54" t="s">
        <v>77</v>
      </c>
      <c r="F17" s="55" t="s">
        <v>65</v>
      </c>
      <c r="G17" s="55" t="s">
        <v>78</v>
      </c>
      <c r="H17" s="51">
        <v>1</v>
      </c>
      <c r="I17" s="50">
        <f t="shared" ref="I17:I27" si="4">VLOOKUP(F17,$N$24:$P$26,2,0)/VLOOKUP(F17,$N$24:$P$26,3,0)*96</f>
        <v>3.84</v>
      </c>
      <c r="J17" s="51">
        <f t="shared" ref="J17:J27" si="5">$C$20*I17</f>
        <v>23.04</v>
      </c>
      <c r="K17" s="50">
        <f t="shared" ref="K17:K27" si="6">VLOOKUP(F17,$N$24:$P$26,2,0)/VLOOKUP(F17,$N$24:$P$26,3,0)*10</f>
        <v>0.4</v>
      </c>
      <c r="L17" s="52">
        <f t="shared" ref="L17:L27" si="7">$C$20*K17</f>
        <v>2.4000000000000004</v>
      </c>
      <c r="N17" t="s">
        <v>79</v>
      </c>
      <c r="O17" s="56"/>
    </row>
    <row r="18" spans="2:16" ht="15.75" customHeight="1">
      <c r="E18" s="54" t="s">
        <v>80</v>
      </c>
      <c r="F18" s="55" t="s">
        <v>65</v>
      </c>
      <c r="G18" s="55" t="s">
        <v>81</v>
      </c>
      <c r="H18" s="51">
        <v>1</v>
      </c>
      <c r="I18" s="50">
        <f t="shared" si="4"/>
        <v>3.84</v>
      </c>
      <c r="J18" s="51">
        <f t="shared" si="5"/>
        <v>23.04</v>
      </c>
      <c r="K18" s="50">
        <f t="shared" si="6"/>
        <v>0.4</v>
      </c>
      <c r="L18" s="52">
        <f t="shared" si="7"/>
        <v>2.4000000000000004</v>
      </c>
      <c r="N18" t="s">
        <v>60</v>
      </c>
      <c r="O18" s="53">
        <v>0.05</v>
      </c>
      <c r="P18">
        <f>COUNTIF($F$10:$F$15,"Especificación")</f>
        <v>3</v>
      </c>
    </row>
    <row r="19" spans="2:16" ht="18" customHeight="1">
      <c r="B19" s="58" t="s">
        <v>82</v>
      </c>
      <c r="E19" s="54" t="s">
        <v>83</v>
      </c>
      <c r="F19" s="55" t="s">
        <v>65</v>
      </c>
      <c r="G19" s="55" t="s">
        <v>84</v>
      </c>
      <c r="H19" s="51">
        <v>1</v>
      </c>
      <c r="I19" s="50">
        <f t="shared" si="4"/>
        <v>3.84</v>
      </c>
      <c r="J19" s="51">
        <f t="shared" si="5"/>
        <v>23.04</v>
      </c>
      <c r="K19" s="50">
        <f t="shared" si="6"/>
        <v>0.4</v>
      </c>
      <c r="L19" s="52">
        <f t="shared" si="7"/>
        <v>2.4000000000000004</v>
      </c>
      <c r="N19" t="s">
        <v>65</v>
      </c>
      <c r="O19" s="53">
        <v>0.1</v>
      </c>
      <c r="P19">
        <f>COUNTIF($F$10:$F$15,"Planificación")</f>
        <v>2</v>
      </c>
    </row>
    <row r="20" spans="2:16" ht="15.75" customHeight="1">
      <c r="B20" s="30" t="s">
        <v>85</v>
      </c>
      <c r="C20" s="30">
        <f>'Principal - ABP'!E19</f>
        <v>6</v>
      </c>
      <c r="E20" s="54" t="s">
        <v>86</v>
      </c>
      <c r="F20" s="55" t="s">
        <v>65</v>
      </c>
      <c r="G20" s="55" t="s">
        <v>87</v>
      </c>
      <c r="H20" s="51">
        <v>1</v>
      </c>
      <c r="I20" s="50">
        <f t="shared" si="4"/>
        <v>3.84</v>
      </c>
      <c r="J20" s="51">
        <f t="shared" si="5"/>
        <v>23.04</v>
      </c>
      <c r="K20" s="50">
        <f t="shared" si="6"/>
        <v>0.4</v>
      </c>
      <c r="L20" s="52">
        <f t="shared" si="7"/>
        <v>2.4000000000000004</v>
      </c>
      <c r="N20" t="s">
        <v>70</v>
      </c>
      <c r="O20" s="53">
        <v>0.1</v>
      </c>
      <c r="P20">
        <f>COUNTIF($F$10:$F$15,"Estimación")</f>
        <v>1</v>
      </c>
    </row>
    <row r="21" spans="2:16" ht="15.75" customHeight="1">
      <c r="B21" s="30" t="s">
        <v>88</v>
      </c>
      <c r="C21" s="30">
        <f>C9*C20</f>
        <v>576</v>
      </c>
      <c r="E21" s="54" t="s">
        <v>89</v>
      </c>
      <c r="F21" s="59" t="s">
        <v>65</v>
      </c>
      <c r="G21" s="59" t="s">
        <v>90</v>
      </c>
      <c r="H21" s="51">
        <v>1</v>
      </c>
      <c r="I21" s="50">
        <f t="shared" si="4"/>
        <v>3.84</v>
      </c>
      <c r="J21" s="51">
        <f t="shared" si="5"/>
        <v>23.04</v>
      </c>
      <c r="K21" s="50">
        <f t="shared" si="6"/>
        <v>0.4</v>
      </c>
      <c r="L21" s="52">
        <f t="shared" si="7"/>
        <v>2.4000000000000004</v>
      </c>
      <c r="N21" s="60" t="s">
        <v>91</v>
      </c>
      <c r="O21" s="56">
        <f>SUM(O18:O20)</f>
        <v>0.25</v>
      </c>
      <c r="P21">
        <f>SUM(P18:P20)</f>
        <v>6</v>
      </c>
    </row>
    <row r="22" spans="2:16" ht="15.75" customHeight="1">
      <c r="B22" s="30" t="s">
        <v>92</v>
      </c>
      <c r="C22" s="30">
        <f>J53</f>
        <v>576.00000000000011</v>
      </c>
      <c r="E22" s="54" t="s">
        <v>93</v>
      </c>
      <c r="F22" s="48" t="s">
        <v>68</v>
      </c>
      <c r="G22" s="48" t="s">
        <v>94</v>
      </c>
      <c r="H22" s="49">
        <v>1</v>
      </c>
      <c r="I22" s="50">
        <f t="shared" si="4"/>
        <v>3.5999999999999996</v>
      </c>
      <c r="J22" s="51">
        <f t="shared" si="5"/>
        <v>21.599999999999998</v>
      </c>
      <c r="K22" s="50">
        <f t="shared" si="6"/>
        <v>0.375</v>
      </c>
      <c r="L22" s="52">
        <f t="shared" si="7"/>
        <v>2.25</v>
      </c>
      <c r="O22" s="53"/>
    </row>
    <row r="23" spans="2:16" ht="15.75" customHeight="1">
      <c r="B23" s="30" t="s">
        <v>95</v>
      </c>
      <c r="C23" s="61">
        <f>C22/C21-1</f>
        <v>0</v>
      </c>
      <c r="E23" s="54" t="s">
        <v>96</v>
      </c>
      <c r="F23" s="55" t="s">
        <v>68</v>
      </c>
      <c r="G23" s="55" t="s">
        <v>97</v>
      </c>
      <c r="H23" s="62">
        <v>1</v>
      </c>
      <c r="I23" s="50">
        <f t="shared" si="4"/>
        <v>3.5999999999999996</v>
      </c>
      <c r="J23" s="51">
        <f t="shared" si="5"/>
        <v>21.599999999999998</v>
      </c>
      <c r="K23" s="50">
        <f t="shared" si="6"/>
        <v>0.375</v>
      </c>
      <c r="L23" s="52">
        <f t="shared" si="7"/>
        <v>2.25</v>
      </c>
      <c r="N23" t="s">
        <v>98</v>
      </c>
    </row>
    <row r="24" spans="2:16" ht="15.75" customHeight="1">
      <c r="B24" s="30" t="s">
        <v>99</v>
      </c>
      <c r="C24" s="30">
        <f>C20*10</f>
        <v>60</v>
      </c>
      <c r="E24" s="54" t="s">
        <v>100</v>
      </c>
      <c r="F24" s="55" t="s">
        <v>68</v>
      </c>
      <c r="G24" s="55" t="s">
        <v>101</v>
      </c>
      <c r="H24" s="49">
        <v>1</v>
      </c>
      <c r="I24" s="50">
        <f t="shared" si="4"/>
        <v>3.5999999999999996</v>
      </c>
      <c r="J24" s="51">
        <f t="shared" si="5"/>
        <v>21.599999999999998</v>
      </c>
      <c r="K24" s="50">
        <f t="shared" si="6"/>
        <v>0.375</v>
      </c>
      <c r="L24" s="52">
        <f t="shared" si="7"/>
        <v>2.25</v>
      </c>
      <c r="N24" t="s">
        <v>65</v>
      </c>
      <c r="O24" s="53">
        <v>0.2</v>
      </c>
      <c r="P24">
        <f>COUNTIF($F$17:$F$27,"Planificación")</f>
        <v>5</v>
      </c>
    </row>
    <row r="25" spans="2:16" ht="15.75" customHeight="1">
      <c r="B25" s="30" t="s">
        <v>102</v>
      </c>
      <c r="C25" s="63">
        <f>L53</f>
        <v>59.999999999999972</v>
      </c>
      <c r="E25" s="54" t="s">
        <v>103</v>
      </c>
      <c r="F25" s="55" t="s">
        <v>68</v>
      </c>
      <c r="G25" s="55" t="s">
        <v>104</v>
      </c>
      <c r="H25" s="51">
        <v>1</v>
      </c>
      <c r="I25" s="50">
        <f t="shared" si="4"/>
        <v>3.5999999999999996</v>
      </c>
      <c r="J25" s="51">
        <f t="shared" si="5"/>
        <v>21.599999999999998</v>
      </c>
      <c r="K25" s="50">
        <f t="shared" si="6"/>
        <v>0.375</v>
      </c>
      <c r="L25" s="52">
        <f t="shared" si="7"/>
        <v>2.25</v>
      </c>
      <c r="N25" t="s">
        <v>68</v>
      </c>
      <c r="O25" s="53">
        <v>0.15</v>
      </c>
      <c r="P25">
        <f>COUNTIF($F$17:$F$27,"Seguimiento")</f>
        <v>4</v>
      </c>
    </row>
    <row r="26" spans="2:16" ht="15.75" customHeight="1">
      <c r="E26" s="54" t="s">
        <v>105</v>
      </c>
      <c r="F26" s="55" t="s">
        <v>106</v>
      </c>
      <c r="G26" s="55" t="s">
        <v>107</v>
      </c>
      <c r="H26" s="51">
        <v>1</v>
      </c>
      <c r="I26" s="50">
        <f t="shared" si="4"/>
        <v>2.4000000000000004</v>
      </c>
      <c r="J26" s="51">
        <f t="shared" si="5"/>
        <v>14.400000000000002</v>
      </c>
      <c r="K26" s="50">
        <f t="shared" si="6"/>
        <v>0.25</v>
      </c>
      <c r="L26" s="52">
        <f t="shared" si="7"/>
        <v>1.5</v>
      </c>
      <c r="N26" t="s">
        <v>106</v>
      </c>
      <c r="O26" s="53">
        <v>0.05</v>
      </c>
      <c r="P26">
        <f>COUNTIF($F$17:$F$27,"Presentación")</f>
        <v>2</v>
      </c>
    </row>
    <row r="27" spans="2:16" ht="15.75" customHeight="1">
      <c r="E27" s="54" t="s">
        <v>108</v>
      </c>
      <c r="F27" s="55" t="s">
        <v>106</v>
      </c>
      <c r="G27" s="55" t="s">
        <v>109</v>
      </c>
      <c r="H27" s="51">
        <v>1</v>
      </c>
      <c r="I27" s="50">
        <f t="shared" si="4"/>
        <v>2.4000000000000004</v>
      </c>
      <c r="J27" s="51">
        <f t="shared" si="5"/>
        <v>14.400000000000002</v>
      </c>
      <c r="K27" s="50">
        <f t="shared" si="6"/>
        <v>0.25</v>
      </c>
      <c r="L27" s="52">
        <f t="shared" si="7"/>
        <v>1.5</v>
      </c>
      <c r="N27" s="60" t="s">
        <v>91</v>
      </c>
      <c r="O27" s="56">
        <f>SUM(O24:O26)</f>
        <v>0.39999999999999997</v>
      </c>
      <c r="P27">
        <f>SUM(P24:P26)</f>
        <v>11</v>
      </c>
    </row>
    <row r="28" spans="2:16" ht="15.75" customHeight="1">
      <c r="E28" s="54"/>
      <c r="F28" s="55"/>
      <c r="G28" s="55"/>
      <c r="H28" s="51"/>
      <c r="I28" s="57"/>
      <c r="J28" s="51"/>
      <c r="K28" s="50"/>
      <c r="L28" s="52"/>
    </row>
    <row r="29" spans="2:16" ht="15.75" customHeight="1">
      <c r="B29" s="15"/>
      <c r="C29" s="15"/>
      <c r="E29" s="54" t="s">
        <v>110</v>
      </c>
      <c r="F29" s="55" t="s">
        <v>60</v>
      </c>
      <c r="G29" s="55" t="s">
        <v>111</v>
      </c>
      <c r="H29" s="51">
        <v>2</v>
      </c>
      <c r="I29" s="50">
        <f t="shared" ref="I29:I35" si="8">VLOOKUP(F29,$N$30:$P$34,2,0)/VLOOKUP(F29,$N$30:$P$34,3,0)*96</f>
        <v>4.8000000000000007</v>
      </c>
      <c r="J29" s="51">
        <f t="shared" ref="J29:J35" si="9">$C$20*I29</f>
        <v>28.800000000000004</v>
      </c>
      <c r="K29" s="50">
        <f t="shared" ref="K29:K35" si="10">VLOOKUP(F29,$N$30:$P$34,2,0)/VLOOKUP(F29,$N$30:$P$34,3,0)*10</f>
        <v>0.5</v>
      </c>
      <c r="L29" s="52">
        <f t="shared" ref="L29:L35" si="11">$C$20*K29</f>
        <v>3</v>
      </c>
      <c r="N29" t="s">
        <v>112</v>
      </c>
      <c r="O29" s="56"/>
    </row>
    <row r="30" spans="2:16" ht="15.75" customHeight="1">
      <c r="B30" s="15"/>
      <c r="C30" s="15"/>
      <c r="E30" s="54" t="s">
        <v>113</v>
      </c>
      <c r="F30" s="55" t="s">
        <v>70</v>
      </c>
      <c r="G30" s="55" t="s">
        <v>114</v>
      </c>
      <c r="H30" s="51">
        <v>2</v>
      </c>
      <c r="I30" s="50">
        <f t="shared" si="8"/>
        <v>4.8000000000000007</v>
      </c>
      <c r="J30" s="51">
        <f t="shared" si="9"/>
        <v>28.800000000000004</v>
      </c>
      <c r="K30" s="50">
        <f t="shared" si="10"/>
        <v>0.5</v>
      </c>
      <c r="L30" s="52">
        <f t="shared" si="11"/>
        <v>3</v>
      </c>
      <c r="N30" t="s">
        <v>60</v>
      </c>
      <c r="O30" s="53">
        <v>0.05</v>
      </c>
      <c r="P30">
        <f>COUNTIF($F$29:$F$51,"Especificación")</f>
        <v>1</v>
      </c>
    </row>
    <row r="31" spans="2:16" ht="15.75" customHeight="1">
      <c r="E31" s="54" t="s">
        <v>115</v>
      </c>
      <c r="F31" s="55" t="s">
        <v>65</v>
      </c>
      <c r="G31" s="55" t="s">
        <v>116</v>
      </c>
      <c r="H31" s="51">
        <v>2</v>
      </c>
      <c r="I31" s="50">
        <f t="shared" si="8"/>
        <v>1.6</v>
      </c>
      <c r="J31" s="51">
        <f t="shared" si="9"/>
        <v>9.6000000000000014</v>
      </c>
      <c r="K31" s="50">
        <f t="shared" si="10"/>
        <v>0.16666666666666666</v>
      </c>
      <c r="L31" s="52">
        <f t="shared" si="11"/>
        <v>1</v>
      </c>
      <c r="N31" t="s">
        <v>70</v>
      </c>
      <c r="O31" s="53">
        <v>0.05</v>
      </c>
      <c r="P31">
        <f>COUNTIF($F$29:$F$51,"Estimación")</f>
        <v>1</v>
      </c>
    </row>
    <row r="32" spans="2:16" ht="15.75" customHeight="1">
      <c r="E32" s="54" t="s">
        <v>117</v>
      </c>
      <c r="F32" s="55" t="s">
        <v>65</v>
      </c>
      <c r="G32" s="55" t="s">
        <v>118</v>
      </c>
      <c r="H32" s="51">
        <v>2</v>
      </c>
      <c r="I32" s="50">
        <f t="shared" si="8"/>
        <v>1.6</v>
      </c>
      <c r="J32" s="51">
        <f t="shared" si="9"/>
        <v>9.6000000000000014</v>
      </c>
      <c r="K32" s="50">
        <f t="shared" si="10"/>
        <v>0.16666666666666666</v>
      </c>
      <c r="L32" s="52">
        <f t="shared" si="11"/>
        <v>1</v>
      </c>
      <c r="N32" t="s">
        <v>68</v>
      </c>
      <c r="O32" s="53">
        <v>0.1</v>
      </c>
      <c r="P32">
        <f>COUNTIF($F$29:$F$51,"Seguimiento")</f>
        <v>9</v>
      </c>
    </row>
    <row r="33" spans="5:16" ht="15.75" customHeight="1">
      <c r="E33" s="54" t="s">
        <v>119</v>
      </c>
      <c r="F33" s="48" t="s">
        <v>68</v>
      </c>
      <c r="G33" s="48" t="s">
        <v>94</v>
      </c>
      <c r="H33" s="49">
        <v>2</v>
      </c>
      <c r="I33" s="50">
        <f t="shared" si="8"/>
        <v>1.0666666666666667</v>
      </c>
      <c r="J33" s="64">
        <f t="shared" si="9"/>
        <v>6.4</v>
      </c>
      <c r="K33" s="50">
        <f t="shared" si="10"/>
        <v>0.11111111111111112</v>
      </c>
      <c r="L33" s="52">
        <f t="shared" si="11"/>
        <v>0.66666666666666674</v>
      </c>
      <c r="N33" t="s">
        <v>65</v>
      </c>
      <c r="O33" s="53">
        <v>0.1</v>
      </c>
      <c r="P33">
        <f>COUNTIF($F$29:$F$51,"Planificación")</f>
        <v>6</v>
      </c>
    </row>
    <row r="34" spans="5:16" ht="15.75" customHeight="1">
      <c r="E34" s="54" t="s">
        <v>120</v>
      </c>
      <c r="F34" s="55" t="s">
        <v>68</v>
      </c>
      <c r="G34" s="55" t="s">
        <v>121</v>
      </c>
      <c r="H34" s="49">
        <v>2</v>
      </c>
      <c r="I34" s="50">
        <f t="shared" si="8"/>
        <v>1.0666666666666667</v>
      </c>
      <c r="J34" s="64">
        <f t="shared" si="9"/>
        <v>6.4</v>
      </c>
      <c r="K34" s="50">
        <f t="shared" si="10"/>
        <v>0.11111111111111112</v>
      </c>
      <c r="L34" s="52">
        <f t="shared" si="11"/>
        <v>0.66666666666666674</v>
      </c>
      <c r="N34" t="s">
        <v>106</v>
      </c>
      <c r="O34" s="53">
        <v>0.05</v>
      </c>
      <c r="P34">
        <f>COUNTIF($F$29:$F$51,"Presentación")</f>
        <v>4</v>
      </c>
    </row>
    <row r="35" spans="5:16" ht="15.75" customHeight="1">
      <c r="E35" s="54" t="s">
        <v>122</v>
      </c>
      <c r="F35" s="55" t="s">
        <v>68</v>
      </c>
      <c r="G35" s="55" t="s">
        <v>123</v>
      </c>
      <c r="H35" s="49">
        <v>2</v>
      </c>
      <c r="I35" s="50">
        <f t="shared" si="8"/>
        <v>1.0666666666666667</v>
      </c>
      <c r="J35" s="64">
        <f t="shared" si="9"/>
        <v>6.4</v>
      </c>
      <c r="K35" s="50">
        <f t="shared" si="10"/>
        <v>0.11111111111111112</v>
      </c>
      <c r="L35" s="52">
        <f t="shared" si="11"/>
        <v>0.66666666666666674</v>
      </c>
      <c r="N35" s="60" t="s">
        <v>91</v>
      </c>
      <c r="O35" s="56">
        <f>SUM(O30:O34)</f>
        <v>0.35000000000000003</v>
      </c>
      <c r="P35">
        <f>SUM(P30:P34)</f>
        <v>21</v>
      </c>
    </row>
    <row r="36" spans="5:16" ht="15.75" customHeight="1">
      <c r="E36" s="54"/>
      <c r="F36" s="55"/>
      <c r="G36" s="55"/>
      <c r="H36" s="49"/>
      <c r="I36" s="57"/>
      <c r="J36" s="51"/>
      <c r="K36" s="50"/>
      <c r="L36" s="52"/>
    </row>
    <row r="37" spans="5:16" ht="15.75" customHeight="1">
      <c r="E37" s="54" t="s">
        <v>124</v>
      </c>
      <c r="F37" s="55" t="s">
        <v>65</v>
      </c>
      <c r="G37" s="55" t="s">
        <v>125</v>
      </c>
      <c r="H37" s="49">
        <v>3</v>
      </c>
      <c r="I37" s="50">
        <f t="shared" ref="I37:I43" si="12">VLOOKUP(F37,$N$30:$P$34,2,0)/VLOOKUP(F37,$N$30:$P$34,3,0)*96</f>
        <v>1.6</v>
      </c>
      <c r="J37" s="51">
        <f t="shared" ref="J37:J43" si="13">$C$20*I37</f>
        <v>9.6000000000000014</v>
      </c>
      <c r="K37" s="50">
        <f t="shared" ref="K37:K43" si="14">VLOOKUP(F37,$N$30:$P$34,2,0)/VLOOKUP(F37,$N$30:$P$34,3,0)*10</f>
        <v>0.16666666666666666</v>
      </c>
      <c r="L37" s="52">
        <f t="shared" ref="L37:L43" si="15">$C$20*K37</f>
        <v>1</v>
      </c>
      <c r="N37" t="s">
        <v>126</v>
      </c>
      <c r="O37">
        <v>96</v>
      </c>
    </row>
    <row r="38" spans="5:16" ht="15.75" customHeight="1">
      <c r="E38" s="54" t="s">
        <v>127</v>
      </c>
      <c r="F38" s="55" t="s">
        <v>65</v>
      </c>
      <c r="G38" s="55" t="s">
        <v>128</v>
      </c>
      <c r="H38" s="49">
        <v>3</v>
      </c>
      <c r="I38" s="50">
        <f t="shared" si="12"/>
        <v>1.6</v>
      </c>
      <c r="J38" s="51">
        <f t="shared" si="13"/>
        <v>9.6000000000000014</v>
      </c>
      <c r="K38" s="50">
        <f t="shared" si="14"/>
        <v>0.16666666666666666</v>
      </c>
      <c r="L38" s="52">
        <f t="shared" si="15"/>
        <v>1</v>
      </c>
      <c r="N38" t="s">
        <v>129</v>
      </c>
    </row>
    <row r="39" spans="5:16" ht="15.75" customHeight="1">
      <c r="E39" s="54" t="s">
        <v>130</v>
      </c>
      <c r="F39" s="48" t="s">
        <v>68</v>
      </c>
      <c r="G39" s="48" t="s">
        <v>94</v>
      </c>
      <c r="H39" s="49">
        <v>3</v>
      </c>
      <c r="I39" s="50">
        <f t="shared" si="12"/>
        <v>1.0666666666666667</v>
      </c>
      <c r="J39" s="64">
        <f t="shared" si="13"/>
        <v>6.4</v>
      </c>
      <c r="K39" s="50">
        <f t="shared" si="14"/>
        <v>0.11111111111111112</v>
      </c>
      <c r="L39" s="52">
        <f t="shared" si="15"/>
        <v>0.66666666666666674</v>
      </c>
      <c r="N39" t="s">
        <v>131</v>
      </c>
    </row>
    <row r="40" spans="5:16" ht="15.75" customHeight="1">
      <c r="E40" s="54" t="s">
        <v>132</v>
      </c>
      <c r="F40" s="55" t="s">
        <v>68</v>
      </c>
      <c r="G40" s="55" t="s">
        <v>133</v>
      </c>
      <c r="H40" s="49">
        <v>3</v>
      </c>
      <c r="I40" s="50">
        <f t="shared" si="12"/>
        <v>1.0666666666666667</v>
      </c>
      <c r="J40" s="64">
        <f t="shared" si="13"/>
        <v>6.4</v>
      </c>
      <c r="K40" s="50">
        <f t="shared" si="14"/>
        <v>0.11111111111111112</v>
      </c>
      <c r="L40" s="52">
        <f t="shared" si="15"/>
        <v>0.66666666666666674</v>
      </c>
      <c r="N40" t="s">
        <v>134</v>
      </c>
    </row>
    <row r="41" spans="5:16" ht="15.75" customHeight="1">
      <c r="E41" s="54" t="s">
        <v>135</v>
      </c>
      <c r="F41" s="55" t="s">
        <v>68</v>
      </c>
      <c r="G41" s="55" t="s">
        <v>136</v>
      </c>
      <c r="H41" s="49">
        <v>3</v>
      </c>
      <c r="I41" s="50">
        <f t="shared" si="12"/>
        <v>1.0666666666666667</v>
      </c>
      <c r="J41" s="64">
        <f t="shared" si="13"/>
        <v>6.4</v>
      </c>
      <c r="K41" s="50">
        <f t="shared" si="14"/>
        <v>0.11111111111111112</v>
      </c>
      <c r="L41" s="52">
        <f t="shared" si="15"/>
        <v>0.66666666666666674</v>
      </c>
    </row>
    <row r="42" spans="5:16" ht="15.75" customHeight="1">
      <c r="E42" s="54" t="s">
        <v>137</v>
      </c>
      <c r="F42" s="55" t="s">
        <v>106</v>
      </c>
      <c r="G42" s="55" t="s">
        <v>138</v>
      </c>
      <c r="H42" s="51">
        <v>3</v>
      </c>
      <c r="I42" s="50">
        <f t="shared" si="12"/>
        <v>1.2000000000000002</v>
      </c>
      <c r="J42" s="51">
        <f t="shared" si="13"/>
        <v>7.2000000000000011</v>
      </c>
      <c r="K42" s="50">
        <f t="shared" si="14"/>
        <v>0.125</v>
      </c>
      <c r="L42" s="52">
        <f t="shared" si="15"/>
        <v>0.75</v>
      </c>
    </row>
    <row r="43" spans="5:16" ht="15.75" customHeight="1">
      <c r="E43" s="54" t="s">
        <v>139</v>
      </c>
      <c r="F43" s="55" t="s">
        <v>106</v>
      </c>
      <c r="G43" s="55" t="s">
        <v>140</v>
      </c>
      <c r="H43" s="51">
        <v>3</v>
      </c>
      <c r="I43" s="50">
        <f t="shared" si="12"/>
        <v>1.2000000000000002</v>
      </c>
      <c r="J43" s="51">
        <f t="shared" si="13"/>
        <v>7.2000000000000011</v>
      </c>
      <c r="K43" s="50">
        <f t="shared" si="14"/>
        <v>0.125</v>
      </c>
      <c r="L43" s="52">
        <f t="shared" si="15"/>
        <v>0.75</v>
      </c>
    </row>
    <row r="44" spans="5:16" ht="15.75" customHeight="1">
      <c r="E44" s="54"/>
      <c r="F44" s="55"/>
      <c r="G44" s="55"/>
      <c r="H44" s="51"/>
      <c r="I44" s="57"/>
      <c r="J44" s="51"/>
      <c r="K44" s="50"/>
      <c r="L44" s="52"/>
    </row>
    <row r="45" spans="5:16" ht="15.75" customHeight="1">
      <c r="E45" s="54" t="s">
        <v>141</v>
      </c>
      <c r="F45" s="55" t="s">
        <v>65</v>
      </c>
      <c r="G45" s="55" t="s">
        <v>142</v>
      </c>
      <c r="H45" s="51">
        <v>4</v>
      </c>
      <c r="I45" s="50">
        <f t="shared" ref="I45:I51" si="16">VLOOKUP(F45,$N$30:$P$34,2,0)/VLOOKUP(F45,$N$30:$P$34,3,0)*96</f>
        <v>1.6</v>
      </c>
      <c r="J45" s="51">
        <f t="shared" ref="J45:J51" si="17">$C$20*I45</f>
        <v>9.6000000000000014</v>
      </c>
      <c r="K45" s="50">
        <f t="shared" ref="K45:K51" si="18">VLOOKUP(F45,$N$30:$P$34,2,0)/VLOOKUP(F45,$N$30:$P$34,3,0)*10</f>
        <v>0.16666666666666666</v>
      </c>
      <c r="L45" s="52">
        <f t="shared" ref="L45:L51" si="19">$C$20*K45</f>
        <v>1</v>
      </c>
      <c r="O45" s="56"/>
    </row>
    <row r="46" spans="5:16" ht="15.75" customHeight="1">
      <c r="E46" s="54" t="s">
        <v>143</v>
      </c>
      <c r="F46" s="55" t="s">
        <v>65</v>
      </c>
      <c r="G46" s="55" t="s">
        <v>144</v>
      </c>
      <c r="H46" s="51">
        <v>4</v>
      </c>
      <c r="I46" s="50">
        <f t="shared" si="16"/>
        <v>1.6</v>
      </c>
      <c r="J46" s="51">
        <f t="shared" si="17"/>
        <v>9.6000000000000014</v>
      </c>
      <c r="K46" s="50">
        <f t="shared" si="18"/>
        <v>0.16666666666666666</v>
      </c>
      <c r="L46" s="52">
        <f t="shared" si="19"/>
        <v>1</v>
      </c>
      <c r="O46" s="56"/>
    </row>
    <row r="47" spans="5:16" ht="15.75" customHeight="1">
      <c r="E47" s="54" t="s">
        <v>145</v>
      </c>
      <c r="F47" s="48" t="s">
        <v>68</v>
      </c>
      <c r="G47" s="48" t="s">
        <v>94</v>
      </c>
      <c r="H47" s="49">
        <v>4</v>
      </c>
      <c r="I47" s="50">
        <f t="shared" si="16"/>
        <v>1.0666666666666667</v>
      </c>
      <c r="J47" s="64">
        <f t="shared" si="17"/>
        <v>6.4</v>
      </c>
      <c r="K47" s="50">
        <f t="shared" si="18"/>
        <v>0.11111111111111112</v>
      </c>
      <c r="L47" s="52">
        <f t="shared" si="19"/>
        <v>0.66666666666666674</v>
      </c>
      <c r="O47" s="53"/>
    </row>
    <row r="48" spans="5:16" ht="15.75" customHeight="1">
      <c r="E48" s="54" t="s">
        <v>146</v>
      </c>
      <c r="F48" s="55" t="s">
        <v>68</v>
      </c>
      <c r="G48" s="55" t="s">
        <v>147</v>
      </c>
      <c r="H48" s="51">
        <v>4</v>
      </c>
      <c r="I48" s="50">
        <f t="shared" si="16"/>
        <v>1.0666666666666667</v>
      </c>
      <c r="J48" s="64">
        <f t="shared" si="17"/>
        <v>6.4</v>
      </c>
      <c r="K48" s="50">
        <f t="shared" si="18"/>
        <v>0.11111111111111112</v>
      </c>
      <c r="L48" s="52">
        <f t="shared" si="19"/>
        <v>0.66666666666666674</v>
      </c>
      <c r="O48" s="53"/>
    </row>
    <row r="49" spans="5:15" ht="15.75" customHeight="1">
      <c r="E49" s="54" t="s">
        <v>148</v>
      </c>
      <c r="F49" s="55" t="s">
        <v>68</v>
      </c>
      <c r="G49" s="55" t="s">
        <v>149</v>
      </c>
      <c r="H49" s="51">
        <v>4</v>
      </c>
      <c r="I49" s="50">
        <f t="shared" si="16"/>
        <v>1.0666666666666667</v>
      </c>
      <c r="J49" s="64">
        <f t="shared" si="17"/>
        <v>6.4</v>
      </c>
      <c r="K49" s="50">
        <f t="shared" si="18"/>
        <v>0.11111111111111112</v>
      </c>
      <c r="L49" s="52">
        <f t="shared" si="19"/>
        <v>0.66666666666666674</v>
      </c>
      <c r="N49" s="60"/>
      <c r="O49" s="56"/>
    </row>
    <row r="50" spans="5:15" ht="15.75" customHeight="1">
      <c r="E50" s="54" t="s">
        <v>150</v>
      </c>
      <c r="F50" s="55" t="s">
        <v>106</v>
      </c>
      <c r="G50" s="55" t="s">
        <v>151</v>
      </c>
      <c r="H50" s="51">
        <v>4</v>
      </c>
      <c r="I50" s="50">
        <f t="shared" si="16"/>
        <v>1.2000000000000002</v>
      </c>
      <c r="J50" s="51">
        <f t="shared" si="17"/>
        <v>7.2000000000000011</v>
      </c>
      <c r="K50" s="50">
        <f t="shared" si="18"/>
        <v>0.125</v>
      </c>
      <c r="L50" s="52">
        <f t="shared" si="19"/>
        <v>0.75</v>
      </c>
    </row>
    <row r="51" spans="5:15" ht="15.75" customHeight="1">
      <c r="E51" s="54" t="s">
        <v>152</v>
      </c>
      <c r="F51" s="55" t="s">
        <v>106</v>
      </c>
      <c r="G51" s="55" t="s">
        <v>153</v>
      </c>
      <c r="H51" s="51">
        <v>4</v>
      </c>
      <c r="I51" s="50">
        <f t="shared" si="16"/>
        <v>1.2000000000000002</v>
      </c>
      <c r="J51" s="51">
        <f t="shared" si="17"/>
        <v>7.2000000000000011</v>
      </c>
      <c r="K51" s="50">
        <f t="shared" si="18"/>
        <v>0.125</v>
      </c>
      <c r="L51" s="52">
        <f t="shared" si="19"/>
        <v>0.75</v>
      </c>
    </row>
    <row r="52" spans="5:15" ht="15.75" customHeight="1">
      <c r="E52" s="65"/>
      <c r="F52" s="66"/>
      <c r="G52" s="66"/>
      <c r="H52" s="67"/>
      <c r="I52" s="68"/>
      <c r="J52" s="67"/>
      <c r="K52" s="69"/>
      <c r="L52" s="70"/>
    </row>
    <row r="53" spans="5:15" ht="15.75" customHeight="1">
      <c r="E53" s="15"/>
      <c r="F53" s="71"/>
      <c r="G53" s="60" t="s">
        <v>154</v>
      </c>
      <c r="H53" s="15"/>
      <c r="I53" s="72">
        <f>SUM(I10:I52)</f>
        <v>95.999999999999943</v>
      </c>
      <c r="J53">
        <f>SUM(J10:J51)</f>
        <v>576.00000000000011</v>
      </c>
      <c r="K53" s="72">
        <f>SUM(K10:K52)</f>
        <v>9.9999999999999947</v>
      </c>
      <c r="L53" s="73">
        <f>SUM(L10:L51)</f>
        <v>59.999999999999972</v>
      </c>
    </row>
    <row r="54" spans="5:15" ht="15.75" customHeight="1"/>
    <row r="55" spans="5:15" ht="15.75" customHeight="1"/>
    <row r="56" spans="5:15" ht="15.75" customHeight="1"/>
    <row r="57" spans="5:15" ht="15.75" customHeight="1"/>
    <row r="58" spans="5:15" ht="15.75" customHeight="1"/>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Z1000"/>
  <sheetViews>
    <sheetView topLeftCell="A13" zoomScaleNormal="100" workbookViewId="0">
      <selection activeCell="C38" sqref="C38"/>
    </sheetView>
  </sheetViews>
  <sheetFormatPr baseColWidth="10" defaultColWidth="9" defaultRowHeight="15.75"/>
  <cols>
    <col min="1" max="1" width="13" customWidth="1"/>
    <col min="2" max="2" width="15.125" customWidth="1"/>
    <col min="3" max="3" width="61.625" customWidth="1"/>
    <col min="4" max="26" width="8.75" customWidth="1"/>
    <col min="27" max="1025" width="11.25" customWidth="1"/>
  </cols>
  <sheetData>
    <row r="1" spans="1:26" ht="15.75" customHeight="1">
      <c r="A1" s="224" t="s">
        <v>155</v>
      </c>
      <c r="B1" s="224"/>
      <c r="C1" s="224"/>
      <c r="D1" s="224"/>
      <c r="E1" s="224"/>
      <c r="F1" s="224"/>
      <c r="G1" s="224"/>
      <c r="H1" s="224"/>
      <c r="I1" s="224"/>
      <c r="J1" s="224"/>
      <c r="K1" s="15"/>
      <c r="L1" s="15"/>
      <c r="M1" s="15"/>
      <c r="N1" s="15"/>
      <c r="O1" s="15"/>
      <c r="P1" s="15"/>
      <c r="Q1" s="15"/>
      <c r="R1" s="15"/>
      <c r="S1" s="15"/>
      <c r="T1" s="15"/>
      <c r="U1" s="15"/>
      <c r="V1" s="15"/>
      <c r="W1" s="15"/>
      <c r="X1" s="15"/>
      <c r="Y1" s="15"/>
      <c r="Z1" s="15"/>
    </row>
    <row r="2" spans="1:26" ht="96" customHeight="1">
      <c r="A2" s="225" t="s">
        <v>156</v>
      </c>
      <c r="B2" s="225"/>
      <c r="C2" s="225"/>
      <c r="D2" s="225"/>
      <c r="E2" s="225"/>
      <c r="F2" s="225"/>
      <c r="G2" s="225"/>
      <c r="H2" s="225"/>
      <c r="I2" s="225"/>
      <c r="J2" s="225"/>
      <c r="K2" s="15"/>
      <c r="L2" s="15"/>
      <c r="M2" s="15"/>
      <c r="N2" s="15"/>
      <c r="O2" s="15"/>
      <c r="P2" s="15"/>
      <c r="Q2" s="15"/>
      <c r="R2" s="15"/>
      <c r="S2" s="15"/>
      <c r="T2" s="15"/>
      <c r="U2" s="15"/>
      <c r="V2" s="15"/>
      <c r="W2" s="15"/>
      <c r="X2" s="15"/>
      <c r="Y2" s="15"/>
      <c r="Z2" s="15"/>
    </row>
    <row r="3" spans="1:26" ht="15.75" customHeight="1">
      <c r="A3" s="74"/>
      <c r="B3" s="74"/>
      <c r="C3" s="74"/>
      <c r="D3" s="74"/>
      <c r="E3" s="74"/>
      <c r="F3" s="74"/>
      <c r="G3" s="74"/>
      <c r="H3" s="74"/>
      <c r="I3" s="74"/>
      <c r="J3" s="74"/>
      <c r="K3" s="15"/>
      <c r="L3" s="15"/>
      <c r="M3" s="15"/>
      <c r="N3" s="15"/>
      <c r="O3" s="15"/>
      <c r="P3" s="15"/>
      <c r="Q3" s="15"/>
      <c r="R3" s="15"/>
      <c r="S3" s="15"/>
      <c r="T3" s="15"/>
      <c r="U3" s="15"/>
      <c r="V3" s="15"/>
      <c r="W3" s="15"/>
      <c r="X3" s="15"/>
      <c r="Y3" s="15"/>
      <c r="Z3" s="15"/>
    </row>
    <row r="4" spans="1:26" ht="20.25" customHeight="1">
      <c r="A4" s="226" t="s">
        <v>157</v>
      </c>
      <c r="B4" s="226"/>
      <c r="C4" s="74"/>
      <c r="D4" s="226" t="s">
        <v>158</v>
      </c>
      <c r="E4" s="226"/>
      <c r="F4" s="226"/>
      <c r="G4" s="226"/>
      <c r="H4" s="226"/>
      <c r="I4" s="226"/>
      <c r="J4" s="226"/>
      <c r="K4" s="15"/>
      <c r="L4" s="15"/>
      <c r="M4" s="15"/>
      <c r="N4" s="15"/>
      <c r="O4" s="15"/>
      <c r="P4" s="15"/>
      <c r="Q4" s="15"/>
      <c r="R4" s="15"/>
      <c r="S4" s="15"/>
      <c r="T4" s="15"/>
      <c r="U4" s="15"/>
      <c r="V4" s="15"/>
      <c r="W4" s="15"/>
      <c r="X4" s="15"/>
      <c r="Y4" s="15"/>
      <c r="Z4" s="15"/>
    </row>
    <row r="5" spans="1:26" ht="15.75" customHeight="1">
      <c r="A5" s="76" t="s">
        <v>159</v>
      </c>
      <c r="B5" s="77" t="s">
        <v>160</v>
      </c>
      <c r="C5" s="74"/>
      <c r="D5" s="227" t="s">
        <v>161</v>
      </c>
      <c r="E5" s="227"/>
      <c r="F5" s="227"/>
      <c r="G5" s="227"/>
      <c r="H5" s="227"/>
      <c r="I5" s="227"/>
      <c r="J5" s="78">
        <f>'Principal - ABP'!G19</f>
        <v>4</v>
      </c>
      <c r="K5" s="15"/>
      <c r="L5" s="15"/>
      <c r="M5" s="15"/>
      <c r="N5" s="15"/>
      <c r="O5" s="15"/>
      <c r="P5" s="15"/>
      <c r="Q5" s="15"/>
      <c r="R5" s="15"/>
      <c r="S5" s="15"/>
      <c r="T5" s="15"/>
      <c r="U5" s="15"/>
      <c r="V5" s="15"/>
      <c r="W5" s="15"/>
      <c r="X5" s="15"/>
      <c r="Y5" s="15"/>
      <c r="Z5" s="15"/>
    </row>
    <row r="6" spans="1:26" ht="15.75" customHeight="1">
      <c r="A6" s="79" t="s">
        <v>162</v>
      </c>
      <c r="B6" s="78">
        <v>10</v>
      </c>
      <c r="C6" s="74"/>
      <c r="D6" s="227" t="s">
        <v>163</v>
      </c>
      <c r="E6" s="227"/>
      <c r="F6" s="227"/>
      <c r="G6" s="227"/>
      <c r="H6" s="227"/>
      <c r="I6" s="227"/>
      <c r="J6" s="80">
        <f>J5*B7</f>
        <v>440</v>
      </c>
      <c r="K6" s="15"/>
      <c r="L6" s="15"/>
      <c r="M6" s="15"/>
      <c r="N6" s="15"/>
      <c r="O6" s="15"/>
      <c r="P6" s="15"/>
      <c r="Q6" s="15"/>
      <c r="R6" s="15"/>
      <c r="S6" s="15"/>
      <c r="T6" s="15"/>
      <c r="U6" s="15"/>
      <c r="V6" s="15"/>
      <c r="W6" s="15"/>
      <c r="X6" s="15"/>
      <c r="Y6" s="15"/>
      <c r="Z6" s="15"/>
    </row>
    <row r="7" spans="1:26" ht="15.75" customHeight="1">
      <c r="A7" s="79" t="s">
        <v>164</v>
      </c>
      <c r="B7" s="78">
        <v>110</v>
      </c>
      <c r="C7" s="74"/>
      <c r="D7" s="227" t="s">
        <v>165</v>
      </c>
      <c r="E7" s="227"/>
      <c r="F7" s="227"/>
      <c r="G7" s="227"/>
      <c r="H7" s="227"/>
      <c r="I7" s="227"/>
      <c r="J7" s="81">
        <f>I13</f>
        <v>484</v>
      </c>
      <c r="K7" s="15"/>
      <c r="L7" s="15"/>
      <c r="M7" s="15"/>
      <c r="N7" s="15"/>
      <c r="O7" s="15"/>
      <c r="P7" s="15"/>
      <c r="Q7" s="15"/>
      <c r="R7" s="15"/>
      <c r="S7" s="15"/>
      <c r="T7" s="15"/>
      <c r="U7" s="15"/>
      <c r="V7" s="15"/>
      <c r="W7" s="15"/>
      <c r="X7" s="15"/>
      <c r="Y7" s="15"/>
      <c r="Z7" s="15"/>
    </row>
    <row r="8" spans="1:26" ht="20.25" customHeight="1">
      <c r="A8" s="79" t="s">
        <v>166</v>
      </c>
      <c r="B8" s="78">
        <v>30</v>
      </c>
      <c r="C8" s="74"/>
      <c r="D8" s="227" t="s">
        <v>167</v>
      </c>
      <c r="E8" s="227"/>
      <c r="F8" s="227"/>
      <c r="G8" s="227"/>
      <c r="H8" s="227"/>
      <c r="I8" s="227"/>
      <c r="J8" s="82">
        <f>ABS(J6-J7)/J6</f>
        <v>0.1</v>
      </c>
      <c r="K8" s="15"/>
      <c r="L8" s="15"/>
      <c r="M8" s="15"/>
      <c r="N8" s="15"/>
      <c r="O8" s="15"/>
      <c r="P8" s="15"/>
      <c r="Q8" s="15"/>
      <c r="R8" s="15"/>
      <c r="S8" s="15"/>
      <c r="T8" s="15"/>
      <c r="U8" s="15"/>
      <c r="V8" s="15"/>
      <c r="W8" s="15"/>
      <c r="X8" s="15"/>
      <c r="Y8" s="15"/>
      <c r="Z8" s="15"/>
    </row>
    <row r="9" spans="1:26" ht="15.75" customHeight="1">
      <c r="A9" s="83" t="s">
        <v>91</v>
      </c>
      <c r="B9" s="84">
        <f>SUM(B6:B8)</f>
        <v>150</v>
      </c>
      <c r="C9" s="74"/>
      <c r="D9" s="228" t="s">
        <v>168</v>
      </c>
      <c r="E9" s="228"/>
      <c r="F9" s="228"/>
      <c r="G9" s="228"/>
      <c r="H9" s="228"/>
      <c r="I9" s="228"/>
      <c r="J9" s="85">
        <f>J13</f>
        <v>44</v>
      </c>
      <c r="K9" s="15"/>
      <c r="L9" s="15"/>
      <c r="M9" s="15"/>
      <c r="N9" s="15"/>
      <c r="O9" s="15"/>
      <c r="P9" s="15"/>
      <c r="Q9" s="15"/>
      <c r="R9" s="15"/>
      <c r="S9" s="15"/>
      <c r="T9" s="15"/>
      <c r="U9" s="15"/>
      <c r="V9" s="15"/>
      <c r="W9" s="15"/>
      <c r="X9" s="15"/>
      <c r="Y9" s="15"/>
      <c r="Z9" s="15"/>
    </row>
    <row r="10" spans="1:26" ht="15.75" customHeight="1">
      <c r="A10" s="74"/>
      <c r="B10" s="74"/>
      <c r="C10" s="74"/>
      <c r="D10" s="74"/>
      <c r="E10" s="74"/>
      <c r="F10" s="74"/>
      <c r="G10" s="74"/>
      <c r="H10" s="74"/>
      <c r="I10" s="74"/>
      <c r="J10" s="74"/>
      <c r="K10" s="15"/>
      <c r="L10" s="15"/>
      <c r="M10" s="15"/>
      <c r="N10" s="15"/>
      <c r="O10" s="15"/>
      <c r="P10" s="15"/>
      <c r="Q10" s="15"/>
      <c r="R10" s="15"/>
      <c r="S10" s="15"/>
      <c r="T10" s="15"/>
      <c r="U10" s="15"/>
      <c r="V10" s="15"/>
      <c r="W10" s="15"/>
      <c r="X10" s="15"/>
      <c r="Y10" s="15"/>
      <c r="Z10" s="15"/>
    </row>
    <row r="11" spans="1:26" ht="15" customHeight="1">
      <c r="A11" s="229" t="s">
        <v>45</v>
      </c>
      <c r="B11" s="229" t="s">
        <v>169</v>
      </c>
      <c r="C11" s="229" t="s">
        <v>47</v>
      </c>
      <c r="D11" s="230" t="s">
        <v>170</v>
      </c>
      <c r="E11" s="231" t="s">
        <v>171</v>
      </c>
      <c r="F11" s="230" t="s">
        <v>172</v>
      </c>
      <c r="G11" s="230"/>
      <c r="H11" s="230"/>
      <c r="I11" s="231" t="s">
        <v>173</v>
      </c>
      <c r="J11" s="231"/>
      <c r="K11" s="15"/>
      <c r="L11" s="15"/>
      <c r="M11" s="15"/>
      <c r="N11" s="15"/>
      <c r="O11" s="15"/>
      <c r="P11" s="15"/>
      <c r="Q11" s="15"/>
      <c r="R11" s="15"/>
      <c r="S11" s="15"/>
      <c r="T11" s="15"/>
      <c r="U11" s="15"/>
      <c r="V11" s="15"/>
      <c r="W11" s="15"/>
      <c r="X11" s="15"/>
      <c r="Y11" s="15"/>
      <c r="Z11" s="15"/>
    </row>
    <row r="12" spans="1:26" ht="15.75" customHeight="1">
      <c r="A12" s="229"/>
      <c r="B12" s="229"/>
      <c r="C12" s="229"/>
      <c r="D12" s="229"/>
      <c r="E12" s="229"/>
      <c r="F12" s="86" t="s">
        <v>174</v>
      </c>
      <c r="G12" s="86" t="s">
        <v>175</v>
      </c>
      <c r="H12" s="86" t="s">
        <v>176</v>
      </c>
      <c r="I12" s="87" t="s">
        <v>160</v>
      </c>
      <c r="J12" s="87" t="s">
        <v>177</v>
      </c>
      <c r="K12" s="15"/>
      <c r="L12" s="15"/>
      <c r="M12" s="15"/>
      <c r="N12" s="15"/>
      <c r="O12" s="15"/>
      <c r="P12" s="15"/>
      <c r="Q12" s="15"/>
      <c r="R12" s="15"/>
      <c r="S12" s="15"/>
      <c r="T12" s="15"/>
      <c r="U12" s="15"/>
      <c r="V12" s="15"/>
      <c r="W12" s="15"/>
      <c r="X12" s="15"/>
      <c r="Y12" s="15"/>
      <c r="Z12" s="15"/>
    </row>
    <row r="13" spans="1:26" ht="15.75" customHeight="1">
      <c r="A13" s="232"/>
      <c r="B13" s="232"/>
      <c r="C13" s="232"/>
      <c r="D13" s="232"/>
      <c r="E13" s="232"/>
      <c r="F13" s="232"/>
      <c r="G13" s="232"/>
      <c r="H13" s="232"/>
      <c r="I13" s="88">
        <f>SUM(I14:I48)</f>
        <v>484</v>
      </c>
      <c r="J13" s="88">
        <f>SUM(J14:J48)</f>
        <v>44</v>
      </c>
      <c r="K13" s="15"/>
      <c r="L13" s="15"/>
      <c r="M13" s="15"/>
      <c r="N13" s="15"/>
      <c r="O13" s="15"/>
      <c r="P13" s="15"/>
      <c r="Q13" s="15"/>
      <c r="R13" s="15"/>
      <c r="S13" s="15"/>
      <c r="T13" s="15"/>
      <c r="U13" s="15"/>
      <c r="V13" s="15"/>
      <c r="W13" s="15"/>
      <c r="X13" s="15"/>
      <c r="Y13" s="15"/>
      <c r="Z13" s="15"/>
    </row>
    <row r="14" spans="1:26" ht="15.75" customHeight="1">
      <c r="A14" s="89" t="s">
        <v>178</v>
      </c>
      <c r="B14" s="90" t="s">
        <v>179</v>
      </c>
      <c r="C14" s="91" t="s">
        <v>180</v>
      </c>
      <c r="D14" s="89">
        <v>1</v>
      </c>
      <c r="E14" s="92">
        <v>1</v>
      </c>
      <c r="F14" s="93">
        <v>3</v>
      </c>
      <c r="G14" s="93">
        <v>15</v>
      </c>
      <c r="H14" s="94">
        <f t="shared" ref="H14:H48" si="0">G14+F14*$J$5</f>
        <v>27</v>
      </c>
      <c r="I14" s="95">
        <v>27</v>
      </c>
      <c r="J14" s="96">
        <f t="shared" ref="J14:J48" si="1">I14/$J$6*10*$J$5</f>
        <v>2.4545454545454546</v>
      </c>
      <c r="K14" s="15"/>
      <c r="L14" s="15"/>
      <c r="M14" s="15"/>
      <c r="N14" s="15"/>
      <c r="O14" s="15"/>
      <c r="P14" s="15"/>
      <c r="Q14" s="15"/>
      <c r="R14" s="15"/>
      <c r="S14" s="15"/>
      <c r="T14" s="15"/>
      <c r="U14" s="15"/>
      <c r="V14" s="15"/>
      <c r="W14" s="15"/>
      <c r="X14" s="15"/>
      <c r="Y14" s="15"/>
      <c r="Z14" s="15"/>
    </row>
    <row r="15" spans="1:26" ht="15.75" customHeight="1">
      <c r="A15" s="89" t="s">
        <v>181</v>
      </c>
      <c r="B15" s="90" t="s">
        <v>179</v>
      </c>
      <c r="C15" s="91" t="s">
        <v>182</v>
      </c>
      <c r="D15" s="89">
        <v>1</v>
      </c>
      <c r="E15" s="92">
        <v>1</v>
      </c>
      <c r="F15" s="93">
        <v>3</v>
      </c>
      <c r="G15" s="93">
        <v>20</v>
      </c>
      <c r="H15" s="94">
        <f t="shared" si="0"/>
        <v>32</v>
      </c>
      <c r="I15" s="95">
        <v>32</v>
      </c>
      <c r="J15" s="96">
        <f t="shared" si="1"/>
        <v>2.9090909090909092</v>
      </c>
      <c r="K15" s="15"/>
      <c r="L15" s="15"/>
      <c r="M15" s="15"/>
      <c r="N15" s="15"/>
      <c r="O15" s="15"/>
      <c r="P15" s="15"/>
      <c r="Q15" s="15"/>
      <c r="R15" s="15"/>
      <c r="S15" s="15"/>
      <c r="T15" s="15"/>
      <c r="U15" s="15"/>
      <c r="V15" s="15"/>
      <c r="W15" s="15"/>
      <c r="X15" s="15"/>
      <c r="Y15" s="15"/>
      <c r="Z15" s="15"/>
    </row>
    <row r="16" spans="1:26" ht="15.75" customHeight="1">
      <c r="A16" s="89" t="s">
        <v>183</v>
      </c>
      <c r="B16" s="90" t="s">
        <v>179</v>
      </c>
      <c r="C16" s="91" t="s">
        <v>184</v>
      </c>
      <c r="D16" s="89">
        <v>1</v>
      </c>
      <c r="E16" s="92">
        <v>1</v>
      </c>
      <c r="F16" s="93">
        <v>3</v>
      </c>
      <c r="G16" s="93">
        <v>25</v>
      </c>
      <c r="H16" s="94">
        <f t="shared" si="0"/>
        <v>37</v>
      </c>
      <c r="I16" s="95">
        <v>37</v>
      </c>
      <c r="J16" s="96">
        <f t="shared" si="1"/>
        <v>3.3636363636363638</v>
      </c>
      <c r="K16" s="15"/>
      <c r="L16" s="15"/>
      <c r="M16" s="15"/>
      <c r="N16" s="15"/>
      <c r="O16" s="15"/>
      <c r="P16" s="15"/>
      <c r="Q16" s="15"/>
      <c r="R16" s="15"/>
      <c r="S16" s="15"/>
      <c r="T16" s="15"/>
      <c r="U16" s="15"/>
      <c r="V16" s="15"/>
      <c r="W16" s="15"/>
      <c r="X16" s="15"/>
      <c r="Y16" s="15"/>
      <c r="Z16" s="15"/>
    </row>
    <row r="17" spans="1:26" ht="15.75" customHeight="1">
      <c r="A17" s="89" t="s">
        <v>185</v>
      </c>
      <c r="B17" s="90" t="s">
        <v>179</v>
      </c>
      <c r="C17" s="91" t="s">
        <v>186</v>
      </c>
      <c r="D17" s="89">
        <v>1</v>
      </c>
      <c r="E17" s="92"/>
      <c r="F17" s="93">
        <v>3</v>
      </c>
      <c r="G17" s="93">
        <v>20</v>
      </c>
      <c r="H17" s="94">
        <f t="shared" si="0"/>
        <v>32</v>
      </c>
      <c r="I17" s="97"/>
      <c r="J17" s="98">
        <f t="shared" si="1"/>
        <v>0</v>
      </c>
      <c r="K17" s="15"/>
      <c r="L17" s="15"/>
      <c r="M17" s="15"/>
      <c r="N17" s="15"/>
      <c r="O17" s="15"/>
      <c r="P17" s="15"/>
      <c r="Q17" s="15"/>
      <c r="R17" s="15"/>
      <c r="S17" s="15"/>
      <c r="T17" s="15"/>
      <c r="U17" s="15"/>
      <c r="V17" s="15"/>
      <c r="W17" s="15"/>
      <c r="X17" s="15"/>
      <c r="Y17" s="15"/>
      <c r="Z17" s="15"/>
    </row>
    <row r="18" spans="1:26" ht="15.75" customHeight="1">
      <c r="A18" s="89" t="s">
        <v>187</v>
      </c>
      <c r="B18" s="90" t="s">
        <v>179</v>
      </c>
      <c r="C18" s="91" t="s">
        <v>188</v>
      </c>
      <c r="D18" s="89">
        <v>1</v>
      </c>
      <c r="E18" s="92"/>
      <c r="F18" s="93"/>
      <c r="G18" s="93">
        <v>25</v>
      </c>
      <c r="H18" s="94">
        <f t="shared" si="0"/>
        <v>25</v>
      </c>
      <c r="I18" s="97"/>
      <c r="J18" s="98">
        <f t="shared" si="1"/>
        <v>0</v>
      </c>
      <c r="K18" s="15"/>
      <c r="L18" s="15"/>
      <c r="M18" s="15"/>
      <c r="N18" s="15"/>
      <c r="O18" s="15"/>
      <c r="P18" s="15"/>
      <c r="Q18" s="15"/>
      <c r="R18" s="15"/>
      <c r="S18" s="15"/>
      <c r="T18" s="15"/>
      <c r="U18" s="15"/>
      <c r="V18" s="15"/>
      <c r="W18" s="15"/>
      <c r="X18" s="15"/>
      <c r="Y18" s="15"/>
      <c r="Z18" s="15"/>
    </row>
    <row r="19" spans="1:26" ht="15.75" customHeight="1">
      <c r="A19" s="89" t="s">
        <v>189</v>
      </c>
      <c r="B19" s="90" t="s">
        <v>190</v>
      </c>
      <c r="C19" s="91" t="s">
        <v>191</v>
      </c>
      <c r="D19" s="89">
        <v>1</v>
      </c>
      <c r="E19" s="92"/>
      <c r="F19" s="93">
        <v>3.5</v>
      </c>
      <c r="G19" s="93">
        <v>18</v>
      </c>
      <c r="H19" s="94">
        <f t="shared" si="0"/>
        <v>32</v>
      </c>
      <c r="I19" s="95"/>
      <c r="J19" s="98">
        <f t="shared" si="1"/>
        <v>0</v>
      </c>
      <c r="K19" s="15"/>
      <c r="L19" s="15"/>
      <c r="M19" s="15"/>
      <c r="N19" s="15"/>
      <c r="O19" s="15"/>
      <c r="P19" s="15"/>
      <c r="Q19" s="15"/>
      <c r="R19" s="15"/>
      <c r="S19" s="15"/>
      <c r="T19" s="15"/>
      <c r="U19" s="15"/>
      <c r="V19" s="15"/>
      <c r="W19" s="15"/>
      <c r="X19" s="15"/>
      <c r="Y19" s="15"/>
      <c r="Z19" s="15"/>
    </row>
    <row r="20" spans="1:26" ht="15.75" customHeight="1">
      <c r="A20" s="89" t="s">
        <v>192</v>
      </c>
      <c r="B20" s="90" t="s">
        <v>190</v>
      </c>
      <c r="C20" s="99" t="s">
        <v>193</v>
      </c>
      <c r="D20" s="89">
        <v>1</v>
      </c>
      <c r="E20" s="92"/>
      <c r="F20" s="93">
        <v>4</v>
      </c>
      <c r="G20" s="93">
        <v>30</v>
      </c>
      <c r="H20" s="94">
        <f t="shared" si="0"/>
        <v>46</v>
      </c>
      <c r="I20" s="97"/>
      <c r="J20" s="98">
        <f t="shared" si="1"/>
        <v>0</v>
      </c>
      <c r="K20" s="15"/>
      <c r="L20" s="15"/>
      <c r="M20" s="15"/>
      <c r="N20" s="15"/>
      <c r="O20" s="15"/>
      <c r="P20" s="15"/>
      <c r="Q20" s="15"/>
      <c r="R20" s="15"/>
      <c r="S20" s="15"/>
      <c r="T20" s="15"/>
      <c r="U20" s="15"/>
      <c r="V20" s="15"/>
      <c r="W20" s="15"/>
      <c r="X20" s="15"/>
      <c r="Y20" s="15"/>
      <c r="Z20" s="15"/>
    </row>
    <row r="21" spans="1:26" ht="15.75" customHeight="1">
      <c r="A21" s="89" t="s">
        <v>194</v>
      </c>
      <c r="B21" s="90" t="s">
        <v>190</v>
      </c>
      <c r="C21" s="99" t="s">
        <v>195</v>
      </c>
      <c r="D21" s="89">
        <v>1</v>
      </c>
      <c r="E21" s="92">
        <v>1</v>
      </c>
      <c r="F21" s="93">
        <v>4</v>
      </c>
      <c r="G21" s="93">
        <v>35</v>
      </c>
      <c r="H21" s="94">
        <f t="shared" si="0"/>
        <v>51</v>
      </c>
      <c r="I21" s="95">
        <v>51</v>
      </c>
      <c r="J21" s="98">
        <f t="shared" si="1"/>
        <v>4.6363636363636367</v>
      </c>
      <c r="K21" s="15"/>
      <c r="L21" s="15"/>
      <c r="M21" s="15"/>
      <c r="N21" s="15"/>
      <c r="O21" s="15"/>
      <c r="P21" s="15"/>
      <c r="Q21" s="15"/>
      <c r="R21" s="15"/>
      <c r="S21" s="15"/>
      <c r="T21" s="15"/>
      <c r="U21" s="15"/>
      <c r="V21" s="15"/>
      <c r="W21" s="15"/>
      <c r="X21" s="15"/>
      <c r="Y21" s="15"/>
      <c r="Z21" s="15"/>
    </row>
    <row r="22" spans="1:26" ht="15.75" customHeight="1">
      <c r="A22" s="89" t="s">
        <v>196</v>
      </c>
      <c r="B22" s="90" t="s">
        <v>190</v>
      </c>
      <c r="C22" s="99" t="s">
        <v>197</v>
      </c>
      <c r="D22" s="89" t="s">
        <v>198</v>
      </c>
      <c r="E22" s="92"/>
      <c r="F22" s="93"/>
      <c r="G22" s="93">
        <v>50</v>
      </c>
      <c r="H22" s="94">
        <f t="shared" si="0"/>
        <v>50</v>
      </c>
      <c r="I22" s="97"/>
      <c r="J22" s="98">
        <f t="shared" si="1"/>
        <v>0</v>
      </c>
      <c r="K22" s="15"/>
      <c r="L22" s="15"/>
      <c r="M22" s="15"/>
      <c r="N22" s="15"/>
      <c r="O22" s="15"/>
      <c r="P22" s="15"/>
      <c r="Q22" s="15"/>
      <c r="R22" s="15"/>
      <c r="S22" s="15"/>
      <c r="T22" s="15"/>
      <c r="U22" s="15"/>
      <c r="V22" s="15"/>
      <c r="W22" s="15"/>
      <c r="X22" s="15"/>
      <c r="Y22" s="15"/>
      <c r="Z22" s="15"/>
    </row>
    <row r="23" spans="1:26" ht="15.75" customHeight="1">
      <c r="A23" s="89" t="s">
        <v>199</v>
      </c>
      <c r="B23" s="90" t="s">
        <v>190</v>
      </c>
      <c r="C23" s="91" t="s">
        <v>200</v>
      </c>
      <c r="D23" s="89" t="s">
        <v>201</v>
      </c>
      <c r="E23" s="92"/>
      <c r="F23" s="93">
        <v>4</v>
      </c>
      <c r="G23" s="93">
        <v>60</v>
      </c>
      <c r="H23" s="94">
        <f t="shared" si="0"/>
        <v>76</v>
      </c>
      <c r="I23" s="97"/>
      <c r="J23" s="98">
        <f t="shared" si="1"/>
        <v>0</v>
      </c>
      <c r="K23" s="15"/>
      <c r="L23" s="15"/>
      <c r="M23" s="15"/>
      <c r="N23" s="15"/>
      <c r="O23" s="15"/>
      <c r="P23" s="15"/>
      <c r="Q23" s="15"/>
      <c r="R23" s="15"/>
      <c r="S23" s="15"/>
      <c r="T23" s="15"/>
      <c r="U23" s="15"/>
      <c r="V23" s="15"/>
      <c r="W23" s="15"/>
      <c r="X23" s="15"/>
      <c r="Y23" s="15"/>
      <c r="Z23" s="15"/>
    </row>
    <row r="24" spans="1:26" ht="15.75" customHeight="1">
      <c r="A24" s="89" t="s">
        <v>202</v>
      </c>
      <c r="B24" s="90" t="s">
        <v>190</v>
      </c>
      <c r="C24" s="99" t="s">
        <v>203</v>
      </c>
      <c r="D24" s="89" t="s">
        <v>201</v>
      </c>
      <c r="E24" s="92">
        <v>2</v>
      </c>
      <c r="F24" s="93"/>
      <c r="G24" s="93">
        <v>30</v>
      </c>
      <c r="H24" s="94">
        <f t="shared" si="0"/>
        <v>30</v>
      </c>
      <c r="I24" s="95">
        <v>30</v>
      </c>
      <c r="J24" s="98">
        <f t="shared" si="1"/>
        <v>2.7272727272727271</v>
      </c>
      <c r="K24" s="15"/>
      <c r="L24" s="15"/>
      <c r="M24" s="15"/>
      <c r="N24" s="15"/>
      <c r="O24" s="15"/>
      <c r="P24" s="15"/>
      <c r="Q24" s="15"/>
      <c r="R24" s="15"/>
      <c r="S24" s="15"/>
      <c r="T24" s="15"/>
      <c r="U24" s="15"/>
      <c r="V24" s="15"/>
      <c r="W24" s="15"/>
      <c r="X24" s="15"/>
      <c r="Y24" s="15"/>
      <c r="Z24" s="15"/>
    </row>
    <row r="25" spans="1:26" ht="15.75" customHeight="1">
      <c r="A25" s="89" t="s">
        <v>204</v>
      </c>
      <c r="B25" s="90" t="s">
        <v>190</v>
      </c>
      <c r="C25" s="100" t="s">
        <v>205</v>
      </c>
      <c r="D25" s="89" t="s">
        <v>198</v>
      </c>
      <c r="E25" s="92"/>
      <c r="F25" s="93"/>
      <c r="G25" s="93">
        <v>45</v>
      </c>
      <c r="H25" s="94">
        <f t="shared" si="0"/>
        <v>45</v>
      </c>
      <c r="I25" s="97"/>
      <c r="J25" s="98">
        <f t="shared" si="1"/>
        <v>0</v>
      </c>
      <c r="K25" s="15"/>
      <c r="L25" s="15"/>
      <c r="M25" s="15"/>
      <c r="N25" s="15"/>
      <c r="O25" s="15"/>
      <c r="P25" s="15"/>
      <c r="Q25" s="15"/>
      <c r="R25" s="15"/>
      <c r="S25" s="15"/>
      <c r="T25" s="15"/>
      <c r="U25" s="15"/>
      <c r="V25" s="15"/>
      <c r="W25" s="15"/>
      <c r="X25" s="15"/>
      <c r="Y25" s="15"/>
      <c r="Z25" s="15"/>
    </row>
    <row r="26" spans="1:26" ht="15.75" customHeight="1">
      <c r="A26" s="89" t="s">
        <v>206</v>
      </c>
      <c r="B26" s="90" t="s">
        <v>190</v>
      </c>
      <c r="C26" s="99" t="s">
        <v>207</v>
      </c>
      <c r="D26" s="89" t="s">
        <v>208</v>
      </c>
      <c r="E26" s="92">
        <v>3</v>
      </c>
      <c r="F26" s="93"/>
      <c r="G26" s="93">
        <v>50</v>
      </c>
      <c r="H26" s="94">
        <f t="shared" si="0"/>
        <v>50</v>
      </c>
      <c r="I26" s="95">
        <v>50</v>
      </c>
      <c r="J26" s="98">
        <f t="shared" si="1"/>
        <v>4.545454545454545</v>
      </c>
      <c r="K26" s="15"/>
      <c r="L26" s="15"/>
      <c r="M26" s="15"/>
      <c r="N26" s="15"/>
      <c r="O26" s="15"/>
      <c r="P26" s="15"/>
      <c r="Q26" s="15"/>
      <c r="R26" s="15"/>
      <c r="S26" s="15"/>
      <c r="T26" s="15"/>
      <c r="U26" s="15"/>
      <c r="V26" s="15"/>
      <c r="W26" s="15"/>
      <c r="X26" s="15"/>
      <c r="Y26" s="15"/>
      <c r="Z26" s="15"/>
    </row>
    <row r="27" spans="1:26" ht="15.75" customHeight="1">
      <c r="A27" s="89" t="s">
        <v>209</v>
      </c>
      <c r="B27" s="90" t="s">
        <v>190</v>
      </c>
      <c r="C27" s="91" t="s">
        <v>210</v>
      </c>
      <c r="D27" s="89" t="s">
        <v>198</v>
      </c>
      <c r="E27" s="92"/>
      <c r="F27" s="93">
        <v>4</v>
      </c>
      <c r="G27" s="93">
        <v>45</v>
      </c>
      <c r="H27" s="94">
        <f t="shared" si="0"/>
        <v>61</v>
      </c>
      <c r="I27" s="97"/>
      <c r="J27" s="98">
        <f t="shared" si="1"/>
        <v>0</v>
      </c>
      <c r="K27" s="15"/>
      <c r="L27" s="15"/>
      <c r="M27" s="15"/>
      <c r="N27" s="15"/>
      <c r="O27" s="15"/>
      <c r="P27" s="15"/>
      <c r="Q27" s="15"/>
      <c r="R27" s="15"/>
      <c r="S27" s="15"/>
      <c r="T27" s="15"/>
      <c r="U27" s="15"/>
      <c r="V27" s="15"/>
      <c r="W27" s="15"/>
      <c r="X27" s="15"/>
      <c r="Y27" s="15"/>
      <c r="Z27" s="15"/>
    </row>
    <row r="28" spans="1:26" ht="15.75" customHeight="1">
      <c r="A28" s="89" t="s">
        <v>211</v>
      </c>
      <c r="B28" s="90" t="s">
        <v>190</v>
      </c>
      <c r="C28" s="101" t="s">
        <v>212</v>
      </c>
      <c r="D28" s="89" t="s">
        <v>213</v>
      </c>
      <c r="E28" s="92"/>
      <c r="F28" s="93">
        <v>3</v>
      </c>
      <c r="G28" s="93">
        <v>35</v>
      </c>
      <c r="H28" s="94">
        <f t="shared" si="0"/>
        <v>47</v>
      </c>
      <c r="I28" s="97"/>
      <c r="J28" s="98">
        <f t="shared" si="1"/>
        <v>0</v>
      </c>
      <c r="K28" s="15"/>
      <c r="L28" s="15"/>
      <c r="M28" s="15"/>
      <c r="N28" s="15"/>
      <c r="O28" s="15"/>
      <c r="P28" s="15"/>
      <c r="Q28" s="15"/>
      <c r="R28" s="15"/>
      <c r="S28" s="15"/>
      <c r="T28" s="15"/>
      <c r="U28" s="15"/>
      <c r="V28" s="15"/>
      <c r="W28" s="15"/>
      <c r="X28" s="15"/>
      <c r="Y28" s="15"/>
      <c r="Z28" s="15"/>
    </row>
    <row r="29" spans="1:26" ht="15.75" customHeight="1">
      <c r="A29" s="89" t="s">
        <v>214</v>
      </c>
      <c r="B29" s="90" t="s">
        <v>215</v>
      </c>
      <c r="C29" s="91" t="s">
        <v>216</v>
      </c>
      <c r="D29" s="89">
        <v>1</v>
      </c>
      <c r="E29" s="92"/>
      <c r="F29" s="93"/>
      <c r="G29" s="93">
        <v>55</v>
      </c>
      <c r="H29" s="94">
        <f t="shared" si="0"/>
        <v>55</v>
      </c>
      <c r="I29" s="97"/>
      <c r="J29" s="98">
        <f t="shared" si="1"/>
        <v>0</v>
      </c>
      <c r="K29" s="15"/>
      <c r="L29" s="15"/>
      <c r="M29" s="15"/>
      <c r="N29" s="15"/>
      <c r="O29" s="15"/>
      <c r="P29" s="15"/>
      <c r="Q29" s="15"/>
      <c r="R29" s="15"/>
      <c r="S29" s="15"/>
      <c r="T29" s="15"/>
      <c r="U29" s="15"/>
      <c r="V29" s="15"/>
      <c r="W29" s="15"/>
      <c r="X29" s="15"/>
      <c r="Y29" s="15"/>
      <c r="Z29" s="15"/>
    </row>
    <row r="30" spans="1:26" ht="15.75" customHeight="1">
      <c r="A30" s="89" t="s">
        <v>217</v>
      </c>
      <c r="B30" s="90" t="s">
        <v>215</v>
      </c>
      <c r="C30" s="99" t="s">
        <v>218</v>
      </c>
      <c r="D30" s="89">
        <v>1</v>
      </c>
      <c r="E30" s="92">
        <v>1</v>
      </c>
      <c r="F30" s="93">
        <v>4</v>
      </c>
      <c r="G30" s="93">
        <v>30</v>
      </c>
      <c r="H30" s="94">
        <f t="shared" si="0"/>
        <v>46</v>
      </c>
      <c r="I30" s="95">
        <v>46</v>
      </c>
      <c r="J30" s="98">
        <f t="shared" si="1"/>
        <v>4.1818181818181817</v>
      </c>
      <c r="K30" s="15"/>
      <c r="L30" s="15"/>
      <c r="M30" s="15"/>
      <c r="N30" s="15"/>
      <c r="O30" s="15"/>
      <c r="P30" s="15"/>
      <c r="Q30" s="15"/>
      <c r="R30" s="15"/>
      <c r="S30" s="15"/>
      <c r="T30" s="15"/>
      <c r="U30" s="15"/>
      <c r="V30" s="15"/>
      <c r="W30" s="15"/>
      <c r="X30" s="15"/>
      <c r="Y30" s="15"/>
      <c r="Z30" s="15"/>
    </row>
    <row r="31" spans="1:26" ht="15.75" customHeight="1">
      <c r="A31" s="89" t="s">
        <v>219</v>
      </c>
      <c r="B31" s="90" t="s">
        <v>215</v>
      </c>
      <c r="C31" s="91" t="s">
        <v>220</v>
      </c>
      <c r="D31" s="89" t="s">
        <v>213</v>
      </c>
      <c r="E31" s="92"/>
      <c r="F31" s="93">
        <v>2</v>
      </c>
      <c r="G31" s="93">
        <v>26</v>
      </c>
      <c r="H31" s="94">
        <f t="shared" si="0"/>
        <v>34</v>
      </c>
      <c r="I31" s="97"/>
      <c r="J31" s="98">
        <f t="shared" si="1"/>
        <v>0</v>
      </c>
      <c r="K31" s="15"/>
      <c r="L31" s="15"/>
      <c r="M31" s="15"/>
      <c r="N31" s="15"/>
      <c r="O31" s="15"/>
      <c r="P31" s="15"/>
      <c r="Q31" s="15"/>
      <c r="R31" s="15"/>
      <c r="S31" s="15"/>
      <c r="T31" s="15"/>
      <c r="U31" s="15"/>
      <c r="V31" s="15"/>
      <c r="W31" s="15"/>
      <c r="X31" s="15"/>
      <c r="Y31" s="15"/>
      <c r="Z31" s="15"/>
    </row>
    <row r="32" spans="1:26" ht="15.75" customHeight="1">
      <c r="A32" s="89" t="s">
        <v>221</v>
      </c>
      <c r="B32" s="90" t="s">
        <v>215</v>
      </c>
      <c r="C32" s="91" t="s">
        <v>222</v>
      </c>
      <c r="D32" s="89" t="s">
        <v>198</v>
      </c>
      <c r="E32" s="92"/>
      <c r="F32" s="93"/>
      <c r="G32" s="93">
        <v>30</v>
      </c>
      <c r="H32" s="94">
        <f t="shared" si="0"/>
        <v>30</v>
      </c>
      <c r="I32" s="97"/>
      <c r="J32" s="98">
        <f t="shared" si="1"/>
        <v>0</v>
      </c>
      <c r="K32" s="15"/>
      <c r="L32" s="15"/>
      <c r="M32" s="15"/>
      <c r="N32" s="15"/>
      <c r="O32" s="15"/>
      <c r="P32" s="15"/>
      <c r="Q32" s="15"/>
      <c r="R32" s="15"/>
      <c r="S32" s="15"/>
      <c r="T32" s="15"/>
      <c r="U32" s="15"/>
      <c r="V32" s="15"/>
      <c r="W32" s="15"/>
      <c r="X32" s="15"/>
      <c r="Y32" s="15"/>
      <c r="Z32" s="15"/>
    </row>
    <row r="33" spans="1:26" ht="15.75" customHeight="1">
      <c r="A33" s="89" t="s">
        <v>223</v>
      </c>
      <c r="B33" s="90" t="s">
        <v>215</v>
      </c>
      <c r="C33" s="91" t="s">
        <v>224</v>
      </c>
      <c r="D33" s="89" t="s">
        <v>198</v>
      </c>
      <c r="E33" s="92"/>
      <c r="F33" s="93"/>
      <c r="G33" s="93">
        <v>50</v>
      </c>
      <c r="H33" s="94">
        <f t="shared" si="0"/>
        <v>50</v>
      </c>
      <c r="I33" s="97"/>
      <c r="J33" s="98">
        <f t="shared" si="1"/>
        <v>0</v>
      </c>
      <c r="K33" s="15"/>
      <c r="L33" s="15"/>
      <c r="M33" s="15"/>
      <c r="N33" s="15"/>
      <c r="O33" s="15"/>
      <c r="P33" s="15"/>
      <c r="Q33" s="15"/>
      <c r="R33" s="15"/>
      <c r="S33" s="15"/>
      <c r="T33" s="15"/>
      <c r="U33" s="15"/>
      <c r="V33" s="15"/>
      <c r="W33" s="15"/>
      <c r="X33" s="15"/>
      <c r="Y33" s="15"/>
      <c r="Z33" s="15"/>
    </row>
    <row r="34" spans="1:26" ht="15.75" customHeight="1">
      <c r="A34" s="89" t="s">
        <v>225</v>
      </c>
      <c r="B34" s="90" t="s">
        <v>215</v>
      </c>
      <c r="C34" s="91" t="s">
        <v>226</v>
      </c>
      <c r="D34" s="89" t="s">
        <v>198</v>
      </c>
      <c r="E34" s="92"/>
      <c r="F34" s="93">
        <v>3</v>
      </c>
      <c r="G34" s="93">
        <v>50</v>
      </c>
      <c r="H34" s="94">
        <f t="shared" si="0"/>
        <v>62</v>
      </c>
      <c r="I34" s="97"/>
      <c r="J34" s="98">
        <f t="shared" si="1"/>
        <v>0</v>
      </c>
      <c r="K34" s="15"/>
      <c r="L34" s="15"/>
      <c r="M34" s="15"/>
      <c r="N34" s="15"/>
      <c r="O34" s="15"/>
      <c r="P34" s="15"/>
      <c r="Q34" s="15"/>
      <c r="R34" s="15"/>
      <c r="S34" s="15"/>
      <c r="T34" s="15"/>
      <c r="U34" s="15"/>
      <c r="V34" s="15"/>
      <c r="W34" s="15"/>
      <c r="X34" s="15"/>
      <c r="Y34" s="15"/>
      <c r="Z34" s="15"/>
    </row>
    <row r="35" spans="1:26" ht="15.75" customHeight="1">
      <c r="A35" s="89" t="s">
        <v>227</v>
      </c>
      <c r="B35" s="90" t="s">
        <v>215</v>
      </c>
      <c r="C35" s="91" t="s">
        <v>228</v>
      </c>
      <c r="D35" s="89" t="s">
        <v>213</v>
      </c>
      <c r="E35" s="92"/>
      <c r="F35" s="93"/>
      <c r="G35" s="93">
        <v>60</v>
      </c>
      <c r="H35" s="94">
        <f t="shared" si="0"/>
        <v>60</v>
      </c>
      <c r="I35" s="97"/>
      <c r="J35" s="98">
        <f t="shared" si="1"/>
        <v>0</v>
      </c>
      <c r="K35" s="15"/>
      <c r="L35" s="15"/>
      <c r="M35" s="15"/>
      <c r="N35" s="15"/>
      <c r="O35" s="15"/>
      <c r="P35" s="15"/>
      <c r="Q35" s="15"/>
      <c r="R35" s="15"/>
      <c r="S35" s="15"/>
      <c r="T35" s="15"/>
      <c r="U35" s="15"/>
      <c r="V35" s="15"/>
      <c r="W35" s="15"/>
      <c r="X35" s="15"/>
      <c r="Y35" s="15"/>
      <c r="Z35" s="15"/>
    </row>
    <row r="36" spans="1:26" ht="15.75" customHeight="1">
      <c r="A36" s="89" t="s">
        <v>229</v>
      </c>
      <c r="B36" s="90" t="s">
        <v>215</v>
      </c>
      <c r="C36" s="99" t="s">
        <v>230</v>
      </c>
      <c r="D36" s="102" t="s">
        <v>213</v>
      </c>
      <c r="E36" s="103"/>
      <c r="F36" s="93"/>
      <c r="G36" s="93">
        <v>80</v>
      </c>
      <c r="H36" s="94">
        <f t="shared" si="0"/>
        <v>80</v>
      </c>
      <c r="I36" s="97"/>
      <c r="J36" s="98">
        <f t="shared" si="1"/>
        <v>0</v>
      </c>
      <c r="K36" s="15"/>
      <c r="L36" s="15"/>
      <c r="M36" s="15"/>
      <c r="N36" s="15"/>
      <c r="O36" s="15"/>
      <c r="P36" s="15"/>
      <c r="Q36" s="15"/>
      <c r="R36" s="15"/>
      <c r="S36" s="15"/>
      <c r="T36" s="15"/>
      <c r="U36" s="15"/>
      <c r="V36" s="15"/>
      <c r="W36" s="15"/>
      <c r="X36" s="15"/>
      <c r="Y36" s="15"/>
      <c r="Z36" s="15"/>
    </row>
    <row r="37" spans="1:26" ht="15.75" customHeight="1">
      <c r="A37" s="89" t="s">
        <v>231</v>
      </c>
      <c r="B37" s="90" t="s">
        <v>215</v>
      </c>
      <c r="C37" s="91" t="s">
        <v>712</v>
      </c>
      <c r="D37" s="89" t="s">
        <v>213</v>
      </c>
      <c r="E37" s="92">
        <v>3</v>
      </c>
      <c r="F37" s="93"/>
      <c r="G37" s="93">
        <v>60</v>
      </c>
      <c r="H37" s="94">
        <f t="shared" si="0"/>
        <v>60</v>
      </c>
      <c r="I37" s="95">
        <v>50</v>
      </c>
      <c r="J37" s="98">
        <f t="shared" si="1"/>
        <v>4.545454545454545</v>
      </c>
      <c r="K37" s="15"/>
      <c r="L37" s="15"/>
      <c r="M37" s="15"/>
      <c r="N37" s="15"/>
      <c r="O37" s="15"/>
      <c r="P37" s="15"/>
      <c r="Q37" s="15"/>
      <c r="R37" s="15"/>
      <c r="S37" s="15"/>
      <c r="T37" s="15"/>
      <c r="U37" s="15"/>
      <c r="V37" s="15"/>
      <c r="W37" s="15"/>
      <c r="X37" s="15"/>
      <c r="Y37" s="15"/>
      <c r="Z37" s="15"/>
    </row>
    <row r="38" spans="1:26" ht="15.75" customHeight="1">
      <c r="A38" s="89" t="s">
        <v>232</v>
      </c>
      <c r="B38" s="90" t="s">
        <v>215</v>
      </c>
      <c r="C38" s="99" t="s">
        <v>714</v>
      </c>
      <c r="D38" s="89" t="s">
        <v>233</v>
      </c>
      <c r="E38" s="92">
        <v>3</v>
      </c>
      <c r="F38" s="93"/>
      <c r="G38" s="93">
        <v>50</v>
      </c>
      <c r="H38" s="94">
        <f t="shared" si="0"/>
        <v>50</v>
      </c>
      <c r="I38" s="95">
        <v>40</v>
      </c>
      <c r="J38" s="98">
        <f t="shared" si="1"/>
        <v>3.6363636363636367</v>
      </c>
      <c r="K38" s="15"/>
      <c r="L38" s="15"/>
      <c r="M38" s="15"/>
      <c r="N38" s="15"/>
      <c r="O38" s="15"/>
      <c r="P38" s="15"/>
      <c r="Q38" s="15"/>
      <c r="R38" s="15"/>
      <c r="S38" s="15"/>
      <c r="T38" s="15"/>
      <c r="U38" s="15"/>
      <c r="V38" s="15"/>
      <c r="W38" s="15"/>
      <c r="X38" s="15"/>
      <c r="Y38" s="15"/>
      <c r="Z38" s="15"/>
    </row>
    <row r="39" spans="1:26" ht="15.75" customHeight="1">
      <c r="A39" s="89" t="s">
        <v>234</v>
      </c>
      <c r="B39" s="90" t="s">
        <v>215</v>
      </c>
      <c r="C39" s="99" t="s">
        <v>713</v>
      </c>
      <c r="D39" s="89" t="s">
        <v>213</v>
      </c>
      <c r="E39" s="92">
        <v>3</v>
      </c>
      <c r="F39" s="93"/>
      <c r="G39" s="93">
        <v>60</v>
      </c>
      <c r="H39" s="94">
        <f t="shared" si="0"/>
        <v>60</v>
      </c>
      <c r="I39" s="95">
        <v>41</v>
      </c>
      <c r="J39" s="98">
        <f t="shared" si="1"/>
        <v>3.7272727272727275</v>
      </c>
      <c r="K39" s="15"/>
      <c r="L39" s="15"/>
      <c r="M39" s="15"/>
      <c r="N39" s="15"/>
      <c r="O39" s="15"/>
      <c r="P39" s="15"/>
      <c r="Q39" s="15"/>
      <c r="R39" s="15"/>
      <c r="S39" s="15"/>
      <c r="T39" s="15"/>
      <c r="U39" s="15"/>
      <c r="V39" s="15"/>
      <c r="W39" s="15"/>
      <c r="X39" s="15"/>
      <c r="Y39" s="15"/>
      <c r="Z39" s="15"/>
    </row>
    <row r="40" spans="1:26" ht="15.75" customHeight="1">
      <c r="A40" s="89" t="s">
        <v>235</v>
      </c>
      <c r="B40" s="90" t="s">
        <v>215</v>
      </c>
      <c r="C40" s="101" t="s">
        <v>236</v>
      </c>
      <c r="D40" s="89" t="s">
        <v>201</v>
      </c>
      <c r="E40" s="92">
        <v>2</v>
      </c>
      <c r="F40" s="93"/>
      <c r="G40" s="93">
        <v>90</v>
      </c>
      <c r="H40" s="94">
        <f t="shared" si="0"/>
        <v>90</v>
      </c>
      <c r="I40" s="95">
        <v>40</v>
      </c>
      <c r="J40" s="98">
        <f t="shared" si="1"/>
        <v>3.6363636363636367</v>
      </c>
      <c r="K40" s="15"/>
      <c r="L40" s="15"/>
      <c r="M40" s="15"/>
      <c r="N40" s="15"/>
      <c r="O40" s="15"/>
      <c r="P40" s="15"/>
      <c r="Q40" s="15"/>
      <c r="R40" s="15"/>
      <c r="S40" s="15"/>
      <c r="T40" s="15"/>
      <c r="U40" s="15"/>
      <c r="V40" s="15"/>
      <c r="W40" s="15"/>
      <c r="X40" s="15"/>
      <c r="Y40" s="15"/>
      <c r="Z40" s="15"/>
    </row>
    <row r="41" spans="1:26" ht="15.75" customHeight="1">
      <c r="A41" s="89" t="s">
        <v>237</v>
      </c>
      <c r="B41" s="90" t="s">
        <v>238</v>
      </c>
      <c r="C41" s="99" t="s">
        <v>239</v>
      </c>
      <c r="D41" s="89" t="s">
        <v>201</v>
      </c>
      <c r="E41" s="92"/>
      <c r="F41" s="93">
        <v>4</v>
      </c>
      <c r="G41" s="93">
        <v>55</v>
      </c>
      <c r="H41" s="94">
        <f t="shared" si="0"/>
        <v>71</v>
      </c>
      <c r="I41" s="97"/>
      <c r="J41" s="98">
        <f t="shared" si="1"/>
        <v>0</v>
      </c>
      <c r="K41" s="15"/>
      <c r="L41" s="15"/>
      <c r="M41" s="15"/>
      <c r="N41" s="15"/>
      <c r="O41" s="15"/>
      <c r="P41" s="15"/>
      <c r="Q41" s="15"/>
      <c r="R41" s="15"/>
      <c r="S41" s="15"/>
      <c r="T41" s="15"/>
      <c r="U41" s="15"/>
      <c r="V41" s="15"/>
      <c r="W41" s="15"/>
      <c r="X41" s="15"/>
      <c r="Y41" s="15"/>
      <c r="Z41" s="15"/>
    </row>
    <row r="42" spans="1:26" ht="15.75" customHeight="1">
      <c r="A42" s="89" t="s">
        <v>240</v>
      </c>
      <c r="B42" s="90" t="s">
        <v>238</v>
      </c>
      <c r="C42" s="99" t="s">
        <v>241</v>
      </c>
      <c r="D42" s="89" t="s">
        <v>201</v>
      </c>
      <c r="E42" s="92"/>
      <c r="F42" s="93">
        <v>4</v>
      </c>
      <c r="G42" s="93">
        <v>55</v>
      </c>
      <c r="H42" s="94">
        <f t="shared" si="0"/>
        <v>71</v>
      </c>
      <c r="I42" s="97"/>
      <c r="J42" s="98">
        <f t="shared" si="1"/>
        <v>0</v>
      </c>
      <c r="K42" s="15"/>
      <c r="L42" s="15"/>
      <c r="M42" s="15"/>
      <c r="N42" s="15"/>
      <c r="O42" s="15"/>
      <c r="P42" s="15"/>
      <c r="Q42" s="15"/>
      <c r="R42" s="15"/>
      <c r="S42" s="15"/>
      <c r="T42" s="15"/>
      <c r="U42" s="15"/>
      <c r="V42" s="15"/>
      <c r="W42" s="15"/>
      <c r="X42" s="15"/>
      <c r="Y42" s="15"/>
      <c r="Z42" s="15"/>
    </row>
    <row r="43" spans="1:26" ht="15.75" customHeight="1">
      <c r="A43" s="89" t="s">
        <v>242</v>
      </c>
      <c r="B43" s="90" t="s">
        <v>243</v>
      </c>
      <c r="C43" s="91" t="s">
        <v>244</v>
      </c>
      <c r="D43" s="89" t="s">
        <v>201</v>
      </c>
      <c r="E43" s="92">
        <v>4</v>
      </c>
      <c r="F43" s="93">
        <v>3</v>
      </c>
      <c r="G43" s="93">
        <v>30</v>
      </c>
      <c r="H43" s="94">
        <f t="shared" si="0"/>
        <v>42</v>
      </c>
      <c r="I43" s="95">
        <v>40</v>
      </c>
      <c r="J43" s="98">
        <f t="shared" si="1"/>
        <v>3.6363636363636367</v>
      </c>
      <c r="K43" s="15"/>
      <c r="L43" s="15"/>
      <c r="M43" s="15"/>
      <c r="N43" s="15"/>
      <c r="O43" s="15"/>
      <c r="P43" s="15"/>
      <c r="Q43" s="15"/>
      <c r="R43" s="15"/>
      <c r="S43" s="15"/>
      <c r="T43" s="15"/>
      <c r="U43" s="15"/>
      <c r="V43" s="15"/>
      <c r="W43" s="15"/>
      <c r="X43" s="15"/>
      <c r="Y43" s="15"/>
      <c r="Z43" s="15"/>
    </row>
    <row r="44" spans="1:26" ht="15.75" customHeight="1">
      <c r="A44" s="89" t="s">
        <v>245</v>
      </c>
      <c r="B44" s="90" t="s">
        <v>243</v>
      </c>
      <c r="C44" s="99" t="s">
        <v>246</v>
      </c>
      <c r="D44" s="104" t="s">
        <v>201</v>
      </c>
      <c r="E44" s="103"/>
      <c r="F44" s="93"/>
      <c r="G44" s="93">
        <v>50</v>
      </c>
      <c r="H44" s="94">
        <f t="shared" si="0"/>
        <v>50</v>
      </c>
      <c r="I44" s="97"/>
      <c r="J44" s="98">
        <f t="shared" si="1"/>
        <v>0</v>
      </c>
      <c r="K44" s="15"/>
      <c r="L44" s="15"/>
      <c r="M44" s="15"/>
      <c r="N44" s="15"/>
      <c r="O44" s="15"/>
      <c r="P44" s="15"/>
      <c r="Q44" s="15"/>
      <c r="R44" s="15"/>
      <c r="S44" s="15"/>
      <c r="T44" s="15"/>
      <c r="U44" s="15"/>
      <c r="V44" s="15"/>
      <c r="W44" s="15"/>
      <c r="X44" s="15"/>
      <c r="Y44" s="15"/>
      <c r="Z44" s="15"/>
    </row>
    <row r="45" spans="1:26" ht="15.75" customHeight="1">
      <c r="A45" s="89" t="s">
        <v>247</v>
      </c>
      <c r="B45" s="90" t="s">
        <v>243</v>
      </c>
      <c r="C45" s="91" t="s">
        <v>248</v>
      </c>
      <c r="D45" s="89" t="s">
        <v>198</v>
      </c>
      <c r="E45" s="92"/>
      <c r="F45" s="93"/>
      <c r="G45" s="93">
        <v>60</v>
      </c>
      <c r="H45" s="94">
        <f t="shared" si="0"/>
        <v>60</v>
      </c>
      <c r="I45" s="97"/>
      <c r="J45" s="98">
        <f t="shared" si="1"/>
        <v>0</v>
      </c>
      <c r="K45" s="15"/>
      <c r="L45" s="15"/>
      <c r="M45" s="15"/>
      <c r="N45" s="15"/>
      <c r="O45" s="15"/>
      <c r="P45" s="15"/>
      <c r="Q45" s="15"/>
      <c r="R45" s="15"/>
      <c r="S45" s="15"/>
      <c r="T45" s="15"/>
      <c r="U45" s="15"/>
      <c r="V45" s="15"/>
      <c r="W45" s="15"/>
      <c r="X45" s="15"/>
      <c r="Y45" s="15"/>
      <c r="Z45" s="15"/>
    </row>
    <row r="46" spans="1:26" ht="15.75" customHeight="1">
      <c r="A46" s="89" t="s">
        <v>249</v>
      </c>
      <c r="B46" s="90" t="s">
        <v>243</v>
      </c>
      <c r="C46" s="91" t="s">
        <v>250</v>
      </c>
      <c r="D46" s="89" t="s">
        <v>198</v>
      </c>
      <c r="E46" s="92"/>
      <c r="F46" s="93">
        <v>5</v>
      </c>
      <c r="G46" s="93">
        <v>80</v>
      </c>
      <c r="H46" s="94">
        <f t="shared" si="0"/>
        <v>100</v>
      </c>
      <c r="I46" s="95"/>
      <c r="J46" s="98">
        <f t="shared" si="1"/>
        <v>0</v>
      </c>
      <c r="K46" s="15"/>
      <c r="L46" s="15"/>
      <c r="M46" s="15"/>
      <c r="N46" s="15"/>
      <c r="O46" s="15"/>
      <c r="P46" s="15"/>
      <c r="Q46" s="15"/>
      <c r="R46" s="15"/>
      <c r="S46" s="15"/>
      <c r="T46" s="15"/>
      <c r="U46" s="15"/>
      <c r="V46" s="15"/>
      <c r="W46" s="15"/>
      <c r="X46" s="15"/>
      <c r="Y46" s="15"/>
      <c r="Z46" s="15"/>
    </row>
    <row r="47" spans="1:26" ht="15.75" customHeight="1">
      <c r="A47" s="89" t="s">
        <v>251</v>
      </c>
      <c r="B47" s="90" t="s">
        <v>243</v>
      </c>
      <c r="C47" s="91" t="s">
        <v>252</v>
      </c>
      <c r="D47" s="89" t="s">
        <v>201</v>
      </c>
      <c r="E47" s="92"/>
      <c r="F47" s="93"/>
      <c r="G47" s="93">
        <v>40</v>
      </c>
      <c r="H47" s="94">
        <f t="shared" si="0"/>
        <v>40</v>
      </c>
      <c r="I47" s="97"/>
      <c r="J47" s="98">
        <f t="shared" si="1"/>
        <v>0</v>
      </c>
      <c r="K47" s="15"/>
      <c r="L47" s="15"/>
      <c r="M47" s="15"/>
      <c r="N47" s="15"/>
      <c r="O47" s="15"/>
      <c r="P47" s="15"/>
      <c r="Q47" s="15"/>
      <c r="R47" s="15"/>
      <c r="S47" s="15"/>
      <c r="T47" s="15"/>
      <c r="U47" s="15"/>
      <c r="V47" s="15"/>
      <c r="W47" s="15"/>
      <c r="X47" s="15"/>
      <c r="Y47" s="15"/>
      <c r="Z47" s="15"/>
    </row>
    <row r="48" spans="1:26" ht="15.75" customHeight="1">
      <c r="A48" s="89" t="s">
        <v>253</v>
      </c>
      <c r="B48" s="90" t="s">
        <v>243</v>
      </c>
      <c r="C48" s="91" t="s">
        <v>254</v>
      </c>
      <c r="D48" s="89" t="s">
        <v>233</v>
      </c>
      <c r="E48" s="92"/>
      <c r="F48" s="93"/>
      <c r="G48" s="93">
        <v>60</v>
      </c>
      <c r="H48" s="94">
        <f t="shared" si="0"/>
        <v>60</v>
      </c>
      <c r="I48" s="97"/>
      <c r="J48" s="98">
        <f t="shared" si="1"/>
        <v>0</v>
      </c>
      <c r="K48" s="15"/>
      <c r="L48" s="15"/>
      <c r="M48" s="15"/>
      <c r="N48" s="15"/>
      <c r="O48" s="15"/>
      <c r="P48" s="15"/>
      <c r="Q48" s="15"/>
      <c r="R48" s="15"/>
      <c r="S48" s="15"/>
      <c r="T48" s="15"/>
      <c r="U48" s="15"/>
      <c r="V48" s="15"/>
      <c r="W48" s="15"/>
      <c r="X48" s="15"/>
      <c r="Y48" s="15"/>
      <c r="Z48" s="15"/>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3:H13"/>
    <mergeCell ref="D6:I6"/>
    <mergeCell ref="D7:I7"/>
    <mergeCell ref="D8:I8"/>
    <mergeCell ref="D9:I9"/>
    <mergeCell ref="A11:A12"/>
    <mergeCell ref="B11:B12"/>
    <mergeCell ref="C11:C12"/>
    <mergeCell ref="D11:D12"/>
    <mergeCell ref="E11:E12"/>
    <mergeCell ref="F11:H11"/>
    <mergeCell ref="I11:J11"/>
    <mergeCell ref="A1:J1"/>
    <mergeCell ref="A2:J2"/>
    <mergeCell ref="A4:B4"/>
    <mergeCell ref="D4:J4"/>
    <mergeCell ref="D5:I5"/>
  </mergeCells>
  <conditionalFormatting sqref="J8">
    <cfRule type="cellIs" dxfId="16" priority="2" operator="greaterThan">
      <formula>0.1</formula>
    </cfRule>
  </conditionalFormatting>
  <conditionalFormatting sqref="J8">
    <cfRule type="cellIs" dxfId="15" priority="3" operator="greaterThanOrEqual">
      <formula>0.01</formula>
    </cfRule>
  </conditionalFormatting>
  <pageMargins left="0.78749999999999998" right="0.78749999999999998" top="1.0249999999999999" bottom="1.0249999999999999" header="0" footer="0"/>
  <pageSetup paperSize="9" firstPageNumber="0" orientation="portrait" horizontalDpi="300" verticalDpi="300"/>
  <headerFooter>
    <oddHeader>&amp;C&amp;A</oddHeader>
    <oddFooter>&amp;CPágina &amp;P</oddFooter>
  </headerFooter>
</worksheet>
</file>

<file path=xl/worksheets/sheet4.xml><?xml version="1.0" encoding="utf-8"?>
<worksheet xmlns="http://schemas.openxmlformats.org/spreadsheetml/2006/main" xmlns:r="http://schemas.openxmlformats.org/officeDocument/2006/relationships">
  <dimension ref="B1:O1000"/>
  <sheetViews>
    <sheetView topLeftCell="A4" zoomScaleNormal="100" workbookViewId="0">
      <selection activeCell="G22" sqref="G22"/>
    </sheetView>
  </sheetViews>
  <sheetFormatPr baseColWidth="10" defaultColWidth="9" defaultRowHeight="15.75"/>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 min="27" max="1025" width="11.25" customWidth="1"/>
  </cols>
  <sheetData>
    <row r="1" spans="2:15" ht="15.75" customHeight="1"/>
    <row r="2" spans="2:15" ht="15.75" customHeight="1">
      <c r="B2" s="14" t="s">
        <v>255</v>
      </c>
      <c r="C2" s="14"/>
      <c r="D2" s="14"/>
      <c r="E2" s="14"/>
      <c r="F2" s="14"/>
      <c r="G2" s="14"/>
      <c r="H2" s="14"/>
      <c r="I2" s="14"/>
      <c r="J2" s="14"/>
      <c r="K2" s="14"/>
      <c r="L2" s="105"/>
      <c r="M2" s="105"/>
      <c r="N2" s="105"/>
      <c r="O2" s="105"/>
    </row>
    <row r="3" spans="2:15" ht="33.75" customHeight="1">
      <c r="B3" s="13" t="s">
        <v>256</v>
      </c>
      <c r="C3" s="13"/>
      <c r="D3" s="13"/>
      <c r="E3" s="13"/>
      <c r="F3" s="13"/>
      <c r="G3" s="13"/>
      <c r="H3" s="13"/>
      <c r="I3" s="13"/>
      <c r="J3" s="13"/>
      <c r="K3" s="13"/>
      <c r="L3" s="106"/>
      <c r="M3" s="106"/>
      <c r="N3" s="106"/>
      <c r="O3" s="106"/>
    </row>
    <row r="4" spans="2:15" ht="15.75" customHeight="1">
      <c r="B4" s="5" t="s">
        <v>2</v>
      </c>
      <c r="C4" s="5"/>
      <c r="D4" s="5"/>
      <c r="E4" s="5"/>
      <c r="F4" s="5"/>
      <c r="G4" s="5"/>
      <c r="H4" s="5"/>
      <c r="I4" s="5"/>
      <c r="J4" s="5"/>
      <c r="K4" s="5"/>
      <c r="L4" s="106"/>
      <c r="M4" s="106"/>
      <c r="N4" s="106"/>
      <c r="O4" s="106"/>
    </row>
    <row r="5" spans="2:15" ht="33.75" customHeight="1">
      <c r="B5" s="4" t="s">
        <v>257</v>
      </c>
      <c r="C5" s="4"/>
      <c r="D5" s="4"/>
      <c r="E5" s="4"/>
      <c r="F5" s="4"/>
      <c r="G5" s="4"/>
      <c r="H5" s="4"/>
      <c r="I5" s="4"/>
      <c r="J5" s="4"/>
      <c r="K5" s="4"/>
      <c r="L5" s="106"/>
      <c r="M5" s="106"/>
      <c r="N5" s="106"/>
      <c r="O5" s="106"/>
    </row>
    <row r="6" spans="2:15" ht="15.75" customHeight="1"/>
    <row r="7" spans="2:15" ht="15.75" customHeight="1">
      <c r="B7" s="42" t="s">
        <v>258</v>
      </c>
    </row>
    <row r="8" spans="2:15" ht="15.75" customHeight="1">
      <c r="B8" s="30" t="s">
        <v>44</v>
      </c>
      <c r="C8" s="30">
        <v>30</v>
      </c>
    </row>
    <row r="9" spans="2:15" ht="15.75" customHeight="1">
      <c r="B9" s="30" t="s">
        <v>50</v>
      </c>
      <c r="C9" s="30">
        <v>100</v>
      </c>
      <c r="F9" s="107" t="s">
        <v>259</v>
      </c>
      <c r="G9" s="108" t="s">
        <v>260</v>
      </c>
      <c r="H9" s="108" t="s">
        <v>261</v>
      </c>
      <c r="I9" s="108" t="s">
        <v>56</v>
      </c>
      <c r="J9" s="108" t="s">
        <v>160</v>
      </c>
      <c r="K9" s="109" t="s">
        <v>177</v>
      </c>
    </row>
    <row r="10" spans="2:15" ht="15" customHeight="1">
      <c r="B10" s="30" t="s">
        <v>58</v>
      </c>
      <c r="C10" s="30">
        <v>20</v>
      </c>
      <c r="E10" s="233" t="s">
        <v>262</v>
      </c>
      <c r="F10" s="234" t="s">
        <v>263</v>
      </c>
      <c r="G10" s="41" t="s">
        <v>264</v>
      </c>
      <c r="H10" s="41" t="s">
        <v>265</v>
      </c>
      <c r="I10" s="41">
        <v>2</v>
      </c>
      <c r="J10" s="110">
        <f t="shared" ref="J10:J16" si="0">($C$15/$I$34)*I10</f>
        <v>20</v>
      </c>
      <c r="K10" s="111">
        <f t="shared" ref="K10:K16" si="1">($C$16/$I$34)*I10</f>
        <v>2</v>
      </c>
    </row>
    <row r="11" spans="2:15" ht="15.75" customHeight="1">
      <c r="B11" s="30" t="s">
        <v>62</v>
      </c>
      <c r="C11" s="30">
        <f>SUM(C8:C10)</f>
        <v>150</v>
      </c>
      <c r="E11" s="233"/>
      <c r="F11" s="234"/>
      <c r="G11" s="30" t="s">
        <v>266</v>
      </c>
      <c r="H11" s="30" t="s">
        <v>265</v>
      </c>
      <c r="I11" s="30">
        <v>2</v>
      </c>
      <c r="J11" s="112">
        <f t="shared" si="0"/>
        <v>20</v>
      </c>
      <c r="K11" s="113">
        <f t="shared" si="1"/>
        <v>2</v>
      </c>
    </row>
    <row r="12" spans="2:15" ht="15.75" customHeight="1">
      <c r="E12" s="233"/>
      <c r="F12" s="234"/>
      <c r="G12" s="30" t="s">
        <v>267</v>
      </c>
      <c r="H12" s="30" t="s">
        <v>265</v>
      </c>
      <c r="I12" s="30">
        <v>2</v>
      </c>
      <c r="J12" s="112">
        <f t="shared" si="0"/>
        <v>20</v>
      </c>
      <c r="K12" s="113">
        <f t="shared" si="1"/>
        <v>2</v>
      </c>
    </row>
    <row r="13" spans="2:15" ht="15.75" customHeight="1">
      <c r="B13" s="30" t="s">
        <v>268</v>
      </c>
      <c r="C13" s="114">
        <v>10</v>
      </c>
      <c r="E13" s="233"/>
      <c r="F13" s="234"/>
      <c r="G13" s="30" t="s">
        <v>269</v>
      </c>
      <c r="H13" s="30" t="s">
        <v>265</v>
      </c>
      <c r="I13" s="30">
        <v>2</v>
      </c>
      <c r="J13" s="112">
        <f t="shared" si="0"/>
        <v>20</v>
      </c>
      <c r="K13" s="113">
        <f t="shared" si="1"/>
        <v>2</v>
      </c>
    </row>
    <row r="14" spans="2:15" ht="15.75" customHeight="1">
      <c r="B14" s="30" t="s">
        <v>270</v>
      </c>
      <c r="C14" s="114">
        <v>1</v>
      </c>
      <c r="E14" s="233"/>
      <c r="F14" s="235" t="s">
        <v>271</v>
      </c>
      <c r="G14" s="30" t="s">
        <v>272</v>
      </c>
      <c r="H14" s="30" t="s">
        <v>265</v>
      </c>
      <c r="I14" s="30">
        <v>1</v>
      </c>
      <c r="J14" s="112">
        <f t="shared" si="0"/>
        <v>10</v>
      </c>
      <c r="K14" s="113">
        <f t="shared" si="1"/>
        <v>1</v>
      </c>
    </row>
    <row r="15" spans="2:15">
      <c r="B15" s="30" t="s">
        <v>273</v>
      </c>
      <c r="C15" s="30">
        <v>200</v>
      </c>
      <c r="E15" s="233"/>
      <c r="F15" s="235"/>
      <c r="G15" s="115" t="s">
        <v>274</v>
      </c>
      <c r="H15" s="115" t="s">
        <v>265</v>
      </c>
      <c r="I15" s="115">
        <v>1</v>
      </c>
      <c r="J15" s="116">
        <f t="shared" si="0"/>
        <v>10</v>
      </c>
      <c r="K15" s="117">
        <f t="shared" si="1"/>
        <v>1</v>
      </c>
    </row>
    <row r="16" spans="2:15" ht="15.75" customHeight="1">
      <c r="B16" s="30" t="s">
        <v>275</v>
      </c>
      <c r="C16" s="30">
        <v>20</v>
      </c>
      <c r="E16" s="233"/>
      <c r="F16" s="118" t="s">
        <v>276</v>
      </c>
      <c r="G16" s="119" t="s">
        <v>277</v>
      </c>
      <c r="H16" s="119" t="s">
        <v>265</v>
      </c>
      <c r="I16" s="119">
        <v>2</v>
      </c>
      <c r="J16" s="120">
        <f t="shared" si="0"/>
        <v>20</v>
      </c>
      <c r="K16" s="121">
        <f t="shared" si="1"/>
        <v>2</v>
      </c>
    </row>
    <row r="17" spans="2:11" ht="15.75" customHeight="1">
      <c r="B17" s="15"/>
      <c r="C17" s="15"/>
      <c r="E17" s="122"/>
    </row>
    <row r="18" spans="2:11" ht="15.75" customHeight="1">
      <c r="G18" s="60" t="s">
        <v>278</v>
      </c>
      <c r="J18" s="123">
        <f>SUM(J10:J16)</f>
        <v>120</v>
      </c>
      <c r="K18" s="123">
        <f>SUM(K10:K16)</f>
        <v>12</v>
      </c>
    </row>
    <row r="19" spans="2:11" ht="15.75" customHeight="1">
      <c r="B19" s="58" t="s">
        <v>279</v>
      </c>
    </row>
    <row r="20" spans="2:11" ht="15.75" customHeight="1">
      <c r="B20" s="30" t="s">
        <v>85</v>
      </c>
      <c r="C20" s="30">
        <f>'Principal - ABP'!J19</f>
        <v>4</v>
      </c>
      <c r="J20" s="123"/>
      <c r="K20" s="123"/>
    </row>
    <row r="21" spans="2:11" ht="15.75" customHeight="1">
      <c r="B21" s="30" t="s">
        <v>88</v>
      </c>
      <c r="C21" s="30">
        <f>C9*C20</f>
        <v>400</v>
      </c>
      <c r="E21" s="233" t="s">
        <v>280</v>
      </c>
      <c r="F21" s="124"/>
      <c r="G21" s="125" t="s">
        <v>281</v>
      </c>
      <c r="H21" s="125" t="s">
        <v>265</v>
      </c>
      <c r="I21" s="125">
        <v>4</v>
      </c>
      <c r="J21" s="126">
        <f>($C$15/$I$34)*I21</f>
        <v>40</v>
      </c>
      <c r="K21" s="127">
        <f>($C$16/$I$34)*I21</f>
        <v>4</v>
      </c>
    </row>
    <row r="22" spans="2:11" ht="15.75" customHeight="1">
      <c r="B22" s="30" t="s">
        <v>99</v>
      </c>
      <c r="C22" s="30">
        <f>C20*10</f>
        <v>40</v>
      </c>
      <c r="E22" s="233"/>
      <c r="F22" s="128"/>
      <c r="G22" s="115"/>
      <c r="H22" s="115"/>
      <c r="I22" s="115"/>
      <c r="J22" s="116"/>
      <c r="K22" s="117"/>
    </row>
    <row r="23" spans="2:11" ht="15.75" customHeight="1">
      <c r="B23" s="30" t="s">
        <v>282</v>
      </c>
      <c r="C23" s="129">
        <f>J18/J34</f>
        <v>0.6</v>
      </c>
      <c r="E23" s="233"/>
      <c r="F23" s="118"/>
      <c r="G23" s="119"/>
      <c r="H23" s="119"/>
      <c r="I23" s="119"/>
      <c r="J23" s="120"/>
      <c r="K23" s="121"/>
    </row>
    <row r="24" spans="2:11" ht="15.75" customHeight="1">
      <c r="B24" s="30" t="s">
        <v>283</v>
      </c>
      <c r="C24" s="129">
        <f>(J24+J31)/J34</f>
        <v>0.4</v>
      </c>
      <c r="G24" s="60" t="s">
        <v>284</v>
      </c>
      <c r="J24" s="123">
        <f>SUM(J21:J23)</f>
        <v>40</v>
      </c>
      <c r="K24" s="123">
        <f>SUM(K21:K23)</f>
        <v>4</v>
      </c>
    </row>
    <row r="26" spans="2:11" ht="15.75" customHeight="1">
      <c r="E26" s="233" t="s">
        <v>285</v>
      </c>
      <c r="F26" s="124"/>
      <c r="G26" s="125" t="s">
        <v>286</v>
      </c>
      <c r="H26" s="125" t="s">
        <v>265</v>
      </c>
      <c r="I26" s="125">
        <v>2</v>
      </c>
      <c r="J26" s="126">
        <f>($C$15/$I$34)*I26</f>
        <v>20</v>
      </c>
      <c r="K26" s="127">
        <f>($C$16/$I$34)*I26</f>
        <v>2</v>
      </c>
    </row>
    <row r="27" spans="2:11" ht="15.75" customHeight="1">
      <c r="E27" s="233"/>
      <c r="F27" s="130"/>
      <c r="G27" s="30" t="s">
        <v>287</v>
      </c>
      <c r="H27" s="30" t="s">
        <v>265</v>
      </c>
      <c r="I27" s="30">
        <v>2</v>
      </c>
      <c r="J27" s="112">
        <f>($C$15/$I$34)*I27</f>
        <v>20</v>
      </c>
      <c r="K27" s="113">
        <f>($C$16/$I$34)*I27</f>
        <v>2</v>
      </c>
    </row>
    <row r="28" spans="2:11" ht="15.75" customHeight="1">
      <c r="B28" s="236" t="s">
        <v>288</v>
      </c>
      <c r="E28" s="233"/>
      <c r="F28" s="128"/>
      <c r="G28" s="30"/>
      <c r="H28" s="30"/>
      <c r="I28" s="30"/>
      <c r="J28" s="30"/>
      <c r="K28" s="131"/>
    </row>
    <row r="29" spans="2:11" ht="15.75" customHeight="1">
      <c r="B29" s="236"/>
      <c r="E29" s="233"/>
      <c r="F29" s="128"/>
      <c r="G29" s="115"/>
      <c r="H29" s="115"/>
      <c r="I29" s="115"/>
      <c r="J29" s="116"/>
      <c r="K29" s="117"/>
    </row>
    <row r="30" spans="2:11" ht="15.75" customHeight="1">
      <c r="B30" s="236"/>
      <c r="E30" s="233"/>
      <c r="F30" s="118"/>
      <c r="G30" s="119" t="s">
        <v>289</v>
      </c>
      <c r="H30" s="132" t="s">
        <v>290</v>
      </c>
      <c r="I30" s="133"/>
      <c r="J30" s="134">
        <f>($C$15/$I$34)*I30</f>
        <v>0</v>
      </c>
      <c r="K30" s="135">
        <f>($C$16/$I$34)*I30</f>
        <v>0</v>
      </c>
    </row>
    <row r="31" spans="2:11" ht="15.75" customHeight="1">
      <c r="B31" s="236"/>
      <c r="G31" s="60" t="s">
        <v>291</v>
      </c>
      <c r="J31" s="123">
        <f>SUM(J26:J29)</f>
        <v>40</v>
      </c>
      <c r="K31" s="123">
        <f>SUM(K26:K29)</f>
        <v>4</v>
      </c>
    </row>
    <row r="32" spans="2:11" ht="15.75" customHeight="1">
      <c r="B32" s="236"/>
    </row>
    <row r="33" spans="2:11" ht="15.75" customHeight="1">
      <c r="B33" s="236"/>
    </row>
    <row r="34" spans="2:11" ht="15.75" customHeight="1">
      <c r="B34" s="236"/>
      <c r="G34" s="60" t="s">
        <v>154</v>
      </c>
      <c r="I34">
        <f>SUM(I10:I16,I21:I23,I26:I29)</f>
        <v>20</v>
      </c>
      <c r="J34" s="123">
        <f>J18+J24+J31</f>
        <v>200</v>
      </c>
      <c r="K34" s="123">
        <f>K18+K24+K31</f>
        <v>20</v>
      </c>
    </row>
    <row r="35" spans="2:11" ht="15.75" customHeight="1">
      <c r="B35" s="237"/>
    </row>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5.75" customHeight="1"/>
    <row r="45" spans="2:11" ht="15.75" customHeight="1"/>
    <row r="46" spans="2:11" ht="15.75" customHeight="1"/>
    <row r="47" spans="2:11" ht="15.75" customHeight="1"/>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4" priority="2">
      <formula>OR($C$23&lt;0.6,$C$23&gt;0.7)</formula>
    </cfRule>
  </conditionalFormatting>
  <conditionalFormatting sqref="C24">
    <cfRule type="expression" dxfId="13" priority="3">
      <formula>OR($C$24&lt;0.3,$C$24&gt;0.4)</formula>
    </cfRule>
  </conditionalFormatting>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Z1000"/>
  <sheetViews>
    <sheetView tabSelected="1" topLeftCell="A16" zoomScaleNormal="100" workbookViewId="0">
      <selection activeCell="E21" sqref="E21"/>
    </sheetView>
  </sheetViews>
  <sheetFormatPr baseColWidth="10" defaultColWidth="9" defaultRowHeight="15.75"/>
  <cols>
    <col min="1" max="1" width="13" customWidth="1"/>
    <col min="2" max="2" width="15.125" customWidth="1"/>
    <col min="3" max="3" width="69.625" customWidth="1"/>
    <col min="4" max="26" width="8.75" customWidth="1"/>
    <col min="27" max="1025" width="11.25" customWidth="1"/>
  </cols>
  <sheetData>
    <row r="1" spans="1:26" ht="15.75" customHeight="1">
      <c r="A1" s="224">
        <v>2</v>
      </c>
      <c r="B1" s="224"/>
      <c r="C1" s="224"/>
      <c r="D1" s="224"/>
      <c r="E1" s="224"/>
      <c r="F1" s="224"/>
      <c r="G1" s="224"/>
      <c r="H1" s="224"/>
      <c r="I1" s="224"/>
      <c r="J1" s="224"/>
      <c r="K1" s="15"/>
      <c r="L1" s="15"/>
      <c r="M1" s="15"/>
      <c r="N1" s="15"/>
      <c r="O1" s="15"/>
      <c r="P1" s="15"/>
      <c r="Q1" s="15"/>
      <c r="R1" s="15"/>
      <c r="S1" s="15"/>
      <c r="T1" s="15"/>
      <c r="U1" s="15"/>
      <c r="V1" s="15"/>
      <c r="W1" s="15"/>
      <c r="X1" s="15"/>
      <c r="Y1" s="15"/>
      <c r="Z1" s="15"/>
    </row>
    <row r="2" spans="1:26" ht="96" customHeight="1">
      <c r="A2" s="225" t="s">
        <v>156</v>
      </c>
      <c r="B2" s="225"/>
      <c r="C2" s="225"/>
      <c r="D2" s="225"/>
      <c r="E2" s="225"/>
      <c r="F2" s="225"/>
      <c r="G2" s="225"/>
      <c r="H2" s="225"/>
      <c r="I2" s="225"/>
      <c r="J2" s="225"/>
      <c r="K2" s="15"/>
      <c r="L2" s="15"/>
      <c r="M2" s="15"/>
      <c r="N2" s="15"/>
      <c r="O2" s="15"/>
      <c r="P2" s="15"/>
      <c r="Q2" s="15"/>
      <c r="R2" s="15"/>
      <c r="S2" s="15"/>
      <c r="T2" s="15"/>
      <c r="U2" s="15"/>
      <c r="V2" s="15"/>
      <c r="W2" s="15"/>
      <c r="X2" s="15"/>
      <c r="Y2" s="15"/>
      <c r="Z2" s="15"/>
    </row>
    <row r="3" spans="1:26" ht="15.75" customHeight="1">
      <c r="A3" s="74"/>
      <c r="B3" s="74"/>
      <c r="C3" s="74"/>
      <c r="D3" s="74"/>
      <c r="E3" s="74"/>
      <c r="F3" s="74"/>
      <c r="G3" s="74"/>
      <c r="H3" s="74"/>
      <c r="I3" s="74"/>
      <c r="J3" s="74"/>
      <c r="K3" s="15"/>
      <c r="L3" s="15"/>
      <c r="M3" s="15"/>
      <c r="N3" s="15"/>
      <c r="O3" s="15"/>
      <c r="P3" s="15"/>
      <c r="Q3" s="15"/>
      <c r="R3" s="15"/>
      <c r="S3" s="15"/>
      <c r="T3" s="15"/>
      <c r="U3" s="15"/>
      <c r="V3" s="15"/>
      <c r="W3" s="15"/>
      <c r="X3" s="15"/>
      <c r="Y3" s="15"/>
      <c r="Z3" s="15"/>
    </row>
    <row r="4" spans="1:26" ht="20.25" customHeight="1">
      <c r="A4" s="226" t="s">
        <v>157</v>
      </c>
      <c r="B4" s="226"/>
      <c r="C4" s="74"/>
      <c r="D4" s="226" t="s">
        <v>158</v>
      </c>
      <c r="E4" s="226"/>
      <c r="F4" s="226"/>
      <c r="G4" s="226"/>
      <c r="H4" s="226"/>
      <c r="I4" s="226"/>
      <c r="J4" s="226"/>
      <c r="K4" s="15"/>
      <c r="L4" s="15"/>
      <c r="M4" s="15"/>
      <c r="N4" s="15"/>
      <c r="O4" s="15"/>
      <c r="P4" s="15"/>
      <c r="Q4" s="15"/>
      <c r="R4" s="15"/>
      <c r="S4" s="15"/>
      <c r="T4" s="15"/>
      <c r="U4" s="15"/>
      <c r="V4" s="15"/>
      <c r="W4" s="15"/>
      <c r="X4" s="15"/>
      <c r="Y4" s="15"/>
      <c r="Z4" s="15"/>
    </row>
    <row r="5" spans="1:26" ht="15.75" customHeight="1">
      <c r="A5" s="76" t="s">
        <v>159</v>
      </c>
      <c r="B5" s="77" t="s">
        <v>160</v>
      </c>
      <c r="C5" s="74"/>
      <c r="D5" s="227" t="s">
        <v>161</v>
      </c>
      <c r="E5" s="227"/>
      <c r="F5" s="227"/>
      <c r="G5" s="227"/>
      <c r="H5" s="227"/>
      <c r="I5" s="227"/>
      <c r="J5" s="78">
        <f>'Principal - ABP'!H19</f>
        <v>6</v>
      </c>
      <c r="K5" s="15"/>
      <c r="L5" s="15"/>
      <c r="M5" s="15"/>
      <c r="N5" s="15"/>
      <c r="O5" s="15"/>
      <c r="P5" s="15"/>
      <c r="Q5" s="15"/>
      <c r="R5" s="15"/>
      <c r="S5" s="15"/>
      <c r="T5" s="15"/>
      <c r="U5" s="15"/>
      <c r="V5" s="15"/>
      <c r="W5" s="15"/>
      <c r="X5" s="15"/>
      <c r="Y5" s="15"/>
      <c r="Z5" s="15"/>
    </row>
    <row r="6" spans="1:26" ht="15.75" customHeight="1">
      <c r="A6" s="79" t="s">
        <v>162</v>
      </c>
      <c r="B6" s="78">
        <v>10</v>
      </c>
      <c r="C6" s="74"/>
      <c r="D6" s="227" t="s">
        <v>163</v>
      </c>
      <c r="E6" s="227"/>
      <c r="F6" s="227"/>
      <c r="G6" s="227"/>
      <c r="H6" s="227"/>
      <c r="I6" s="227"/>
      <c r="J6" s="80">
        <f>J5*B7</f>
        <v>660</v>
      </c>
      <c r="K6" s="15"/>
      <c r="L6" s="15"/>
      <c r="M6" s="15"/>
      <c r="N6" s="15"/>
      <c r="O6" s="15"/>
      <c r="P6" s="15"/>
      <c r="Q6" s="15"/>
      <c r="R6" s="15"/>
      <c r="S6" s="15"/>
      <c r="T6" s="15"/>
      <c r="U6" s="15"/>
      <c r="V6" s="15"/>
      <c r="W6" s="15"/>
      <c r="X6" s="15"/>
      <c r="Y6" s="15"/>
      <c r="Z6" s="15"/>
    </row>
    <row r="7" spans="1:26" ht="15.75" customHeight="1">
      <c r="A7" s="79" t="s">
        <v>164</v>
      </c>
      <c r="B7" s="78">
        <v>110</v>
      </c>
      <c r="C7" s="74"/>
      <c r="D7" s="227" t="s">
        <v>165</v>
      </c>
      <c r="E7" s="227"/>
      <c r="F7" s="227"/>
      <c r="G7" s="227"/>
      <c r="H7" s="227"/>
      <c r="I7" s="227"/>
      <c r="J7" s="81">
        <f>I13</f>
        <v>726</v>
      </c>
      <c r="K7" s="15"/>
      <c r="L7" s="15"/>
      <c r="M7" s="15"/>
      <c r="N7" s="15"/>
      <c r="O7" s="15"/>
      <c r="P7" s="15"/>
      <c r="Q7" s="15"/>
      <c r="R7" s="15"/>
      <c r="S7" s="15"/>
      <c r="T7" s="15"/>
      <c r="U7" s="15"/>
      <c r="V7" s="15"/>
      <c r="W7" s="15"/>
      <c r="X7" s="15"/>
      <c r="Y7" s="15"/>
      <c r="Z7" s="15"/>
    </row>
    <row r="8" spans="1:26" ht="20.25" customHeight="1">
      <c r="A8" s="79" t="s">
        <v>166</v>
      </c>
      <c r="B8" s="78">
        <v>30</v>
      </c>
      <c r="C8" s="74"/>
      <c r="D8" s="227" t="s">
        <v>167</v>
      </c>
      <c r="E8" s="227"/>
      <c r="F8" s="227"/>
      <c r="G8" s="227"/>
      <c r="H8" s="227"/>
      <c r="I8" s="227"/>
      <c r="J8" s="82">
        <f>ABS(J6-J7)/J6</f>
        <v>0.1</v>
      </c>
      <c r="K8" s="15"/>
      <c r="L8" s="15"/>
      <c r="M8" s="15"/>
      <c r="N8" s="15"/>
      <c r="O8" s="15"/>
      <c r="P8" s="15"/>
      <c r="Q8" s="15"/>
      <c r="R8" s="15"/>
      <c r="S8" s="15"/>
      <c r="T8" s="15"/>
      <c r="U8" s="15"/>
      <c r="V8" s="15"/>
      <c r="W8" s="15"/>
      <c r="X8" s="15"/>
      <c r="Y8" s="15"/>
      <c r="Z8" s="15"/>
    </row>
    <row r="9" spans="1:26" ht="15.75" customHeight="1">
      <c r="A9" s="83" t="s">
        <v>91</v>
      </c>
      <c r="B9" s="84">
        <f>SUM(B6:B8)</f>
        <v>150</v>
      </c>
      <c r="C9" s="74"/>
      <c r="D9" s="228" t="s">
        <v>168</v>
      </c>
      <c r="E9" s="228"/>
      <c r="F9" s="228"/>
      <c r="G9" s="228"/>
      <c r="H9" s="228"/>
      <c r="I9" s="228"/>
      <c r="J9" s="85">
        <f>J13</f>
        <v>66</v>
      </c>
      <c r="K9" s="15"/>
      <c r="L9" s="15"/>
      <c r="M9" s="15"/>
      <c r="N9" s="15"/>
      <c r="O9" s="15"/>
      <c r="P9" s="15"/>
      <c r="Q9" s="15"/>
      <c r="R9" s="15"/>
      <c r="S9" s="15"/>
      <c r="T9" s="15"/>
      <c r="U9" s="15"/>
      <c r="V9" s="15"/>
      <c r="W9" s="15"/>
      <c r="X9" s="15"/>
      <c r="Y9" s="15"/>
      <c r="Z9" s="15"/>
    </row>
    <row r="10" spans="1:26" ht="15.75" customHeight="1">
      <c r="A10" s="74"/>
      <c r="B10" s="74"/>
      <c r="C10" s="74"/>
      <c r="D10" s="74"/>
      <c r="E10" s="74"/>
      <c r="F10" s="74"/>
      <c r="G10" s="74"/>
      <c r="H10" s="74"/>
      <c r="I10" s="74"/>
      <c r="J10" s="74"/>
      <c r="K10" s="15"/>
      <c r="L10" s="15"/>
      <c r="M10" s="15"/>
      <c r="N10" s="15"/>
      <c r="O10" s="15"/>
      <c r="P10" s="15"/>
      <c r="Q10" s="15"/>
      <c r="R10" s="15"/>
      <c r="S10" s="15"/>
      <c r="T10" s="15"/>
      <c r="U10" s="15"/>
      <c r="V10" s="15"/>
      <c r="W10" s="15"/>
      <c r="X10" s="15"/>
      <c r="Y10" s="15"/>
      <c r="Z10" s="15"/>
    </row>
    <row r="11" spans="1:26" ht="15" customHeight="1">
      <c r="A11" s="229" t="s">
        <v>45</v>
      </c>
      <c r="B11" s="229" t="s">
        <v>169</v>
      </c>
      <c r="C11" s="229" t="s">
        <v>47</v>
      </c>
      <c r="D11" s="230" t="s">
        <v>170</v>
      </c>
      <c r="E11" s="231" t="s">
        <v>171</v>
      </c>
      <c r="F11" s="230" t="s">
        <v>172</v>
      </c>
      <c r="G11" s="230"/>
      <c r="H11" s="230"/>
      <c r="I11" s="231" t="s">
        <v>173</v>
      </c>
      <c r="J11" s="231"/>
      <c r="K11" s="15"/>
      <c r="L11" s="15"/>
      <c r="M11" s="15"/>
      <c r="N11" s="15"/>
      <c r="O11" s="15"/>
      <c r="P11" s="15"/>
      <c r="Q11" s="15"/>
      <c r="R11" s="15"/>
      <c r="S11" s="15"/>
      <c r="T11" s="15"/>
      <c r="U11" s="15"/>
      <c r="V11" s="15"/>
      <c r="W11" s="15"/>
      <c r="X11" s="15"/>
      <c r="Y11" s="15"/>
      <c r="Z11" s="15"/>
    </row>
    <row r="12" spans="1:26" ht="15.75" customHeight="1">
      <c r="A12" s="229"/>
      <c r="B12" s="229"/>
      <c r="C12" s="229"/>
      <c r="D12" s="229"/>
      <c r="E12" s="229"/>
      <c r="F12" s="86" t="s">
        <v>174</v>
      </c>
      <c r="G12" s="86" t="s">
        <v>175</v>
      </c>
      <c r="H12" s="86" t="s">
        <v>176</v>
      </c>
      <c r="I12" s="87" t="s">
        <v>160</v>
      </c>
      <c r="J12" s="87" t="s">
        <v>177</v>
      </c>
      <c r="K12" s="15"/>
      <c r="L12" s="15"/>
      <c r="M12" s="15"/>
      <c r="N12" s="15"/>
      <c r="O12" s="15"/>
      <c r="P12" s="15"/>
      <c r="Q12" s="15"/>
      <c r="R12" s="15"/>
      <c r="S12" s="15"/>
      <c r="T12" s="15"/>
      <c r="U12" s="15"/>
      <c r="V12" s="15"/>
      <c r="W12" s="15"/>
      <c r="X12" s="15"/>
      <c r="Y12" s="15"/>
      <c r="Z12" s="15"/>
    </row>
    <row r="13" spans="1:26" ht="15.75" customHeight="1">
      <c r="A13" s="232"/>
      <c r="B13" s="232"/>
      <c r="C13" s="232"/>
      <c r="D13" s="232"/>
      <c r="E13" s="232"/>
      <c r="F13" s="232"/>
      <c r="G13" s="232"/>
      <c r="H13" s="232"/>
      <c r="I13" s="88">
        <f>SUM(I14:I51)</f>
        <v>726</v>
      </c>
      <c r="J13" s="88">
        <f>SUM(J14:J51)</f>
        <v>66</v>
      </c>
      <c r="K13" s="15"/>
      <c r="L13" s="15"/>
      <c r="M13" s="15"/>
      <c r="N13" s="15"/>
      <c r="O13" s="15"/>
      <c r="P13" s="15"/>
      <c r="Q13" s="15"/>
      <c r="R13" s="15"/>
      <c r="S13" s="15"/>
      <c r="T13" s="15"/>
      <c r="U13" s="15"/>
      <c r="V13" s="15"/>
      <c r="W13" s="15"/>
      <c r="X13" s="15"/>
      <c r="Y13" s="15"/>
      <c r="Z13" s="15"/>
    </row>
    <row r="14" spans="1:26" ht="15.75" customHeight="1">
      <c r="A14" s="89" t="s">
        <v>292</v>
      </c>
      <c r="B14" s="90" t="s">
        <v>293</v>
      </c>
      <c r="C14" s="136" t="s">
        <v>294</v>
      </c>
      <c r="D14" s="89" t="s">
        <v>295</v>
      </c>
      <c r="E14" s="92">
        <v>1</v>
      </c>
      <c r="F14" s="93">
        <v>5</v>
      </c>
      <c r="G14" s="93">
        <v>45</v>
      </c>
      <c r="H14" s="94">
        <f t="shared" ref="H14:H51" si="0">G14+F14*$J$5</f>
        <v>75</v>
      </c>
      <c r="I14" s="95">
        <v>75</v>
      </c>
      <c r="J14" s="98">
        <f>I14/$J$6*10*$J$5</f>
        <v>6.8181818181818175</v>
      </c>
      <c r="K14" s="15"/>
      <c r="L14" s="15"/>
      <c r="M14" s="15"/>
      <c r="N14" s="15"/>
      <c r="O14" s="15"/>
      <c r="P14" s="15"/>
      <c r="Q14" s="15"/>
      <c r="R14" s="15"/>
      <c r="S14" s="15"/>
      <c r="T14" s="15"/>
      <c r="U14" s="15"/>
      <c r="V14" s="15"/>
      <c r="W14" s="15"/>
      <c r="X14" s="15"/>
      <c r="Y14" s="15"/>
      <c r="Z14" s="15"/>
    </row>
    <row r="15" spans="1:26" ht="15.75" customHeight="1">
      <c r="A15" s="89" t="s">
        <v>296</v>
      </c>
      <c r="B15" s="90" t="s">
        <v>293</v>
      </c>
      <c r="C15" s="136" t="s">
        <v>297</v>
      </c>
      <c r="D15" s="89" t="s">
        <v>295</v>
      </c>
      <c r="E15" s="92">
        <v>1</v>
      </c>
      <c r="F15" s="93">
        <v>10</v>
      </c>
      <c r="G15" s="93">
        <v>40</v>
      </c>
      <c r="H15" s="94">
        <f t="shared" si="0"/>
        <v>100</v>
      </c>
      <c r="I15" s="95">
        <v>100</v>
      </c>
      <c r="J15" s="98">
        <f>I15/$J$6*10*$J$5</f>
        <v>9.0909090909090899</v>
      </c>
      <c r="K15" s="15"/>
      <c r="L15" s="15"/>
      <c r="M15" s="15"/>
      <c r="N15" s="15"/>
      <c r="O15" s="15"/>
      <c r="P15" s="15"/>
      <c r="Q15" s="15"/>
      <c r="R15" s="15"/>
      <c r="S15" s="15"/>
      <c r="T15" s="15"/>
      <c r="U15" s="15"/>
      <c r="V15" s="15"/>
      <c r="W15" s="15"/>
      <c r="X15" s="15"/>
      <c r="Y15" s="15"/>
      <c r="Z15" s="15"/>
    </row>
    <row r="16" spans="1:26" ht="15.75" customHeight="1">
      <c r="A16" s="89" t="s">
        <v>298</v>
      </c>
      <c r="B16" s="90" t="s">
        <v>293</v>
      </c>
      <c r="C16" s="136" t="s">
        <v>299</v>
      </c>
      <c r="D16" s="137" t="s">
        <v>233</v>
      </c>
      <c r="E16" s="92"/>
      <c r="F16" s="93"/>
      <c r="G16" s="93">
        <v>40</v>
      </c>
      <c r="H16" s="94">
        <f t="shared" si="0"/>
        <v>40</v>
      </c>
      <c r="I16" s="95"/>
      <c r="J16" s="98"/>
      <c r="K16" s="15"/>
      <c r="L16" s="15"/>
      <c r="M16" s="15"/>
      <c r="N16" s="15"/>
      <c r="O16" s="15"/>
      <c r="P16" s="15"/>
      <c r="Q16" s="15"/>
      <c r="R16" s="15"/>
      <c r="S16" s="15"/>
      <c r="T16" s="15"/>
      <c r="U16" s="15"/>
      <c r="V16" s="15"/>
      <c r="W16" s="15"/>
      <c r="X16" s="15"/>
      <c r="Y16" s="15"/>
      <c r="Z16" s="15"/>
    </row>
    <row r="17" spans="1:26" ht="15.75" customHeight="1">
      <c r="A17" s="89" t="s">
        <v>300</v>
      </c>
      <c r="B17" s="90" t="s">
        <v>293</v>
      </c>
      <c r="C17" s="136" t="s">
        <v>301</v>
      </c>
      <c r="D17" s="89" t="s">
        <v>233</v>
      </c>
      <c r="E17" s="92"/>
      <c r="F17" s="93"/>
      <c r="G17" s="93">
        <v>40</v>
      </c>
      <c r="H17" s="94">
        <f t="shared" si="0"/>
        <v>40</v>
      </c>
      <c r="I17" s="95"/>
      <c r="J17" s="98"/>
      <c r="K17" s="15"/>
      <c r="L17" s="15"/>
      <c r="M17" s="15"/>
      <c r="N17" s="15"/>
      <c r="O17" s="15"/>
      <c r="P17" s="15"/>
      <c r="Q17" s="15"/>
      <c r="R17" s="15"/>
      <c r="S17" s="15"/>
      <c r="T17" s="15"/>
      <c r="U17" s="15"/>
      <c r="V17" s="15"/>
      <c r="W17" s="15"/>
      <c r="X17" s="15"/>
      <c r="Y17" s="15"/>
      <c r="Z17" s="15"/>
    </row>
    <row r="18" spans="1:26" ht="15.75" customHeight="1">
      <c r="A18" s="89" t="s">
        <v>302</v>
      </c>
      <c r="B18" s="90" t="s">
        <v>303</v>
      </c>
      <c r="C18" s="136" t="s">
        <v>304</v>
      </c>
      <c r="D18" s="89" t="s">
        <v>295</v>
      </c>
      <c r="E18" s="92"/>
      <c r="F18" s="93">
        <v>3</v>
      </c>
      <c r="G18" s="93">
        <v>10</v>
      </c>
      <c r="H18" s="94">
        <f t="shared" si="0"/>
        <v>28</v>
      </c>
      <c r="I18" s="97"/>
      <c r="J18" s="98">
        <f t="shared" ref="J18:J30" si="1">I18/$J$6*10*$J$5</f>
        <v>0</v>
      </c>
      <c r="K18" s="15"/>
      <c r="L18" s="15"/>
      <c r="M18" s="15"/>
      <c r="N18" s="15"/>
      <c r="O18" s="15"/>
      <c r="P18" s="15"/>
      <c r="Q18" s="15"/>
      <c r="R18" s="15"/>
      <c r="S18" s="15"/>
      <c r="T18" s="15"/>
      <c r="U18" s="15"/>
      <c r="V18" s="15"/>
      <c r="W18" s="15"/>
      <c r="X18" s="15"/>
      <c r="Y18" s="15"/>
      <c r="Z18" s="15"/>
    </row>
    <row r="19" spans="1:26" ht="15.75" customHeight="1">
      <c r="A19" s="89" t="s">
        <v>305</v>
      </c>
      <c r="B19" s="90" t="s">
        <v>303</v>
      </c>
      <c r="C19" s="136" t="s">
        <v>306</v>
      </c>
      <c r="D19" s="89" t="s">
        <v>295</v>
      </c>
      <c r="E19" s="92">
        <v>1</v>
      </c>
      <c r="F19" s="93">
        <v>2</v>
      </c>
      <c r="G19" s="93">
        <v>5</v>
      </c>
      <c r="H19" s="94">
        <f t="shared" si="0"/>
        <v>17</v>
      </c>
      <c r="I19" s="95">
        <v>17</v>
      </c>
      <c r="J19" s="98">
        <f t="shared" si="1"/>
        <v>1.5454545454545454</v>
      </c>
      <c r="K19" s="15"/>
      <c r="L19" s="15"/>
      <c r="M19" s="15"/>
      <c r="N19" s="15"/>
      <c r="O19" s="15"/>
      <c r="P19" s="15"/>
      <c r="Q19" s="15"/>
      <c r="R19" s="15"/>
      <c r="S19" s="15"/>
      <c r="T19" s="15"/>
      <c r="U19" s="15"/>
      <c r="V19" s="15"/>
      <c r="W19" s="15"/>
      <c r="X19" s="15"/>
      <c r="Y19" s="15"/>
      <c r="Z19" s="15"/>
    </row>
    <row r="20" spans="1:26" ht="15.75" customHeight="1">
      <c r="A20" s="89" t="s">
        <v>307</v>
      </c>
      <c r="B20" s="90" t="s">
        <v>303</v>
      </c>
      <c r="C20" s="136" t="s">
        <v>308</v>
      </c>
      <c r="D20" s="89" t="s">
        <v>295</v>
      </c>
      <c r="E20" s="92">
        <v>1</v>
      </c>
      <c r="F20" s="93">
        <v>2</v>
      </c>
      <c r="G20" s="93">
        <v>5</v>
      </c>
      <c r="H20" s="94">
        <f t="shared" si="0"/>
        <v>17</v>
      </c>
      <c r="I20" s="95">
        <v>17</v>
      </c>
      <c r="J20" s="98">
        <f t="shared" si="1"/>
        <v>1.5454545454545454</v>
      </c>
      <c r="K20" s="15"/>
      <c r="L20" s="15"/>
      <c r="M20" s="15"/>
      <c r="N20" s="15"/>
      <c r="O20" s="15"/>
      <c r="P20" s="15"/>
      <c r="Q20" s="15"/>
      <c r="R20" s="15"/>
      <c r="S20" s="15"/>
      <c r="T20" s="15"/>
      <c r="U20" s="15"/>
      <c r="V20" s="15"/>
      <c r="W20" s="15"/>
      <c r="X20" s="15"/>
      <c r="Y20" s="15"/>
      <c r="Z20" s="15"/>
    </row>
    <row r="21" spans="1:26" ht="15.75" customHeight="1">
      <c r="A21" s="89" t="s">
        <v>309</v>
      </c>
      <c r="B21" s="90" t="s">
        <v>303</v>
      </c>
      <c r="C21" s="136" t="s">
        <v>310</v>
      </c>
      <c r="D21" s="89" t="s">
        <v>295</v>
      </c>
      <c r="E21" s="92">
        <v>3</v>
      </c>
      <c r="F21" s="93"/>
      <c r="G21" s="93">
        <v>10</v>
      </c>
      <c r="H21" s="94">
        <f t="shared" si="0"/>
        <v>10</v>
      </c>
      <c r="I21" s="95">
        <v>10</v>
      </c>
      <c r="J21" s="98">
        <f t="shared" si="1"/>
        <v>0.90909090909090917</v>
      </c>
      <c r="K21" s="15"/>
      <c r="L21" s="15"/>
      <c r="M21" s="15"/>
      <c r="N21" s="15"/>
      <c r="O21" s="15"/>
      <c r="P21" s="15"/>
      <c r="Q21" s="15"/>
      <c r="R21" s="15"/>
      <c r="S21" s="15"/>
      <c r="T21" s="15"/>
      <c r="U21" s="15"/>
      <c r="V21" s="15"/>
      <c r="W21" s="15"/>
      <c r="X21" s="15"/>
      <c r="Y21" s="15"/>
      <c r="Z21" s="15"/>
    </row>
    <row r="22" spans="1:26" ht="15.75" customHeight="1">
      <c r="A22" s="89" t="s">
        <v>311</v>
      </c>
      <c r="B22" s="90" t="s">
        <v>303</v>
      </c>
      <c r="C22" s="136" t="s">
        <v>312</v>
      </c>
      <c r="D22" s="89" t="s">
        <v>295</v>
      </c>
      <c r="E22" s="92">
        <v>1</v>
      </c>
      <c r="F22" s="93">
        <v>2</v>
      </c>
      <c r="G22" s="93">
        <v>5</v>
      </c>
      <c r="H22" s="94">
        <f t="shared" si="0"/>
        <v>17</v>
      </c>
      <c r="I22" s="95">
        <v>17</v>
      </c>
      <c r="J22" s="98">
        <f t="shared" si="1"/>
        <v>1.5454545454545454</v>
      </c>
      <c r="K22" s="15"/>
      <c r="L22" s="15"/>
      <c r="M22" s="15"/>
      <c r="N22" s="15"/>
      <c r="O22" s="15"/>
      <c r="P22" s="15"/>
      <c r="Q22" s="15"/>
      <c r="R22" s="15"/>
      <c r="S22" s="15"/>
      <c r="T22" s="15"/>
      <c r="U22" s="15"/>
      <c r="V22" s="15"/>
      <c r="W22" s="15"/>
      <c r="X22" s="15"/>
      <c r="Y22" s="15"/>
      <c r="Z22" s="15"/>
    </row>
    <row r="23" spans="1:26" ht="15.75" customHeight="1">
      <c r="A23" s="89" t="s">
        <v>313</v>
      </c>
      <c r="B23" s="90" t="s">
        <v>314</v>
      </c>
      <c r="C23" s="136" t="s">
        <v>315</v>
      </c>
      <c r="D23" s="89">
        <v>1</v>
      </c>
      <c r="E23" s="92">
        <v>1</v>
      </c>
      <c r="F23" s="93">
        <v>5</v>
      </c>
      <c r="G23" s="93">
        <v>10</v>
      </c>
      <c r="H23" s="94">
        <f t="shared" si="0"/>
        <v>40</v>
      </c>
      <c r="I23" s="95">
        <v>40</v>
      </c>
      <c r="J23" s="98">
        <f t="shared" si="1"/>
        <v>3.6363636363636367</v>
      </c>
      <c r="K23" s="15"/>
      <c r="L23" s="15"/>
      <c r="M23" s="15"/>
      <c r="N23" s="15"/>
      <c r="O23" s="15"/>
      <c r="P23" s="15"/>
      <c r="Q23" s="15"/>
      <c r="R23" s="15"/>
      <c r="S23" s="15"/>
      <c r="T23" s="15"/>
      <c r="U23" s="15"/>
      <c r="V23" s="15"/>
      <c r="W23" s="15"/>
      <c r="X23" s="15"/>
      <c r="Y23" s="15"/>
      <c r="Z23" s="15"/>
    </row>
    <row r="24" spans="1:26" ht="15.75" customHeight="1">
      <c r="A24" s="89" t="s">
        <v>316</v>
      </c>
      <c r="B24" s="90" t="s">
        <v>314</v>
      </c>
      <c r="C24" s="136" t="s">
        <v>317</v>
      </c>
      <c r="D24" s="89">
        <v>1</v>
      </c>
      <c r="E24" s="92">
        <v>1</v>
      </c>
      <c r="F24" s="93">
        <v>5</v>
      </c>
      <c r="G24" s="93">
        <v>0</v>
      </c>
      <c r="H24" s="94">
        <f t="shared" si="0"/>
        <v>30</v>
      </c>
      <c r="I24" s="95">
        <v>30</v>
      </c>
      <c r="J24" s="98">
        <f t="shared" si="1"/>
        <v>2.7272727272727275</v>
      </c>
      <c r="K24" s="15"/>
      <c r="L24" s="15"/>
      <c r="M24" s="15"/>
      <c r="N24" s="15"/>
      <c r="O24" s="15"/>
      <c r="P24" s="15"/>
      <c r="Q24" s="15"/>
      <c r="R24" s="15"/>
      <c r="S24" s="15"/>
      <c r="T24" s="15"/>
      <c r="U24" s="15"/>
      <c r="V24" s="15"/>
      <c r="W24" s="15"/>
      <c r="X24" s="15"/>
      <c r="Y24" s="15"/>
      <c r="Z24" s="15"/>
    </row>
    <row r="25" spans="1:26" ht="15.75" customHeight="1">
      <c r="A25" s="89" t="s">
        <v>318</v>
      </c>
      <c r="B25" s="90" t="s">
        <v>314</v>
      </c>
      <c r="C25" s="136" t="s">
        <v>319</v>
      </c>
      <c r="D25" s="89" t="s">
        <v>295</v>
      </c>
      <c r="E25" s="92">
        <v>1</v>
      </c>
      <c r="F25" s="93">
        <v>5</v>
      </c>
      <c r="G25" s="93">
        <v>0</v>
      </c>
      <c r="H25" s="94">
        <f t="shared" si="0"/>
        <v>30</v>
      </c>
      <c r="I25" s="95">
        <v>30</v>
      </c>
      <c r="J25" s="98">
        <f t="shared" si="1"/>
        <v>2.7272727272727275</v>
      </c>
      <c r="K25" s="15"/>
      <c r="L25" s="15"/>
      <c r="M25" s="15"/>
      <c r="N25" s="15"/>
      <c r="O25" s="15"/>
      <c r="P25" s="15"/>
      <c r="Q25" s="15"/>
      <c r="R25" s="15"/>
      <c r="S25" s="15"/>
      <c r="T25" s="15"/>
      <c r="U25" s="15"/>
      <c r="V25" s="15"/>
      <c r="W25" s="15"/>
      <c r="X25" s="15"/>
      <c r="Y25" s="15"/>
      <c r="Z25" s="15"/>
    </row>
    <row r="26" spans="1:26" ht="15.75" customHeight="1">
      <c r="A26" s="89" t="s">
        <v>320</v>
      </c>
      <c r="B26" s="90" t="s">
        <v>314</v>
      </c>
      <c r="C26" s="136" t="s">
        <v>321</v>
      </c>
      <c r="D26" s="89" t="s">
        <v>295</v>
      </c>
      <c r="E26" s="92">
        <v>1</v>
      </c>
      <c r="F26" s="93">
        <v>5</v>
      </c>
      <c r="G26" s="93">
        <v>0</v>
      </c>
      <c r="H26" s="94">
        <f t="shared" si="0"/>
        <v>30</v>
      </c>
      <c r="I26" s="95">
        <v>30</v>
      </c>
      <c r="J26" s="98">
        <f t="shared" si="1"/>
        <v>2.7272727272727275</v>
      </c>
      <c r="K26" s="15"/>
      <c r="L26" s="15"/>
      <c r="M26" s="15"/>
      <c r="N26" s="15"/>
      <c r="O26" s="15"/>
      <c r="P26" s="15"/>
      <c r="Q26" s="15"/>
      <c r="R26" s="15"/>
      <c r="S26" s="15"/>
      <c r="T26" s="15"/>
      <c r="U26" s="15"/>
      <c r="V26" s="15"/>
      <c r="W26" s="15"/>
      <c r="X26" s="15"/>
      <c r="Y26" s="15"/>
      <c r="Z26" s="15"/>
    </row>
    <row r="27" spans="1:26" ht="15.75" customHeight="1">
      <c r="A27" s="89" t="s">
        <v>322</v>
      </c>
      <c r="B27" s="90" t="s">
        <v>314</v>
      </c>
      <c r="C27" s="136" t="s">
        <v>323</v>
      </c>
      <c r="D27" s="89">
        <v>1</v>
      </c>
      <c r="E27" s="92">
        <v>1</v>
      </c>
      <c r="F27" s="93">
        <v>5</v>
      </c>
      <c r="G27" s="93">
        <v>0</v>
      </c>
      <c r="H27" s="94">
        <f t="shared" si="0"/>
        <v>30</v>
      </c>
      <c r="I27" s="95">
        <v>32</v>
      </c>
      <c r="J27" s="98">
        <f t="shared" si="1"/>
        <v>2.9090909090909092</v>
      </c>
      <c r="K27" s="15"/>
      <c r="L27" s="15"/>
      <c r="M27" s="15"/>
      <c r="N27" s="15"/>
      <c r="O27" s="15"/>
      <c r="P27" s="15"/>
      <c r="Q27" s="15"/>
      <c r="R27" s="15"/>
      <c r="S27" s="15"/>
      <c r="T27" s="15"/>
      <c r="U27" s="15"/>
      <c r="V27" s="15"/>
      <c r="W27" s="15"/>
      <c r="X27" s="15"/>
      <c r="Y27" s="15"/>
      <c r="Z27" s="15"/>
    </row>
    <row r="28" spans="1:26" ht="15.75" customHeight="1">
      <c r="A28" s="89" t="s">
        <v>324</v>
      </c>
      <c r="B28" s="90" t="s">
        <v>314</v>
      </c>
      <c r="C28" s="138" t="s">
        <v>325</v>
      </c>
      <c r="D28" s="89" t="s">
        <v>198</v>
      </c>
      <c r="E28" s="92">
        <v>3</v>
      </c>
      <c r="F28" s="93">
        <v>3</v>
      </c>
      <c r="G28" s="93">
        <v>10</v>
      </c>
      <c r="H28" s="94">
        <f t="shared" si="0"/>
        <v>28</v>
      </c>
      <c r="I28" s="95">
        <v>28</v>
      </c>
      <c r="J28" s="98">
        <f t="shared" si="1"/>
        <v>2.5454545454545454</v>
      </c>
      <c r="K28" s="15"/>
      <c r="L28" s="15"/>
      <c r="M28" s="15"/>
      <c r="N28" s="15"/>
      <c r="O28" s="15"/>
      <c r="P28" s="15"/>
      <c r="Q28" s="15"/>
      <c r="R28" s="15"/>
      <c r="S28" s="15"/>
      <c r="T28" s="15"/>
      <c r="U28" s="15"/>
      <c r="V28" s="15"/>
      <c r="W28" s="15"/>
      <c r="X28" s="15"/>
      <c r="Y28" s="15"/>
      <c r="Z28" s="15"/>
    </row>
    <row r="29" spans="1:26" ht="15.75" customHeight="1">
      <c r="A29" s="89" t="s">
        <v>326</v>
      </c>
      <c r="B29" s="90" t="s">
        <v>327</v>
      </c>
      <c r="C29" s="136" t="s">
        <v>328</v>
      </c>
      <c r="D29" s="89">
        <v>1</v>
      </c>
      <c r="E29" s="92">
        <v>1</v>
      </c>
      <c r="F29" s="93">
        <v>1</v>
      </c>
      <c r="G29" s="93">
        <v>5</v>
      </c>
      <c r="H29" s="94">
        <f t="shared" si="0"/>
        <v>11</v>
      </c>
      <c r="I29" s="95">
        <v>11</v>
      </c>
      <c r="J29" s="98">
        <f t="shared" si="1"/>
        <v>1</v>
      </c>
      <c r="K29" s="15"/>
      <c r="L29" s="15"/>
      <c r="M29" s="15"/>
      <c r="N29" s="15"/>
      <c r="O29" s="15"/>
      <c r="P29" s="15"/>
      <c r="Q29" s="15"/>
      <c r="R29" s="15"/>
      <c r="S29" s="15"/>
      <c r="T29" s="15"/>
      <c r="U29" s="15"/>
      <c r="V29" s="15"/>
      <c r="W29" s="15"/>
      <c r="X29" s="15"/>
      <c r="Y29" s="15"/>
      <c r="Z29" s="15"/>
    </row>
    <row r="30" spans="1:26" ht="15.75" customHeight="1">
      <c r="A30" s="89" t="s">
        <v>329</v>
      </c>
      <c r="B30" s="90" t="s">
        <v>327</v>
      </c>
      <c r="C30" s="136" t="s">
        <v>330</v>
      </c>
      <c r="D30" s="89" t="s">
        <v>198</v>
      </c>
      <c r="E30" s="92">
        <v>1</v>
      </c>
      <c r="F30" s="93">
        <v>3</v>
      </c>
      <c r="G30" s="93">
        <v>10</v>
      </c>
      <c r="H30" s="94">
        <f t="shared" si="0"/>
        <v>28</v>
      </c>
      <c r="I30" s="95">
        <v>28</v>
      </c>
      <c r="J30" s="98">
        <f t="shared" si="1"/>
        <v>2.5454545454545454</v>
      </c>
      <c r="K30" s="15"/>
      <c r="L30" s="15"/>
      <c r="M30" s="15"/>
      <c r="N30" s="15"/>
      <c r="O30" s="15"/>
      <c r="P30" s="15"/>
      <c r="Q30" s="15"/>
      <c r="R30" s="15"/>
      <c r="S30" s="15"/>
      <c r="T30" s="15"/>
      <c r="U30" s="15"/>
      <c r="V30" s="15"/>
      <c r="W30" s="15"/>
      <c r="X30" s="15"/>
      <c r="Y30" s="15"/>
      <c r="Z30" s="15"/>
    </row>
    <row r="31" spans="1:26" ht="15.75" customHeight="1">
      <c r="A31" s="89" t="s">
        <v>331</v>
      </c>
      <c r="B31" s="90" t="s">
        <v>327</v>
      </c>
      <c r="C31" s="136" t="s">
        <v>332</v>
      </c>
      <c r="D31" s="89" t="s">
        <v>198</v>
      </c>
      <c r="E31" s="92"/>
      <c r="F31" s="93">
        <v>4</v>
      </c>
      <c r="G31" s="93">
        <v>20</v>
      </c>
      <c r="H31" s="94">
        <f t="shared" si="0"/>
        <v>44</v>
      </c>
      <c r="I31" s="97"/>
      <c r="J31" s="98"/>
      <c r="K31" s="15"/>
      <c r="L31" s="15"/>
      <c r="M31" s="15"/>
      <c r="N31" s="15"/>
      <c r="O31" s="15"/>
      <c r="P31" s="15"/>
      <c r="Q31" s="15"/>
      <c r="R31" s="15"/>
      <c r="S31" s="15"/>
      <c r="T31" s="15"/>
      <c r="U31" s="15"/>
      <c r="V31" s="15"/>
      <c r="W31" s="15"/>
      <c r="X31" s="15"/>
      <c r="Y31" s="15"/>
      <c r="Z31" s="15"/>
    </row>
    <row r="32" spans="1:26" ht="15.75" customHeight="1">
      <c r="A32" s="89" t="s">
        <v>331</v>
      </c>
      <c r="B32" s="90" t="s">
        <v>327</v>
      </c>
      <c r="C32" s="136" t="s">
        <v>333</v>
      </c>
      <c r="D32" s="89" t="s">
        <v>198</v>
      </c>
      <c r="E32" s="92"/>
      <c r="F32" s="93">
        <v>6</v>
      </c>
      <c r="G32" s="93">
        <v>35</v>
      </c>
      <c r="H32" s="94">
        <f t="shared" si="0"/>
        <v>71</v>
      </c>
      <c r="I32" s="97"/>
      <c r="J32" s="98">
        <f t="shared" ref="J32:J51" si="2">I32/$J$6*10*$J$5</f>
        <v>0</v>
      </c>
      <c r="K32" s="15"/>
      <c r="L32" s="15"/>
      <c r="M32" s="15"/>
      <c r="N32" s="15"/>
      <c r="O32" s="15"/>
      <c r="P32" s="15"/>
      <c r="Q32" s="15"/>
      <c r="R32" s="15"/>
      <c r="S32" s="15"/>
      <c r="T32" s="15"/>
      <c r="U32" s="15"/>
      <c r="V32" s="15"/>
      <c r="W32" s="15"/>
      <c r="X32" s="15"/>
      <c r="Y32" s="15"/>
      <c r="Z32" s="15"/>
    </row>
    <row r="33" spans="1:26" ht="15.75" customHeight="1">
      <c r="A33" s="89" t="s">
        <v>334</v>
      </c>
      <c r="B33" s="90" t="s">
        <v>327</v>
      </c>
      <c r="C33" s="136" t="s">
        <v>335</v>
      </c>
      <c r="D33" s="89" t="s">
        <v>213</v>
      </c>
      <c r="E33" s="92">
        <v>2</v>
      </c>
      <c r="F33" s="93">
        <v>5</v>
      </c>
      <c r="G33" s="93">
        <v>15</v>
      </c>
      <c r="H33" s="94">
        <f t="shared" si="0"/>
        <v>45</v>
      </c>
      <c r="I33" s="95">
        <v>45</v>
      </c>
      <c r="J33" s="98">
        <f t="shared" si="2"/>
        <v>4.0909090909090908</v>
      </c>
      <c r="K33" s="15"/>
      <c r="L33" s="15"/>
      <c r="M33" s="15"/>
      <c r="N33" s="15"/>
      <c r="O33" s="15"/>
      <c r="P33" s="15"/>
      <c r="Q33" s="15"/>
      <c r="R33" s="15"/>
      <c r="S33" s="15"/>
      <c r="T33" s="15"/>
      <c r="U33" s="15"/>
      <c r="V33" s="15"/>
      <c r="W33" s="15"/>
      <c r="X33" s="15"/>
      <c r="Y33" s="15"/>
      <c r="Z33" s="15"/>
    </row>
    <row r="34" spans="1:26" ht="15.75" customHeight="1">
      <c r="A34" s="89" t="s">
        <v>336</v>
      </c>
      <c r="B34" s="90" t="s">
        <v>337</v>
      </c>
      <c r="C34" s="136" t="s">
        <v>338</v>
      </c>
      <c r="D34" s="89" t="s">
        <v>198</v>
      </c>
      <c r="E34" s="92"/>
      <c r="F34" s="93">
        <v>1</v>
      </c>
      <c r="G34" s="93">
        <v>5</v>
      </c>
      <c r="H34" s="94">
        <f t="shared" si="0"/>
        <v>11</v>
      </c>
      <c r="I34" s="97"/>
      <c r="J34" s="98">
        <f t="shared" si="2"/>
        <v>0</v>
      </c>
      <c r="K34" s="15"/>
      <c r="L34" s="15"/>
      <c r="M34" s="15"/>
      <c r="N34" s="15"/>
      <c r="O34" s="15"/>
      <c r="P34" s="15"/>
      <c r="Q34" s="15"/>
      <c r="R34" s="15"/>
      <c r="S34" s="15"/>
      <c r="T34" s="15"/>
      <c r="U34" s="15"/>
      <c r="V34" s="15"/>
      <c r="W34" s="15"/>
      <c r="X34" s="15"/>
      <c r="Y34" s="15"/>
      <c r="Z34" s="15"/>
    </row>
    <row r="35" spans="1:26" ht="15.75" customHeight="1">
      <c r="A35" s="89" t="s">
        <v>339</v>
      </c>
      <c r="B35" s="90" t="s">
        <v>337</v>
      </c>
      <c r="C35" s="136" t="s">
        <v>340</v>
      </c>
      <c r="D35" s="89" t="s">
        <v>198</v>
      </c>
      <c r="E35" s="92">
        <v>1</v>
      </c>
      <c r="F35" s="93">
        <v>2</v>
      </c>
      <c r="G35" s="93">
        <v>5</v>
      </c>
      <c r="H35" s="94">
        <f t="shared" si="0"/>
        <v>17</v>
      </c>
      <c r="I35" s="95">
        <v>17</v>
      </c>
      <c r="J35" s="98">
        <f t="shared" si="2"/>
        <v>1.5454545454545454</v>
      </c>
      <c r="K35" s="15"/>
      <c r="L35" s="15"/>
      <c r="M35" s="15"/>
      <c r="N35" s="15"/>
      <c r="O35" s="15"/>
      <c r="P35" s="15"/>
      <c r="Q35" s="15"/>
      <c r="R35" s="15"/>
      <c r="S35" s="15"/>
      <c r="T35" s="15"/>
      <c r="U35" s="15"/>
      <c r="V35" s="15"/>
      <c r="W35" s="15"/>
      <c r="X35" s="15"/>
      <c r="Y35" s="15"/>
      <c r="Z35" s="15"/>
    </row>
    <row r="36" spans="1:26" ht="15.75" customHeight="1">
      <c r="A36" s="89" t="s">
        <v>341</v>
      </c>
      <c r="B36" s="90" t="s">
        <v>337</v>
      </c>
      <c r="C36" s="136" t="s">
        <v>342</v>
      </c>
      <c r="D36" s="89" t="s">
        <v>198</v>
      </c>
      <c r="E36" s="92"/>
      <c r="F36" s="93">
        <v>2</v>
      </c>
      <c r="G36" s="93">
        <v>5</v>
      </c>
      <c r="H36" s="94">
        <f t="shared" si="0"/>
        <v>17</v>
      </c>
      <c r="I36" s="97"/>
      <c r="J36" s="98">
        <f t="shared" si="2"/>
        <v>0</v>
      </c>
      <c r="K36" s="15"/>
      <c r="L36" s="15"/>
      <c r="M36" s="15"/>
      <c r="N36" s="15"/>
      <c r="O36" s="15"/>
      <c r="P36" s="15"/>
      <c r="Q36" s="15"/>
      <c r="R36" s="15"/>
      <c r="S36" s="15"/>
      <c r="T36" s="15"/>
      <c r="U36" s="15"/>
      <c r="V36" s="15"/>
      <c r="W36" s="15"/>
      <c r="X36" s="15"/>
      <c r="Y36" s="15"/>
      <c r="Z36" s="15"/>
    </row>
    <row r="37" spans="1:26" ht="15.75" customHeight="1">
      <c r="A37" s="89" t="s">
        <v>343</v>
      </c>
      <c r="B37" s="90" t="s">
        <v>337</v>
      </c>
      <c r="C37" s="136" t="s">
        <v>344</v>
      </c>
      <c r="D37" s="89" t="s">
        <v>198</v>
      </c>
      <c r="E37" s="92"/>
      <c r="F37" s="93">
        <v>3</v>
      </c>
      <c r="G37" s="93">
        <v>10</v>
      </c>
      <c r="H37" s="94">
        <f t="shared" si="0"/>
        <v>28</v>
      </c>
      <c r="I37" s="97"/>
      <c r="J37" s="98">
        <f t="shared" si="2"/>
        <v>0</v>
      </c>
      <c r="K37" s="15"/>
      <c r="L37" s="15"/>
      <c r="M37" s="15"/>
      <c r="N37" s="15"/>
      <c r="O37" s="15"/>
      <c r="P37" s="15"/>
      <c r="Q37" s="15"/>
      <c r="R37" s="15"/>
      <c r="S37" s="15"/>
      <c r="T37" s="15"/>
      <c r="U37" s="15"/>
      <c r="V37" s="15"/>
      <c r="W37" s="15"/>
      <c r="X37" s="15"/>
      <c r="Y37" s="15"/>
      <c r="Z37" s="15"/>
    </row>
    <row r="38" spans="1:26" ht="15.75" customHeight="1">
      <c r="A38" s="89" t="s">
        <v>345</v>
      </c>
      <c r="B38" s="90" t="s">
        <v>337</v>
      </c>
      <c r="C38" s="136" t="s">
        <v>346</v>
      </c>
      <c r="D38" s="89" t="s">
        <v>198</v>
      </c>
      <c r="E38" s="92">
        <v>2</v>
      </c>
      <c r="F38" s="93">
        <v>2</v>
      </c>
      <c r="G38" s="93">
        <v>5</v>
      </c>
      <c r="H38" s="94">
        <f t="shared" si="0"/>
        <v>17</v>
      </c>
      <c r="I38" s="95">
        <v>18</v>
      </c>
      <c r="J38" s="98">
        <f t="shared" si="2"/>
        <v>1.6363636363636362</v>
      </c>
      <c r="K38" s="15"/>
      <c r="L38" s="15"/>
      <c r="M38" s="15"/>
      <c r="N38" s="15"/>
      <c r="O38" s="15"/>
      <c r="P38" s="15"/>
      <c r="Q38" s="15"/>
      <c r="R38" s="15"/>
      <c r="S38" s="15"/>
      <c r="T38" s="15"/>
      <c r="U38" s="15"/>
      <c r="V38" s="15"/>
      <c r="W38" s="15"/>
      <c r="X38" s="15"/>
      <c r="Y38" s="15"/>
      <c r="Z38" s="15"/>
    </row>
    <row r="39" spans="1:26" ht="15.75" customHeight="1">
      <c r="A39" s="89" t="s">
        <v>347</v>
      </c>
      <c r="B39" s="90" t="s">
        <v>348</v>
      </c>
      <c r="C39" s="136" t="s">
        <v>349</v>
      </c>
      <c r="D39" s="89" t="s">
        <v>350</v>
      </c>
      <c r="E39" s="92">
        <v>2</v>
      </c>
      <c r="F39" s="93"/>
      <c r="G39" s="93">
        <v>5</v>
      </c>
      <c r="H39" s="94">
        <f t="shared" si="0"/>
        <v>5</v>
      </c>
      <c r="I39" s="95">
        <v>6</v>
      </c>
      <c r="J39" s="98">
        <f t="shared" si="2"/>
        <v>0.54545454545454541</v>
      </c>
      <c r="K39" s="15"/>
      <c r="L39" s="15"/>
      <c r="M39" s="15"/>
      <c r="N39" s="15"/>
      <c r="O39" s="15"/>
      <c r="P39" s="15"/>
      <c r="Q39" s="15"/>
      <c r="R39" s="15"/>
      <c r="S39" s="15"/>
      <c r="T39" s="15"/>
      <c r="U39" s="15"/>
      <c r="V39" s="15"/>
      <c r="W39" s="15"/>
      <c r="X39" s="15"/>
      <c r="Y39" s="15"/>
      <c r="Z39" s="15"/>
    </row>
    <row r="40" spans="1:26" ht="15.75" customHeight="1">
      <c r="A40" s="89" t="s">
        <v>351</v>
      </c>
      <c r="B40" s="90" t="s">
        <v>348</v>
      </c>
      <c r="C40" s="136" t="s">
        <v>352</v>
      </c>
      <c r="D40" s="89">
        <v>2</v>
      </c>
      <c r="E40" s="103"/>
      <c r="F40" s="93">
        <v>5</v>
      </c>
      <c r="G40" s="93">
        <v>25</v>
      </c>
      <c r="H40" s="94">
        <f t="shared" si="0"/>
        <v>55</v>
      </c>
      <c r="I40" s="97"/>
      <c r="J40" s="98">
        <f t="shared" si="2"/>
        <v>0</v>
      </c>
      <c r="K40" s="15"/>
      <c r="L40" s="15"/>
      <c r="M40" s="15"/>
      <c r="N40" s="15"/>
      <c r="O40" s="15"/>
      <c r="P40" s="15"/>
      <c r="Q40" s="15"/>
      <c r="R40" s="15"/>
      <c r="S40" s="15"/>
      <c r="T40" s="15"/>
      <c r="U40" s="15"/>
      <c r="V40" s="15"/>
      <c r="W40" s="15"/>
      <c r="X40" s="15"/>
      <c r="Y40" s="15"/>
      <c r="Z40" s="15"/>
    </row>
    <row r="41" spans="1:26" ht="15.75" customHeight="1">
      <c r="A41" s="89" t="s">
        <v>353</v>
      </c>
      <c r="B41" s="90" t="s">
        <v>348</v>
      </c>
      <c r="C41" s="136" t="s">
        <v>354</v>
      </c>
      <c r="D41" s="89" t="s">
        <v>355</v>
      </c>
      <c r="E41" s="92">
        <v>3</v>
      </c>
      <c r="F41" s="93">
        <v>5</v>
      </c>
      <c r="G41" s="93">
        <v>5</v>
      </c>
      <c r="H41" s="94">
        <f t="shared" si="0"/>
        <v>35</v>
      </c>
      <c r="I41" s="95">
        <v>35</v>
      </c>
      <c r="J41" s="98">
        <f t="shared" si="2"/>
        <v>3.1818181818181817</v>
      </c>
      <c r="K41" s="15"/>
      <c r="L41" s="15"/>
      <c r="M41" s="15"/>
      <c r="N41" s="15"/>
      <c r="O41" s="15"/>
      <c r="P41" s="15"/>
      <c r="Q41" s="15"/>
      <c r="R41" s="15"/>
      <c r="S41" s="15"/>
      <c r="T41" s="15"/>
      <c r="U41" s="15"/>
      <c r="V41" s="15"/>
      <c r="W41" s="15"/>
      <c r="X41" s="15"/>
      <c r="Y41" s="15"/>
      <c r="Z41" s="15"/>
    </row>
    <row r="42" spans="1:26" ht="15.75" customHeight="1">
      <c r="A42" s="89" t="s">
        <v>356</v>
      </c>
      <c r="B42" s="90" t="s">
        <v>348</v>
      </c>
      <c r="C42" s="136" t="s">
        <v>357</v>
      </c>
      <c r="D42" s="89" t="s">
        <v>355</v>
      </c>
      <c r="E42" s="92">
        <v>2</v>
      </c>
      <c r="F42" s="93">
        <v>3</v>
      </c>
      <c r="G42" s="93">
        <v>5</v>
      </c>
      <c r="H42" s="94">
        <f t="shared" si="0"/>
        <v>23</v>
      </c>
      <c r="I42" s="95">
        <v>24</v>
      </c>
      <c r="J42" s="98">
        <f t="shared" si="2"/>
        <v>2.1818181818181817</v>
      </c>
      <c r="K42" s="15"/>
      <c r="L42" s="15"/>
      <c r="M42" s="15"/>
      <c r="N42" s="15"/>
      <c r="O42" s="15"/>
      <c r="P42" s="15"/>
      <c r="Q42" s="15"/>
      <c r="R42" s="15"/>
      <c r="S42" s="15"/>
      <c r="T42" s="15"/>
      <c r="U42" s="15"/>
      <c r="V42" s="15"/>
      <c r="W42" s="15"/>
      <c r="X42" s="15"/>
      <c r="Y42" s="15"/>
      <c r="Z42" s="15"/>
    </row>
    <row r="43" spans="1:26" ht="15.75" customHeight="1">
      <c r="A43" s="89" t="s">
        <v>358</v>
      </c>
      <c r="B43" s="90" t="s">
        <v>359</v>
      </c>
      <c r="C43" s="136" t="s">
        <v>360</v>
      </c>
      <c r="D43" s="89" t="s">
        <v>355</v>
      </c>
      <c r="E43" s="92">
        <v>2</v>
      </c>
      <c r="F43" s="93">
        <v>1</v>
      </c>
      <c r="G43" s="93">
        <v>5</v>
      </c>
      <c r="H43" s="94">
        <f t="shared" si="0"/>
        <v>11</v>
      </c>
      <c r="I43" s="95">
        <v>11</v>
      </c>
      <c r="J43" s="98">
        <f t="shared" si="2"/>
        <v>1</v>
      </c>
      <c r="K43" s="15"/>
      <c r="L43" s="15"/>
      <c r="M43" s="15"/>
      <c r="N43" s="15"/>
      <c r="O43" s="15"/>
      <c r="P43" s="15"/>
      <c r="Q43" s="15"/>
      <c r="R43" s="15"/>
      <c r="S43" s="15"/>
      <c r="T43" s="15"/>
      <c r="U43" s="15"/>
      <c r="V43" s="15"/>
      <c r="W43" s="15"/>
      <c r="X43" s="15"/>
      <c r="Y43" s="15"/>
      <c r="Z43" s="15"/>
    </row>
    <row r="44" spans="1:26" ht="15.75" customHeight="1">
      <c r="A44" s="89" t="s">
        <v>361</v>
      </c>
      <c r="B44" s="90" t="s">
        <v>359</v>
      </c>
      <c r="C44" s="136" t="s">
        <v>362</v>
      </c>
      <c r="D44" s="89" t="s">
        <v>355</v>
      </c>
      <c r="E44" s="92">
        <v>2</v>
      </c>
      <c r="F44" s="93">
        <v>2</v>
      </c>
      <c r="G44" s="93">
        <v>5</v>
      </c>
      <c r="H44" s="94">
        <f t="shared" si="0"/>
        <v>17</v>
      </c>
      <c r="I44" s="95">
        <v>18</v>
      </c>
      <c r="J44" s="98">
        <f t="shared" si="2"/>
        <v>1.6363636363636362</v>
      </c>
      <c r="K44" s="15"/>
      <c r="L44" s="15"/>
      <c r="M44" s="15"/>
      <c r="N44" s="15"/>
      <c r="O44" s="15"/>
      <c r="P44" s="15"/>
      <c r="Q44" s="15"/>
      <c r="R44" s="15"/>
      <c r="S44" s="15"/>
      <c r="T44" s="15"/>
      <c r="U44" s="15"/>
      <c r="V44" s="15"/>
      <c r="W44" s="15"/>
      <c r="X44" s="15"/>
      <c r="Y44" s="15"/>
      <c r="Z44" s="15"/>
    </row>
    <row r="45" spans="1:26" ht="15.75" customHeight="1">
      <c r="A45" s="89" t="s">
        <v>363</v>
      </c>
      <c r="B45" s="90" t="s">
        <v>359</v>
      </c>
      <c r="C45" s="136" t="s">
        <v>364</v>
      </c>
      <c r="D45" s="89" t="s">
        <v>355</v>
      </c>
      <c r="E45" s="92"/>
      <c r="F45" s="93">
        <v>1</v>
      </c>
      <c r="G45" s="93">
        <v>5</v>
      </c>
      <c r="H45" s="94">
        <f t="shared" si="0"/>
        <v>11</v>
      </c>
      <c r="I45" s="97"/>
      <c r="J45" s="98">
        <f t="shared" si="2"/>
        <v>0</v>
      </c>
      <c r="K45" s="15"/>
      <c r="L45" s="15"/>
      <c r="M45" s="15"/>
      <c r="N45" s="15"/>
      <c r="O45" s="15"/>
      <c r="P45" s="15"/>
      <c r="Q45" s="15"/>
      <c r="R45" s="15"/>
      <c r="S45" s="15"/>
      <c r="T45" s="15"/>
      <c r="U45" s="15"/>
      <c r="V45" s="15"/>
      <c r="W45" s="15"/>
      <c r="X45" s="15"/>
      <c r="Y45" s="15"/>
      <c r="Z45" s="15"/>
    </row>
    <row r="46" spans="1:26" ht="15.75" customHeight="1">
      <c r="A46" s="89" t="s">
        <v>365</v>
      </c>
      <c r="B46" s="90" t="s">
        <v>359</v>
      </c>
      <c r="C46" s="136" t="s">
        <v>366</v>
      </c>
      <c r="D46" s="89" t="s">
        <v>355</v>
      </c>
      <c r="E46" s="92">
        <v>2</v>
      </c>
      <c r="F46" s="93">
        <v>2</v>
      </c>
      <c r="G46" s="93">
        <v>5</v>
      </c>
      <c r="H46" s="94">
        <f t="shared" si="0"/>
        <v>17</v>
      </c>
      <c r="I46" s="95">
        <v>17</v>
      </c>
      <c r="J46" s="98">
        <f t="shared" si="2"/>
        <v>1.5454545454545454</v>
      </c>
      <c r="K46" s="15"/>
      <c r="L46" s="15"/>
      <c r="M46" s="15"/>
      <c r="N46" s="15"/>
      <c r="O46" s="15"/>
      <c r="P46" s="15"/>
      <c r="Q46" s="15"/>
      <c r="R46" s="15"/>
      <c r="S46" s="15"/>
      <c r="T46" s="15"/>
      <c r="U46" s="15"/>
      <c r="V46" s="15"/>
      <c r="W46" s="15"/>
      <c r="X46" s="15"/>
      <c r="Y46" s="15"/>
      <c r="Z46" s="15"/>
    </row>
    <row r="47" spans="1:26" ht="15.75" customHeight="1">
      <c r="A47" s="89" t="s">
        <v>367</v>
      </c>
      <c r="B47" s="90" t="s">
        <v>359</v>
      </c>
      <c r="C47" s="136" t="s">
        <v>368</v>
      </c>
      <c r="D47" s="89" t="s">
        <v>355</v>
      </c>
      <c r="E47" s="92">
        <v>2</v>
      </c>
      <c r="F47" s="93">
        <v>3</v>
      </c>
      <c r="G47" s="93">
        <v>10</v>
      </c>
      <c r="H47" s="94">
        <f t="shared" si="0"/>
        <v>28</v>
      </c>
      <c r="I47" s="95">
        <v>28</v>
      </c>
      <c r="J47" s="98">
        <f t="shared" si="2"/>
        <v>2.5454545454545454</v>
      </c>
      <c r="K47" s="15"/>
      <c r="L47" s="15"/>
      <c r="M47" s="15"/>
      <c r="N47" s="15"/>
      <c r="O47" s="15"/>
      <c r="P47" s="15"/>
      <c r="Q47" s="15"/>
      <c r="R47" s="15"/>
      <c r="S47" s="15"/>
      <c r="T47" s="15"/>
      <c r="U47" s="15"/>
      <c r="V47" s="15"/>
      <c r="W47" s="15"/>
      <c r="X47" s="15"/>
      <c r="Y47" s="15"/>
      <c r="Z47" s="15"/>
    </row>
    <row r="48" spans="1:26" ht="15.75" customHeight="1">
      <c r="A48" s="89" t="s">
        <v>369</v>
      </c>
      <c r="B48" s="90" t="s">
        <v>370</v>
      </c>
      <c r="C48" s="136" t="s">
        <v>371</v>
      </c>
      <c r="D48" s="139" t="s">
        <v>355</v>
      </c>
      <c r="E48" s="103"/>
      <c r="F48" s="93">
        <v>3</v>
      </c>
      <c r="G48" s="93">
        <v>10</v>
      </c>
      <c r="H48" s="94">
        <f t="shared" si="0"/>
        <v>28</v>
      </c>
      <c r="I48" s="97"/>
      <c r="J48" s="98">
        <f t="shared" si="2"/>
        <v>0</v>
      </c>
      <c r="K48" s="15"/>
      <c r="L48" s="15"/>
      <c r="M48" s="15"/>
      <c r="N48" s="15"/>
      <c r="O48" s="15"/>
      <c r="P48" s="15"/>
      <c r="Q48" s="15"/>
      <c r="R48" s="15"/>
      <c r="S48" s="15"/>
      <c r="T48" s="15"/>
      <c r="U48" s="15"/>
      <c r="V48" s="15"/>
      <c r="W48" s="15"/>
      <c r="X48" s="15"/>
      <c r="Y48" s="15"/>
      <c r="Z48" s="15"/>
    </row>
    <row r="49" spans="1:26" ht="15.75" customHeight="1">
      <c r="A49" s="89" t="s">
        <v>372</v>
      </c>
      <c r="B49" s="90" t="s">
        <v>370</v>
      </c>
      <c r="C49" s="136" t="s">
        <v>373</v>
      </c>
      <c r="D49" s="89" t="s">
        <v>208</v>
      </c>
      <c r="E49" s="92"/>
      <c r="F49" s="93"/>
      <c r="G49" s="93">
        <v>15</v>
      </c>
      <c r="H49" s="94">
        <f t="shared" si="0"/>
        <v>15</v>
      </c>
      <c r="I49" s="95"/>
      <c r="J49" s="98">
        <f t="shared" si="2"/>
        <v>0</v>
      </c>
      <c r="K49" s="15"/>
      <c r="L49" s="15"/>
      <c r="M49" s="15"/>
      <c r="N49" s="15"/>
      <c r="O49" s="15"/>
      <c r="P49" s="15"/>
      <c r="Q49" s="15"/>
      <c r="R49" s="15"/>
      <c r="S49" s="15"/>
      <c r="T49" s="15"/>
      <c r="U49" s="15"/>
      <c r="V49" s="15"/>
      <c r="W49" s="15"/>
      <c r="X49" s="15"/>
      <c r="Y49" s="15"/>
      <c r="Z49" s="15"/>
    </row>
    <row r="50" spans="1:26" ht="15.75" customHeight="1">
      <c r="A50" s="89" t="s">
        <v>374</v>
      </c>
      <c r="B50" s="90" t="s">
        <v>370</v>
      </c>
      <c r="C50" s="136" t="s">
        <v>375</v>
      </c>
      <c r="D50" s="89" t="s">
        <v>208</v>
      </c>
      <c r="E50" s="92">
        <v>3</v>
      </c>
      <c r="F50" s="93"/>
      <c r="G50" s="93">
        <v>15</v>
      </c>
      <c r="H50" s="94">
        <f t="shared" si="0"/>
        <v>15</v>
      </c>
      <c r="I50" s="95">
        <v>16</v>
      </c>
      <c r="J50" s="98">
        <f t="shared" si="2"/>
        <v>1.4545454545454546</v>
      </c>
      <c r="K50" s="15"/>
      <c r="L50" s="15"/>
      <c r="M50" s="15"/>
      <c r="N50" s="15"/>
      <c r="O50" s="15"/>
      <c r="P50" s="15"/>
      <c r="Q50" s="15"/>
      <c r="R50" s="15"/>
      <c r="S50" s="15"/>
      <c r="T50" s="15"/>
      <c r="U50" s="15"/>
      <c r="V50" s="15"/>
      <c r="W50" s="15"/>
      <c r="X50" s="15"/>
      <c r="Y50" s="15"/>
      <c r="Z50" s="15"/>
    </row>
    <row r="51" spans="1:26" ht="15.75" customHeight="1">
      <c r="A51" s="89" t="s">
        <v>376</v>
      </c>
      <c r="B51" s="90" t="s">
        <v>370</v>
      </c>
      <c r="C51" s="136" t="s">
        <v>377</v>
      </c>
      <c r="D51" s="89" t="s">
        <v>208</v>
      </c>
      <c r="E51" s="92">
        <v>3</v>
      </c>
      <c r="F51" s="93"/>
      <c r="G51" s="93">
        <v>15</v>
      </c>
      <c r="H51" s="94">
        <f t="shared" si="0"/>
        <v>15</v>
      </c>
      <c r="I51" s="95">
        <v>26</v>
      </c>
      <c r="J51" s="98">
        <f t="shared" si="2"/>
        <v>2.3636363636363633</v>
      </c>
      <c r="K51" s="15"/>
      <c r="L51" s="15"/>
      <c r="M51" s="15"/>
      <c r="N51" s="15"/>
      <c r="O51" s="15"/>
      <c r="P51" s="15"/>
      <c r="Q51" s="15"/>
      <c r="R51" s="15"/>
      <c r="S51" s="15"/>
      <c r="T51" s="15"/>
      <c r="U51" s="15"/>
      <c r="V51" s="15"/>
      <c r="W51" s="15"/>
      <c r="X51" s="15"/>
      <c r="Y51" s="15"/>
      <c r="Z51" s="15"/>
    </row>
    <row r="52" spans="1:26" ht="15.75" customHeight="1"/>
    <row r="53" spans="1:26" ht="15.75" customHeight="1"/>
    <row r="54" spans="1:26" ht="15.75" customHeight="1"/>
    <row r="55" spans="1:26" ht="15.75" customHeight="1"/>
    <row r="56" spans="1:26" ht="15.75" customHeight="1"/>
    <row r="57" spans="1:26" ht="15.75" customHeight="1"/>
    <row r="58" spans="1:26" ht="15.75" customHeight="1"/>
    <row r="59" spans="1:26" ht="15.75" customHeight="1"/>
    <row r="60" spans="1:26" ht="15.75" customHeight="1"/>
    <row r="61" spans="1:26" ht="15.75" customHeight="1"/>
    <row r="62" spans="1:26" ht="15.75" customHeight="1"/>
    <row r="63" spans="1:26" ht="15.75" customHeight="1"/>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3:H13"/>
    <mergeCell ref="D6:I6"/>
    <mergeCell ref="D7:I7"/>
    <mergeCell ref="D8:I8"/>
    <mergeCell ref="D9:I9"/>
    <mergeCell ref="A11:A12"/>
    <mergeCell ref="B11:B12"/>
    <mergeCell ref="C11:C12"/>
    <mergeCell ref="D11:D12"/>
    <mergeCell ref="E11:E12"/>
    <mergeCell ref="F11:H11"/>
    <mergeCell ref="I11:J11"/>
    <mergeCell ref="A1:J1"/>
    <mergeCell ref="A2:J2"/>
    <mergeCell ref="A4:B4"/>
    <mergeCell ref="D4:J4"/>
    <mergeCell ref="D5:I5"/>
  </mergeCells>
  <conditionalFormatting sqref="J8">
    <cfRule type="cellIs" dxfId="12" priority="2" operator="greaterThan">
      <formula>0.1</formula>
    </cfRule>
  </conditionalFormatting>
  <conditionalFormatting sqref="J8">
    <cfRule type="cellIs" dxfId="11" priority="3" operator="greaterThanOrEqual">
      <formula>0.01</formula>
    </cfRule>
  </conditionalFormatting>
  <pageMargins left="1.0249999999999999" right="1.0249999999999999" top="0.78749999999999998" bottom="0.78749999999999998" header="0" footer="0"/>
  <pageSetup paperSize="9" firstPageNumber="0" orientation="landscape" horizontalDpi="300" verticalDpi="300"/>
  <headerFooter>
    <oddHeader>&amp;C&amp;A</oddHeader>
    <oddFooter>&amp;CPágina &amp;P</oddFooter>
  </headerFooter>
</worksheet>
</file>

<file path=xl/worksheets/sheet6.xml><?xml version="1.0" encoding="utf-8"?>
<worksheet xmlns="http://schemas.openxmlformats.org/spreadsheetml/2006/main" xmlns:r="http://schemas.openxmlformats.org/officeDocument/2006/relationships">
  <dimension ref="B1:O1000"/>
  <sheetViews>
    <sheetView topLeftCell="A13" zoomScaleNormal="100" workbookViewId="0">
      <selection activeCell="L40" sqref="L40"/>
    </sheetView>
  </sheetViews>
  <sheetFormatPr baseColWidth="10" defaultColWidth="9" defaultRowHeight="15.75"/>
  <cols>
    <col min="1" max="1" width="10.5" customWidth="1"/>
    <col min="2" max="2" width="30.75" customWidth="1"/>
    <col min="3" max="14" width="10.5" customWidth="1"/>
    <col min="15" max="15" width="12.125" customWidth="1"/>
    <col min="16" max="26" width="10.5" customWidth="1"/>
    <col min="27" max="1025" width="11.25" customWidth="1"/>
  </cols>
  <sheetData>
    <row r="1" spans="2:15" ht="15.75" customHeight="1"/>
    <row r="2" spans="2:15" ht="15.75" customHeight="1">
      <c r="B2" s="14" t="s">
        <v>378</v>
      </c>
      <c r="C2" s="14"/>
      <c r="D2" s="14"/>
      <c r="E2" s="14"/>
      <c r="F2" s="14"/>
      <c r="G2" s="14"/>
      <c r="H2" s="14"/>
      <c r="I2" s="14"/>
      <c r="J2" s="14"/>
      <c r="K2" s="14"/>
      <c r="L2" s="14"/>
      <c r="M2" s="14"/>
      <c r="N2" s="14"/>
      <c r="O2" s="14"/>
    </row>
    <row r="3" spans="2:15" ht="15.75" customHeight="1">
      <c r="B3" s="13" t="s">
        <v>379</v>
      </c>
      <c r="C3" s="13"/>
      <c r="D3" s="13"/>
      <c r="E3" s="13"/>
      <c r="F3" s="13"/>
      <c r="G3" s="13"/>
      <c r="H3" s="13"/>
      <c r="I3" s="13"/>
      <c r="J3" s="13"/>
      <c r="K3" s="13"/>
      <c r="L3" s="13"/>
      <c r="M3" s="13"/>
      <c r="N3" s="13"/>
      <c r="O3" s="13"/>
    </row>
    <row r="4" spans="2:15" ht="15.75" customHeight="1">
      <c r="B4" s="5" t="s">
        <v>2</v>
      </c>
      <c r="C4" s="5"/>
      <c r="D4" s="5"/>
      <c r="E4" s="5"/>
      <c r="F4" s="5"/>
      <c r="G4" s="5"/>
      <c r="H4" s="5"/>
      <c r="I4" s="5"/>
      <c r="J4" s="5"/>
      <c r="K4" s="5"/>
      <c r="L4" s="5"/>
      <c r="M4" s="5"/>
      <c r="N4" s="5"/>
      <c r="O4" s="5"/>
    </row>
    <row r="5" spans="2:15" ht="33.75" customHeight="1">
      <c r="B5" s="4" t="s">
        <v>380</v>
      </c>
      <c r="C5" s="4"/>
      <c r="D5" s="4"/>
      <c r="E5" s="4"/>
      <c r="F5" s="4"/>
      <c r="G5" s="4"/>
      <c r="H5" s="4"/>
      <c r="I5" s="4"/>
      <c r="J5" s="4"/>
      <c r="K5" s="4"/>
      <c r="L5" s="4"/>
      <c r="M5" s="4"/>
      <c r="N5" s="4"/>
      <c r="O5" s="4"/>
    </row>
    <row r="6" spans="2:15" ht="15.75" customHeight="1"/>
    <row r="7" spans="2:15" ht="15.75" customHeight="1">
      <c r="B7" s="42" t="s">
        <v>381</v>
      </c>
      <c r="E7" s="140" t="s">
        <v>382</v>
      </c>
      <c r="F7" s="141"/>
      <c r="G7" s="141"/>
      <c r="H7" s="141"/>
      <c r="I7" s="141"/>
      <c r="J7" s="141"/>
      <c r="K7" s="141"/>
      <c r="L7" s="141"/>
      <c r="M7" s="141"/>
      <c r="N7" s="141"/>
      <c r="O7" s="142"/>
    </row>
    <row r="8" spans="2:15" ht="15.75" customHeight="1">
      <c r="B8" s="30" t="s">
        <v>44</v>
      </c>
      <c r="C8" s="30">
        <v>30</v>
      </c>
      <c r="D8" s="15"/>
      <c r="E8" s="143"/>
      <c r="F8" s="144"/>
      <c r="G8" s="144"/>
      <c r="H8" s="144"/>
      <c r="I8" s="144"/>
      <c r="J8" s="144"/>
      <c r="K8" s="144"/>
      <c r="L8" s="144"/>
      <c r="M8" s="144"/>
      <c r="N8" s="144"/>
      <c r="O8" s="145"/>
    </row>
    <row r="9" spans="2:15" ht="15.75" customHeight="1">
      <c r="B9" s="30" t="s">
        <v>50</v>
      </c>
      <c r="C9" s="30">
        <v>100</v>
      </c>
      <c r="D9" s="15"/>
      <c r="E9" s="143" t="s">
        <v>98</v>
      </c>
      <c r="F9" s="144" t="s">
        <v>383</v>
      </c>
      <c r="G9" s="144" t="s">
        <v>384</v>
      </c>
      <c r="H9" s="144"/>
      <c r="I9" s="144"/>
      <c r="J9" s="144"/>
      <c r="K9" s="144"/>
      <c r="L9" s="144"/>
      <c r="M9" s="144"/>
      <c r="N9" s="144"/>
      <c r="O9" s="145" t="s">
        <v>385</v>
      </c>
    </row>
    <row r="10" spans="2:15" ht="15.75" customHeight="1">
      <c r="B10" s="30" t="s">
        <v>58</v>
      </c>
      <c r="C10" s="30">
        <v>20</v>
      </c>
      <c r="D10" s="15"/>
      <c r="E10" s="143" t="s">
        <v>386</v>
      </c>
      <c r="F10" s="144"/>
      <c r="G10" s="144"/>
      <c r="H10" s="144"/>
      <c r="I10" s="144"/>
      <c r="J10" s="144" t="s">
        <v>386</v>
      </c>
      <c r="K10" s="144" t="s">
        <v>387</v>
      </c>
      <c r="L10" s="144"/>
      <c r="M10" s="144"/>
      <c r="N10" s="144"/>
      <c r="O10" s="145" t="s">
        <v>388</v>
      </c>
    </row>
    <row r="11" spans="2:15" ht="15.75" customHeight="1">
      <c r="B11" s="30" t="s">
        <v>62</v>
      </c>
      <c r="C11" s="30">
        <f>SUM(C8:C10)</f>
        <v>150</v>
      </c>
      <c r="D11" s="15"/>
      <c r="E11" s="143"/>
      <c r="F11" s="144"/>
      <c r="G11" s="144"/>
      <c r="H11" s="144"/>
      <c r="I11" s="144"/>
      <c r="J11" s="144" t="s">
        <v>389</v>
      </c>
      <c r="K11" s="144" t="s">
        <v>390</v>
      </c>
      <c r="L11" s="144"/>
      <c r="M11" s="144"/>
      <c r="N11" s="144"/>
      <c r="O11" s="145" t="s">
        <v>391</v>
      </c>
    </row>
    <row r="12" spans="2:15" ht="15.75" customHeight="1">
      <c r="E12" s="146"/>
      <c r="F12" s="147"/>
      <c r="G12" s="147"/>
      <c r="H12" s="147"/>
      <c r="I12" s="147"/>
      <c r="J12" s="147" t="s">
        <v>392</v>
      </c>
      <c r="K12" s="147" t="s">
        <v>393</v>
      </c>
      <c r="L12" s="147"/>
      <c r="M12" s="147"/>
      <c r="N12" s="147"/>
      <c r="O12" s="148" t="s">
        <v>394</v>
      </c>
    </row>
    <row r="13" spans="2:15" ht="15.75" customHeight="1">
      <c r="E13" s="144"/>
      <c r="F13" s="144"/>
      <c r="G13" s="144"/>
      <c r="H13" s="144"/>
      <c r="I13" s="144"/>
      <c r="J13" s="144"/>
      <c r="K13" s="144"/>
      <c r="L13" s="144"/>
      <c r="M13" s="144"/>
      <c r="N13" s="144"/>
      <c r="O13" s="144"/>
    </row>
    <row r="14" spans="2:15" ht="15.75" customHeight="1">
      <c r="B14" s="58" t="s">
        <v>395</v>
      </c>
      <c r="E14" s="140" t="s">
        <v>396</v>
      </c>
      <c r="F14" s="141"/>
      <c r="G14" s="141"/>
      <c r="H14" s="141"/>
      <c r="I14" s="141"/>
      <c r="J14" s="141"/>
      <c r="K14" s="141"/>
      <c r="L14" s="141"/>
      <c r="M14" s="141"/>
      <c r="N14" s="141"/>
      <c r="O14" s="142"/>
    </row>
    <row r="15" spans="2:15" ht="15.75" customHeight="1">
      <c r="B15" s="30" t="s">
        <v>85</v>
      </c>
      <c r="C15" s="30">
        <f>'Principal - ABP'!I19</f>
        <v>4</v>
      </c>
      <c r="D15" s="15"/>
      <c r="E15" s="143"/>
      <c r="F15" s="144"/>
      <c r="G15" s="144"/>
      <c r="H15" s="144"/>
      <c r="I15" s="144"/>
      <c r="J15" s="144"/>
      <c r="K15" s="144"/>
      <c r="L15" s="144"/>
      <c r="M15" s="144"/>
      <c r="N15" s="144"/>
      <c r="O15" s="145"/>
    </row>
    <row r="16" spans="2:15" ht="15.75" customHeight="1">
      <c r="B16" s="30" t="s">
        <v>88</v>
      </c>
      <c r="C16" s="30">
        <f>C9*C15</f>
        <v>400</v>
      </c>
      <c r="D16" s="15"/>
      <c r="E16" s="143" t="s">
        <v>98</v>
      </c>
      <c r="F16" s="144" t="s">
        <v>383</v>
      </c>
      <c r="G16" s="144" t="s">
        <v>384</v>
      </c>
      <c r="H16" s="144"/>
      <c r="I16" s="144"/>
      <c r="J16" s="144"/>
      <c r="K16" s="144"/>
      <c r="L16" s="144"/>
      <c r="M16" s="144"/>
      <c r="N16" s="144"/>
      <c r="O16" s="145" t="s">
        <v>385</v>
      </c>
    </row>
    <row r="17" spans="2:15" ht="15.75" customHeight="1">
      <c r="B17" s="30" t="s">
        <v>99</v>
      </c>
      <c r="C17" s="30">
        <f>C15*10</f>
        <v>40</v>
      </c>
      <c r="D17" s="15"/>
      <c r="E17" s="143" t="s">
        <v>386</v>
      </c>
      <c r="F17" s="144"/>
      <c r="G17" s="144" t="s">
        <v>397</v>
      </c>
      <c r="H17" s="144"/>
      <c r="I17" s="144"/>
      <c r="J17" s="144" t="s">
        <v>386</v>
      </c>
      <c r="K17" s="144" t="s">
        <v>387</v>
      </c>
      <c r="L17" s="144"/>
      <c r="M17" s="144"/>
      <c r="N17" s="144"/>
      <c r="O17" s="145" t="s">
        <v>388</v>
      </c>
    </row>
    <row r="18" spans="2:15" ht="15.75" customHeight="1">
      <c r="B18" s="15"/>
      <c r="C18" s="53"/>
      <c r="D18" s="53"/>
      <c r="E18" s="143"/>
      <c r="F18" s="144"/>
      <c r="G18" s="144"/>
      <c r="H18" s="144"/>
      <c r="I18" s="144"/>
      <c r="J18" s="144" t="s">
        <v>389</v>
      </c>
      <c r="K18" s="144" t="s">
        <v>390</v>
      </c>
      <c r="L18" s="144"/>
      <c r="M18" s="144"/>
      <c r="N18" s="144"/>
      <c r="O18" s="145" t="s">
        <v>391</v>
      </c>
    </row>
    <row r="19" spans="2:15" ht="15.75" customHeight="1">
      <c r="B19" s="15"/>
      <c r="C19" s="15"/>
      <c r="D19" s="15"/>
      <c r="E19" s="143"/>
      <c r="F19" s="144"/>
      <c r="G19" s="144"/>
      <c r="H19" s="144"/>
      <c r="I19" s="144"/>
      <c r="J19" s="144" t="s">
        <v>392</v>
      </c>
      <c r="K19" s="144" t="s">
        <v>393</v>
      </c>
      <c r="L19" s="144"/>
      <c r="M19" s="144"/>
      <c r="N19" s="144"/>
      <c r="O19" s="149" t="s">
        <v>398</v>
      </c>
    </row>
    <row r="20" spans="2:15" ht="15.75" customHeight="1">
      <c r="B20" s="15"/>
      <c r="C20" s="15"/>
      <c r="D20" s="15"/>
      <c r="E20" s="146"/>
      <c r="F20" s="147"/>
      <c r="G20" s="147"/>
      <c r="H20" s="147"/>
      <c r="I20" s="147"/>
      <c r="J20" s="147" t="s">
        <v>397</v>
      </c>
      <c r="K20" s="147" t="s">
        <v>399</v>
      </c>
      <c r="L20" s="147"/>
      <c r="M20" s="147"/>
      <c r="N20" s="147"/>
      <c r="O20" s="150" t="s">
        <v>400</v>
      </c>
    </row>
    <row r="21" spans="2:15" ht="15.75" customHeight="1">
      <c r="E21" s="144"/>
      <c r="F21" s="144"/>
      <c r="G21" s="144"/>
      <c r="H21" s="144"/>
      <c r="I21" s="144"/>
      <c r="J21" s="144"/>
      <c r="K21" s="144"/>
      <c r="L21" s="144"/>
      <c r="M21" s="144"/>
      <c r="N21" s="144"/>
      <c r="O21" s="144"/>
    </row>
    <row r="22" spans="2:15" ht="15.75" customHeight="1">
      <c r="E22" s="140" t="s">
        <v>401</v>
      </c>
      <c r="F22" s="141"/>
      <c r="G22" s="141"/>
      <c r="H22" s="141"/>
      <c r="I22" s="141"/>
      <c r="J22" s="141"/>
      <c r="K22" s="141"/>
      <c r="L22" s="141"/>
      <c r="M22" s="141"/>
      <c r="N22" s="141"/>
      <c r="O22" s="142"/>
    </row>
    <row r="23" spans="2:15" ht="15.75" customHeight="1">
      <c r="E23" s="143"/>
      <c r="F23" s="144"/>
      <c r="G23" s="144"/>
      <c r="H23" s="144"/>
      <c r="I23" s="144"/>
      <c r="J23" s="144"/>
      <c r="K23" s="144"/>
      <c r="L23" s="144"/>
      <c r="M23" s="144"/>
      <c r="N23" s="144"/>
      <c r="O23" s="145"/>
    </row>
    <row r="24" spans="2:15" ht="15.75" customHeight="1">
      <c r="E24" s="143" t="s">
        <v>98</v>
      </c>
      <c r="F24" s="144" t="s">
        <v>383</v>
      </c>
      <c r="G24" s="144" t="s">
        <v>384</v>
      </c>
      <c r="H24" s="144"/>
      <c r="I24" s="144"/>
      <c r="J24" s="144"/>
      <c r="K24" s="144"/>
      <c r="L24" s="144"/>
      <c r="M24" s="144"/>
      <c r="N24" s="144"/>
      <c r="O24" s="145" t="s">
        <v>385</v>
      </c>
    </row>
    <row r="25" spans="2:15" ht="15.75" customHeight="1">
      <c r="E25" s="143" t="s">
        <v>386</v>
      </c>
      <c r="F25" s="144"/>
      <c r="G25" s="144" t="s">
        <v>397</v>
      </c>
      <c r="H25" s="144"/>
      <c r="I25" s="144"/>
      <c r="J25" s="144" t="s">
        <v>386</v>
      </c>
      <c r="K25" s="144" t="s">
        <v>387</v>
      </c>
      <c r="L25" s="144"/>
      <c r="M25" s="144"/>
      <c r="N25" s="144"/>
      <c r="O25" s="145" t="s">
        <v>388</v>
      </c>
    </row>
    <row r="26" spans="2:15" ht="15.75" customHeight="1">
      <c r="E26" s="143"/>
      <c r="F26" s="144"/>
      <c r="G26" s="144" t="s">
        <v>402</v>
      </c>
      <c r="H26" s="144"/>
      <c r="I26" s="144"/>
      <c r="J26" s="144" t="s">
        <v>389</v>
      </c>
      <c r="K26" s="144" t="s">
        <v>390</v>
      </c>
      <c r="L26" s="144"/>
      <c r="M26" s="144"/>
      <c r="N26" s="144"/>
      <c r="O26" s="145" t="s">
        <v>391</v>
      </c>
    </row>
    <row r="27" spans="2:15" ht="15.75" customHeight="1">
      <c r="E27" s="143"/>
      <c r="F27" s="144"/>
      <c r="G27" s="144"/>
      <c r="H27" s="144"/>
      <c r="I27" s="144"/>
      <c r="J27" s="144" t="s">
        <v>392</v>
      </c>
      <c r="K27" s="144" t="s">
        <v>393</v>
      </c>
      <c r="L27" s="144"/>
      <c r="M27" s="144"/>
      <c r="N27" s="144"/>
      <c r="O27" s="149" t="s">
        <v>398</v>
      </c>
    </row>
    <row r="28" spans="2:15" ht="15.75" customHeight="1">
      <c r="E28" s="143"/>
      <c r="F28" s="144"/>
      <c r="G28" s="144"/>
      <c r="H28" s="144"/>
      <c r="I28" s="144"/>
      <c r="J28" s="144" t="s">
        <v>397</v>
      </c>
      <c r="K28" s="144" t="s">
        <v>399</v>
      </c>
      <c r="L28" s="144"/>
      <c r="M28" s="144"/>
      <c r="N28" s="144"/>
      <c r="O28" s="145" t="s">
        <v>403</v>
      </c>
    </row>
    <row r="29" spans="2:15" ht="15.75" customHeight="1">
      <c r="E29" s="146"/>
      <c r="F29" s="147"/>
      <c r="G29" s="147"/>
      <c r="H29" s="147"/>
      <c r="I29" s="147"/>
      <c r="J29" s="147" t="s">
        <v>402</v>
      </c>
      <c r="K29" s="147" t="s">
        <v>404</v>
      </c>
      <c r="L29" s="147"/>
      <c r="M29" s="147"/>
      <c r="N29" s="147"/>
      <c r="O29" s="150" t="s">
        <v>405</v>
      </c>
    </row>
    <row r="30" spans="2:15" ht="15.75" customHeight="1">
      <c r="E30" s="144"/>
      <c r="F30" s="144"/>
      <c r="G30" s="144"/>
      <c r="H30" s="144"/>
      <c r="I30" s="144"/>
      <c r="J30" s="144"/>
      <c r="K30" s="144"/>
      <c r="L30" s="144"/>
      <c r="M30" s="144"/>
      <c r="N30" s="144"/>
      <c r="O30" s="144"/>
    </row>
    <row r="31" spans="2:15" ht="15.75" customHeight="1">
      <c r="E31" s="140" t="s">
        <v>406</v>
      </c>
      <c r="F31" s="141"/>
      <c r="G31" s="141"/>
      <c r="H31" s="141"/>
      <c r="I31" s="141"/>
      <c r="J31" s="141"/>
      <c r="K31" s="141"/>
      <c r="L31" s="141"/>
      <c r="M31" s="141"/>
      <c r="N31" s="141"/>
      <c r="O31" s="142"/>
    </row>
    <row r="32" spans="2:15" ht="15.75" customHeight="1">
      <c r="E32" s="143"/>
      <c r="F32" s="144"/>
      <c r="G32" s="144"/>
      <c r="H32" s="144"/>
      <c r="I32" s="144"/>
      <c r="J32" s="144"/>
      <c r="K32" s="144"/>
      <c r="L32" s="144"/>
      <c r="M32" s="144"/>
      <c r="N32" s="144"/>
      <c r="O32" s="145"/>
    </row>
    <row r="33" spans="5:15" ht="15.75" customHeight="1">
      <c r="E33" s="143" t="s">
        <v>98</v>
      </c>
      <c r="F33" s="151" t="s">
        <v>407</v>
      </c>
      <c r="G33" s="151" t="s">
        <v>408</v>
      </c>
      <c r="H33" s="144" t="s">
        <v>384</v>
      </c>
      <c r="I33" s="144"/>
      <c r="J33" s="144"/>
      <c r="K33" s="144"/>
      <c r="L33" s="144"/>
      <c r="M33" s="144"/>
      <c r="N33" s="144"/>
      <c r="O33" s="145" t="s">
        <v>385</v>
      </c>
    </row>
    <row r="34" spans="5:15" ht="15.75" customHeight="1">
      <c r="E34" s="143" t="s">
        <v>386</v>
      </c>
      <c r="F34" s="151" t="s">
        <v>392</v>
      </c>
      <c r="G34" s="144"/>
      <c r="H34" s="144" t="s">
        <v>402</v>
      </c>
      <c r="I34" s="144"/>
      <c r="J34" s="144" t="s">
        <v>386</v>
      </c>
      <c r="K34" s="144" t="s">
        <v>387</v>
      </c>
      <c r="L34" s="144"/>
      <c r="M34" s="144"/>
      <c r="N34" s="151"/>
      <c r="O34" s="152">
        <v>0.2</v>
      </c>
    </row>
    <row r="35" spans="5:15" ht="15.75" customHeight="1">
      <c r="E35" s="153" t="s">
        <v>389</v>
      </c>
      <c r="F35" s="151"/>
      <c r="G35" s="151" t="s">
        <v>397</v>
      </c>
      <c r="H35" s="144" t="s">
        <v>409</v>
      </c>
      <c r="I35" s="144"/>
      <c r="J35" s="144" t="s">
        <v>389</v>
      </c>
      <c r="K35" s="144" t="s">
        <v>390</v>
      </c>
      <c r="L35" s="144"/>
      <c r="M35" s="144"/>
      <c r="N35" s="151"/>
      <c r="O35" s="152">
        <v>0.15</v>
      </c>
    </row>
    <row r="36" spans="5:15" ht="15.75" customHeight="1">
      <c r="E36" s="143"/>
      <c r="F36" s="144"/>
      <c r="G36" s="144"/>
      <c r="H36" s="144"/>
      <c r="I36" s="144"/>
      <c r="J36" s="144" t="s">
        <v>392</v>
      </c>
      <c r="K36" s="144" t="s">
        <v>393</v>
      </c>
      <c r="L36" s="144"/>
      <c r="M36" s="144"/>
      <c r="N36" s="151"/>
      <c r="O36" s="149">
        <v>0.2</v>
      </c>
    </row>
    <row r="37" spans="5:15" ht="15.75" customHeight="1">
      <c r="E37" s="143"/>
      <c r="F37" s="144"/>
      <c r="G37" s="144"/>
      <c r="H37" s="144"/>
      <c r="I37" s="144"/>
      <c r="J37" s="144" t="s">
        <v>397</v>
      </c>
      <c r="K37" s="144" t="s">
        <v>399</v>
      </c>
      <c r="L37" s="144"/>
      <c r="M37" s="144"/>
      <c r="N37" s="151"/>
      <c r="O37" s="152">
        <v>0.1</v>
      </c>
    </row>
    <row r="38" spans="5:15" ht="15.75" customHeight="1">
      <c r="E38" s="143"/>
      <c r="F38" s="144"/>
      <c r="G38" s="144"/>
      <c r="H38" s="144"/>
      <c r="I38" s="144"/>
      <c r="J38" s="144" t="s">
        <v>402</v>
      </c>
      <c r="K38" s="144" t="s">
        <v>404</v>
      </c>
      <c r="L38" s="144"/>
      <c r="M38" s="144"/>
      <c r="N38" s="151"/>
      <c r="O38" s="152">
        <v>0.15</v>
      </c>
    </row>
    <row r="39" spans="5:15" ht="15.75" customHeight="1">
      <c r="E39" s="146"/>
      <c r="F39" s="147"/>
      <c r="G39" s="147"/>
      <c r="H39" s="147"/>
      <c r="I39" s="147"/>
      <c r="J39" s="147" t="s">
        <v>409</v>
      </c>
      <c r="K39" s="147" t="s">
        <v>410</v>
      </c>
      <c r="L39" s="147"/>
      <c r="M39" s="147"/>
      <c r="N39" s="154"/>
      <c r="O39" s="155">
        <v>0.2</v>
      </c>
    </row>
    <row r="40" spans="5:15" ht="15.75" customHeight="1">
      <c r="E40" s="144"/>
      <c r="F40" s="144"/>
      <c r="G40" s="144"/>
      <c r="H40" s="144"/>
      <c r="I40" s="144"/>
      <c r="J40" s="144"/>
      <c r="K40" s="144"/>
      <c r="L40" s="144"/>
      <c r="M40" s="144"/>
      <c r="N40" s="144">
        <f>SUM(N34:N39)</f>
        <v>0</v>
      </c>
      <c r="O40" s="144"/>
    </row>
    <row r="41" spans="5:15" ht="15.75" customHeight="1">
      <c r="E41" s="140" t="s">
        <v>411</v>
      </c>
      <c r="F41" s="141"/>
      <c r="G41" s="141"/>
      <c r="H41" s="141"/>
      <c r="I41" s="141"/>
      <c r="J41" s="141"/>
      <c r="K41" s="141"/>
      <c r="L41" s="141"/>
      <c r="M41" s="141"/>
      <c r="N41" s="141"/>
      <c r="O41" s="142"/>
    </row>
    <row r="42" spans="5:15" ht="15.75" customHeight="1">
      <c r="E42" s="143"/>
      <c r="F42" s="144"/>
      <c r="G42" s="144"/>
      <c r="H42" s="144"/>
      <c r="I42" s="144"/>
      <c r="J42" s="144"/>
      <c r="K42" s="144"/>
      <c r="L42" s="144"/>
      <c r="M42" s="144"/>
      <c r="N42" s="144"/>
      <c r="O42" s="145"/>
    </row>
    <row r="43" spans="5:15" ht="15.75" customHeight="1">
      <c r="E43" s="143" t="s">
        <v>98</v>
      </c>
      <c r="F43" s="144" t="s">
        <v>383</v>
      </c>
      <c r="G43" s="144" t="s">
        <v>384</v>
      </c>
      <c r="H43" s="144"/>
      <c r="I43" s="144"/>
      <c r="J43" s="144"/>
      <c r="K43" s="144"/>
      <c r="L43" s="144"/>
      <c r="M43" s="144"/>
      <c r="N43" s="144"/>
      <c r="O43" s="145" t="s">
        <v>385</v>
      </c>
    </row>
    <row r="44" spans="5:15" ht="15.75" customHeight="1">
      <c r="E44" s="143" t="s">
        <v>386</v>
      </c>
      <c r="F44" s="144"/>
      <c r="G44" s="144" t="s">
        <v>397</v>
      </c>
      <c r="H44" s="144"/>
      <c r="I44" s="144"/>
      <c r="J44" s="144" t="s">
        <v>386</v>
      </c>
      <c r="K44" s="144" t="s">
        <v>387</v>
      </c>
      <c r="L44" s="144"/>
      <c r="M44" s="144"/>
      <c r="N44" s="144"/>
      <c r="O44" s="145" t="s">
        <v>412</v>
      </c>
    </row>
    <row r="45" spans="5:15" ht="15.75" customHeight="1">
      <c r="E45" s="143"/>
      <c r="F45" s="144"/>
      <c r="G45" s="144" t="s">
        <v>402</v>
      </c>
      <c r="H45" s="144"/>
      <c r="I45" s="144"/>
      <c r="J45" s="144" t="s">
        <v>389</v>
      </c>
      <c r="K45" s="144" t="s">
        <v>390</v>
      </c>
      <c r="L45" s="144"/>
      <c r="M45" s="144"/>
      <c r="N45" s="144"/>
      <c r="O45" s="145" t="s">
        <v>413</v>
      </c>
    </row>
    <row r="46" spans="5:15" ht="15.75" customHeight="1">
      <c r="E46" s="143"/>
      <c r="F46" s="144"/>
      <c r="G46" s="144"/>
      <c r="H46" s="144"/>
      <c r="I46" s="144"/>
      <c r="J46" s="144" t="s">
        <v>392</v>
      </c>
      <c r="K46" s="144" t="s">
        <v>393</v>
      </c>
      <c r="L46" s="144"/>
      <c r="M46" s="144"/>
      <c r="N46" s="144"/>
      <c r="O46" s="149" t="s">
        <v>414</v>
      </c>
    </row>
    <row r="47" spans="5:15" ht="15.75" customHeight="1">
      <c r="E47" s="143"/>
      <c r="F47" s="144"/>
      <c r="G47" s="144"/>
      <c r="H47" s="144"/>
      <c r="I47" s="144"/>
      <c r="J47" s="144" t="s">
        <v>397</v>
      </c>
      <c r="K47" s="144" t="s">
        <v>399</v>
      </c>
      <c r="L47" s="144"/>
      <c r="M47" s="144"/>
      <c r="N47" s="144"/>
      <c r="O47" s="145" t="s">
        <v>415</v>
      </c>
    </row>
    <row r="48" spans="5:15" ht="15.75" customHeight="1">
      <c r="E48" s="143"/>
      <c r="F48" s="144"/>
      <c r="G48" s="144"/>
      <c r="H48" s="144"/>
      <c r="I48" s="144"/>
      <c r="J48" s="144" t="s">
        <v>402</v>
      </c>
      <c r="K48" s="144" t="s">
        <v>404</v>
      </c>
      <c r="L48" s="144"/>
      <c r="M48" s="144"/>
      <c r="N48" s="144"/>
      <c r="O48" s="145" t="s">
        <v>405</v>
      </c>
    </row>
    <row r="49" spans="5:15" ht="15.75" customHeight="1">
      <c r="E49" s="143"/>
      <c r="F49" s="144"/>
      <c r="G49" s="144"/>
      <c r="H49" s="144"/>
      <c r="I49" s="144"/>
      <c r="J49" s="144" t="s">
        <v>409</v>
      </c>
      <c r="K49" s="144" t="s">
        <v>410</v>
      </c>
      <c r="L49" s="144"/>
      <c r="M49" s="144"/>
      <c r="N49" s="144"/>
      <c r="O49" s="145" t="s">
        <v>415</v>
      </c>
    </row>
    <row r="50" spans="5:15" ht="15.75" customHeight="1">
      <c r="E50" s="146"/>
      <c r="F50" s="147"/>
      <c r="G50" s="147"/>
      <c r="H50" s="147"/>
      <c r="I50" s="147"/>
      <c r="J50" s="147" t="s">
        <v>416</v>
      </c>
      <c r="K50" s="147" t="s">
        <v>417</v>
      </c>
      <c r="L50" s="147"/>
      <c r="M50" s="147"/>
      <c r="N50" s="147"/>
      <c r="O50" s="150" t="s">
        <v>413</v>
      </c>
    </row>
    <row r="51" spans="5:15" ht="15.75" customHeight="1">
      <c r="E51" s="144"/>
      <c r="F51" s="144"/>
      <c r="G51" s="144"/>
      <c r="H51" s="144"/>
      <c r="I51" s="144"/>
      <c r="J51" s="144"/>
      <c r="K51" s="144"/>
      <c r="L51" s="144"/>
      <c r="M51" s="144"/>
      <c r="N51" s="144"/>
      <c r="O51" s="144"/>
    </row>
    <row r="52" spans="5:15" ht="15.75" customHeight="1">
      <c r="E52" s="140" t="s">
        <v>418</v>
      </c>
      <c r="F52" s="141"/>
      <c r="G52" s="141"/>
      <c r="H52" s="141"/>
      <c r="I52" s="141"/>
      <c r="J52" s="141"/>
      <c r="K52" s="141"/>
      <c r="L52" s="141"/>
      <c r="M52" s="141"/>
      <c r="N52" s="141"/>
      <c r="O52" s="142"/>
    </row>
    <row r="53" spans="5:15" ht="15.75" customHeight="1">
      <c r="E53" s="143"/>
      <c r="F53" s="144"/>
      <c r="G53" s="144"/>
      <c r="H53" s="144"/>
      <c r="I53" s="144"/>
      <c r="J53" s="144"/>
      <c r="K53" s="144"/>
      <c r="L53" s="144"/>
      <c r="M53" s="144"/>
      <c r="N53" s="144"/>
      <c r="O53" s="145"/>
    </row>
    <row r="54" spans="5:15" ht="15.75" customHeight="1">
      <c r="E54" s="143" t="s">
        <v>98</v>
      </c>
      <c r="F54" s="144" t="s">
        <v>383</v>
      </c>
      <c r="G54" s="144" t="s">
        <v>384</v>
      </c>
      <c r="H54" s="144"/>
      <c r="I54" s="144"/>
      <c r="J54" s="144"/>
      <c r="K54" s="144"/>
      <c r="L54" s="144"/>
      <c r="M54" s="144"/>
      <c r="N54" s="144"/>
      <c r="O54" s="145" t="s">
        <v>385</v>
      </c>
    </row>
    <row r="55" spans="5:15" ht="15.75" customHeight="1">
      <c r="E55" s="143" t="s">
        <v>386</v>
      </c>
      <c r="F55" s="144"/>
      <c r="G55" s="144" t="s">
        <v>397</v>
      </c>
      <c r="H55" s="144"/>
      <c r="I55" s="144"/>
      <c r="J55" s="144" t="s">
        <v>386</v>
      </c>
      <c r="K55" s="144" t="s">
        <v>387</v>
      </c>
      <c r="L55" s="144"/>
      <c r="M55" s="144"/>
      <c r="N55" s="144"/>
      <c r="O55" s="145" t="s">
        <v>412</v>
      </c>
    </row>
    <row r="56" spans="5:15" ht="15.75" customHeight="1">
      <c r="E56" s="143"/>
      <c r="F56" s="144"/>
      <c r="G56" s="144" t="s">
        <v>402</v>
      </c>
      <c r="H56" s="144"/>
      <c r="I56" s="144"/>
      <c r="J56" s="144" t="s">
        <v>389</v>
      </c>
      <c r="K56" s="144" t="s">
        <v>390</v>
      </c>
      <c r="L56" s="144"/>
      <c r="M56" s="144"/>
      <c r="N56" s="144"/>
      <c r="O56" s="145" t="s">
        <v>413</v>
      </c>
    </row>
    <row r="57" spans="5:15" ht="15.75" customHeight="1">
      <c r="E57" s="143"/>
      <c r="F57" s="144"/>
      <c r="G57" s="144"/>
      <c r="H57" s="144"/>
      <c r="I57" s="144"/>
      <c r="J57" s="144" t="s">
        <v>392</v>
      </c>
      <c r="K57" s="144" t="s">
        <v>393</v>
      </c>
      <c r="L57" s="144"/>
      <c r="M57" s="144"/>
      <c r="N57" s="144"/>
      <c r="O57" s="149" t="s">
        <v>414</v>
      </c>
    </row>
    <row r="58" spans="5:15" ht="15.75" customHeight="1">
      <c r="E58" s="143"/>
      <c r="F58" s="144"/>
      <c r="G58" s="144"/>
      <c r="H58" s="144"/>
      <c r="I58" s="144"/>
      <c r="J58" s="144" t="s">
        <v>397</v>
      </c>
      <c r="K58" s="144" t="s">
        <v>399</v>
      </c>
      <c r="L58" s="144"/>
      <c r="M58" s="144"/>
      <c r="N58" s="144"/>
      <c r="O58" s="145" t="s">
        <v>415</v>
      </c>
    </row>
    <row r="59" spans="5:15" ht="15.75" customHeight="1">
      <c r="E59" s="143"/>
      <c r="F59" s="144"/>
      <c r="G59" s="144"/>
      <c r="H59" s="144"/>
      <c r="I59" s="144"/>
      <c r="J59" s="144" t="s">
        <v>402</v>
      </c>
      <c r="K59" s="144" t="s">
        <v>404</v>
      </c>
      <c r="L59" s="144"/>
      <c r="M59" s="144"/>
      <c r="N59" s="144"/>
      <c r="O59" s="145" t="s">
        <v>405</v>
      </c>
    </row>
    <row r="60" spans="5:15" ht="15.75" customHeight="1">
      <c r="E60" s="143"/>
      <c r="F60" s="144"/>
      <c r="G60" s="144"/>
      <c r="H60" s="144"/>
      <c r="I60" s="144"/>
      <c r="J60" s="144" t="s">
        <v>409</v>
      </c>
      <c r="K60" s="144" t="s">
        <v>410</v>
      </c>
      <c r="L60" s="144"/>
      <c r="M60" s="144"/>
      <c r="N60" s="144"/>
      <c r="O60" s="145" t="s">
        <v>391</v>
      </c>
    </row>
    <row r="61" spans="5:15" ht="15.75" customHeight="1">
      <c r="E61" s="143"/>
      <c r="F61" s="144"/>
      <c r="G61" s="144"/>
      <c r="H61" s="144"/>
      <c r="I61" s="144"/>
      <c r="J61" s="144" t="s">
        <v>416</v>
      </c>
      <c r="K61" s="144" t="s">
        <v>417</v>
      </c>
      <c r="L61" s="144"/>
      <c r="M61" s="144"/>
      <c r="N61" s="144"/>
      <c r="O61" s="145" t="s">
        <v>413</v>
      </c>
    </row>
    <row r="62" spans="5:15" ht="15.75" customHeight="1">
      <c r="E62" s="146"/>
      <c r="F62" s="147"/>
      <c r="G62" s="147"/>
      <c r="H62" s="147"/>
      <c r="I62" s="147"/>
      <c r="J62" s="147" t="s">
        <v>419</v>
      </c>
      <c r="K62" s="147" t="s">
        <v>420</v>
      </c>
      <c r="L62" s="147"/>
      <c r="M62" s="147"/>
      <c r="N62" s="147"/>
      <c r="O62" s="156" t="s">
        <v>391</v>
      </c>
    </row>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10" priority="2">
      <formula>($C$15=1)</formula>
    </cfRule>
  </conditionalFormatting>
  <conditionalFormatting sqref="E14:O20">
    <cfRule type="expression" dxfId="9" priority="3">
      <formula>($C$15=2)</formula>
    </cfRule>
  </conditionalFormatting>
  <conditionalFormatting sqref="E22:O29">
    <cfRule type="expression" dxfId="8" priority="4">
      <formula>($C$15=3)</formula>
    </cfRule>
  </conditionalFormatting>
  <conditionalFormatting sqref="E31:O33 E34:N39">
    <cfRule type="expression" dxfId="7" priority="5">
      <formula>($C$15=4)</formula>
    </cfRule>
  </conditionalFormatting>
  <conditionalFormatting sqref="E41:O50">
    <cfRule type="expression" dxfId="6" priority="6">
      <formula>($C$15=5)</formula>
    </cfRule>
  </conditionalFormatting>
  <conditionalFormatting sqref="E52:O62">
    <cfRule type="expression" dxfId="5" priority="7">
      <formula>($C$15=6)</formula>
    </cfRule>
  </conditionalFormatting>
  <conditionalFormatting sqref="O34:O39">
    <cfRule type="expression" dxfId="4" priority="8">
      <formula>($C$15=4)</formula>
    </cfRule>
  </conditionalFormatting>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B1:O1000"/>
  <sheetViews>
    <sheetView zoomScaleNormal="100" workbookViewId="0"/>
  </sheetViews>
  <sheetFormatPr baseColWidth="10" defaultColWidth="9" defaultRowHeight="15.75"/>
  <cols>
    <col min="1" max="1" width="10.5" customWidth="1"/>
    <col min="2" max="2" width="28.75" customWidth="1"/>
    <col min="3" max="14" width="10.5" customWidth="1"/>
    <col min="15" max="15" width="14.125" customWidth="1"/>
    <col min="16" max="26" width="10.5" customWidth="1"/>
    <col min="27" max="1025" width="11.25" customWidth="1"/>
  </cols>
  <sheetData>
    <row r="1" spans="2:15" ht="15.75" customHeight="1"/>
    <row r="2" spans="2:15" ht="15.75" customHeight="1">
      <c r="B2" s="14" t="s">
        <v>421</v>
      </c>
      <c r="C2" s="14"/>
      <c r="D2" s="14"/>
      <c r="E2" s="14"/>
      <c r="F2" s="14"/>
      <c r="G2" s="14"/>
      <c r="H2" s="14"/>
      <c r="I2" s="14"/>
      <c r="J2" s="14"/>
      <c r="K2" s="14"/>
      <c r="L2" s="14"/>
      <c r="M2" s="14"/>
      <c r="N2" s="14"/>
      <c r="O2" s="14"/>
    </row>
    <row r="3" spans="2:15" ht="15.75" customHeight="1">
      <c r="B3" s="13"/>
      <c r="C3" s="13"/>
      <c r="D3" s="13"/>
      <c r="E3" s="13"/>
      <c r="F3" s="13"/>
      <c r="G3" s="13"/>
      <c r="H3" s="13"/>
      <c r="I3" s="13"/>
      <c r="J3" s="13"/>
      <c r="K3" s="13"/>
      <c r="L3" s="13"/>
      <c r="M3" s="13"/>
      <c r="N3" s="13"/>
      <c r="O3" s="13"/>
    </row>
    <row r="4" spans="2:15" ht="15.75" customHeight="1">
      <c r="B4" s="5" t="s">
        <v>2</v>
      </c>
      <c r="C4" s="5"/>
      <c r="D4" s="5"/>
      <c r="E4" s="5"/>
      <c r="F4" s="5"/>
      <c r="G4" s="5"/>
      <c r="H4" s="5"/>
      <c r="I4" s="5"/>
      <c r="J4" s="5"/>
      <c r="K4" s="5"/>
      <c r="L4" s="5"/>
      <c r="M4" s="5"/>
      <c r="N4" s="5"/>
      <c r="O4" s="5"/>
    </row>
    <row r="5" spans="2:15" ht="37.5" customHeight="1">
      <c r="B5" s="4" t="s">
        <v>380</v>
      </c>
      <c r="C5" s="4"/>
      <c r="D5" s="4"/>
      <c r="E5" s="4"/>
      <c r="F5" s="4"/>
      <c r="G5" s="4"/>
      <c r="H5" s="4"/>
      <c r="I5" s="4"/>
      <c r="J5" s="4"/>
      <c r="K5" s="4"/>
      <c r="L5" s="4"/>
      <c r="M5" s="4"/>
      <c r="N5" s="4"/>
      <c r="O5" s="4"/>
    </row>
    <row r="6" spans="2:15" ht="15.75" customHeight="1"/>
    <row r="7" spans="2:15" ht="15.75" customHeight="1">
      <c r="B7" s="42" t="s">
        <v>422</v>
      </c>
      <c r="E7" s="157" t="s">
        <v>423</v>
      </c>
      <c r="F7" s="158"/>
      <c r="G7" s="158"/>
      <c r="H7" s="158"/>
      <c r="I7" s="158"/>
      <c r="J7" s="158"/>
      <c r="K7" s="158"/>
      <c r="L7" s="158"/>
      <c r="M7" s="158"/>
      <c r="N7" s="158"/>
      <c r="O7" s="159"/>
    </row>
    <row r="8" spans="2:15" ht="15.75" customHeight="1">
      <c r="B8" s="30" t="s">
        <v>44</v>
      </c>
      <c r="C8" s="30">
        <v>30</v>
      </c>
      <c r="D8" s="15"/>
      <c r="E8" s="144"/>
      <c r="F8" s="144"/>
      <c r="G8" s="144"/>
      <c r="H8" s="144"/>
      <c r="I8" s="144"/>
      <c r="J8" s="144"/>
      <c r="K8" s="144"/>
      <c r="L8" s="144"/>
      <c r="M8" s="144"/>
      <c r="N8" s="144"/>
      <c r="O8" s="144"/>
    </row>
    <row r="9" spans="2:15" ht="15.75" customHeight="1">
      <c r="B9" s="30" t="s">
        <v>50</v>
      </c>
      <c r="C9" s="30">
        <v>100</v>
      </c>
      <c r="D9" s="15"/>
      <c r="E9" s="140" t="s">
        <v>424</v>
      </c>
      <c r="F9" s="141"/>
      <c r="G9" s="141"/>
      <c r="H9" s="141"/>
      <c r="I9" s="141"/>
      <c r="J9" s="141"/>
      <c r="K9" s="141"/>
      <c r="L9" s="141"/>
      <c r="M9" s="141"/>
      <c r="N9" s="141"/>
      <c r="O9" s="142"/>
    </row>
    <row r="10" spans="2:15" ht="15.75" customHeight="1">
      <c r="B10" s="30" t="s">
        <v>58</v>
      </c>
      <c r="C10" s="30">
        <v>20</v>
      </c>
      <c r="D10" s="15"/>
      <c r="E10" s="143"/>
      <c r="F10" s="144"/>
      <c r="G10" s="144"/>
      <c r="H10" s="144"/>
      <c r="I10" s="144"/>
      <c r="J10" s="144"/>
      <c r="K10" s="144"/>
      <c r="L10" s="144"/>
      <c r="M10" s="144"/>
      <c r="N10" s="144"/>
      <c r="O10" s="145"/>
    </row>
    <row r="11" spans="2:15" ht="15.75" customHeight="1">
      <c r="B11" s="30" t="s">
        <v>62</v>
      </c>
      <c r="C11" s="30">
        <f>SUM(C8:C10)</f>
        <v>150</v>
      </c>
      <c r="D11" s="15"/>
      <c r="E11" s="143" t="s">
        <v>98</v>
      </c>
      <c r="F11" s="151" t="s">
        <v>407</v>
      </c>
      <c r="G11" s="151" t="s">
        <v>408</v>
      </c>
      <c r="H11" s="144" t="s">
        <v>384</v>
      </c>
      <c r="I11" s="144"/>
      <c r="J11" s="144"/>
      <c r="K11" s="144"/>
      <c r="L11" s="144"/>
      <c r="M11" s="144"/>
      <c r="N11" s="144"/>
      <c r="O11" s="145" t="s">
        <v>385</v>
      </c>
    </row>
    <row r="12" spans="2:15" ht="15.75" customHeight="1">
      <c r="E12" s="153" t="s">
        <v>28</v>
      </c>
      <c r="F12" s="144"/>
      <c r="G12" s="144"/>
      <c r="H12" s="144"/>
      <c r="I12" s="144"/>
      <c r="J12" s="144" t="s">
        <v>386</v>
      </c>
      <c r="K12" s="144" t="s">
        <v>425</v>
      </c>
      <c r="L12" s="144"/>
      <c r="M12" s="144"/>
      <c r="N12" s="151">
        <v>5</v>
      </c>
      <c r="O12" s="145" t="s">
        <v>426</v>
      </c>
    </row>
    <row r="13" spans="2:15" ht="15.75" customHeight="1">
      <c r="E13" s="153"/>
      <c r="F13" s="151" t="s">
        <v>28</v>
      </c>
      <c r="G13" s="144"/>
      <c r="H13" s="144"/>
      <c r="I13" s="144"/>
      <c r="J13" s="144" t="s">
        <v>389</v>
      </c>
      <c r="K13" s="144" t="s">
        <v>427</v>
      </c>
      <c r="L13" s="144"/>
      <c r="M13" s="144"/>
      <c r="N13" s="151">
        <v>20</v>
      </c>
      <c r="O13" s="145" t="s">
        <v>428</v>
      </c>
    </row>
    <row r="14" spans="2:15" ht="15.75" customHeight="1">
      <c r="B14" s="58" t="s">
        <v>429</v>
      </c>
      <c r="E14" s="143"/>
      <c r="F14" s="143"/>
      <c r="G14" s="151" t="s">
        <v>28</v>
      </c>
      <c r="H14" s="144"/>
      <c r="I14" s="144"/>
      <c r="J14" s="144" t="s">
        <v>392</v>
      </c>
      <c r="K14" s="144" t="s">
        <v>430</v>
      </c>
      <c r="L14" s="144"/>
      <c r="M14" s="144"/>
      <c r="N14" s="151">
        <v>10</v>
      </c>
      <c r="O14" s="149" t="s">
        <v>428</v>
      </c>
    </row>
    <row r="15" spans="2:15" ht="15.75" customHeight="1">
      <c r="B15" s="30" t="s">
        <v>85</v>
      </c>
      <c r="C15" s="30">
        <f>'Principal - ABP'!K19</f>
        <v>6</v>
      </c>
      <c r="D15" s="15"/>
      <c r="E15" s="143"/>
      <c r="F15" s="144"/>
      <c r="G15" s="144"/>
      <c r="H15" s="151" t="s">
        <v>28</v>
      </c>
      <c r="I15" s="144"/>
      <c r="J15" s="144" t="s">
        <v>397</v>
      </c>
      <c r="K15" s="144" t="s">
        <v>431</v>
      </c>
      <c r="L15" s="144"/>
      <c r="M15" s="144"/>
      <c r="N15" s="151">
        <v>3</v>
      </c>
      <c r="O15" s="145" t="s">
        <v>432</v>
      </c>
    </row>
    <row r="16" spans="2:15" ht="15.75" customHeight="1">
      <c r="B16" s="30" t="s">
        <v>88</v>
      </c>
      <c r="C16" s="30">
        <f>C9*C15</f>
        <v>600</v>
      </c>
      <c r="D16" s="15"/>
      <c r="E16" s="143"/>
      <c r="F16" s="144"/>
      <c r="G16" s="144"/>
      <c r="H16" s="151" t="s">
        <v>28</v>
      </c>
      <c r="I16" s="144"/>
      <c r="J16" s="144" t="s">
        <v>397</v>
      </c>
      <c r="K16" s="144" t="s">
        <v>433</v>
      </c>
      <c r="L16" s="144"/>
      <c r="M16" s="144"/>
      <c r="N16" s="151">
        <v>10</v>
      </c>
      <c r="O16" s="145" t="s">
        <v>391</v>
      </c>
    </row>
    <row r="17" spans="2:15" ht="15.75" customHeight="1">
      <c r="B17" s="30" t="s">
        <v>99</v>
      </c>
      <c r="C17" s="30">
        <f>C15*10</f>
        <v>60</v>
      </c>
      <c r="D17" s="15"/>
      <c r="E17" s="143"/>
      <c r="F17" s="144"/>
      <c r="G17" s="144"/>
      <c r="H17" s="151" t="s">
        <v>28</v>
      </c>
      <c r="I17" s="144"/>
      <c r="J17" s="144" t="s">
        <v>402</v>
      </c>
      <c r="K17" s="144" t="s">
        <v>434</v>
      </c>
      <c r="L17" s="144"/>
      <c r="M17" s="144"/>
      <c r="N17" s="151">
        <v>20</v>
      </c>
      <c r="O17" s="145" t="s">
        <v>400</v>
      </c>
    </row>
    <row r="18" spans="2:15" ht="15.75" customHeight="1">
      <c r="B18" s="15"/>
      <c r="C18" s="15"/>
      <c r="D18" s="15"/>
      <c r="E18" s="143"/>
      <c r="F18" s="144"/>
      <c r="G18" s="144"/>
      <c r="H18" s="144"/>
      <c r="I18" s="144"/>
      <c r="J18" s="144"/>
      <c r="K18" s="144"/>
      <c r="L18" s="144"/>
      <c r="M18" s="144"/>
      <c r="N18" s="144"/>
      <c r="O18" s="145"/>
    </row>
    <row r="19" spans="2:15" ht="15.75" customHeight="1">
      <c r="B19" s="15"/>
      <c r="C19" s="15"/>
      <c r="D19" s="15"/>
      <c r="E19" s="143" t="s">
        <v>435</v>
      </c>
      <c r="F19" s="144"/>
      <c r="G19" s="144"/>
      <c r="H19" s="144"/>
      <c r="I19" s="144"/>
      <c r="J19" s="144"/>
      <c r="K19" s="144"/>
      <c r="L19" s="144"/>
      <c r="M19" s="144"/>
      <c r="N19" s="144"/>
      <c r="O19" s="145"/>
    </row>
    <row r="20" spans="2:15" ht="15.75" customHeight="1">
      <c r="B20" s="15"/>
      <c r="C20" s="15"/>
      <c r="D20" s="15"/>
      <c r="E20" s="143"/>
      <c r="F20" s="144"/>
      <c r="G20" s="144"/>
      <c r="H20" s="144"/>
      <c r="I20" s="144"/>
      <c r="J20" s="144"/>
      <c r="K20" s="144"/>
      <c r="L20" s="144"/>
      <c r="M20" s="144"/>
      <c r="N20" s="144"/>
      <c r="O20" s="145"/>
    </row>
    <row r="21" spans="2:15" ht="15.75" customHeight="1">
      <c r="B21" s="15"/>
      <c r="C21" s="15"/>
      <c r="D21" s="15"/>
      <c r="E21" s="153" t="s">
        <v>28</v>
      </c>
      <c r="F21" s="144"/>
      <c r="G21" s="144"/>
      <c r="H21" s="144"/>
      <c r="I21" s="144"/>
      <c r="J21" s="144" t="s">
        <v>409</v>
      </c>
      <c r="K21" s="144" t="s">
        <v>436</v>
      </c>
      <c r="L21" s="144"/>
      <c r="M21" s="144"/>
      <c r="N21" s="151">
        <v>3</v>
      </c>
      <c r="O21" s="145" t="s">
        <v>426</v>
      </c>
    </row>
    <row r="22" spans="2:15" ht="15.75" customHeight="1">
      <c r="B22" s="15"/>
      <c r="C22" s="15"/>
      <c r="D22" s="15"/>
      <c r="E22" s="153" t="s">
        <v>28</v>
      </c>
      <c r="F22" s="144"/>
      <c r="G22" s="144"/>
      <c r="H22" s="144"/>
      <c r="I22" s="144"/>
      <c r="J22" s="144" t="s">
        <v>416</v>
      </c>
      <c r="K22" s="144" t="s">
        <v>437</v>
      </c>
      <c r="L22" s="144"/>
      <c r="M22" s="144"/>
      <c r="N22" s="151">
        <v>3</v>
      </c>
      <c r="O22" s="145" t="s">
        <v>426</v>
      </c>
    </row>
    <row r="23" spans="2:15" ht="15.75" customHeight="1">
      <c r="B23" s="15"/>
      <c r="C23" s="15"/>
      <c r="D23" s="15"/>
      <c r="E23" s="143"/>
      <c r="F23" s="143"/>
      <c r="G23" s="151" t="s">
        <v>28</v>
      </c>
      <c r="H23" s="144"/>
      <c r="I23" s="144"/>
      <c r="J23" s="144" t="s">
        <v>419</v>
      </c>
      <c r="K23" s="144" t="s">
        <v>438</v>
      </c>
      <c r="L23" s="144"/>
      <c r="M23" s="144"/>
      <c r="N23" s="151">
        <v>16</v>
      </c>
      <c r="O23" s="145" t="s">
        <v>439</v>
      </c>
    </row>
    <row r="24" spans="2:15" ht="15.75" customHeight="1">
      <c r="B24" s="15"/>
      <c r="C24" s="15"/>
      <c r="D24" s="15"/>
      <c r="E24" s="143"/>
      <c r="F24" s="144"/>
      <c r="G24" s="144"/>
      <c r="H24" s="151" t="s">
        <v>28</v>
      </c>
      <c r="I24" s="144"/>
      <c r="J24" s="144" t="s">
        <v>440</v>
      </c>
      <c r="K24" s="144" t="s">
        <v>441</v>
      </c>
      <c r="L24" s="144"/>
      <c r="M24" s="144"/>
      <c r="N24" s="151">
        <v>10</v>
      </c>
      <c r="O24" s="145" t="s">
        <v>428</v>
      </c>
    </row>
    <row r="25" spans="2:15" ht="15.75" customHeight="1">
      <c r="B25" s="15"/>
      <c r="C25" s="15"/>
      <c r="D25" s="15"/>
      <c r="E25" s="143"/>
      <c r="F25" s="144"/>
      <c r="G25" s="144"/>
      <c r="H25" s="144"/>
      <c r="I25" s="144"/>
      <c r="J25" s="144"/>
      <c r="K25" s="144"/>
      <c r="L25" s="144"/>
      <c r="M25" s="144"/>
      <c r="N25" s="144"/>
      <c r="O25" s="145"/>
    </row>
    <row r="26" spans="2:15" ht="15.75" customHeight="1">
      <c r="B26" s="15"/>
      <c r="C26" s="15"/>
      <c r="D26" s="15"/>
      <c r="E26" s="143" t="s">
        <v>442</v>
      </c>
      <c r="F26" s="144"/>
      <c r="G26" s="144"/>
      <c r="H26" s="144"/>
      <c r="I26" s="144"/>
      <c r="J26" s="144"/>
      <c r="K26" s="144"/>
      <c r="L26" s="144"/>
      <c r="M26" s="144"/>
      <c r="N26" s="144"/>
      <c r="O26" s="145"/>
    </row>
    <row r="27" spans="2:15" ht="15.75" customHeight="1">
      <c r="B27" s="15"/>
      <c r="C27" s="15"/>
      <c r="D27" s="15"/>
      <c r="E27" s="146"/>
      <c r="F27" s="147"/>
      <c r="G27" s="147"/>
      <c r="H27" s="147"/>
      <c r="I27" s="147"/>
      <c r="J27" s="147" t="s">
        <v>443</v>
      </c>
      <c r="K27" s="147" t="s">
        <v>444</v>
      </c>
      <c r="L27" s="147"/>
      <c r="M27" s="147"/>
      <c r="N27" s="147"/>
      <c r="O27" s="150" t="s">
        <v>445</v>
      </c>
    </row>
    <row r="28" spans="2:15" ht="15.75" customHeight="1">
      <c r="B28" s="15"/>
      <c r="C28" s="15"/>
      <c r="D28" s="15"/>
      <c r="E28" s="144"/>
      <c r="F28" s="144"/>
      <c r="G28" s="144"/>
      <c r="H28" s="144"/>
      <c r="I28" s="144"/>
      <c r="J28" s="144"/>
      <c r="K28" s="144"/>
      <c r="L28" s="144"/>
      <c r="M28" s="144"/>
      <c r="N28" s="144">
        <f>SUM(N11:N24)</f>
        <v>100</v>
      </c>
      <c r="O28" s="144"/>
    </row>
    <row r="29" spans="2:15" ht="15.75" customHeight="1"/>
    <row r="30" spans="2:15" ht="15.75" customHeight="1"/>
    <row r="31" spans="2:15" ht="15.75" customHeight="1"/>
    <row r="32" spans="2: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3" priority="2">
      <formula>($C$15&gt;1)</formula>
    </cfRule>
  </conditionalFormatting>
  <conditionalFormatting sqref="E7:O7">
    <cfRule type="expression" dxfId="2" priority="3">
      <formula>($C$15=1)</formula>
    </cfRule>
  </conditionalFormatting>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Z1000"/>
  <sheetViews>
    <sheetView zoomScaleNormal="100" workbookViewId="0"/>
  </sheetViews>
  <sheetFormatPr baseColWidth="10" defaultColWidth="9" defaultRowHeight="15.75"/>
  <cols>
    <col min="1" max="1" width="8.75" customWidth="1"/>
    <col min="2" max="2" width="31.125" customWidth="1"/>
    <col min="3" max="3" width="7" customWidth="1"/>
    <col min="4" max="4" width="8.75" customWidth="1"/>
    <col min="5" max="5" width="8.5" customWidth="1"/>
    <col min="6" max="6" width="13.75" customWidth="1"/>
    <col min="7" max="7" width="50.375" customWidth="1"/>
    <col min="8" max="8" width="12.625" customWidth="1"/>
    <col min="9" max="9" width="7.5" customWidth="1"/>
    <col min="10" max="10" width="12" customWidth="1"/>
    <col min="11" max="11" width="11" customWidth="1"/>
    <col min="12" max="12" width="12.375" customWidth="1"/>
    <col min="13" max="26" width="8.75" customWidth="1"/>
    <col min="27" max="1025" width="11.25" customWidth="1"/>
  </cols>
  <sheetData>
    <row r="1" spans="1:26" ht="15.75" customHeight="1">
      <c r="A1" s="15"/>
      <c r="B1" s="15"/>
      <c r="C1" s="15"/>
      <c r="D1" s="15"/>
      <c r="E1" s="15"/>
      <c r="F1" s="15"/>
      <c r="G1" s="160"/>
      <c r="H1" s="15"/>
      <c r="I1" s="15"/>
      <c r="J1" s="15"/>
      <c r="K1" s="15"/>
      <c r="L1" s="15"/>
      <c r="M1" s="15"/>
      <c r="N1" s="15"/>
      <c r="O1" s="15"/>
      <c r="P1" s="15"/>
      <c r="Q1" s="15"/>
      <c r="R1" s="15"/>
      <c r="S1" s="15"/>
      <c r="T1" s="15"/>
      <c r="U1" s="15"/>
      <c r="V1" s="15"/>
      <c r="W1" s="15"/>
      <c r="X1" s="15"/>
      <c r="Y1" s="15"/>
      <c r="Z1" s="15"/>
    </row>
    <row r="2" spans="1:26" ht="15.75" customHeight="1">
      <c r="A2" s="15"/>
      <c r="B2" s="14" t="s">
        <v>446</v>
      </c>
      <c r="C2" s="14"/>
      <c r="D2" s="14"/>
      <c r="E2" s="14"/>
      <c r="F2" s="14"/>
      <c r="G2" s="14"/>
      <c r="H2" s="14"/>
      <c r="I2" s="14"/>
      <c r="J2" s="14"/>
      <c r="K2" s="14"/>
      <c r="L2" s="14"/>
      <c r="M2" s="15"/>
      <c r="N2" s="15"/>
      <c r="O2" s="15"/>
      <c r="P2" s="15"/>
      <c r="Q2" s="15"/>
      <c r="R2" s="15"/>
      <c r="S2" s="15"/>
      <c r="T2" s="15"/>
      <c r="U2" s="15"/>
      <c r="V2" s="15"/>
      <c r="W2" s="15"/>
      <c r="X2" s="15"/>
      <c r="Y2" s="15"/>
      <c r="Z2" s="15"/>
    </row>
    <row r="3" spans="1:26" ht="36.75" customHeight="1">
      <c r="A3" s="15"/>
      <c r="B3" s="13" t="s">
        <v>447</v>
      </c>
      <c r="C3" s="13"/>
      <c r="D3" s="13"/>
      <c r="E3" s="13"/>
      <c r="F3" s="13"/>
      <c r="G3" s="13"/>
      <c r="H3" s="13"/>
      <c r="I3" s="13"/>
      <c r="J3" s="13"/>
      <c r="K3" s="13"/>
      <c r="L3" s="13"/>
      <c r="M3" s="15"/>
      <c r="N3" s="15"/>
      <c r="O3" s="15"/>
      <c r="P3" s="15"/>
      <c r="Q3" s="15"/>
      <c r="R3" s="15"/>
      <c r="S3" s="15"/>
      <c r="T3" s="15"/>
      <c r="U3" s="15"/>
      <c r="V3" s="15"/>
      <c r="W3" s="15"/>
      <c r="X3" s="15"/>
      <c r="Y3" s="15"/>
      <c r="Z3" s="15"/>
    </row>
    <row r="4" spans="1:26" ht="15" customHeight="1">
      <c r="A4" s="15"/>
      <c r="B4" s="5" t="s">
        <v>2</v>
      </c>
      <c r="C4" s="5"/>
      <c r="D4" s="5"/>
      <c r="E4" s="5"/>
      <c r="F4" s="5"/>
      <c r="G4" s="5"/>
      <c r="H4" s="5"/>
      <c r="I4" s="5"/>
      <c r="J4" s="5"/>
      <c r="K4" s="5"/>
      <c r="L4" s="5"/>
      <c r="M4" s="15"/>
      <c r="N4" s="15"/>
      <c r="O4" s="15"/>
      <c r="P4" s="15"/>
      <c r="Q4" s="15"/>
      <c r="R4" s="15"/>
      <c r="S4" s="15"/>
      <c r="T4" s="15"/>
      <c r="U4" s="15"/>
      <c r="V4" s="15"/>
      <c r="W4" s="15"/>
      <c r="X4" s="15"/>
      <c r="Y4" s="15"/>
      <c r="Z4" s="15"/>
    </row>
    <row r="5" spans="1:26" ht="33" customHeight="1">
      <c r="A5" s="15"/>
      <c r="B5" s="4" t="s">
        <v>448</v>
      </c>
      <c r="C5" s="4"/>
      <c r="D5" s="4"/>
      <c r="E5" s="4"/>
      <c r="F5" s="4"/>
      <c r="G5" s="4"/>
      <c r="H5" s="4"/>
      <c r="I5" s="4"/>
      <c r="J5" s="4"/>
      <c r="K5" s="4"/>
      <c r="L5" s="4"/>
      <c r="M5" s="15"/>
      <c r="N5" s="15"/>
      <c r="O5" s="15"/>
      <c r="P5" s="15"/>
      <c r="Q5" s="15"/>
      <c r="R5" s="15"/>
      <c r="S5" s="15"/>
      <c r="T5" s="15"/>
      <c r="U5" s="15"/>
      <c r="V5" s="15"/>
      <c r="W5" s="15"/>
      <c r="X5" s="15"/>
      <c r="Y5" s="15"/>
      <c r="Z5" s="15"/>
    </row>
    <row r="6" spans="1:26" ht="15.75" customHeight="1">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5.75" customHeight="1">
      <c r="A7" s="15"/>
      <c r="B7" s="42" t="s">
        <v>449</v>
      </c>
      <c r="C7" s="15"/>
      <c r="D7" s="15"/>
      <c r="E7" s="15"/>
      <c r="F7" s="15"/>
      <c r="G7" s="15"/>
      <c r="H7" s="43"/>
      <c r="I7" s="43"/>
      <c r="J7" s="43"/>
      <c r="K7" s="43"/>
      <c r="L7" s="15"/>
      <c r="M7" s="15"/>
      <c r="N7" s="15"/>
      <c r="O7" s="15"/>
      <c r="P7" s="15"/>
      <c r="Q7" s="15"/>
      <c r="R7" s="15"/>
      <c r="S7" s="15"/>
      <c r="T7" s="15"/>
      <c r="U7" s="15"/>
      <c r="V7" s="15"/>
      <c r="W7" s="15"/>
      <c r="X7" s="15"/>
      <c r="Y7" s="15"/>
      <c r="Z7" s="15"/>
    </row>
    <row r="8" spans="1:26" ht="15" customHeight="1">
      <c r="A8" s="15"/>
      <c r="B8" s="30" t="s">
        <v>44</v>
      </c>
      <c r="C8" s="30">
        <v>30</v>
      </c>
      <c r="D8" s="15"/>
      <c r="E8" s="3" t="s">
        <v>45</v>
      </c>
      <c r="F8" s="2" t="s">
        <v>169</v>
      </c>
      <c r="G8" s="2" t="s">
        <v>47</v>
      </c>
      <c r="H8" s="1" t="s">
        <v>450</v>
      </c>
      <c r="I8" s="223" t="s">
        <v>49</v>
      </c>
      <c r="J8" s="223"/>
      <c r="K8" s="223"/>
      <c r="L8" s="223"/>
      <c r="M8" s="15"/>
      <c r="N8" s="15"/>
      <c r="O8" s="15"/>
      <c r="P8" s="15"/>
      <c r="Q8" s="15"/>
      <c r="R8" s="15"/>
      <c r="S8" s="15"/>
      <c r="T8" s="15"/>
      <c r="U8" s="15"/>
      <c r="V8" s="15"/>
      <c r="W8" s="15"/>
      <c r="X8" s="15"/>
      <c r="Y8" s="15"/>
      <c r="Z8" s="15"/>
    </row>
    <row r="9" spans="1:26" ht="15.75" customHeight="1">
      <c r="A9" s="15"/>
      <c r="B9" s="30" t="s">
        <v>50</v>
      </c>
      <c r="C9" s="30">
        <v>120</v>
      </c>
      <c r="D9" s="15"/>
      <c r="E9" s="3"/>
      <c r="F9" s="2"/>
      <c r="G9" s="2"/>
      <c r="H9" s="2"/>
      <c r="I9" s="44" t="s">
        <v>451</v>
      </c>
      <c r="J9" s="44" t="s">
        <v>52</v>
      </c>
      <c r="K9" s="44" t="s">
        <v>452</v>
      </c>
      <c r="L9" s="45" t="s">
        <v>54</v>
      </c>
      <c r="M9" s="15"/>
      <c r="N9" s="15"/>
      <c r="O9" s="15"/>
      <c r="P9" s="15"/>
      <c r="Q9" s="15"/>
      <c r="R9" s="15"/>
      <c r="S9" s="15"/>
      <c r="T9" s="15"/>
      <c r="U9" s="15"/>
      <c r="V9" s="15"/>
      <c r="W9" s="15"/>
      <c r="X9" s="15"/>
      <c r="Y9" s="15"/>
      <c r="Z9" s="15"/>
    </row>
    <row r="10" spans="1:26" ht="15.75" customHeight="1">
      <c r="A10" s="15"/>
      <c r="B10" s="30" t="s">
        <v>58</v>
      </c>
      <c r="C10" s="30">
        <v>0</v>
      </c>
      <c r="D10" s="15"/>
      <c r="E10" s="161" t="s">
        <v>453</v>
      </c>
      <c r="F10" s="162" t="s">
        <v>454</v>
      </c>
      <c r="G10" s="162" t="s">
        <v>455</v>
      </c>
      <c r="H10" s="162" t="s">
        <v>79</v>
      </c>
      <c r="I10" s="162">
        <v>10</v>
      </c>
      <c r="J10" s="162"/>
      <c r="K10" s="163"/>
      <c r="L10" s="164"/>
      <c r="M10" s="15"/>
      <c r="N10" s="15"/>
      <c r="O10" s="15"/>
      <c r="P10" s="15"/>
      <c r="Q10" s="15"/>
      <c r="R10" s="15"/>
      <c r="S10" s="15"/>
      <c r="T10" s="15"/>
      <c r="U10" s="15"/>
      <c r="V10" s="15"/>
      <c r="W10" s="15"/>
      <c r="X10" s="15"/>
      <c r="Y10" s="15"/>
      <c r="Z10" s="15"/>
    </row>
    <row r="11" spans="1:26" ht="15.75" customHeight="1">
      <c r="A11" s="15"/>
      <c r="B11" s="30" t="s">
        <v>62</v>
      </c>
      <c r="C11" s="30">
        <f>SUM(C8:C10)</f>
        <v>150</v>
      </c>
      <c r="D11" s="15"/>
      <c r="E11" s="161" t="s">
        <v>456</v>
      </c>
      <c r="F11" s="162" t="s">
        <v>454</v>
      </c>
      <c r="G11" s="162" t="s">
        <v>457</v>
      </c>
      <c r="H11" s="162" t="s">
        <v>79</v>
      </c>
      <c r="I11" s="162">
        <v>10</v>
      </c>
      <c r="J11" s="162"/>
      <c r="K11" s="163"/>
      <c r="L11" s="164"/>
      <c r="M11" s="15"/>
      <c r="N11" s="15"/>
      <c r="O11" s="15"/>
      <c r="P11" s="15"/>
      <c r="Q11" s="15"/>
      <c r="R11" s="15"/>
      <c r="S11" s="15"/>
      <c r="T11" s="15"/>
      <c r="U11" s="15"/>
      <c r="V11" s="15"/>
      <c r="W11" s="15"/>
      <c r="X11" s="15"/>
      <c r="Y11" s="15"/>
      <c r="Z11" s="15"/>
    </row>
    <row r="12" spans="1:26" ht="15.75" customHeight="1">
      <c r="A12" s="15"/>
      <c r="B12" s="15"/>
      <c r="C12" s="15"/>
      <c r="D12" s="15"/>
      <c r="E12" s="161" t="s">
        <v>458</v>
      </c>
      <c r="F12" s="162" t="s">
        <v>454</v>
      </c>
      <c r="G12" s="162" t="s">
        <v>459</v>
      </c>
      <c r="H12" s="162" t="s">
        <v>79</v>
      </c>
      <c r="I12" s="162">
        <v>10</v>
      </c>
      <c r="J12" s="162"/>
      <c r="K12" s="163"/>
      <c r="L12" s="164"/>
      <c r="M12" s="15"/>
      <c r="N12" s="15"/>
      <c r="O12" s="15"/>
      <c r="P12" s="15"/>
      <c r="Q12" s="15"/>
      <c r="R12" s="15"/>
      <c r="S12" s="15"/>
      <c r="T12" s="15"/>
      <c r="U12" s="15"/>
      <c r="V12" s="15"/>
      <c r="W12" s="15"/>
      <c r="X12" s="15"/>
      <c r="Y12" s="15"/>
      <c r="Z12" s="15"/>
    </row>
    <row r="13" spans="1:26" ht="15.75" customHeight="1">
      <c r="A13" s="15"/>
      <c r="B13" s="15"/>
      <c r="C13" s="15"/>
      <c r="D13" s="15"/>
      <c r="E13" s="161" t="s">
        <v>460</v>
      </c>
      <c r="F13" s="162" t="s">
        <v>461</v>
      </c>
      <c r="G13" s="162" t="s">
        <v>462</v>
      </c>
      <c r="H13" s="162" t="s">
        <v>98</v>
      </c>
      <c r="I13" s="162">
        <v>40</v>
      </c>
      <c r="J13" s="162"/>
      <c r="K13" s="163"/>
      <c r="L13" s="164"/>
      <c r="M13" s="15"/>
      <c r="N13" s="15"/>
      <c r="O13" s="15"/>
      <c r="P13" s="15"/>
      <c r="Q13" s="15"/>
      <c r="R13" s="15"/>
      <c r="S13" s="15"/>
      <c r="T13" s="15"/>
      <c r="U13" s="15"/>
      <c r="V13" s="15"/>
      <c r="W13" s="15"/>
      <c r="X13" s="15"/>
      <c r="Y13" s="15"/>
      <c r="Z13" s="15"/>
    </row>
    <row r="14" spans="1:26" ht="15.75" customHeight="1">
      <c r="A14" s="15"/>
      <c r="B14" s="58" t="s">
        <v>463</v>
      </c>
      <c r="C14" s="15"/>
      <c r="D14" s="15"/>
      <c r="E14" s="161" t="s">
        <v>464</v>
      </c>
      <c r="F14" s="162" t="s">
        <v>465</v>
      </c>
      <c r="G14" s="162" t="s">
        <v>466</v>
      </c>
      <c r="H14" s="162" t="s">
        <v>98</v>
      </c>
      <c r="I14" s="162">
        <v>50</v>
      </c>
      <c r="J14" s="162"/>
      <c r="K14" s="163"/>
      <c r="L14" s="164"/>
      <c r="M14" s="15"/>
      <c r="N14" s="15"/>
      <c r="O14" s="15"/>
      <c r="P14" s="15"/>
      <c r="Q14" s="15"/>
      <c r="R14" s="15"/>
      <c r="S14" s="15"/>
      <c r="T14" s="15"/>
      <c r="U14" s="15"/>
      <c r="V14" s="15"/>
      <c r="W14" s="15"/>
      <c r="X14" s="15"/>
      <c r="Y14" s="15"/>
      <c r="Z14" s="15"/>
    </row>
    <row r="15" spans="1:26" ht="15.75" customHeight="1">
      <c r="A15" s="15"/>
      <c r="B15" s="30" t="s">
        <v>85</v>
      </c>
      <c r="C15" s="30">
        <f>'Principal - ABP'!L19</f>
        <v>0</v>
      </c>
      <c r="D15" s="15"/>
      <c r="E15" s="161" t="s">
        <v>467</v>
      </c>
      <c r="F15" s="162" t="s">
        <v>468</v>
      </c>
      <c r="G15" s="162" t="s">
        <v>469</v>
      </c>
      <c r="H15" s="162" t="s">
        <v>98</v>
      </c>
      <c r="I15" s="162">
        <v>5</v>
      </c>
      <c r="J15" s="162"/>
      <c r="K15" s="163"/>
      <c r="L15" s="164"/>
      <c r="M15" s="15"/>
      <c r="N15" s="15"/>
      <c r="O15" s="15"/>
      <c r="P15" s="15"/>
      <c r="Q15" s="15"/>
      <c r="R15" s="15"/>
      <c r="S15" s="15"/>
      <c r="T15" s="15"/>
      <c r="U15" s="15"/>
      <c r="V15" s="15"/>
      <c r="W15" s="15"/>
      <c r="X15" s="15"/>
      <c r="Y15" s="15"/>
      <c r="Z15" s="15"/>
    </row>
    <row r="16" spans="1:26" ht="15.75" customHeight="1">
      <c r="A16" s="15"/>
      <c r="B16" s="30" t="s">
        <v>88</v>
      </c>
      <c r="C16" s="30">
        <f>C9*C15</f>
        <v>0</v>
      </c>
      <c r="D16" s="15"/>
      <c r="E16" s="161" t="s">
        <v>470</v>
      </c>
      <c r="F16" s="162" t="s">
        <v>471</v>
      </c>
      <c r="G16" s="162" t="s">
        <v>472</v>
      </c>
      <c r="H16" s="162" t="s">
        <v>98</v>
      </c>
      <c r="I16" s="162">
        <v>10</v>
      </c>
      <c r="J16" s="162"/>
      <c r="K16" s="163"/>
      <c r="L16" s="164"/>
      <c r="M16" s="15"/>
      <c r="N16" s="15"/>
      <c r="O16" s="15"/>
      <c r="P16" s="15"/>
      <c r="Q16" s="15"/>
      <c r="R16" s="15"/>
      <c r="S16" s="15"/>
      <c r="T16" s="15"/>
      <c r="U16" s="15"/>
      <c r="V16" s="15"/>
      <c r="W16" s="15"/>
      <c r="X16" s="15"/>
      <c r="Y16" s="15"/>
      <c r="Z16" s="15"/>
    </row>
    <row r="17" spans="1:26" ht="15.75" customHeight="1">
      <c r="A17" s="15"/>
      <c r="B17" s="30" t="s">
        <v>92</v>
      </c>
      <c r="C17" s="30">
        <f>J19</f>
        <v>0</v>
      </c>
      <c r="D17" s="15"/>
      <c r="E17" s="161" t="s">
        <v>473</v>
      </c>
      <c r="F17" s="162" t="s">
        <v>474</v>
      </c>
      <c r="G17" s="162" t="s">
        <v>475</v>
      </c>
      <c r="H17" s="162" t="s">
        <v>98</v>
      </c>
      <c r="I17" s="162">
        <v>5</v>
      </c>
      <c r="J17" s="162"/>
      <c r="K17" s="163"/>
      <c r="L17" s="164"/>
      <c r="M17" s="15"/>
      <c r="N17" s="15"/>
      <c r="O17" s="15"/>
      <c r="P17" s="15"/>
      <c r="Q17" s="15"/>
      <c r="R17" s="15"/>
      <c r="S17" s="15"/>
      <c r="T17" s="15"/>
      <c r="U17" s="15"/>
      <c r="V17" s="15"/>
      <c r="W17" s="15"/>
      <c r="X17" s="15"/>
      <c r="Y17" s="15"/>
      <c r="Z17" s="15"/>
    </row>
    <row r="18" spans="1:26" ht="15.75" customHeight="1">
      <c r="A18" s="15"/>
      <c r="B18" s="30" t="s">
        <v>95</v>
      </c>
      <c r="C18" s="61" t="e">
        <f>C17/C16-1</f>
        <v>#DIV/0!</v>
      </c>
      <c r="D18" s="15"/>
      <c r="E18" s="165" t="s">
        <v>476</v>
      </c>
      <c r="F18" s="166" t="s">
        <v>68</v>
      </c>
      <c r="G18" s="166" t="s">
        <v>477</v>
      </c>
      <c r="H18" s="166" t="s">
        <v>98</v>
      </c>
      <c r="I18" s="166">
        <v>10</v>
      </c>
      <c r="J18" s="166"/>
      <c r="K18" s="167"/>
      <c r="L18" s="168"/>
      <c r="M18" s="15"/>
      <c r="N18" s="15"/>
      <c r="O18" s="15"/>
      <c r="P18" s="15"/>
      <c r="Q18" s="15"/>
      <c r="R18" s="15"/>
      <c r="S18" s="15"/>
      <c r="T18" s="15"/>
      <c r="U18" s="15"/>
      <c r="V18" s="15"/>
      <c r="W18" s="15"/>
      <c r="X18" s="15"/>
      <c r="Y18" s="15"/>
      <c r="Z18" s="15"/>
    </row>
    <row r="19" spans="1:26" ht="15.75" customHeight="1">
      <c r="A19" s="15"/>
      <c r="B19" s="30" t="s">
        <v>99</v>
      </c>
      <c r="C19" s="30">
        <f>C15*10</f>
        <v>0</v>
      </c>
      <c r="D19" s="15"/>
      <c r="E19" s="169"/>
      <c r="F19" s="169"/>
      <c r="G19" s="170" t="s">
        <v>154</v>
      </c>
      <c r="H19" s="169"/>
      <c r="I19" s="169">
        <f>SUM(I10:I18)</f>
        <v>150</v>
      </c>
      <c r="J19" s="169">
        <f>SUM(J10:J18)</f>
        <v>0</v>
      </c>
      <c r="K19" s="171">
        <f>SUM(K10:K18)</f>
        <v>0</v>
      </c>
      <c r="L19" s="169">
        <f>SUM(L10:L18)</f>
        <v>0</v>
      </c>
      <c r="M19" s="15"/>
      <c r="N19" s="15"/>
      <c r="O19" s="15"/>
      <c r="P19" s="15"/>
      <c r="Q19" s="15"/>
      <c r="R19" s="15"/>
      <c r="S19" s="15"/>
      <c r="T19" s="15"/>
      <c r="U19" s="15"/>
      <c r="V19" s="15"/>
      <c r="W19" s="15"/>
      <c r="X19" s="15"/>
      <c r="Y19" s="15"/>
      <c r="Z19" s="15"/>
    </row>
    <row r="20" spans="1:26" ht="15.75" customHeight="1">
      <c r="A20" s="15"/>
      <c r="B20" s="30" t="s">
        <v>102</v>
      </c>
      <c r="C20" s="30">
        <f>L19</f>
        <v>0</v>
      </c>
      <c r="D20" s="15"/>
      <c r="E20" s="169"/>
      <c r="F20" s="15"/>
      <c r="G20" s="15"/>
      <c r="H20" s="15"/>
      <c r="I20" s="15"/>
      <c r="J20" s="169"/>
      <c r="K20" s="171"/>
      <c r="L20" s="169"/>
      <c r="M20" s="15"/>
      <c r="N20" s="15"/>
      <c r="O20" s="15"/>
      <c r="P20" s="15"/>
      <c r="Q20" s="15"/>
      <c r="R20" s="15"/>
      <c r="S20" s="15"/>
      <c r="T20" s="15"/>
      <c r="U20" s="15"/>
      <c r="V20" s="15"/>
      <c r="W20" s="15"/>
      <c r="X20" s="15"/>
      <c r="Y20" s="15"/>
      <c r="Z20" s="15"/>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Z1000"/>
  <sheetViews>
    <sheetView zoomScaleNormal="100" workbookViewId="0">
      <selection sqref="A1:K1"/>
    </sheetView>
  </sheetViews>
  <sheetFormatPr baseColWidth="10" defaultColWidth="9" defaultRowHeight="15.75"/>
  <cols>
    <col min="1" max="1" width="13" customWidth="1"/>
    <col min="2" max="2" width="16.5" customWidth="1"/>
    <col min="3" max="3" width="20.625" customWidth="1"/>
    <col min="4" max="4" width="82.625" customWidth="1"/>
    <col min="5" max="8" width="8.75" customWidth="1"/>
    <col min="9" max="9" width="9.5" customWidth="1"/>
    <col min="10" max="26" width="8.75" customWidth="1"/>
    <col min="27" max="1025" width="11.25" customWidth="1"/>
  </cols>
  <sheetData>
    <row r="1" spans="1:26" ht="12.75" customHeight="1">
      <c r="A1" s="224" t="s">
        <v>478</v>
      </c>
      <c r="B1" s="224"/>
      <c r="C1" s="224"/>
      <c r="D1" s="224"/>
      <c r="E1" s="224"/>
      <c r="F1" s="224"/>
      <c r="G1" s="224"/>
      <c r="H1" s="224"/>
      <c r="I1" s="224"/>
      <c r="J1" s="224"/>
      <c r="K1" s="224"/>
      <c r="L1" s="172"/>
      <c r="M1" s="172"/>
      <c r="N1" s="172"/>
      <c r="O1" s="172"/>
      <c r="P1" s="172"/>
      <c r="Q1" s="172"/>
      <c r="R1" s="172"/>
      <c r="S1" s="172"/>
      <c r="T1" s="172"/>
      <c r="U1" s="172"/>
      <c r="V1" s="172"/>
      <c r="W1" s="172"/>
      <c r="X1" s="172"/>
      <c r="Y1" s="172"/>
      <c r="Z1" s="172"/>
    </row>
    <row r="2" spans="1:26" ht="189.75" customHeight="1">
      <c r="A2" s="238" t="s">
        <v>479</v>
      </c>
      <c r="B2" s="238"/>
      <c r="C2" s="238"/>
      <c r="D2" s="238"/>
      <c r="E2" s="238"/>
      <c r="F2" s="238"/>
      <c r="G2" s="238"/>
      <c r="H2" s="238"/>
      <c r="I2" s="238"/>
      <c r="J2" s="238"/>
      <c r="K2" s="238"/>
      <c r="L2" s="172"/>
      <c r="M2" s="172"/>
      <c r="N2" s="172"/>
      <c r="O2" s="172"/>
      <c r="P2" s="172"/>
      <c r="Q2" s="172"/>
      <c r="R2" s="172"/>
      <c r="S2" s="172"/>
      <c r="T2" s="172"/>
      <c r="U2" s="172"/>
      <c r="V2" s="172"/>
      <c r="W2" s="172"/>
      <c r="X2" s="172"/>
      <c r="Y2" s="172"/>
      <c r="Z2" s="172"/>
    </row>
    <row r="3" spans="1:26" ht="12.75" customHeight="1">
      <c r="A3" s="74"/>
      <c r="B3" s="74"/>
      <c r="C3" s="74"/>
      <c r="D3" s="74"/>
      <c r="E3" s="74"/>
      <c r="F3" s="74"/>
      <c r="G3" s="74"/>
      <c r="H3" s="74"/>
      <c r="I3" s="74"/>
      <c r="J3" s="74"/>
      <c r="K3" s="74"/>
      <c r="L3" s="172"/>
      <c r="M3" s="172"/>
      <c r="N3" s="172"/>
      <c r="O3" s="172"/>
      <c r="P3" s="172"/>
      <c r="Q3" s="172"/>
      <c r="R3" s="172"/>
      <c r="S3" s="172"/>
      <c r="T3" s="172"/>
      <c r="U3" s="172"/>
      <c r="V3" s="172"/>
      <c r="W3" s="172"/>
      <c r="X3" s="172"/>
      <c r="Y3" s="172"/>
      <c r="Z3" s="172"/>
    </row>
    <row r="4" spans="1:26" ht="20.25" customHeight="1">
      <c r="A4" s="226" t="s">
        <v>157</v>
      </c>
      <c r="B4" s="226"/>
      <c r="C4" s="75"/>
      <c r="D4" s="74"/>
      <c r="E4" s="226" t="s">
        <v>158</v>
      </c>
      <c r="F4" s="226"/>
      <c r="G4" s="226"/>
      <c r="H4" s="226"/>
      <c r="I4" s="226"/>
      <c r="J4" s="226"/>
      <c r="K4" s="226"/>
      <c r="L4" s="172"/>
      <c r="M4" s="172"/>
      <c r="N4" s="172"/>
      <c r="O4" s="172"/>
      <c r="P4" s="172"/>
      <c r="Q4" s="172"/>
      <c r="R4" s="172"/>
      <c r="S4" s="172"/>
      <c r="T4" s="172"/>
      <c r="U4" s="172"/>
      <c r="V4" s="172"/>
      <c r="W4" s="172"/>
      <c r="X4" s="172"/>
      <c r="Y4" s="172"/>
      <c r="Z4" s="172"/>
    </row>
    <row r="5" spans="1:26" ht="12.75" customHeight="1">
      <c r="A5" s="76" t="s">
        <v>159</v>
      </c>
      <c r="B5" s="77" t="s">
        <v>160</v>
      </c>
      <c r="C5" s="173"/>
      <c r="D5" s="74"/>
      <c r="E5" s="227" t="s">
        <v>161</v>
      </c>
      <c r="F5" s="227"/>
      <c r="G5" s="227"/>
      <c r="H5" s="227"/>
      <c r="I5" s="227"/>
      <c r="J5" s="227"/>
      <c r="K5" s="78">
        <f>'Principal - ABP'!F19</f>
        <v>6</v>
      </c>
      <c r="L5" s="172"/>
      <c r="M5" s="172"/>
      <c r="N5" s="172"/>
      <c r="O5" s="172"/>
      <c r="P5" s="172"/>
      <c r="Q5" s="172"/>
      <c r="R5" s="172"/>
      <c r="S5" s="172"/>
      <c r="T5" s="172"/>
      <c r="U5" s="172"/>
      <c r="V5" s="172"/>
      <c r="W5" s="172"/>
      <c r="X5" s="172"/>
      <c r="Y5" s="172"/>
      <c r="Z5" s="172"/>
    </row>
    <row r="6" spans="1:26" ht="12.75" customHeight="1">
      <c r="A6" s="79" t="s">
        <v>162</v>
      </c>
      <c r="B6" s="78">
        <v>30</v>
      </c>
      <c r="C6" s="174"/>
      <c r="D6" s="74"/>
      <c r="E6" s="227" t="s">
        <v>163</v>
      </c>
      <c r="F6" s="227"/>
      <c r="G6" s="227"/>
      <c r="H6" s="227"/>
      <c r="I6" s="227"/>
      <c r="J6" s="227"/>
      <c r="K6" s="80">
        <f>K5*B7</f>
        <v>720</v>
      </c>
      <c r="L6" s="172"/>
      <c r="M6" s="172"/>
      <c r="N6" s="172"/>
      <c r="O6" s="172"/>
      <c r="P6" s="172"/>
      <c r="Q6" s="172"/>
      <c r="R6" s="172"/>
      <c r="S6" s="172"/>
      <c r="T6" s="172"/>
      <c r="U6" s="172"/>
      <c r="V6" s="172"/>
      <c r="W6" s="172"/>
      <c r="X6" s="172"/>
      <c r="Y6" s="172"/>
      <c r="Z6" s="172"/>
    </row>
    <row r="7" spans="1:26" ht="12.75" customHeight="1">
      <c r="A7" s="79" t="s">
        <v>164</v>
      </c>
      <c r="B7" s="78">
        <v>120</v>
      </c>
      <c r="C7" s="174"/>
      <c r="D7" s="74"/>
      <c r="E7" s="227" t="s">
        <v>165</v>
      </c>
      <c r="F7" s="227"/>
      <c r="G7" s="227"/>
      <c r="H7" s="227"/>
      <c r="I7" s="227"/>
      <c r="J7" s="227"/>
      <c r="K7" s="81">
        <f>H13</f>
        <v>654</v>
      </c>
      <c r="L7" s="172"/>
      <c r="M7" s="172"/>
      <c r="N7" s="172"/>
      <c r="O7" s="172"/>
      <c r="P7" s="172"/>
      <c r="Q7" s="172"/>
      <c r="R7" s="172"/>
      <c r="S7" s="172"/>
      <c r="T7" s="172"/>
      <c r="U7" s="172"/>
      <c r="V7" s="172"/>
      <c r="W7" s="172"/>
      <c r="X7" s="172"/>
      <c r="Y7" s="172"/>
      <c r="Z7" s="172"/>
    </row>
    <row r="8" spans="1:26" ht="20.25" customHeight="1">
      <c r="A8" s="79"/>
      <c r="B8" s="78"/>
      <c r="C8" s="174"/>
      <c r="D8" s="74"/>
      <c r="E8" s="227" t="s">
        <v>167</v>
      </c>
      <c r="F8" s="227"/>
      <c r="G8" s="227"/>
      <c r="H8" s="227"/>
      <c r="I8" s="227"/>
      <c r="J8" s="227"/>
      <c r="K8" s="82">
        <f>ABS(K6-K7)/K6</f>
        <v>9.166666666666666E-2</v>
      </c>
      <c r="L8" s="172"/>
      <c r="M8" s="172"/>
      <c r="N8" s="172"/>
      <c r="O8" s="172"/>
      <c r="P8" s="172"/>
      <c r="Q8" s="172"/>
      <c r="R8" s="172"/>
      <c r="S8" s="172"/>
      <c r="T8" s="172"/>
      <c r="U8" s="172"/>
      <c r="V8" s="172"/>
      <c r="W8" s="172"/>
      <c r="X8" s="172"/>
      <c r="Y8" s="172"/>
      <c r="Z8" s="172"/>
    </row>
    <row r="9" spans="1:26" ht="12.75" customHeight="1">
      <c r="A9" s="83" t="s">
        <v>91</v>
      </c>
      <c r="B9" s="84">
        <f>SUM(B6:B8)</f>
        <v>150</v>
      </c>
      <c r="C9" s="175"/>
      <c r="D9" s="74"/>
      <c r="E9" s="228" t="s">
        <v>168</v>
      </c>
      <c r="F9" s="228"/>
      <c r="G9" s="228"/>
      <c r="H9" s="228"/>
      <c r="I9" s="228"/>
      <c r="J9" s="228"/>
      <c r="K9" s="85">
        <f>I13</f>
        <v>54.500000000000014</v>
      </c>
      <c r="L9" s="172"/>
      <c r="M9" s="172"/>
      <c r="N9" s="172"/>
      <c r="O9" s="172"/>
      <c r="P9" s="172"/>
      <c r="Q9" s="172"/>
      <c r="R9" s="172"/>
      <c r="S9" s="172"/>
      <c r="T9" s="172"/>
      <c r="U9" s="172"/>
      <c r="V9" s="172"/>
      <c r="W9" s="172"/>
      <c r="X9" s="172"/>
      <c r="Y9" s="172"/>
      <c r="Z9" s="172"/>
    </row>
    <row r="10" spans="1:26" ht="12.75" customHeight="1">
      <c r="A10" s="74"/>
      <c r="B10" s="74"/>
      <c r="C10" s="74"/>
      <c r="D10" s="74"/>
      <c r="E10" s="74"/>
      <c r="F10" s="74"/>
      <c r="G10" s="74"/>
      <c r="H10" s="74"/>
      <c r="I10" s="74"/>
      <c r="J10" s="74"/>
      <c r="K10" s="74"/>
      <c r="L10" s="172"/>
      <c r="M10" s="172"/>
      <c r="N10" s="172"/>
      <c r="O10" s="172"/>
      <c r="P10" s="172"/>
      <c r="Q10" s="172"/>
      <c r="R10" s="172"/>
      <c r="S10" s="172"/>
      <c r="T10" s="172"/>
      <c r="U10" s="172"/>
      <c r="V10" s="172"/>
      <c r="W10" s="172"/>
      <c r="X10" s="172"/>
      <c r="Y10" s="172"/>
      <c r="Z10" s="172"/>
    </row>
    <row r="11" spans="1:26" ht="15" customHeight="1">
      <c r="A11" s="229" t="s">
        <v>45</v>
      </c>
      <c r="B11" s="229" t="s">
        <v>480</v>
      </c>
      <c r="C11" s="229" t="s">
        <v>481</v>
      </c>
      <c r="D11" s="229" t="s">
        <v>47</v>
      </c>
      <c r="E11" s="230" t="s">
        <v>170</v>
      </c>
      <c r="F11" s="231" t="s">
        <v>171</v>
      </c>
      <c r="G11" s="176" t="s">
        <v>172</v>
      </c>
      <c r="H11" s="231" t="s">
        <v>173</v>
      </c>
      <c r="I11" s="231"/>
      <c r="J11" s="172"/>
      <c r="K11" s="172"/>
      <c r="L11" s="172"/>
      <c r="M11" s="172"/>
      <c r="N11" s="172"/>
      <c r="O11" s="172"/>
      <c r="P11" s="172"/>
      <c r="Q11" s="172"/>
      <c r="R11" s="172"/>
      <c r="S11" s="172"/>
      <c r="T11" s="172"/>
      <c r="U11" s="172"/>
      <c r="V11" s="172"/>
      <c r="W11" s="172"/>
      <c r="X11" s="172"/>
      <c r="Y11" s="172"/>
      <c r="Z11" s="172"/>
    </row>
    <row r="12" spans="1:26" ht="12.75" customHeight="1">
      <c r="A12" s="229"/>
      <c r="B12" s="229"/>
      <c r="C12" s="229"/>
      <c r="D12" s="229"/>
      <c r="E12" s="229"/>
      <c r="F12" s="229"/>
      <c r="G12" s="86" t="s">
        <v>176</v>
      </c>
      <c r="H12" s="87" t="s">
        <v>160</v>
      </c>
      <c r="I12" s="87" t="s">
        <v>177</v>
      </c>
      <c r="J12" s="172"/>
      <c r="K12" s="172"/>
      <c r="L12" s="172"/>
      <c r="M12" s="172"/>
      <c r="N12" s="172"/>
      <c r="O12" s="172"/>
      <c r="P12" s="172"/>
      <c r="Q12" s="172"/>
      <c r="R12" s="172"/>
      <c r="S12" s="172"/>
      <c r="T12" s="172"/>
      <c r="U12" s="172"/>
      <c r="V12" s="172"/>
      <c r="W12" s="172"/>
      <c r="X12" s="172"/>
      <c r="Y12" s="172"/>
      <c r="Z12" s="172"/>
    </row>
    <row r="13" spans="1:26" ht="12.75" customHeight="1">
      <c r="A13" s="177"/>
      <c r="B13" s="178"/>
      <c r="C13" s="178"/>
      <c r="D13" s="178"/>
      <c r="E13" s="178"/>
      <c r="F13" s="178"/>
      <c r="G13" s="179"/>
      <c r="H13" s="88">
        <f>SUM(H14:H83)</f>
        <v>654</v>
      </c>
      <c r="I13" s="88">
        <f>SUM(I14:I83)</f>
        <v>54.500000000000014</v>
      </c>
      <c r="J13" s="172"/>
      <c r="K13" s="172"/>
      <c r="L13" s="172"/>
      <c r="M13" s="172"/>
      <c r="N13" s="172"/>
      <c r="O13" s="172"/>
      <c r="P13" s="172"/>
      <c r="Q13" s="172"/>
      <c r="R13" s="172"/>
      <c r="S13" s="172"/>
      <c r="T13" s="172"/>
      <c r="U13" s="172"/>
      <c r="V13" s="172"/>
      <c r="W13" s="172"/>
      <c r="X13" s="172"/>
      <c r="Y13" s="172"/>
      <c r="Z13" s="172"/>
    </row>
    <row r="14" spans="1:26" ht="12.75" customHeight="1">
      <c r="A14" s="180" t="s">
        <v>482</v>
      </c>
      <c r="B14" s="181" t="s">
        <v>483</v>
      </c>
      <c r="C14" s="181" t="s">
        <v>484</v>
      </c>
      <c r="D14" s="182" t="s">
        <v>485</v>
      </c>
      <c r="E14" s="180">
        <v>3</v>
      </c>
      <c r="F14" s="183">
        <v>3</v>
      </c>
      <c r="G14" s="184">
        <v>7</v>
      </c>
      <c r="H14" s="185">
        <v>7</v>
      </c>
      <c r="I14" s="186">
        <f t="shared" ref="I14:I45" si="0">H14/$K$6*10*$K$5</f>
        <v>0.58333333333333337</v>
      </c>
      <c r="J14" s="172"/>
      <c r="K14" s="172"/>
      <c r="L14" s="172"/>
      <c r="M14" s="172"/>
      <c r="N14" s="172"/>
      <c r="O14" s="172"/>
      <c r="P14" s="172"/>
      <c r="Q14" s="172"/>
      <c r="R14" s="172"/>
      <c r="S14" s="172"/>
      <c r="T14" s="172"/>
      <c r="U14" s="172"/>
      <c r="V14" s="172"/>
      <c r="W14" s="172"/>
      <c r="X14" s="172"/>
      <c r="Y14" s="172"/>
      <c r="Z14" s="172"/>
    </row>
    <row r="15" spans="1:26" ht="12.75" customHeight="1">
      <c r="A15" s="180" t="s">
        <v>486</v>
      </c>
      <c r="B15" s="181" t="s">
        <v>483</v>
      </c>
      <c r="C15" s="181" t="s">
        <v>484</v>
      </c>
      <c r="D15" s="182" t="s">
        <v>487</v>
      </c>
      <c r="E15" s="180">
        <v>3</v>
      </c>
      <c r="F15" s="183">
        <v>3</v>
      </c>
      <c r="G15" s="184">
        <v>7</v>
      </c>
      <c r="H15" s="185">
        <v>7</v>
      </c>
      <c r="I15" s="186">
        <f t="shared" si="0"/>
        <v>0.58333333333333337</v>
      </c>
      <c r="J15" s="172"/>
      <c r="K15" s="172"/>
      <c r="L15" s="172"/>
      <c r="M15" s="172"/>
      <c r="N15" s="172"/>
      <c r="O15" s="172"/>
      <c r="P15" s="172"/>
      <c r="Q15" s="172"/>
      <c r="R15" s="172"/>
      <c r="S15" s="172"/>
      <c r="T15" s="172"/>
      <c r="U15" s="172"/>
      <c r="V15" s="172"/>
      <c r="W15" s="172"/>
      <c r="X15" s="172"/>
      <c r="Y15" s="172"/>
      <c r="Z15" s="172"/>
    </row>
    <row r="16" spans="1:26" ht="12.75" customHeight="1">
      <c r="A16" s="180" t="s">
        <v>488</v>
      </c>
      <c r="B16" s="181" t="s">
        <v>483</v>
      </c>
      <c r="C16" s="181" t="s">
        <v>484</v>
      </c>
      <c r="D16" s="187" t="s">
        <v>489</v>
      </c>
      <c r="E16" s="188" t="s">
        <v>208</v>
      </c>
      <c r="F16" s="183">
        <v>4</v>
      </c>
      <c r="G16" s="184">
        <v>20</v>
      </c>
      <c r="H16" s="185">
        <v>20</v>
      </c>
      <c r="I16" s="186">
        <f t="shared" si="0"/>
        <v>1.6666666666666667</v>
      </c>
      <c r="J16" s="172"/>
      <c r="K16" s="172"/>
      <c r="L16" s="172"/>
      <c r="M16" s="172"/>
      <c r="N16" s="172"/>
      <c r="O16" s="172"/>
      <c r="P16" s="172"/>
      <c r="Q16" s="172"/>
      <c r="R16" s="172"/>
      <c r="S16" s="172"/>
      <c r="T16" s="172"/>
      <c r="U16" s="172"/>
      <c r="V16" s="172"/>
      <c r="W16" s="172"/>
      <c r="X16" s="172"/>
      <c r="Y16" s="172"/>
      <c r="Z16" s="172"/>
    </row>
    <row r="17" spans="1:26" ht="12.75" customHeight="1">
      <c r="A17" s="180" t="s">
        <v>490</v>
      </c>
      <c r="B17" s="181" t="s">
        <v>483</v>
      </c>
      <c r="C17" s="181" t="s">
        <v>491</v>
      </c>
      <c r="D17" s="182" t="s">
        <v>492</v>
      </c>
      <c r="E17" s="180">
        <v>3</v>
      </c>
      <c r="F17" s="183">
        <v>3</v>
      </c>
      <c r="G17" s="184">
        <v>7</v>
      </c>
      <c r="H17" s="185">
        <v>7</v>
      </c>
      <c r="I17" s="186">
        <f t="shared" si="0"/>
        <v>0.58333333333333337</v>
      </c>
      <c r="J17" s="172"/>
      <c r="K17" s="172"/>
      <c r="L17" s="172"/>
      <c r="M17" s="172"/>
      <c r="N17" s="172"/>
      <c r="O17" s="172"/>
      <c r="P17" s="172"/>
      <c r="Q17" s="172"/>
      <c r="R17" s="172"/>
      <c r="S17" s="172"/>
      <c r="T17" s="172"/>
      <c r="U17" s="172"/>
      <c r="V17" s="172"/>
      <c r="W17" s="172"/>
      <c r="X17" s="172"/>
      <c r="Y17" s="172"/>
      <c r="Z17" s="172"/>
    </row>
    <row r="18" spans="1:26" ht="12.75" customHeight="1">
      <c r="A18" s="180" t="s">
        <v>493</v>
      </c>
      <c r="B18" s="181" t="s">
        <v>483</v>
      </c>
      <c r="C18" s="181" t="s">
        <v>491</v>
      </c>
      <c r="D18" s="182" t="s">
        <v>494</v>
      </c>
      <c r="E18" s="180">
        <v>3</v>
      </c>
      <c r="F18" s="183">
        <v>3</v>
      </c>
      <c r="G18" s="184">
        <v>8</v>
      </c>
      <c r="H18" s="185">
        <v>8</v>
      </c>
      <c r="I18" s="186">
        <f t="shared" si="0"/>
        <v>0.66666666666666674</v>
      </c>
      <c r="J18" s="172"/>
      <c r="K18" s="172"/>
      <c r="L18" s="172"/>
      <c r="M18" s="172"/>
      <c r="N18" s="172"/>
      <c r="O18" s="172"/>
      <c r="P18" s="172"/>
      <c r="Q18" s="172"/>
      <c r="R18" s="172"/>
      <c r="S18" s="172"/>
      <c r="T18" s="172"/>
      <c r="U18" s="172"/>
      <c r="V18" s="172"/>
      <c r="W18" s="172"/>
      <c r="X18" s="172"/>
      <c r="Y18" s="172"/>
      <c r="Z18" s="172"/>
    </row>
    <row r="19" spans="1:26" ht="12.75" customHeight="1">
      <c r="A19" s="180" t="s">
        <v>495</v>
      </c>
      <c r="B19" s="181" t="s">
        <v>483</v>
      </c>
      <c r="C19" s="181" t="s">
        <v>496</v>
      </c>
      <c r="D19" s="182" t="s">
        <v>497</v>
      </c>
      <c r="E19" s="180">
        <v>3</v>
      </c>
      <c r="F19" s="183">
        <v>3</v>
      </c>
      <c r="G19" s="184">
        <v>7</v>
      </c>
      <c r="H19" s="185">
        <v>7</v>
      </c>
      <c r="I19" s="186">
        <f t="shared" si="0"/>
        <v>0.58333333333333337</v>
      </c>
      <c r="J19" s="172"/>
      <c r="K19" s="172"/>
      <c r="L19" s="172"/>
      <c r="M19" s="172"/>
      <c r="N19" s="172"/>
      <c r="O19" s="172"/>
      <c r="P19" s="172"/>
      <c r="Q19" s="172"/>
      <c r="R19" s="172"/>
      <c r="S19" s="172"/>
      <c r="T19" s="172"/>
      <c r="U19" s="172"/>
      <c r="V19" s="172"/>
      <c r="W19" s="172"/>
      <c r="X19" s="172"/>
      <c r="Y19" s="172"/>
      <c r="Z19" s="172"/>
    </row>
    <row r="20" spans="1:26" ht="12.75" customHeight="1">
      <c r="A20" s="180" t="s">
        <v>498</v>
      </c>
      <c r="B20" s="181" t="s">
        <v>483</v>
      </c>
      <c r="C20" s="181" t="s">
        <v>496</v>
      </c>
      <c r="D20" s="182" t="s">
        <v>499</v>
      </c>
      <c r="E20" s="180">
        <v>3</v>
      </c>
      <c r="F20" s="183">
        <v>3</v>
      </c>
      <c r="G20" s="184">
        <v>9</v>
      </c>
      <c r="H20" s="185">
        <v>9</v>
      </c>
      <c r="I20" s="186">
        <f t="shared" si="0"/>
        <v>0.75</v>
      </c>
      <c r="J20" s="172"/>
      <c r="K20" s="172"/>
      <c r="L20" s="172"/>
      <c r="M20" s="172"/>
      <c r="N20" s="172"/>
      <c r="O20" s="172"/>
      <c r="P20" s="172"/>
      <c r="Q20" s="172"/>
      <c r="R20" s="172"/>
      <c r="S20" s="172"/>
      <c r="T20" s="172"/>
      <c r="U20" s="172"/>
      <c r="V20" s="172"/>
      <c r="W20" s="172"/>
      <c r="X20" s="172"/>
      <c r="Y20" s="172"/>
      <c r="Z20" s="172"/>
    </row>
    <row r="21" spans="1:26" ht="12.75" customHeight="1">
      <c r="A21" s="180" t="s">
        <v>500</v>
      </c>
      <c r="B21" s="181" t="s">
        <v>483</v>
      </c>
      <c r="C21" s="181" t="s">
        <v>496</v>
      </c>
      <c r="D21" s="182" t="s">
        <v>501</v>
      </c>
      <c r="E21" s="180">
        <v>3</v>
      </c>
      <c r="F21" s="183">
        <v>3</v>
      </c>
      <c r="G21" s="184">
        <v>9</v>
      </c>
      <c r="H21" s="185">
        <v>9</v>
      </c>
      <c r="I21" s="186">
        <f t="shared" si="0"/>
        <v>0.75</v>
      </c>
      <c r="J21" s="172"/>
      <c r="K21" s="172"/>
      <c r="L21" s="172"/>
      <c r="M21" s="172"/>
      <c r="N21" s="172"/>
      <c r="O21" s="172"/>
      <c r="P21" s="172"/>
      <c r="Q21" s="172"/>
      <c r="R21" s="172"/>
      <c r="S21" s="172"/>
      <c r="T21" s="172"/>
      <c r="U21" s="172"/>
      <c r="V21" s="172"/>
      <c r="W21" s="172"/>
      <c r="X21" s="172"/>
      <c r="Y21" s="172"/>
      <c r="Z21" s="172"/>
    </row>
    <row r="22" spans="1:26" ht="12.75" customHeight="1">
      <c r="A22" s="180" t="s">
        <v>502</v>
      </c>
      <c r="B22" s="181" t="s">
        <v>483</v>
      </c>
      <c r="C22" s="181" t="s">
        <v>503</v>
      </c>
      <c r="D22" s="182" t="s">
        <v>504</v>
      </c>
      <c r="E22" s="180">
        <v>3</v>
      </c>
      <c r="F22" s="183">
        <v>3</v>
      </c>
      <c r="G22" s="184">
        <v>6</v>
      </c>
      <c r="H22" s="185">
        <v>6</v>
      </c>
      <c r="I22" s="186">
        <f t="shared" si="0"/>
        <v>0.5</v>
      </c>
      <c r="J22" s="172"/>
      <c r="K22" s="172"/>
      <c r="L22" s="172"/>
      <c r="M22" s="172"/>
      <c r="N22" s="172"/>
      <c r="O22" s="172"/>
      <c r="P22" s="172"/>
      <c r="Q22" s="172"/>
      <c r="R22" s="172"/>
      <c r="S22" s="172"/>
      <c r="T22" s="172"/>
      <c r="U22" s="172"/>
      <c r="V22" s="172"/>
      <c r="W22" s="172"/>
      <c r="X22" s="172"/>
      <c r="Y22" s="172"/>
      <c r="Z22" s="172"/>
    </row>
    <row r="23" spans="1:26" ht="12.75" customHeight="1">
      <c r="A23" s="180" t="s">
        <v>505</v>
      </c>
      <c r="B23" s="181" t="s">
        <v>483</v>
      </c>
      <c r="C23" s="181" t="s">
        <v>503</v>
      </c>
      <c r="D23" s="189" t="s">
        <v>506</v>
      </c>
      <c r="E23" s="180">
        <v>3</v>
      </c>
      <c r="F23" s="183"/>
      <c r="G23" s="184">
        <v>5</v>
      </c>
      <c r="H23" s="185"/>
      <c r="I23" s="186">
        <f t="shared" si="0"/>
        <v>0</v>
      </c>
      <c r="J23" s="172"/>
      <c r="K23" s="172"/>
      <c r="L23" s="172"/>
      <c r="M23" s="172"/>
      <c r="N23" s="172"/>
      <c r="O23" s="172"/>
      <c r="P23" s="172"/>
      <c r="Q23" s="172"/>
      <c r="R23" s="172"/>
      <c r="S23" s="172"/>
      <c r="T23" s="172"/>
      <c r="U23" s="172"/>
      <c r="V23" s="172"/>
      <c r="W23" s="172"/>
      <c r="X23" s="172"/>
      <c r="Y23" s="172"/>
      <c r="Z23" s="172"/>
    </row>
    <row r="24" spans="1:26" ht="12.75" customHeight="1">
      <c r="A24" s="180" t="s">
        <v>507</v>
      </c>
      <c r="B24" s="181" t="s">
        <v>483</v>
      </c>
      <c r="C24" s="181" t="s">
        <v>503</v>
      </c>
      <c r="D24" s="182" t="s">
        <v>508</v>
      </c>
      <c r="E24" s="180">
        <v>3</v>
      </c>
      <c r="F24" s="183">
        <v>3</v>
      </c>
      <c r="G24" s="184">
        <v>5</v>
      </c>
      <c r="H24" s="185">
        <v>5</v>
      </c>
      <c r="I24" s="186">
        <f t="shared" si="0"/>
        <v>0.41666666666666669</v>
      </c>
      <c r="J24" s="172"/>
      <c r="K24" s="172"/>
      <c r="L24" s="172"/>
      <c r="M24" s="172"/>
      <c r="N24" s="172"/>
      <c r="O24" s="172"/>
      <c r="P24" s="172"/>
      <c r="Q24" s="172"/>
      <c r="R24" s="172"/>
      <c r="S24" s="172"/>
      <c r="T24" s="172"/>
      <c r="U24" s="172"/>
      <c r="V24" s="172"/>
      <c r="W24" s="172"/>
      <c r="X24" s="172"/>
      <c r="Y24" s="172"/>
      <c r="Z24" s="172"/>
    </row>
    <row r="25" spans="1:26" ht="12.75" customHeight="1">
      <c r="A25" s="180" t="s">
        <v>509</v>
      </c>
      <c r="B25" s="181" t="s">
        <v>483</v>
      </c>
      <c r="C25" s="181" t="s">
        <v>503</v>
      </c>
      <c r="D25" s="187" t="s">
        <v>510</v>
      </c>
      <c r="E25" s="188" t="s">
        <v>208</v>
      </c>
      <c r="F25" s="183"/>
      <c r="G25" s="184" t="s">
        <v>511</v>
      </c>
      <c r="H25" s="185"/>
      <c r="I25" s="186">
        <f t="shared" si="0"/>
        <v>0</v>
      </c>
      <c r="J25" s="172"/>
      <c r="K25" s="172"/>
      <c r="L25" s="172"/>
      <c r="M25" s="172"/>
      <c r="N25" s="172"/>
      <c r="O25" s="172"/>
      <c r="P25" s="172"/>
      <c r="Q25" s="172"/>
      <c r="R25" s="172"/>
      <c r="S25" s="172"/>
      <c r="T25" s="172"/>
      <c r="U25" s="172"/>
      <c r="V25" s="172"/>
      <c r="W25" s="172"/>
      <c r="X25" s="172"/>
      <c r="Y25" s="172"/>
      <c r="Z25" s="172"/>
    </row>
    <row r="26" spans="1:26" ht="12.75" customHeight="1">
      <c r="A26" s="180" t="s">
        <v>512</v>
      </c>
      <c r="B26" s="181" t="s">
        <v>483</v>
      </c>
      <c r="C26" s="181" t="s">
        <v>513</v>
      </c>
      <c r="D26" s="182" t="s">
        <v>514</v>
      </c>
      <c r="E26" s="180">
        <v>3</v>
      </c>
      <c r="F26" s="183">
        <v>3</v>
      </c>
      <c r="G26" s="184">
        <v>6</v>
      </c>
      <c r="H26" s="185">
        <v>6</v>
      </c>
      <c r="I26" s="186">
        <f t="shared" si="0"/>
        <v>0.5</v>
      </c>
      <c r="J26" s="172"/>
      <c r="K26" s="172"/>
      <c r="L26" s="172"/>
      <c r="M26" s="172"/>
      <c r="N26" s="172"/>
      <c r="O26" s="172"/>
      <c r="P26" s="172"/>
      <c r="Q26" s="172"/>
      <c r="R26" s="172"/>
      <c r="S26" s="172"/>
      <c r="T26" s="172"/>
      <c r="U26" s="172"/>
      <c r="V26" s="172"/>
      <c r="W26" s="172"/>
      <c r="X26" s="172"/>
      <c r="Y26" s="172"/>
      <c r="Z26" s="172"/>
    </row>
    <row r="27" spans="1:26" ht="12.75" customHeight="1">
      <c r="A27" s="180" t="s">
        <v>515</v>
      </c>
      <c r="B27" s="181" t="s">
        <v>483</v>
      </c>
      <c r="C27" s="181" t="s">
        <v>513</v>
      </c>
      <c r="D27" s="182" t="s">
        <v>516</v>
      </c>
      <c r="E27" s="180">
        <v>3</v>
      </c>
      <c r="F27" s="183">
        <v>3</v>
      </c>
      <c r="G27" s="184">
        <v>6</v>
      </c>
      <c r="H27" s="185">
        <v>6</v>
      </c>
      <c r="I27" s="186">
        <f t="shared" si="0"/>
        <v>0.5</v>
      </c>
      <c r="J27" s="172"/>
      <c r="K27" s="172"/>
      <c r="L27" s="172"/>
      <c r="M27" s="172"/>
      <c r="N27" s="172"/>
      <c r="O27" s="172"/>
      <c r="P27" s="172"/>
      <c r="Q27" s="172"/>
      <c r="R27" s="172"/>
      <c r="S27" s="172"/>
      <c r="T27" s="172"/>
      <c r="U27" s="172"/>
      <c r="V27" s="172"/>
      <c r="W27" s="172"/>
      <c r="X27" s="172"/>
      <c r="Y27" s="172"/>
      <c r="Z27" s="172"/>
    </row>
    <row r="28" spans="1:26" ht="12.75" customHeight="1">
      <c r="A28" s="180" t="s">
        <v>517</v>
      </c>
      <c r="B28" s="181" t="s">
        <v>483</v>
      </c>
      <c r="C28" s="181" t="s">
        <v>513</v>
      </c>
      <c r="D28" s="189" t="s">
        <v>518</v>
      </c>
      <c r="E28" s="188" t="s">
        <v>208</v>
      </c>
      <c r="F28" s="183">
        <v>3</v>
      </c>
      <c r="G28" s="184">
        <v>8</v>
      </c>
      <c r="H28" s="185">
        <v>8</v>
      </c>
      <c r="I28" s="186">
        <f t="shared" si="0"/>
        <v>0.66666666666666674</v>
      </c>
      <c r="J28" s="172"/>
      <c r="K28" s="172"/>
      <c r="L28" s="172"/>
      <c r="M28" s="172"/>
      <c r="N28" s="172"/>
      <c r="O28" s="172"/>
      <c r="P28" s="172"/>
      <c r="Q28" s="172"/>
      <c r="R28" s="172"/>
      <c r="S28" s="172"/>
      <c r="T28" s="172"/>
      <c r="U28" s="172"/>
      <c r="V28" s="172"/>
      <c r="W28" s="172"/>
      <c r="X28" s="172"/>
      <c r="Y28" s="172"/>
      <c r="Z28" s="172"/>
    </row>
    <row r="29" spans="1:26" ht="12.75" customHeight="1">
      <c r="A29" s="180" t="s">
        <v>519</v>
      </c>
      <c r="B29" s="181" t="s">
        <v>483</v>
      </c>
      <c r="C29" s="181" t="s">
        <v>513</v>
      </c>
      <c r="D29" s="187" t="s">
        <v>520</v>
      </c>
      <c r="E29" s="188" t="s">
        <v>208</v>
      </c>
      <c r="F29" s="183">
        <v>4</v>
      </c>
      <c r="G29" s="184" t="s">
        <v>511</v>
      </c>
      <c r="H29" s="185">
        <v>15</v>
      </c>
      <c r="I29" s="186">
        <f t="shared" si="0"/>
        <v>1.25</v>
      </c>
      <c r="J29" s="172"/>
      <c r="K29" s="172"/>
      <c r="L29" s="172"/>
      <c r="M29" s="172"/>
      <c r="N29" s="172"/>
      <c r="O29" s="172"/>
      <c r="P29" s="172"/>
      <c r="Q29" s="172"/>
      <c r="R29" s="172"/>
      <c r="S29" s="172"/>
      <c r="T29" s="172"/>
      <c r="U29" s="172"/>
      <c r="V29" s="172"/>
      <c r="W29" s="172"/>
      <c r="X29" s="172"/>
      <c r="Y29" s="172"/>
      <c r="Z29" s="172"/>
    </row>
    <row r="30" spans="1:26" ht="12.75" customHeight="1">
      <c r="A30" s="180" t="s">
        <v>521</v>
      </c>
      <c r="B30" s="181" t="s">
        <v>483</v>
      </c>
      <c r="C30" s="181" t="s">
        <v>522</v>
      </c>
      <c r="D30" s="182" t="s">
        <v>523</v>
      </c>
      <c r="E30" s="180">
        <v>3</v>
      </c>
      <c r="F30" s="183">
        <v>3</v>
      </c>
      <c r="G30" s="184">
        <v>6</v>
      </c>
      <c r="H30" s="185">
        <v>6</v>
      </c>
      <c r="I30" s="186">
        <f t="shared" si="0"/>
        <v>0.5</v>
      </c>
      <c r="J30" s="172"/>
      <c r="K30" s="172"/>
      <c r="L30" s="172"/>
      <c r="M30" s="172"/>
      <c r="N30" s="172"/>
      <c r="O30" s="172"/>
      <c r="P30" s="172"/>
      <c r="Q30" s="172"/>
      <c r="R30" s="172"/>
      <c r="S30" s="172"/>
      <c r="T30" s="172"/>
      <c r="U30" s="172"/>
      <c r="V30" s="172"/>
      <c r="W30" s="172"/>
      <c r="X30" s="172"/>
      <c r="Y30" s="172"/>
      <c r="Z30" s="172"/>
    </row>
    <row r="31" spans="1:26" ht="12.75" customHeight="1">
      <c r="A31" s="180" t="s">
        <v>524</v>
      </c>
      <c r="B31" s="181" t="s">
        <v>483</v>
      </c>
      <c r="C31" s="181" t="s">
        <v>522</v>
      </c>
      <c r="D31" s="182" t="s">
        <v>525</v>
      </c>
      <c r="E31" s="180">
        <v>3</v>
      </c>
      <c r="F31" s="183">
        <v>3</v>
      </c>
      <c r="G31" s="184">
        <v>7</v>
      </c>
      <c r="H31" s="185">
        <v>7</v>
      </c>
      <c r="I31" s="186">
        <f t="shared" si="0"/>
        <v>0.58333333333333337</v>
      </c>
      <c r="J31" s="172"/>
      <c r="K31" s="172"/>
      <c r="L31" s="172"/>
      <c r="M31" s="172"/>
      <c r="N31" s="172"/>
      <c r="O31" s="172"/>
      <c r="P31" s="172"/>
      <c r="Q31" s="172"/>
      <c r="R31" s="172"/>
      <c r="S31" s="172"/>
      <c r="T31" s="172"/>
      <c r="U31" s="172"/>
      <c r="V31" s="172"/>
      <c r="W31" s="172"/>
      <c r="X31" s="172"/>
      <c r="Y31" s="172"/>
      <c r="Z31" s="172"/>
    </row>
    <row r="32" spans="1:26" ht="12.75" customHeight="1">
      <c r="A32" s="180" t="s">
        <v>526</v>
      </c>
      <c r="B32" s="181" t="s">
        <v>483</v>
      </c>
      <c r="C32" s="181" t="s">
        <v>522</v>
      </c>
      <c r="D32" s="182" t="s">
        <v>527</v>
      </c>
      <c r="E32" s="180">
        <v>3</v>
      </c>
      <c r="F32" s="183">
        <v>3</v>
      </c>
      <c r="G32" s="184">
        <v>8</v>
      </c>
      <c r="H32" s="185">
        <v>8</v>
      </c>
      <c r="I32" s="186">
        <f t="shared" si="0"/>
        <v>0.66666666666666674</v>
      </c>
      <c r="J32" s="172"/>
      <c r="K32" s="172"/>
      <c r="L32" s="172"/>
      <c r="M32" s="172"/>
      <c r="N32" s="172"/>
      <c r="O32" s="172"/>
      <c r="P32" s="172"/>
      <c r="Q32" s="172"/>
      <c r="R32" s="172"/>
      <c r="S32" s="172"/>
      <c r="T32" s="172"/>
      <c r="U32" s="172"/>
      <c r="V32" s="172"/>
      <c r="W32" s="172"/>
      <c r="X32" s="172"/>
      <c r="Y32" s="172"/>
      <c r="Z32" s="172"/>
    </row>
    <row r="33" spans="1:26" ht="12.75" customHeight="1">
      <c r="A33" s="180" t="s">
        <v>528</v>
      </c>
      <c r="B33" s="181" t="s">
        <v>483</v>
      </c>
      <c r="C33" s="181" t="s">
        <v>529</v>
      </c>
      <c r="D33" s="189" t="s">
        <v>530</v>
      </c>
      <c r="E33" s="188" t="s">
        <v>208</v>
      </c>
      <c r="F33" s="183">
        <v>3</v>
      </c>
      <c r="G33" s="184">
        <v>7</v>
      </c>
      <c r="H33" s="185">
        <v>7</v>
      </c>
      <c r="I33" s="186">
        <f t="shared" si="0"/>
        <v>0.58333333333333337</v>
      </c>
      <c r="J33" s="172"/>
      <c r="K33" s="172"/>
      <c r="L33" s="172"/>
      <c r="M33" s="172"/>
      <c r="N33" s="172"/>
      <c r="O33" s="172"/>
      <c r="P33" s="172"/>
      <c r="Q33" s="172"/>
      <c r="R33" s="172"/>
      <c r="S33" s="172"/>
      <c r="T33" s="172"/>
      <c r="U33" s="172"/>
      <c r="V33" s="172"/>
      <c r="W33" s="172"/>
      <c r="X33" s="172"/>
      <c r="Y33" s="172"/>
      <c r="Z33" s="172"/>
    </row>
    <row r="34" spans="1:26" ht="12.75" customHeight="1">
      <c r="A34" s="180" t="s">
        <v>531</v>
      </c>
      <c r="B34" s="181" t="s">
        <v>483</v>
      </c>
      <c r="C34" s="181" t="s">
        <v>529</v>
      </c>
      <c r="D34" s="189" t="s">
        <v>532</v>
      </c>
      <c r="E34" s="188" t="s">
        <v>208</v>
      </c>
      <c r="F34" s="183">
        <v>4</v>
      </c>
      <c r="G34" s="184">
        <v>8</v>
      </c>
      <c r="H34" s="185">
        <v>8</v>
      </c>
      <c r="I34" s="186">
        <f t="shared" si="0"/>
        <v>0.66666666666666674</v>
      </c>
      <c r="J34" s="172"/>
      <c r="K34" s="172"/>
      <c r="L34" s="172"/>
      <c r="M34" s="172"/>
      <c r="N34" s="172"/>
      <c r="O34" s="172"/>
      <c r="P34" s="172"/>
      <c r="Q34" s="172"/>
      <c r="R34" s="172"/>
      <c r="S34" s="172"/>
      <c r="T34" s="172"/>
      <c r="U34" s="172"/>
      <c r="V34" s="172"/>
      <c r="W34" s="172"/>
      <c r="X34" s="172"/>
      <c r="Y34" s="172"/>
      <c r="Z34" s="172"/>
    </row>
    <row r="35" spans="1:26" ht="12.75" customHeight="1">
      <c r="A35" s="180" t="s">
        <v>533</v>
      </c>
      <c r="B35" s="181" t="s">
        <v>483</v>
      </c>
      <c r="C35" s="181" t="s">
        <v>529</v>
      </c>
      <c r="D35" s="189" t="s">
        <v>534</v>
      </c>
      <c r="E35" s="188" t="s">
        <v>208</v>
      </c>
      <c r="F35" s="183">
        <v>4</v>
      </c>
      <c r="G35" s="184">
        <v>9</v>
      </c>
      <c r="H35" s="185">
        <v>9</v>
      </c>
      <c r="I35" s="186">
        <f t="shared" si="0"/>
        <v>0.75</v>
      </c>
      <c r="J35" s="172"/>
      <c r="K35" s="172"/>
      <c r="L35" s="172"/>
      <c r="M35" s="172"/>
      <c r="N35" s="172"/>
      <c r="O35" s="172"/>
      <c r="P35" s="172"/>
      <c r="Q35" s="172"/>
      <c r="R35" s="172"/>
      <c r="S35" s="172"/>
      <c r="T35" s="172"/>
      <c r="U35" s="172"/>
      <c r="V35" s="172"/>
      <c r="W35" s="172"/>
      <c r="X35" s="172"/>
      <c r="Y35" s="172"/>
      <c r="Z35" s="172"/>
    </row>
    <row r="36" spans="1:26" ht="12.75" customHeight="1">
      <c r="A36" s="180" t="s">
        <v>535</v>
      </c>
      <c r="B36" s="181" t="s">
        <v>483</v>
      </c>
      <c r="C36" s="181" t="s">
        <v>529</v>
      </c>
      <c r="D36" s="189" t="s">
        <v>536</v>
      </c>
      <c r="E36" s="188" t="s">
        <v>208</v>
      </c>
      <c r="F36" s="183">
        <v>4</v>
      </c>
      <c r="G36" s="184">
        <v>9</v>
      </c>
      <c r="H36" s="185">
        <v>9</v>
      </c>
      <c r="I36" s="186">
        <f t="shared" si="0"/>
        <v>0.75</v>
      </c>
      <c r="J36" s="172"/>
      <c r="K36" s="172"/>
      <c r="L36" s="172"/>
      <c r="M36" s="172"/>
      <c r="N36" s="172"/>
      <c r="O36" s="172"/>
      <c r="P36" s="172"/>
      <c r="Q36" s="172"/>
      <c r="R36" s="172"/>
      <c r="S36" s="172"/>
      <c r="T36" s="172"/>
      <c r="U36" s="172"/>
      <c r="V36" s="172"/>
      <c r="W36" s="172"/>
      <c r="X36" s="172"/>
      <c r="Y36" s="172"/>
      <c r="Z36" s="172"/>
    </row>
    <row r="37" spans="1:26" ht="12.75" customHeight="1">
      <c r="A37" s="180" t="s">
        <v>537</v>
      </c>
      <c r="B37" s="181" t="s">
        <v>538</v>
      </c>
      <c r="C37" s="181" t="s">
        <v>538</v>
      </c>
      <c r="D37" s="182" t="s">
        <v>539</v>
      </c>
      <c r="E37" s="180">
        <v>3</v>
      </c>
      <c r="F37" s="183">
        <v>3</v>
      </c>
      <c r="G37" s="184">
        <v>7</v>
      </c>
      <c r="H37" s="185">
        <v>7</v>
      </c>
      <c r="I37" s="186">
        <f t="shared" si="0"/>
        <v>0.58333333333333337</v>
      </c>
      <c r="J37" s="172"/>
      <c r="K37" s="172"/>
      <c r="L37" s="172"/>
      <c r="M37" s="172"/>
      <c r="N37" s="172"/>
      <c r="O37" s="172"/>
      <c r="P37" s="172"/>
      <c r="Q37" s="172"/>
      <c r="R37" s="172"/>
      <c r="S37" s="172"/>
      <c r="T37" s="172"/>
      <c r="U37" s="172"/>
      <c r="V37" s="172"/>
      <c r="W37" s="172"/>
      <c r="X37" s="172"/>
      <c r="Y37" s="172"/>
      <c r="Z37" s="172"/>
    </row>
    <row r="38" spans="1:26" ht="12.75" customHeight="1">
      <c r="A38" s="180" t="s">
        <v>540</v>
      </c>
      <c r="B38" s="181" t="s">
        <v>538</v>
      </c>
      <c r="C38" s="181" t="s">
        <v>538</v>
      </c>
      <c r="D38" s="182" t="s">
        <v>541</v>
      </c>
      <c r="E38" s="180">
        <v>3</v>
      </c>
      <c r="F38" s="183">
        <v>3</v>
      </c>
      <c r="G38" s="184">
        <v>9</v>
      </c>
      <c r="H38" s="185">
        <v>9</v>
      </c>
      <c r="I38" s="186">
        <f t="shared" si="0"/>
        <v>0.75</v>
      </c>
      <c r="J38" s="172"/>
      <c r="K38" s="172"/>
      <c r="L38" s="172"/>
      <c r="M38" s="172"/>
      <c r="N38" s="172"/>
      <c r="O38" s="172"/>
      <c r="P38" s="172"/>
      <c r="Q38" s="172"/>
      <c r="R38" s="172"/>
      <c r="S38" s="172"/>
      <c r="T38" s="172"/>
      <c r="U38" s="172"/>
      <c r="V38" s="172"/>
      <c r="W38" s="172"/>
      <c r="X38" s="172"/>
      <c r="Y38" s="172"/>
      <c r="Z38" s="172"/>
    </row>
    <row r="39" spans="1:26" ht="12.75" customHeight="1">
      <c r="A39" s="180" t="s">
        <v>542</v>
      </c>
      <c r="B39" s="181" t="s">
        <v>538</v>
      </c>
      <c r="C39" s="181" t="s">
        <v>543</v>
      </c>
      <c r="D39" s="182" t="s">
        <v>544</v>
      </c>
      <c r="E39" s="180">
        <v>3</v>
      </c>
      <c r="F39" s="183">
        <v>3</v>
      </c>
      <c r="G39" s="184">
        <v>6</v>
      </c>
      <c r="H39" s="185">
        <v>6</v>
      </c>
      <c r="I39" s="186">
        <f t="shared" si="0"/>
        <v>0.5</v>
      </c>
      <c r="J39" s="172"/>
      <c r="K39" s="172"/>
      <c r="L39" s="172"/>
      <c r="M39" s="172"/>
      <c r="N39" s="172"/>
      <c r="O39" s="172"/>
      <c r="P39" s="172"/>
      <c r="Q39" s="172"/>
      <c r="R39" s="172"/>
      <c r="S39" s="172"/>
      <c r="T39" s="172"/>
      <c r="U39" s="172"/>
      <c r="V39" s="172"/>
      <c r="W39" s="172"/>
      <c r="X39" s="172"/>
      <c r="Y39" s="172"/>
      <c r="Z39" s="172"/>
    </row>
    <row r="40" spans="1:26" ht="12.75" customHeight="1">
      <c r="A40" s="180" t="s">
        <v>545</v>
      </c>
      <c r="B40" s="181" t="s">
        <v>538</v>
      </c>
      <c r="C40" s="181" t="s">
        <v>546</v>
      </c>
      <c r="D40" s="182" t="s">
        <v>547</v>
      </c>
      <c r="E40" s="180">
        <v>3</v>
      </c>
      <c r="F40" s="183">
        <v>3</v>
      </c>
      <c r="G40" s="184">
        <v>7</v>
      </c>
      <c r="H40" s="185">
        <v>7</v>
      </c>
      <c r="I40" s="186">
        <f t="shared" si="0"/>
        <v>0.58333333333333337</v>
      </c>
      <c r="J40" s="172"/>
      <c r="K40" s="172"/>
      <c r="L40" s="172"/>
      <c r="M40" s="172"/>
      <c r="N40" s="172"/>
      <c r="O40" s="172"/>
      <c r="P40" s="172"/>
      <c r="Q40" s="172"/>
      <c r="R40" s="172"/>
      <c r="S40" s="172"/>
      <c r="T40" s="172"/>
      <c r="U40" s="172"/>
      <c r="V40" s="172"/>
      <c r="W40" s="172"/>
      <c r="X40" s="172"/>
      <c r="Y40" s="172"/>
      <c r="Z40" s="172"/>
    </row>
    <row r="41" spans="1:26" ht="12.75" customHeight="1">
      <c r="A41" s="180" t="s">
        <v>548</v>
      </c>
      <c r="B41" s="181" t="s">
        <v>538</v>
      </c>
      <c r="C41" s="181" t="s">
        <v>546</v>
      </c>
      <c r="D41" s="182" t="s">
        <v>549</v>
      </c>
      <c r="E41" s="180">
        <v>3</v>
      </c>
      <c r="F41" s="183">
        <v>3</v>
      </c>
      <c r="G41" s="184">
        <v>9</v>
      </c>
      <c r="H41" s="185">
        <v>9</v>
      </c>
      <c r="I41" s="186">
        <f t="shared" si="0"/>
        <v>0.75</v>
      </c>
      <c r="J41" s="172"/>
      <c r="K41" s="172"/>
      <c r="L41" s="172"/>
      <c r="M41" s="172"/>
      <c r="N41" s="172"/>
      <c r="O41" s="172"/>
      <c r="P41" s="172"/>
      <c r="Q41" s="172"/>
      <c r="R41" s="172"/>
      <c r="S41" s="172"/>
      <c r="T41" s="172"/>
      <c r="U41" s="172"/>
      <c r="V41" s="172"/>
      <c r="W41" s="172"/>
      <c r="X41" s="172"/>
      <c r="Y41" s="172"/>
      <c r="Z41" s="172"/>
    </row>
    <row r="42" spans="1:26" ht="12.75" customHeight="1">
      <c r="A42" s="180" t="s">
        <v>550</v>
      </c>
      <c r="B42" s="181" t="s">
        <v>538</v>
      </c>
      <c r="C42" s="181" t="s">
        <v>546</v>
      </c>
      <c r="D42" s="182" t="s">
        <v>551</v>
      </c>
      <c r="E42" s="180">
        <v>3</v>
      </c>
      <c r="F42" s="183">
        <v>3</v>
      </c>
      <c r="G42" s="184">
        <v>11</v>
      </c>
      <c r="H42" s="185">
        <v>11</v>
      </c>
      <c r="I42" s="186">
        <f t="shared" si="0"/>
        <v>0.91666666666666652</v>
      </c>
      <c r="J42" s="172"/>
      <c r="K42" s="172"/>
      <c r="L42" s="172"/>
      <c r="M42" s="172"/>
      <c r="N42" s="172"/>
      <c r="O42" s="172"/>
      <c r="P42" s="172"/>
      <c r="Q42" s="172"/>
      <c r="R42" s="172"/>
      <c r="S42" s="172"/>
      <c r="T42" s="172"/>
      <c r="U42" s="172"/>
      <c r="V42" s="172"/>
      <c r="W42" s="172"/>
      <c r="X42" s="172"/>
      <c r="Y42" s="172"/>
      <c r="Z42" s="172"/>
    </row>
    <row r="43" spans="1:26" ht="12.75" customHeight="1">
      <c r="A43" s="180" t="s">
        <v>552</v>
      </c>
      <c r="B43" s="181" t="s">
        <v>538</v>
      </c>
      <c r="C43" s="181" t="s">
        <v>546</v>
      </c>
      <c r="D43" s="182" t="s">
        <v>553</v>
      </c>
      <c r="E43" s="180">
        <v>3</v>
      </c>
      <c r="F43" s="183">
        <v>3</v>
      </c>
      <c r="G43" s="184">
        <v>11</v>
      </c>
      <c r="H43" s="185">
        <v>11</v>
      </c>
      <c r="I43" s="186">
        <f t="shared" si="0"/>
        <v>0.91666666666666652</v>
      </c>
      <c r="J43" s="172"/>
      <c r="K43" s="172"/>
      <c r="L43" s="172"/>
      <c r="M43" s="172"/>
      <c r="N43" s="172"/>
      <c r="O43" s="172"/>
      <c r="P43" s="172"/>
      <c r="Q43" s="172"/>
      <c r="R43" s="172"/>
      <c r="S43" s="172"/>
      <c r="T43" s="172"/>
      <c r="U43" s="172"/>
      <c r="V43" s="172"/>
      <c r="W43" s="172"/>
      <c r="X43" s="172"/>
      <c r="Y43" s="172"/>
      <c r="Z43" s="172"/>
    </row>
    <row r="44" spans="1:26" ht="12.75" customHeight="1">
      <c r="A44" s="180" t="s">
        <v>554</v>
      </c>
      <c r="B44" s="181" t="s">
        <v>538</v>
      </c>
      <c r="C44" s="181" t="s">
        <v>555</v>
      </c>
      <c r="D44" s="189" t="s">
        <v>556</v>
      </c>
      <c r="E44" s="188" t="s">
        <v>208</v>
      </c>
      <c r="F44" s="183">
        <v>4</v>
      </c>
      <c r="G44" s="184">
        <v>5</v>
      </c>
      <c r="H44" s="185">
        <v>5</v>
      </c>
      <c r="I44" s="186">
        <f t="shared" si="0"/>
        <v>0.41666666666666669</v>
      </c>
      <c r="J44" s="172"/>
      <c r="K44" s="172"/>
      <c r="L44" s="172"/>
      <c r="M44" s="172"/>
      <c r="N44" s="172"/>
      <c r="O44" s="172"/>
      <c r="P44" s="172"/>
      <c r="Q44" s="172"/>
      <c r="R44" s="172"/>
      <c r="S44" s="172"/>
      <c r="T44" s="172"/>
      <c r="U44" s="172"/>
      <c r="V44" s="172"/>
      <c r="W44" s="172"/>
      <c r="X44" s="172"/>
      <c r="Y44" s="172"/>
      <c r="Z44" s="172"/>
    </row>
    <row r="45" spans="1:26" ht="12.75" customHeight="1">
      <c r="A45" s="180" t="s">
        <v>557</v>
      </c>
      <c r="B45" s="181" t="s">
        <v>538</v>
      </c>
      <c r="C45" s="181" t="s">
        <v>555</v>
      </c>
      <c r="D45" s="189" t="s">
        <v>558</v>
      </c>
      <c r="E45" s="188" t="s">
        <v>208</v>
      </c>
      <c r="F45" s="190">
        <v>4</v>
      </c>
      <c r="G45" s="184">
        <v>9</v>
      </c>
      <c r="H45" s="185">
        <v>9</v>
      </c>
      <c r="I45" s="186">
        <f t="shared" si="0"/>
        <v>0.75</v>
      </c>
      <c r="J45" s="172"/>
      <c r="K45" s="172"/>
      <c r="L45" s="172"/>
      <c r="M45" s="172"/>
      <c r="N45" s="172"/>
      <c r="O45" s="172"/>
      <c r="P45" s="172"/>
      <c r="Q45" s="172"/>
      <c r="R45" s="172"/>
      <c r="S45" s="172"/>
      <c r="T45" s="172"/>
      <c r="U45" s="172"/>
      <c r="V45" s="172"/>
      <c r="W45" s="172"/>
      <c r="X45" s="172"/>
      <c r="Y45" s="172"/>
      <c r="Z45" s="172"/>
    </row>
    <row r="46" spans="1:26" ht="12.75" customHeight="1">
      <c r="A46" s="180" t="s">
        <v>559</v>
      </c>
      <c r="B46" s="181" t="s">
        <v>538</v>
      </c>
      <c r="C46" s="181" t="s">
        <v>555</v>
      </c>
      <c r="D46" s="189" t="s">
        <v>560</v>
      </c>
      <c r="E46" s="188" t="s">
        <v>208</v>
      </c>
      <c r="F46" s="183">
        <v>3</v>
      </c>
      <c r="G46" s="184">
        <v>11</v>
      </c>
      <c r="H46" s="185">
        <v>11</v>
      </c>
      <c r="I46" s="186">
        <f t="shared" ref="I46:I77" si="1">H46/$K$6*10*$K$5</f>
        <v>0.91666666666666652</v>
      </c>
      <c r="J46" s="172"/>
      <c r="K46" s="172"/>
      <c r="L46" s="172"/>
      <c r="M46" s="172"/>
      <c r="N46" s="172"/>
      <c r="O46" s="172"/>
      <c r="P46" s="172"/>
      <c r="Q46" s="172"/>
      <c r="R46" s="172"/>
      <c r="S46" s="172"/>
      <c r="T46" s="172"/>
      <c r="U46" s="172"/>
      <c r="V46" s="172"/>
      <c r="W46" s="172"/>
      <c r="X46" s="172"/>
      <c r="Y46" s="172"/>
      <c r="Z46" s="172"/>
    </row>
    <row r="47" spans="1:26" ht="12.75" customHeight="1">
      <c r="A47" s="191" t="s">
        <v>561</v>
      </c>
      <c r="B47" s="192" t="s">
        <v>538</v>
      </c>
      <c r="C47" s="192" t="s">
        <v>562</v>
      </c>
      <c r="D47" s="182" t="s">
        <v>563</v>
      </c>
      <c r="E47" s="191">
        <v>3</v>
      </c>
      <c r="F47" s="183">
        <v>3</v>
      </c>
      <c r="G47" s="184">
        <v>5</v>
      </c>
      <c r="H47" s="193">
        <v>5</v>
      </c>
      <c r="I47" s="194">
        <f t="shared" si="1"/>
        <v>0.41666666666666669</v>
      </c>
      <c r="J47" s="172"/>
      <c r="K47" s="172"/>
      <c r="L47" s="172"/>
      <c r="M47" s="172"/>
      <c r="N47" s="172"/>
      <c r="O47" s="172"/>
      <c r="P47" s="172"/>
      <c r="Q47" s="172"/>
      <c r="R47" s="172"/>
      <c r="S47" s="172"/>
      <c r="T47" s="172"/>
      <c r="U47" s="172"/>
      <c r="V47" s="172"/>
      <c r="W47" s="172"/>
      <c r="X47" s="172"/>
      <c r="Y47" s="172"/>
      <c r="Z47" s="172"/>
    </row>
    <row r="48" spans="1:26" ht="12.75" customHeight="1">
      <c r="A48" s="180" t="s">
        <v>564</v>
      </c>
      <c r="B48" s="181" t="s">
        <v>538</v>
      </c>
      <c r="C48" s="181" t="s">
        <v>562</v>
      </c>
      <c r="D48" s="195" t="s">
        <v>565</v>
      </c>
      <c r="E48" s="180">
        <v>3</v>
      </c>
      <c r="F48" s="183">
        <v>3</v>
      </c>
      <c r="G48" s="184">
        <v>8</v>
      </c>
      <c r="H48" s="185">
        <v>8</v>
      </c>
      <c r="I48" s="186">
        <f t="shared" si="1"/>
        <v>0.66666666666666674</v>
      </c>
      <c r="J48" s="172"/>
      <c r="K48" s="172"/>
      <c r="L48" s="172"/>
      <c r="M48" s="172"/>
      <c r="N48" s="172"/>
      <c r="O48" s="172"/>
      <c r="P48" s="172"/>
      <c r="Q48" s="172"/>
      <c r="R48" s="172"/>
      <c r="S48" s="172"/>
      <c r="T48" s="172"/>
      <c r="U48" s="172"/>
      <c r="V48" s="172"/>
      <c r="W48" s="172"/>
      <c r="X48" s="172"/>
      <c r="Y48" s="172"/>
      <c r="Z48" s="172"/>
    </row>
    <row r="49" spans="1:26" ht="12.75" customHeight="1">
      <c r="A49" s="180" t="s">
        <v>566</v>
      </c>
      <c r="B49" s="181" t="s">
        <v>538</v>
      </c>
      <c r="C49" s="181" t="s">
        <v>562</v>
      </c>
      <c r="D49" s="195" t="s">
        <v>567</v>
      </c>
      <c r="E49" s="180">
        <v>3</v>
      </c>
      <c r="F49" s="183">
        <v>3</v>
      </c>
      <c r="G49" s="184">
        <v>7</v>
      </c>
      <c r="H49" s="185">
        <v>7</v>
      </c>
      <c r="I49" s="186">
        <f t="shared" si="1"/>
        <v>0.58333333333333337</v>
      </c>
      <c r="J49" s="172"/>
      <c r="K49" s="172"/>
      <c r="L49" s="172"/>
      <c r="M49" s="172"/>
      <c r="N49" s="172"/>
      <c r="O49" s="172"/>
      <c r="P49" s="172"/>
      <c r="Q49" s="172"/>
      <c r="R49" s="172"/>
      <c r="S49" s="172"/>
      <c r="T49" s="172"/>
      <c r="U49" s="172"/>
      <c r="V49" s="172"/>
      <c r="W49" s="172"/>
      <c r="X49" s="172"/>
      <c r="Y49" s="172"/>
      <c r="Z49" s="172"/>
    </row>
    <row r="50" spans="1:26" ht="12.75" customHeight="1">
      <c r="A50" s="180" t="s">
        <v>568</v>
      </c>
      <c r="B50" s="181" t="s">
        <v>538</v>
      </c>
      <c r="C50" s="181" t="s">
        <v>569</v>
      </c>
      <c r="D50" s="195" t="s">
        <v>570</v>
      </c>
      <c r="E50" s="180">
        <v>3</v>
      </c>
      <c r="F50" s="183">
        <v>3</v>
      </c>
      <c r="G50" s="184">
        <v>7</v>
      </c>
      <c r="H50" s="185">
        <v>7</v>
      </c>
      <c r="I50" s="186">
        <f t="shared" si="1"/>
        <v>0.58333333333333337</v>
      </c>
      <c r="J50" s="172"/>
      <c r="K50" s="172"/>
      <c r="L50" s="172"/>
      <c r="M50" s="172"/>
      <c r="N50" s="172"/>
      <c r="O50" s="172"/>
      <c r="P50" s="172"/>
      <c r="Q50" s="172"/>
      <c r="R50" s="172"/>
      <c r="S50" s="172"/>
      <c r="T50" s="172"/>
      <c r="U50" s="172"/>
      <c r="V50" s="172"/>
      <c r="W50" s="172"/>
      <c r="X50" s="172"/>
      <c r="Y50" s="172"/>
      <c r="Z50" s="172"/>
    </row>
    <row r="51" spans="1:26" ht="12.75" customHeight="1">
      <c r="A51" s="180" t="s">
        <v>571</v>
      </c>
      <c r="B51" s="181" t="s">
        <v>538</v>
      </c>
      <c r="C51" s="181" t="s">
        <v>569</v>
      </c>
      <c r="D51" s="195" t="s">
        <v>572</v>
      </c>
      <c r="E51" s="180">
        <v>3</v>
      </c>
      <c r="F51" s="183">
        <v>3</v>
      </c>
      <c r="G51" s="184">
        <v>10</v>
      </c>
      <c r="H51" s="196">
        <v>10</v>
      </c>
      <c r="I51" s="186">
        <f t="shared" si="1"/>
        <v>0.83333333333333337</v>
      </c>
      <c r="J51" s="172"/>
      <c r="K51" s="172"/>
      <c r="L51" s="172"/>
      <c r="M51" s="172"/>
      <c r="N51" s="172"/>
      <c r="O51" s="172"/>
      <c r="P51" s="172"/>
      <c r="Q51" s="172"/>
      <c r="R51" s="172"/>
      <c r="S51" s="172"/>
      <c r="T51" s="172"/>
      <c r="U51" s="172"/>
      <c r="V51" s="172"/>
      <c r="W51" s="172"/>
      <c r="X51" s="172"/>
      <c r="Y51" s="172"/>
      <c r="Z51" s="172"/>
    </row>
    <row r="52" spans="1:26" ht="12.75" customHeight="1">
      <c r="A52" s="180" t="s">
        <v>573</v>
      </c>
      <c r="B52" s="181" t="s">
        <v>574</v>
      </c>
      <c r="C52" s="181" t="s">
        <v>575</v>
      </c>
      <c r="D52" s="195" t="s">
        <v>576</v>
      </c>
      <c r="E52" s="180">
        <v>3</v>
      </c>
      <c r="F52" s="183">
        <v>3</v>
      </c>
      <c r="G52" s="184">
        <v>9</v>
      </c>
      <c r="H52" s="196">
        <v>9</v>
      </c>
      <c r="I52" s="186">
        <f t="shared" si="1"/>
        <v>0.75</v>
      </c>
      <c r="J52" s="172"/>
      <c r="K52" s="172"/>
      <c r="L52" s="172"/>
      <c r="M52" s="172"/>
      <c r="N52" s="172"/>
      <c r="O52" s="172"/>
      <c r="P52" s="172"/>
      <c r="Q52" s="172"/>
      <c r="R52" s="172"/>
      <c r="S52" s="172"/>
      <c r="T52" s="172"/>
      <c r="U52" s="172"/>
      <c r="V52" s="172"/>
      <c r="W52" s="172"/>
      <c r="X52" s="172"/>
      <c r="Y52" s="172"/>
      <c r="Z52" s="172"/>
    </row>
    <row r="53" spans="1:26" ht="12.75" customHeight="1">
      <c r="A53" s="180" t="s">
        <v>577</v>
      </c>
      <c r="B53" s="181" t="s">
        <v>574</v>
      </c>
      <c r="C53" s="181" t="s">
        <v>575</v>
      </c>
      <c r="D53" s="195" t="s">
        <v>578</v>
      </c>
      <c r="E53" s="180">
        <v>3</v>
      </c>
      <c r="F53" s="183">
        <v>3</v>
      </c>
      <c r="G53" s="184">
        <v>13</v>
      </c>
      <c r="H53" s="196">
        <v>13</v>
      </c>
      <c r="I53" s="186">
        <f t="shared" si="1"/>
        <v>1.083333333333333</v>
      </c>
      <c r="J53" s="172"/>
      <c r="K53" s="172"/>
      <c r="L53" s="172"/>
      <c r="M53" s="172"/>
      <c r="N53" s="172"/>
      <c r="O53" s="172"/>
      <c r="P53" s="172"/>
      <c r="Q53" s="172"/>
      <c r="R53" s="172"/>
      <c r="S53" s="172"/>
      <c r="T53" s="172"/>
      <c r="U53" s="172"/>
      <c r="V53" s="172"/>
      <c r="W53" s="172"/>
      <c r="X53" s="172"/>
      <c r="Y53" s="172"/>
      <c r="Z53" s="172"/>
    </row>
    <row r="54" spans="1:26" ht="12.75" customHeight="1">
      <c r="A54" s="180" t="s">
        <v>579</v>
      </c>
      <c r="B54" s="181" t="s">
        <v>574</v>
      </c>
      <c r="C54" s="181" t="s">
        <v>575</v>
      </c>
      <c r="D54" s="195" t="s">
        <v>580</v>
      </c>
      <c r="E54" s="180">
        <v>3</v>
      </c>
      <c r="F54" s="183">
        <v>3</v>
      </c>
      <c r="G54" s="184">
        <v>9</v>
      </c>
      <c r="H54" s="196">
        <v>9</v>
      </c>
      <c r="I54" s="186">
        <f t="shared" si="1"/>
        <v>0.75</v>
      </c>
      <c r="J54" s="172"/>
      <c r="K54" s="172"/>
      <c r="L54" s="172"/>
      <c r="M54" s="172"/>
      <c r="N54" s="172"/>
      <c r="O54" s="172"/>
      <c r="P54" s="172"/>
      <c r="Q54" s="172"/>
      <c r="R54" s="172"/>
      <c r="S54" s="172"/>
      <c r="T54" s="172"/>
      <c r="U54" s="172"/>
      <c r="V54" s="172"/>
      <c r="W54" s="172"/>
      <c r="X54" s="172"/>
      <c r="Y54" s="172"/>
      <c r="Z54" s="172"/>
    </row>
    <row r="55" spans="1:26" ht="12.75" customHeight="1">
      <c r="A55" s="180" t="s">
        <v>581</v>
      </c>
      <c r="B55" s="181" t="s">
        <v>574</v>
      </c>
      <c r="C55" s="181" t="s">
        <v>575</v>
      </c>
      <c r="D55" s="195" t="s">
        <v>582</v>
      </c>
      <c r="E55" s="180">
        <v>3</v>
      </c>
      <c r="F55" s="183">
        <v>3</v>
      </c>
      <c r="G55" s="184">
        <v>9</v>
      </c>
      <c r="H55" s="196">
        <v>9</v>
      </c>
      <c r="I55" s="186">
        <f t="shared" si="1"/>
        <v>0.75</v>
      </c>
      <c r="J55" s="172"/>
      <c r="K55" s="172"/>
      <c r="L55" s="172"/>
      <c r="M55" s="172"/>
      <c r="N55" s="172"/>
      <c r="O55" s="172"/>
      <c r="P55" s="172"/>
      <c r="Q55" s="172"/>
      <c r="R55" s="172"/>
      <c r="S55" s="172"/>
      <c r="T55" s="172"/>
      <c r="U55" s="172"/>
      <c r="V55" s="172"/>
      <c r="W55" s="172"/>
      <c r="X55" s="172"/>
      <c r="Y55" s="172"/>
      <c r="Z55" s="172"/>
    </row>
    <row r="56" spans="1:26" ht="12.75" customHeight="1">
      <c r="A56" s="180" t="s">
        <v>583</v>
      </c>
      <c r="B56" s="181" t="s">
        <v>574</v>
      </c>
      <c r="C56" s="181" t="s">
        <v>575</v>
      </c>
      <c r="D56" s="195" t="s">
        <v>584</v>
      </c>
      <c r="E56" s="180">
        <v>3</v>
      </c>
      <c r="F56" s="183">
        <v>3</v>
      </c>
      <c r="G56" s="184">
        <v>9</v>
      </c>
      <c r="H56" s="196">
        <v>9</v>
      </c>
      <c r="I56" s="186">
        <f t="shared" si="1"/>
        <v>0.75</v>
      </c>
      <c r="J56" s="172"/>
      <c r="K56" s="172"/>
      <c r="L56" s="172"/>
      <c r="M56" s="172"/>
      <c r="N56" s="172"/>
      <c r="O56" s="172"/>
      <c r="P56" s="172"/>
      <c r="Q56" s="172"/>
      <c r="R56" s="172"/>
      <c r="S56" s="172"/>
      <c r="T56" s="172"/>
      <c r="U56" s="172"/>
      <c r="V56" s="172"/>
      <c r="W56" s="172"/>
      <c r="X56" s="172"/>
      <c r="Y56" s="172"/>
      <c r="Z56" s="172"/>
    </row>
    <row r="57" spans="1:26" ht="12.75" customHeight="1">
      <c r="A57" s="180" t="s">
        <v>585</v>
      </c>
      <c r="B57" s="181" t="s">
        <v>574</v>
      </c>
      <c r="C57" s="181" t="s">
        <v>575</v>
      </c>
      <c r="D57" s="195" t="s">
        <v>586</v>
      </c>
      <c r="E57" s="180">
        <v>3</v>
      </c>
      <c r="F57" s="183">
        <v>3</v>
      </c>
      <c r="G57" s="184">
        <v>9</v>
      </c>
      <c r="H57" s="196">
        <v>9</v>
      </c>
      <c r="I57" s="186">
        <f t="shared" si="1"/>
        <v>0.75</v>
      </c>
      <c r="J57" s="172"/>
      <c r="K57" s="172"/>
      <c r="L57" s="172"/>
      <c r="M57" s="172"/>
      <c r="N57" s="172"/>
      <c r="O57" s="172"/>
      <c r="P57" s="172"/>
      <c r="Q57" s="172"/>
      <c r="R57" s="172"/>
      <c r="S57" s="172"/>
      <c r="T57" s="172"/>
      <c r="U57" s="172"/>
      <c r="V57" s="172"/>
      <c r="W57" s="172"/>
      <c r="X57" s="172"/>
      <c r="Y57" s="172"/>
      <c r="Z57" s="172"/>
    </row>
    <row r="58" spans="1:26" ht="12.75" customHeight="1">
      <c r="A58" s="180" t="s">
        <v>587</v>
      </c>
      <c r="B58" s="181" t="s">
        <v>588</v>
      </c>
      <c r="C58" s="181" t="s">
        <v>589</v>
      </c>
      <c r="D58" s="195" t="s">
        <v>590</v>
      </c>
      <c r="E58" s="180">
        <v>3</v>
      </c>
      <c r="F58" s="183">
        <v>3</v>
      </c>
      <c r="G58" s="184">
        <v>8</v>
      </c>
      <c r="H58" s="196">
        <v>8</v>
      </c>
      <c r="I58" s="186">
        <f t="shared" si="1"/>
        <v>0.66666666666666674</v>
      </c>
      <c r="J58" s="172"/>
      <c r="K58" s="172"/>
      <c r="L58" s="172"/>
      <c r="M58" s="172"/>
      <c r="N58" s="172"/>
      <c r="O58" s="172"/>
      <c r="P58" s="172"/>
      <c r="Q58" s="172"/>
      <c r="R58" s="172"/>
      <c r="S58" s="172"/>
      <c r="T58" s="172"/>
      <c r="U58" s="172"/>
      <c r="V58" s="172"/>
      <c r="W58" s="172"/>
      <c r="X58" s="172"/>
      <c r="Y58" s="172"/>
      <c r="Z58" s="172"/>
    </row>
    <row r="59" spans="1:26" ht="12.75" customHeight="1">
      <c r="A59" s="180" t="s">
        <v>591</v>
      </c>
      <c r="B59" s="181" t="s">
        <v>588</v>
      </c>
      <c r="C59" s="181" t="s">
        <v>589</v>
      </c>
      <c r="D59" s="197" t="s">
        <v>592</v>
      </c>
      <c r="E59" s="188" t="s">
        <v>208</v>
      </c>
      <c r="F59" s="198">
        <v>3</v>
      </c>
      <c r="G59" s="184">
        <v>13</v>
      </c>
      <c r="H59" s="196">
        <v>13</v>
      </c>
      <c r="I59" s="186">
        <f t="shared" si="1"/>
        <v>1.083333333333333</v>
      </c>
      <c r="J59" s="172"/>
      <c r="K59" s="172"/>
      <c r="L59" s="172"/>
      <c r="M59" s="172"/>
      <c r="N59" s="172"/>
      <c r="O59" s="172"/>
      <c r="P59" s="172"/>
      <c r="Q59" s="172"/>
      <c r="R59" s="172"/>
      <c r="S59" s="172"/>
      <c r="T59" s="172"/>
      <c r="U59" s="172"/>
      <c r="V59" s="172"/>
      <c r="W59" s="172"/>
      <c r="X59" s="172"/>
      <c r="Y59" s="172"/>
      <c r="Z59" s="172"/>
    </row>
    <row r="60" spans="1:26" ht="12.75" customHeight="1">
      <c r="A60" s="180" t="s">
        <v>593</v>
      </c>
      <c r="B60" s="181" t="s">
        <v>588</v>
      </c>
      <c r="C60" s="181" t="s">
        <v>589</v>
      </c>
      <c r="D60" s="197" t="s">
        <v>594</v>
      </c>
      <c r="E60" s="188" t="s">
        <v>208</v>
      </c>
      <c r="F60" s="198">
        <v>3</v>
      </c>
      <c r="G60" s="184">
        <v>15</v>
      </c>
      <c r="H60" s="196">
        <v>15</v>
      </c>
      <c r="I60" s="186">
        <f t="shared" si="1"/>
        <v>1.25</v>
      </c>
      <c r="J60" s="172"/>
      <c r="K60" s="172"/>
      <c r="L60" s="172"/>
      <c r="M60" s="172"/>
      <c r="N60" s="172"/>
      <c r="O60" s="172"/>
      <c r="P60" s="172"/>
      <c r="Q60" s="172"/>
      <c r="R60" s="172"/>
      <c r="S60" s="172"/>
      <c r="T60" s="172"/>
      <c r="U60" s="172"/>
      <c r="V60" s="172"/>
      <c r="W60" s="172"/>
      <c r="X60" s="172"/>
      <c r="Y60" s="172"/>
      <c r="Z60" s="172"/>
    </row>
    <row r="61" spans="1:26" ht="12.75" customHeight="1">
      <c r="A61" s="180" t="s">
        <v>595</v>
      </c>
      <c r="B61" s="181" t="s">
        <v>588</v>
      </c>
      <c r="C61" s="181" t="s">
        <v>589</v>
      </c>
      <c r="D61" s="197" t="s">
        <v>596</v>
      </c>
      <c r="E61" s="188" t="s">
        <v>208</v>
      </c>
      <c r="F61" s="198"/>
      <c r="G61" s="184">
        <v>18</v>
      </c>
      <c r="H61" s="196"/>
      <c r="I61" s="186">
        <f t="shared" si="1"/>
        <v>0</v>
      </c>
      <c r="J61" s="172"/>
      <c r="K61" s="172"/>
      <c r="L61" s="172"/>
      <c r="M61" s="172"/>
      <c r="N61" s="172"/>
      <c r="O61" s="172"/>
      <c r="P61" s="172"/>
      <c r="Q61" s="172"/>
      <c r="R61" s="172"/>
      <c r="S61" s="172"/>
      <c r="T61" s="172"/>
      <c r="U61" s="172"/>
      <c r="V61" s="172"/>
      <c r="W61" s="172"/>
      <c r="X61" s="172"/>
      <c r="Y61" s="172"/>
      <c r="Z61" s="172"/>
    </row>
    <row r="62" spans="1:26" ht="12.75" customHeight="1">
      <c r="A62" s="180" t="s">
        <v>597</v>
      </c>
      <c r="B62" s="181" t="s">
        <v>588</v>
      </c>
      <c r="C62" s="181" t="s">
        <v>589</v>
      </c>
      <c r="D62" s="197" t="s">
        <v>598</v>
      </c>
      <c r="E62" s="188" t="s">
        <v>208</v>
      </c>
      <c r="F62" s="198"/>
      <c r="G62" s="184">
        <v>25</v>
      </c>
      <c r="H62" s="196"/>
      <c r="I62" s="186">
        <f t="shared" si="1"/>
        <v>0</v>
      </c>
      <c r="J62" s="172"/>
      <c r="K62" s="172"/>
      <c r="L62" s="172"/>
      <c r="M62" s="172"/>
      <c r="N62" s="172"/>
      <c r="O62" s="172"/>
      <c r="P62" s="172"/>
      <c r="Q62" s="172"/>
      <c r="R62" s="172"/>
      <c r="S62" s="172"/>
      <c r="T62" s="172"/>
      <c r="U62" s="172"/>
      <c r="V62" s="172"/>
      <c r="W62" s="172"/>
      <c r="X62" s="172"/>
      <c r="Y62" s="172"/>
      <c r="Z62" s="172"/>
    </row>
    <row r="63" spans="1:26" ht="12.75" customHeight="1">
      <c r="A63" s="180" t="s">
        <v>599</v>
      </c>
      <c r="B63" s="181" t="s">
        <v>600</v>
      </c>
      <c r="C63" s="181" t="s">
        <v>600</v>
      </c>
      <c r="D63" s="195" t="s">
        <v>601</v>
      </c>
      <c r="E63" s="180">
        <v>3</v>
      </c>
      <c r="F63" s="198">
        <v>3</v>
      </c>
      <c r="G63" s="184">
        <v>33</v>
      </c>
      <c r="H63" s="196">
        <v>33</v>
      </c>
      <c r="I63" s="186">
        <f t="shared" si="1"/>
        <v>2.75</v>
      </c>
      <c r="J63" s="172"/>
      <c r="K63" s="172"/>
      <c r="L63" s="172"/>
      <c r="M63" s="172"/>
      <c r="N63" s="172"/>
      <c r="O63" s="172"/>
      <c r="P63" s="172"/>
      <c r="Q63" s="172"/>
      <c r="R63" s="172"/>
      <c r="S63" s="172"/>
      <c r="T63" s="172"/>
      <c r="U63" s="172"/>
      <c r="V63" s="172"/>
      <c r="W63" s="172"/>
      <c r="X63" s="172"/>
      <c r="Y63" s="172"/>
      <c r="Z63" s="172"/>
    </row>
    <row r="64" spans="1:26" ht="12.75" customHeight="1">
      <c r="A64" s="180" t="s">
        <v>602</v>
      </c>
      <c r="B64" s="181" t="s">
        <v>600</v>
      </c>
      <c r="C64" s="181" t="s">
        <v>603</v>
      </c>
      <c r="D64" s="199" t="s">
        <v>604</v>
      </c>
      <c r="E64" s="188" t="s">
        <v>208</v>
      </c>
      <c r="F64" s="198"/>
      <c r="G64" s="184" t="s">
        <v>511</v>
      </c>
      <c r="H64" s="196"/>
      <c r="I64" s="186">
        <f t="shared" si="1"/>
        <v>0</v>
      </c>
      <c r="J64" s="172"/>
      <c r="K64" s="172"/>
      <c r="L64" s="172"/>
      <c r="M64" s="172"/>
      <c r="N64" s="172"/>
      <c r="O64" s="172"/>
      <c r="P64" s="172"/>
      <c r="Q64" s="172"/>
      <c r="R64" s="172"/>
      <c r="S64" s="172"/>
      <c r="T64" s="172"/>
      <c r="U64" s="172"/>
      <c r="V64" s="172"/>
      <c r="W64" s="172"/>
      <c r="X64" s="172"/>
      <c r="Y64" s="172"/>
      <c r="Z64" s="172"/>
    </row>
    <row r="65" spans="1:26" ht="12.75" customHeight="1">
      <c r="A65" s="180" t="s">
        <v>605</v>
      </c>
      <c r="B65" s="181" t="s">
        <v>600</v>
      </c>
      <c r="C65" s="181" t="s">
        <v>606</v>
      </c>
      <c r="D65" s="195" t="s">
        <v>607</v>
      </c>
      <c r="E65" s="188" t="s">
        <v>208</v>
      </c>
      <c r="F65" s="198">
        <v>3</v>
      </c>
      <c r="G65" s="184">
        <v>18</v>
      </c>
      <c r="H65" s="196">
        <v>18</v>
      </c>
      <c r="I65" s="186">
        <f t="shared" si="1"/>
        <v>1.5</v>
      </c>
      <c r="J65" s="172"/>
      <c r="K65" s="172"/>
      <c r="L65" s="172"/>
      <c r="M65" s="172"/>
      <c r="N65" s="172"/>
      <c r="O65" s="172"/>
      <c r="P65" s="172"/>
      <c r="Q65" s="172"/>
      <c r="R65" s="172"/>
      <c r="S65" s="172"/>
      <c r="T65" s="172"/>
      <c r="U65" s="172"/>
      <c r="V65" s="172"/>
      <c r="W65" s="172"/>
      <c r="X65" s="172"/>
      <c r="Y65" s="172"/>
      <c r="Z65" s="172"/>
    </row>
    <row r="66" spans="1:26" ht="12.75" customHeight="1">
      <c r="A66" s="180" t="s">
        <v>608</v>
      </c>
      <c r="B66" s="181" t="s">
        <v>609</v>
      </c>
      <c r="C66" s="181" t="s">
        <v>610</v>
      </c>
      <c r="D66" s="197" t="s">
        <v>611</v>
      </c>
      <c r="E66" s="188" t="s">
        <v>208</v>
      </c>
      <c r="F66" s="198">
        <v>3</v>
      </c>
      <c r="G66" s="184">
        <v>15</v>
      </c>
      <c r="H66" s="196">
        <v>15</v>
      </c>
      <c r="I66" s="186">
        <f t="shared" si="1"/>
        <v>1.25</v>
      </c>
      <c r="J66" s="172"/>
      <c r="K66" s="172"/>
      <c r="L66" s="172"/>
      <c r="M66" s="172"/>
      <c r="N66" s="172"/>
      <c r="O66" s="172"/>
      <c r="P66" s="172"/>
      <c r="Q66" s="172"/>
      <c r="R66" s="172"/>
      <c r="S66" s="172"/>
      <c r="T66" s="172"/>
      <c r="U66" s="172"/>
      <c r="V66" s="172"/>
      <c r="W66" s="172"/>
      <c r="X66" s="172"/>
      <c r="Y66" s="172"/>
      <c r="Z66" s="172"/>
    </row>
    <row r="67" spans="1:26" ht="12.75" customHeight="1">
      <c r="A67" s="180" t="s">
        <v>612</v>
      </c>
      <c r="B67" s="181" t="s">
        <v>609</v>
      </c>
      <c r="C67" s="181" t="s">
        <v>610</v>
      </c>
      <c r="D67" s="197" t="s">
        <v>613</v>
      </c>
      <c r="E67" s="188" t="s">
        <v>208</v>
      </c>
      <c r="F67" s="198">
        <v>4</v>
      </c>
      <c r="G67" s="184">
        <v>7</v>
      </c>
      <c r="H67" s="196">
        <v>7</v>
      </c>
      <c r="I67" s="186">
        <f t="shared" si="1"/>
        <v>0.58333333333333337</v>
      </c>
      <c r="J67" s="172"/>
      <c r="K67" s="172"/>
      <c r="L67" s="172"/>
      <c r="M67" s="172"/>
      <c r="N67" s="172"/>
      <c r="O67" s="172"/>
      <c r="P67" s="172"/>
      <c r="Q67" s="172"/>
      <c r="R67" s="172"/>
      <c r="S67" s="172"/>
      <c r="T67" s="172"/>
      <c r="U67" s="172"/>
      <c r="V67" s="172"/>
      <c r="W67" s="172"/>
      <c r="X67" s="172"/>
      <c r="Y67" s="172"/>
      <c r="Z67" s="172"/>
    </row>
    <row r="68" spans="1:26" ht="12.75" customHeight="1">
      <c r="A68" s="180" t="s">
        <v>614</v>
      </c>
      <c r="B68" s="181" t="s">
        <v>609</v>
      </c>
      <c r="C68" s="181" t="s">
        <v>610</v>
      </c>
      <c r="D68" s="197" t="s">
        <v>615</v>
      </c>
      <c r="E68" s="188" t="s">
        <v>208</v>
      </c>
      <c r="F68" s="198">
        <v>4</v>
      </c>
      <c r="G68" s="184">
        <v>23</v>
      </c>
      <c r="H68" s="196">
        <v>23</v>
      </c>
      <c r="I68" s="186">
        <f t="shared" si="1"/>
        <v>1.9166666666666665</v>
      </c>
      <c r="J68" s="172"/>
      <c r="K68" s="172"/>
      <c r="L68" s="172"/>
      <c r="M68" s="172"/>
      <c r="N68" s="172"/>
      <c r="O68" s="172"/>
      <c r="P68" s="172"/>
      <c r="Q68" s="172"/>
      <c r="R68" s="172"/>
      <c r="S68" s="172"/>
      <c r="T68" s="172"/>
      <c r="U68" s="172"/>
      <c r="V68" s="172"/>
      <c r="W68" s="172"/>
      <c r="X68" s="172"/>
      <c r="Y68" s="172"/>
      <c r="Z68" s="172"/>
    </row>
    <row r="69" spans="1:26" ht="12.75" customHeight="1">
      <c r="A69" s="180" t="s">
        <v>616</v>
      </c>
      <c r="B69" s="181" t="s">
        <v>609</v>
      </c>
      <c r="C69" s="181" t="s">
        <v>610</v>
      </c>
      <c r="D69" s="197" t="s">
        <v>617</v>
      </c>
      <c r="E69" s="188" t="s">
        <v>208</v>
      </c>
      <c r="F69" s="198"/>
      <c r="G69" s="184">
        <v>23</v>
      </c>
      <c r="H69" s="196"/>
      <c r="I69" s="186">
        <f t="shared" si="1"/>
        <v>0</v>
      </c>
      <c r="J69" s="172"/>
      <c r="K69" s="172"/>
      <c r="L69" s="172"/>
      <c r="M69" s="172"/>
      <c r="N69" s="172"/>
      <c r="O69" s="172"/>
      <c r="P69" s="172"/>
      <c r="Q69" s="172"/>
      <c r="R69" s="172"/>
      <c r="S69" s="172"/>
      <c r="T69" s="172"/>
      <c r="U69" s="172"/>
      <c r="V69" s="172"/>
      <c r="W69" s="172"/>
      <c r="X69" s="172"/>
      <c r="Y69" s="172"/>
      <c r="Z69" s="172"/>
    </row>
    <row r="70" spans="1:26" ht="12.75" customHeight="1">
      <c r="A70" s="180" t="s">
        <v>618</v>
      </c>
      <c r="B70" s="181" t="s">
        <v>609</v>
      </c>
      <c r="C70" s="181" t="s">
        <v>610</v>
      </c>
      <c r="D70" s="197" t="s">
        <v>619</v>
      </c>
      <c r="E70" s="188" t="s">
        <v>208</v>
      </c>
      <c r="F70" s="198">
        <v>3</v>
      </c>
      <c r="G70" s="184">
        <v>23</v>
      </c>
      <c r="H70" s="196">
        <v>23</v>
      </c>
      <c r="I70" s="186">
        <f t="shared" si="1"/>
        <v>1.9166666666666665</v>
      </c>
      <c r="J70" s="172"/>
      <c r="K70" s="172"/>
      <c r="L70" s="172"/>
      <c r="M70" s="172"/>
      <c r="N70" s="172"/>
      <c r="O70" s="172"/>
      <c r="P70" s="172"/>
      <c r="Q70" s="172"/>
      <c r="R70" s="172"/>
      <c r="S70" s="172"/>
      <c r="T70" s="172"/>
      <c r="U70" s="172"/>
      <c r="V70" s="172"/>
      <c r="W70" s="172"/>
      <c r="X70" s="172"/>
      <c r="Y70" s="172"/>
      <c r="Z70" s="172"/>
    </row>
    <row r="71" spans="1:26" ht="12.75" customHeight="1">
      <c r="A71" s="180" t="s">
        <v>620</v>
      </c>
      <c r="B71" s="181" t="s">
        <v>609</v>
      </c>
      <c r="C71" s="181" t="s">
        <v>621</v>
      </c>
      <c r="D71" s="197" t="s">
        <v>622</v>
      </c>
      <c r="E71" s="188" t="s">
        <v>208</v>
      </c>
      <c r="F71" s="198"/>
      <c r="G71" s="184">
        <v>13</v>
      </c>
      <c r="H71" s="196"/>
      <c r="I71" s="186">
        <f t="shared" si="1"/>
        <v>0</v>
      </c>
      <c r="J71" s="172"/>
      <c r="K71" s="172"/>
      <c r="L71" s="172"/>
      <c r="M71" s="172"/>
      <c r="N71" s="172"/>
      <c r="O71" s="172"/>
      <c r="P71" s="172"/>
      <c r="Q71" s="172"/>
      <c r="R71" s="172"/>
      <c r="S71" s="172"/>
      <c r="T71" s="172"/>
      <c r="U71" s="172"/>
      <c r="V71" s="172"/>
      <c r="W71" s="172"/>
      <c r="X71" s="172"/>
      <c r="Y71" s="172"/>
      <c r="Z71" s="172"/>
    </row>
    <row r="72" spans="1:26" ht="12.75" customHeight="1">
      <c r="A72" s="180" t="s">
        <v>623</v>
      </c>
      <c r="B72" s="181" t="s">
        <v>609</v>
      </c>
      <c r="C72" s="181" t="s">
        <v>621</v>
      </c>
      <c r="D72" s="197" t="s">
        <v>624</v>
      </c>
      <c r="E72" s="188" t="s">
        <v>208</v>
      </c>
      <c r="F72" s="198">
        <v>4</v>
      </c>
      <c r="G72" s="184">
        <v>28</v>
      </c>
      <c r="H72" s="196">
        <v>28</v>
      </c>
      <c r="I72" s="186">
        <f t="shared" si="1"/>
        <v>2.3333333333333335</v>
      </c>
      <c r="J72" s="172"/>
      <c r="K72" s="172"/>
      <c r="L72" s="172"/>
      <c r="M72" s="172"/>
      <c r="N72" s="172"/>
      <c r="O72" s="172"/>
      <c r="P72" s="172"/>
      <c r="Q72" s="172"/>
      <c r="R72" s="172"/>
      <c r="S72" s="172"/>
      <c r="T72" s="172"/>
      <c r="U72" s="172"/>
      <c r="V72" s="172"/>
      <c r="W72" s="172"/>
      <c r="X72" s="172"/>
      <c r="Y72" s="172"/>
      <c r="Z72" s="172"/>
    </row>
    <row r="73" spans="1:26" ht="12.75" customHeight="1">
      <c r="A73" s="180" t="s">
        <v>625</v>
      </c>
      <c r="B73" s="181" t="s">
        <v>609</v>
      </c>
      <c r="C73" s="181" t="s">
        <v>621</v>
      </c>
      <c r="D73" s="197" t="s">
        <v>626</v>
      </c>
      <c r="E73" s="188" t="s">
        <v>208</v>
      </c>
      <c r="F73" s="198"/>
      <c r="G73" s="184">
        <v>38</v>
      </c>
      <c r="H73" s="196"/>
      <c r="I73" s="186">
        <f t="shared" si="1"/>
        <v>0</v>
      </c>
      <c r="J73" s="172"/>
      <c r="K73" s="172"/>
      <c r="L73" s="172"/>
      <c r="M73" s="172"/>
      <c r="N73" s="172"/>
      <c r="O73" s="172"/>
      <c r="P73" s="172"/>
      <c r="Q73" s="172"/>
      <c r="R73" s="172"/>
      <c r="S73" s="172"/>
      <c r="T73" s="172"/>
      <c r="U73" s="172"/>
      <c r="V73" s="172"/>
      <c r="W73" s="172"/>
      <c r="X73" s="172"/>
      <c r="Y73" s="172"/>
      <c r="Z73" s="172"/>
    </row>
    <row r="74" spans="1:26" ht="12.75" customHeight="1">
      <c r="A74" s="180" t="s">
        <v>627</v>
      </c>
      <c r="B74" s="181" t="s">
        <v>609</v>
      </c>
      <c r="C74" s="181" t="s">
        <v>628</v>
      </c>
      <c r="D74" s="197" t="s">
        <v>629</v>
      </c>
      <c r="E74" s="188" t="s">
        <v>208</v>
      </c>
      <c r="F74" s="198">
        <v>4</v>
      </c>
      <c r="G74" s="184">
        <v>28</v>
      </c>
      <c r="H74" s="196">
        <v>28</v>
      </c>
      <c r="I74" s="186">
        <f t="shared" si="1"/>
        <v>2.3333333333333335</v>
      </c>
      <c r="J74" s="172"/>
      <c r="K74" s="172"/>
      <c r="L74" s="172"/>
      <c r="M74" s="172"/>
      <c r="N74" s="172"/>
      <c r="O74" s="172"/>
      <c r="P74" s="172"/>
      <c r="Q74" s="172"/>
      <c r="R74" s="172"/>
      <c r="S74" s="172"/>
      <c r="T74" s="172"/>
      <c r="U74" s="172"/>
      <c r="V74" s="172"/>
      <c r="W74" s="172"/>
      <c r="X74" s="172"/>
      <c r="Y74" s="172"/>
      <c r="Z74" s="172"/>
    </row>
    <row r="75" spans="1:26" ht="12.75" customHeight="1">
      <c r="A75" s="180" t="s">
        <v>630</v>
      </c>
      <c r="B75" s="181" t="s">
        <v>609</v>
      </c>
      <c r="C75" s="181" t="s">
        <v>628</v>
      </c>
      <c r="D75" s="197" t="s">
        <v>631</v>
      </c>
      <c r="E75" s="188" t="s">
        <v>208</v>
      </c>
      <c r="F75" s="198">
        <v>4</v>
      </c>
      <c r="G75" s="184">
        <v>28</v>
      </c>
      <c r="H75" s="196">
        <v>28</v>
      </c>
      <c r="I75" s="186">
        <f t="shared" si="1"/>
        <v>2.3333333333333335</v>
      </c>
      <c r="J75" s="172"/>
      <c r="K75" s="172"/>
      <c r="L75" s="172"/>
      <c r="M75" s="172"/>
      <c r="N75" s="172"/>
      <c r="O75" s="172"/>
      <c r="P75" s="172"/>
      <c r="Q75" s="172"/>
      <c r="R75" s="172"/>
      <c r="S75" s="172"/>
      <c r="T75" s="172"/>
      <c r="U75" s="172"/>
      <c r="V75" s="172"/>
      <c r="W75" s="172"/>
      <c r="X75" s="172"/>
      <c r="Y75" s="172"/>
      <c r="Z75" s="172"/>
    </row>
    <row r="76" spans="1:26" ht="12.75" customHeight="1">
      <c r="A76" s="180" t="s">
        <v>632</v>
      </c>
      <c r="B76" s="181" t="s">
        <v>609</v>
      </c>
      <c r="C76" s="181" t="s">
        <v>628</v>
      </c>
      <c r="D76" s="199" t="s">
        <v>633</v>
      </c>
      <c r="E76" s="188" t="s">
        <v>208</v>
      </c>
      <c r="F76" s="198"/>
      <c r="G76" s="184" t="s">
        <v>511</v>
      </c>
      <c r="H76" s="196"/>
      <c r="I76" s="186">
        <f t="shared" si="1"/>
        <v>0</v>
      </c>
      <c r="J76" s="172"/>
      <c r="K76" s="172"/>
      <c r="L76" s="172"/>
      <c r="M76" s="172"/>
      <c r="N76" s="172"/>
      <c r="O76" s="172"/>
      <c r="P76" s="172"/>
      <c r="Q76" s="172"/>
      <c r="R76" s="172"/>
      <c r="S76" s="172"/>
      <c r="T76" s="172"/>
      <c r="U76" s="172"/>
      <c r="V76" s="172"/>
      <c r="W76" s="172"/>
      <c r="X76" s="172"/>
      <c r="Y76" s="172"/>
      <c r="Z76" s="172"/>
    </row>
    <row r="77" spans="1:26" ht="12.75" customHeight="1">
      <c r="A77" s="180" t="s">
        <v>634</v>
      </c>
      <c r="B77" s="181" t="s">
        <v>609</v>
      </c>
      <c r="C77" s="181" t="s">
        <v>628</v>
      </c>
      <c r="D77" s="197" t="s">
        <v>635</v>
      </c>
      <c r="E77" s="188" t="s">
        <v>208</v>
      </c>
      <c r="F77" s="198">
        <v>4</v>
      </c>
      <c r="G77" s="184">
        <v>13</v>
      </c>
      <c r="H77" s="196">
        <v>13</v>
      </c>
      <c r="I77" s="186">
        <f t="shared" si="1"/>
        <v>1.083333333333333</v>
      </c>
      <c r="J77" s="172"/>
      <c r="K77" s="172"/>
      <c r="L77" s="172"/>
      <c r="M77" s="172"/>
      <c r="N77" s="172"/>
      <c r="O77" s="172"/>
      <c r="P77" s="172"/>
      <c r="Q77" s="172"/>
      <c r="R77" s="172"/>
      <c r="S77" s="172"/>
      <c r="T77" s="172"/>
      <c r="U77" s="172"/>
      <c r="V77" s="172"/>
      <c r="W77" s="172"/>
      <c r="X77" s="172"/>
      <c r="Y77" s="172"/>
      <c r="Z77" s="172"/>
    </row>
    <row r="78" spans="1:26" ht="12.75" customHeight="1">
      <c r="A78" s="180" t="s">
        <v>636</v>
      </c>
      <c r="B78" s="181" t="s">
        <v>609</v>
      </c>
      <c r="C78" s="181" t="s">
        <v>628</v>
      </c>
      <c r="D78" s="197" t="s">
        <v>637</v>
      </c>
      <c r="E78" s="188" t="s">
        <v>208</v>
      </c>
      <c r="F78" s="198"/>
      <c r="G78" s="184">
        <v>8</v>
      </c>
      <c r="H78" s="196"/>
      <c r="I78" s="186">
        <f t="shared" ref="I78:I109" si="2">H78/$K$6*10*$K$5</f>
        <v>0</v>
      </c>
      <c r="J78" s="172"/>
      <c r="K78" s="172"/>
      <c r="L78" s="172"/>
      <c r="M78" s="172"/>
      <c r="N78" s="172"/>
      <c r="O78" s="172"/>
      <c r="P78" s="172"/>
      <c r="Q78" s="172"/>
      <c r="R78" s="172"/>
      <c r="S78" s="172"/>
      <c r="T78" s="172"/>
      <c r="U78" s="172"/>
      <c r="V78" s="172"/>
      <c r="W78" s="172"/>
      <c r="X78" s="172"/>
      <c r="Y78" s="172"/>
      <c r="Z78" s="172"/>
    </row>
    <row r="79" spans="1:26" ht="12.75" customHeight="1">
      <c r="A79" s="180" t="s">
        <v>638</v>
      </c>
      <c r="B79" s="181" t="s">
        <v>639</v>
      </c>
      <c r="C79" s="181" t="s">
        <v>640</v>
      </c>
      <c r="D79" s="195" t="s">
        <v>641</v>
      </c>
      <c r="E79" s="180">
        <v>3</v>
      </c>
      <c r="F79" s="198">
        <v>3</v>
      </c>
      <c r="G79" s="184">
        <v>7</v>
      </c>
      <c r="H79" s="196">
        <v>7</v>
      </c>
      <c r="I79" s="186">
        <f t="shared" si="2"/>
        <v>0.58333333333333337</v>
      </c>
      <c r="J79" s="172"/>
      <c r="K79" s="172"/>
      <c r="L79" s="172"/>
      <c r="M79" s="172"/>
      <c r="N79" s="172"/>
      <c r="O79" s="172"/>
      <c r="P79" s="172"/>
      <c r="Q79" s="172"/>
      <c r="R79" s="172"/>
      <c r="S79" s="172"/>
      <c r="T79" s="172"/>
      <c r="U79" s="172"/>
      <c r="V79" s="172"/>
      <c r="W79" s="172"/>
      <c r="X79" s="172"/>
      <c r="Y79" s="172"/>
      <c r="Z79" s="172"/>
    </row>
    <row r="80" spans="1:26" ht="12.75" customHeight="1">
      <c r="A80" s="180" t="s">
        <v>642</v>
      </c>
      <c r="B80" s="181" t="s">
        <v>639</v>
      </c>
      <c r="C80" s="181" t="s">
        <v>640</v>
      </c>
      <c r="D80" s="200" t="s">
        <v>643</v>
      </c>
      <c r="E80" s="180">
        <v>3</v>
      </c>
      <c r="F80" s="198">
        <v>3</v>
      </c>
      <c r="G80" s="184">
        <v>13</v>
      </c>
      <c r="H80" s="196">
        <v>13</v>
      </c>
      <c r="I80" s="186">
        <f t="shared" si="2"/>
        <v>1.083333333333333</v>
      </c>
      <c r="J80" s="172"/>
      <c r="K80" s="172"/>
      <c r="L80" s="172"/>
      <c r="M80" s="172"/>
      <c r="N80" s="172"/>
      <c r="O80" s="172"/>
      <c r="P80" s="172"/>
      <c r="Q80" s="172"/>
      <c r="R80" s="172"/>
      <c r="S80" s="172"/>
      <c r="T80" s="172"/>
      <c r="U80" s="172"/>
      <c r="V80" s="172"/>
      <c r="W80" s="172"/>
      <c r="X80" s="172"/>
      <c r="Y80" s="172"/>
      <c r="Z80" s="172"/>
    </row>
    <row r="81" spans="1:26" ht="12.75" customHeight="1">
      <c r="A81" s="180" t="s">
        <v>644</v>
      </c>
      <c r="B81" s="181" t="s">
        <v>639</v>
      </c>
      <c r="C81" s="181" t="s">
        <v>640</v>
      </c>
      <c r="D81" s="200" t="s">
        <v>645</v>
      </c>
      <c r="E81" s="180">
        <v>3</v>
      </c>
      <c r="F81" s="198">
        <v>3</v>
      </c>
      <c r="G81" s="184">
        <v>13</v>
      </c>
      <c r="H81" s="196">
        <v>13</v>
      </c>
      <c r="I81" s="186">
        <f t="shared" si="2"/>
        <v>1.083333333333333</v>
      </c>
      <c r="J81" s="172"/>
      <c r="K81" s="172"/>
      <c r="L81" s="172"/>
      <c r="M81" s="172"/>
      <c r="N81" s="172"/>
      <c r="O81" s="172"/>
      <c r="P81" s="172"/>
      <c r="Q81" s="172"/>
      <c r="R81" s="172"/>
      <c r="S81" s="172"/>
      <c r="T81" s="172"/>
      <c r="U81" s="172"/>
      <c r="V81" s="172"/>
      <c r="W81" s="172"/>
      <c r="X81" s="172"/>
      <c r="Y81" s="172"/>
      <c r="Z81" s="172"/>
    </row>
    <row r="82" spans="1:26" ht="12.75" customHeight="1">
      <c r="A82" s="180" t="s">
        <v>646</v>
      </c>
      <c r="B82" s="181" t="s">
        <v>639</v>
      </c>
      <c r="C82" s="181" t="s">
        <v>647</v>
      </c>
      <c r="D82" s="201" t="s">
        <v>648</v>
      </c>
      <c r="E82" s="188" t="s">
        <v>208</v>
      </c>
      <c r="F82" s="198">
        <v>4</v>
      </c>
      <c r="G82" s="202" t="s">
        <v>511</v>
      </c>
      <c r="H82" s="203"/>
      <c r="I82" s="186">
        <f t="shared" si="2"/>
        <v>0</v>
      </c>
      <c r="J82" s="172"/>
      <c r="K82" s="172"/>
      <c r="L82" s="172"/>
      <c r="M82" s="172"/>
      <c r="N82" s="172"/>
      <c r="O82" s="172"/>
      <c r="P82" s="172"/>
      <c r="Q82" s="172"/>
      <c r="R82" s="172"/>
      <c r="S82" s="172"/>
      <c r="T82" s="172"/>
      <c r="U82" s="172"/>
      <c r="V82" s="172"/>
      <c r="W82" s="172"/>
      <c r="X82" s="172"/>
      <c r="Y82" s="172"/>
      <c r="Z82" s="172"/>
    </row>
    <row r="83" spans="1:26" ht="12.75" customHeight="1">
      <c r="A83" s="180" t="s">
        <v>649</v>
      </c>
      <c r="B83" s="181" t="s">
        <v>609</v>
      </c>
      <c r="C83" s="181" t="s">
        <v>628</v>
      </c>
      <c r="D83" s="204" t="s">
        <v>650</v>
      </c>
      <c r="E83" s="180" t="s">
        <v>208</v>
      </c>
      <c r="F83" s="198">
        <v>4</v>
      </c>
      <c r="G83" s="184" t="s">
        <v>511</v>
      </c>
      <c r="H83" s="196">
        <v>15</v>
      </c>
      <c r="I83" s="186">
        <f t="shared" si="2"/>
        <v>1.25</v>
      </c>
      <c r="J83" s="172"/>
      <c r="K83" s="172"/>
      <c r="L83" s="172"/>
      <c r="M83" s="172"/>
      <c r="N83" s="172"/>
      <c r="O83" s="172"/>
      <c r="P83" s="172"/>
      <c r="Q83" s="172"/>
      <c r="R83" s="172"/>
      <c r="S83" s="172"/>
      <c r="T83" s="172"/>
      <c r="U83" s="172"/>
      <c r="V83" s="172"/>
      <c r="W83" s="172"/>
      <c r="X83" s="172"/>
      <c r="Y83" s="172"/>
      <c r="Z83" s="172"/>
    </row>
    <row r="84" spans="1:26" ht="12.75" customHeight="1"/>
    <row r="85" spans="1:26" ht="12.75" customHeight="1"/>
    <row r="86" spans="1:26" ht="12.75" customHeight="1"/>
    <row r="87" spans="1:26" ht="12.75" customHeight="1"/>
    <row r="88" spans="1:26" ht="12.75" customHeight="1"/>
    <row r="89" spans="1:26" ht="12.75" customHeight="1"/>
    <row r="90" spans="1:26" ht="12.75" customHeight="1"/>
    <row r="91" spans="1:26" ht="12.75" customHeight="1"/>
    <row r="92" spans="1:26" ht="12.7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E6:J6"/>
    <mergeCell ref="E7:J7"/>
    <mergeCell ref="E8:J8"/>
    <mergeCell ref="E9:J9"/>
    <mergeCell ref="A11:A12"/>
    <mergeCell ref="B11:B12"/>
    <mergeCell ref="C11:C12"/>
    <mergeCell ref="D11:D12"/>
    <mergeCell ref="E11:E12"/>
    <mergeCell ref="F11:F12"/>
    <mergeCell ref="H11:I11"/>
    <mergeCell ref="A1:K1"/>
    <mergeCell ref="A2:K2"/>
    <mergeCell ref="A4:B4"/>
    <mergeCell ref="E4:K4"/>
    <mergeCell ref="E5:J5"/>
  </mergeCells>
  <conditionalFormatting sqref="K8">
    <cfRule type="cellIs" dxfId="1" priority="2" operator="greaterThan">
      <formula>0.1</formula>
    </cfRule>
  </conditionalFormatting>
  <conditionalFormatting sqref="K8">
    <cfRule type="cellIs" dxfId="0" priority="3" operator="greaterThanOrEqual">
      <formula>0.01</formula>
    </cfRule>
  </conditionalFormatting>
  <pageMargins left="1.0249999999999999" right="1.0249999999999999" top="0.78749999999999998" bottom="0.78749999999999998" header="0" footer="0"/>
  <pageSetup paperSize="8" scale="80" firstPageNumber="0" orientation="landscape" horizontalDpi="300" verticalDpi="30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LibreOffice/5.4.1.2$Windows_x86 LibreOffice_project/ea7cb86e6eeb2bf3a5af73a8f7777ac570321527</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V1</vt:lpstr>
      <vt:lpstr>TDS</vt:lpstr>
      <vt:lpstr>V2</vt:lpstr>
      <vt:lpstr>PD</vt:lpstr>
      <vt:lpstr>RV</vt:lpstr>
      <vt:lpstr>SMBI</vt:lpstr>
      <vt:lpstr>TAG</vt:lpstr>
      <vt:lpstr>SMA</vt:lpstr>
      <vt:lpstr>ELE</vt:lpstr>
      <vt:lpstr>SDM</vt:lpstr>
      <vt:lpstr>NM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María</cp:lastModifiedBy>
  <cp:revision>1</cp:revision>
  <dcterms:modified xsi:type="dcterms:W3CDTF">2019-01-18T21:11:53Z</dcterms:modified>
  <dc:language>es-ES</dc:language>
</cp:coreProperties>
</file>