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V1" sheetId="3" r:id="rId5"/>
    <sheet state="visible" name="TDS" sheetId="4" r:id="rId6"/>
    <sheet state="visible" name="V2" sheetId="5" r:id="rId7"/>
    <sheet state="visible" name="PD" sheetId="6" r:id="rId8"/>
    <sheet state="visible" name="RV" sheetId="7" r:id="rId9"/>
    <sheet state="visible" name="SMBI" sheetId="8" r:id="rId10"/>
    <sheet state="visible" name="TAG" sheetId="9" r:id="rId11"/>
    <sheet state="visible" name="SMA" sheetId="10" r:id="rId12"/>
    <sheet state="visible" name="ELE" sheetId="11" r:id="rId13"/>
    <sheet state="visible" name="SDM" sheetId="12" r:id="rId14"/>
    <sheet state="visible" name="NM"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2">
      <text>
        <t xml:space="preserve">Datos que se van a utilizar en el proyecto - Fuentes de datos:
(ver en qué contexto se definen dentro del proyecto global)
- datos abiertos (open data)
- redes sociales
- API's</t>
      </text>
    </comment>
    <comment authorId="0" ref="G13">
      <text>
        <t xml:space="preserve">Continuando con el apartado anterior ver los datos en qué rango se sitúan (sus métricas)</t>
      </text>
    </comment>
    <comment authorId="0" ref="G14">
      <text>
        <t xml:space="preserve">Punto clave de este mes para la incorporación de los datos.
Sin datos no se puede continuar con analíticas</t>
      </text>
    </comment>
  </commentList>
</comments>
</file>

<file path=xl/sharedStrings.xml><?xml version="1.0" encoding="utf-8"?>
<sst xmlns="http://schemas.openxmlformats.org/spreadsheetml/2006/main" count="1404" uniqueCount="716">
  <si>
    <t>PM: Proyectos Multimedia</t>
  </si>
  <si>
    <t>V1: Videojuegos 1</t>
  </si>
  <si>
    <t>PRESUPUESTO ABP 4º MULTIMEDIA CURSO 2018/19</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</si>
  <si>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</si>
  <si>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Los entregables son los mismos para todos los grupos, pero la dedicación y la puntuación se pondera en función del número de estudiantes matriculados en PM.</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</si>
  <si>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</si>
  <si>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</si>
  <si>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</si>
  <si>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</si>
  <si>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1. Introduce nombre del grupo, nombres y apellidos de los estudiantes participantes en el grupo, y señala con una "x" las asignaturas en que está matriculado cada uno (Sólo puedes editar las celdas en gris).</t>
  </si>
  <si>
    <t>Horas de teoría</t>
  </si>
  <si>
    <t>HORAS POR MIEMBRO</t>
  </si>
  <si>
    <t>Item</t>
  </si>
  <si>
    <t>2. Revisa cada pestaña del libro, correspondiente a una asignatura. Sigue las instucciones para cada asignatura en la que estáis matriculado</t>
  </si>
  <si>
    <t>Disciplina</t>
  </si>
  <si>
    <t>RESUMEN GLOBAL DE ENTREGABLES SELECCIONADOS</t>
  </si>
  <si>
    <t>Entregable Genérico</t>
  </si>
  <si>
    <t>Hito</t>
  </si>
  <si>
    <t>Materia</t>
  </si>
  <si>
    <t>Estimaciones</t>
  </si>
  <si>
    <t>Horas</t>
  </si>
  <si>
    <t>Horas de ABP</t>
  </si>
  <si>
    <t>Nombre del grupo:</t>
  </si>
  <si>
    <t>Horas / persona</t>
  </si>
  <si>
    <t>Miembros del grupo de ABP</t>
  </si>
  <si>
    <t>Horas totales grupo</t>
  </si>
  <si>
    <t>Puntos / persona</t>
  </si>
  <si>
    <t>Puntos totales grupo</t>
  </si>
  <si>
    <t>Evaluación</t>
  </si>
  <si>
    <t>Obligatorias</t>
  </si>
  <si>
    <t>Ponderación</t>
  </si>
  <si>
    <t>Items</t>
  </si>
  <si>
    <t>Horas de trabajo de asignatura</t>
  </si>
  <si>
    <t>PM.01</t>
  </si>
  <si>
    <t>Intinerario de Creación y Entretenimiento Digital</t>
  </si>
  <si>
    <t>Itinerario de Gestión de Contenidos</t>
  </si>
  <si>
    <t>Especificación</t>
  </si>
  <si>
    <t>Teoría</t>
  </si>
  <si>
    <t>Rellenar documento de Concepto del proyecto</t>
  </si>
  <si>
    <t>Estudiante</t>
  </si>
  <si>
    <t>Apellidos</t>
  </si>
  <si>
    <t>Horas totales de ABP a presupuestar</t>
  </si>
  <si>
    <t>Nombre</t>
  </si>
  <si>
    <r>
      <rPr>
        <rFont val="Calibri"/>
        <b/>
        <color rgb="FF000000"/>
        <sz val="12.0"/>
      </rPr>
      <t>PM</t>
    </r>
    <r>
      <rPr>
        <rFont val="Calibri"/>
        <color rgb="FF000000"/>
        <sz val="12.0"/>
      </rPr>
      <t xml:space="preserve"> - Proyectos Multimedia</t>
    </r>
  </si>
  <si>
    <r>
      <rPr>
        <rFont val="Calibri"/>
        <b/>
        <color rgb="FF000000"/>
        <sz val="12.0"/>
      </rPr>
      <t>TAG</t>
    </r>
    <r>
      <rPr>
        <rFont val="Calibri"/>
        <color rgb="FF000000"/>
        <sz val="12.0"/>
      </rPr>
      <t xml:space="preserve"> - Técnicas Avanzadas de Gráficos</t>
    </r>
  </si>
  <si>
    <r>
      <rPr>
        <rFont val="Calibri"/>
        <b/>
        <color rgb="FF000000"/>
        <sz val="12.0"/>
      </rPr>
      <t>V1</t>
    </r>
    <r>
      <rPr>
        <rFont val="Calibri"/>
        <color rgb="FF000000"/>
        <sz val="12.0"/>
      </rPr>
      <t xml:space="preserve"> - Videojuegos 1</t>
    </r>
  </si>
  <si>
    <t>ABP</t>
  </si>
  <si>
    <t>Horas presupuestadas por entregables seleccionados</t>
  </si>
  <si>
    <r>
      <rPr>
        <rFont val="Calibri"/>
        <b/>
        <color rgb="FF000000"/>
        <sz val="12.0"/>
      </rPr>
      <t>V2</t>
    </r>
    <r>
      <rPr>
        <rFont val="Calibri"/>
        <color rgb="FF000000"/>
        <sz val="12.0"/>
      </rPr>
      <t xml:space="preserve"> - Videojuegos 2</t>
    </r>
  </si>
  <si>
    <r>
      <rPr>
        <rFont val="Calibri"/>
        <b/>
        <color rgb="FF000000"/>
        <sz val="12.0"/>
      </rPr>
      <t>PD</t>
    </r>
    <r>
      <rPr>
        <rFont val="Calibri"/>
        <color rgb="FF000000"/>
        <sz val="12.0"/>
      </rPr>
      <t xml:space="preserve"> - Postproducción Digital</t>
    </r>
  </si>
  <si>
    <r>
      <rPr>
        <rFont val="Calibri"/>
        <b/>
        <color rgb="FF000000"/>
        <sz val="12.0"/>
      </rPr>
      <t>TDS</t>
    </r>
    <r>
      <rPr>
        <rFont val="Calibri"/>
        <color rgb="FF000000"/>
        <sz val="12.0"/>
      </rPr>
      <t xml:space="preserve"> - Técnicas para el Diseño Sonoro</t>
    </r>
  </si>
  <si>
    <r>
      <rPr>
        <rFont val="Calibri"/>
        <b/>
        <color rgb="FF000000"/>
        <sz val="12.0"/>
      </rPr>
      <t>RV</t>
    </r>
    <r>
      <rPr>
        <rFont val="Calibri"/>
        <color rgb="FF000000"/>
        <sz val="12.0"/>
      </rPr>
      <t xml:space="preserve"> - Realidad Virtual</t>
    </r>
  </si>
  <si>
    <r>
      <rPr>
        <rFont val="Calibri"/>
        <b/>
        <color rgb="FF000000"/>
        <sz val="12.0"/>
      </rPr>
      <t>SMBI</t>
    </r>
    <r>
      <rPr>
        <rFont val="Calibri"/>
        <color rgb="FF000000"/>
        <sz val="12.0"/>
      </rPr>
      <t xml:space="preserve"> - Servicios Multimedia Basados en Internet</t>
    </r>
  </si>
  <si>
    <t>Práctica 20%</t>
  </si>
  <si>
    <t>Desviación (máximo permitido 10%)</t>
  </si>
  <si>
    <t>Total (por estudiante)</t>
  </si>
  <si>
    <r>
      <rPr>
        <rFont val="Calibri"/>
        <b/>
        <color rgb="FF000000"/>
        <sz val="12.0"/>
      </rPr>
      <t>EL</t>
    </r>
    <r>
      <rPr>
        <rFont val="Calibri"/>
        <color rgb="FF000000"/>
        <sz val="12.0"/>
      </rPr>
      <t xml:space="preserve"> - ELearning</t>
    </r>
  </si>
  <si>
    <r>
      <rPr>
        <rFont val="Calibri"/>
        <b/>
        <color rgb="FF000000"/>
        <sz val="12.0"/>
      </rPr>
      <t>SDM</t>
    </r>
    <r>
      <rPr>
        <rFont val="Calibri"/>
        <color rgb="FF000000"/>
        <sz val="12.0"/>
      </rPr>
      <t xml:space="preserve"> - Sistemas de Difusión Multimedia</t>
    </r>
  </si>
  <si>
    <t>PM.02</t>
  </si>
  <si>
    <r>
      <rPr>
        <rFont val="Calibri"/>
        <b/>
        <color rgb="FF000000"/>
        <sz val="12.0"/>
      </rPr>
      <t>SMA</t>
    </r>
    <r>
      <rPr>
        <rFont val="Calibri"/>
        <color rgb="FF000000"/>
        <sz val="12.0"/>
      </rPr>
      <t xml:space="preserve"> - Servicios Multimedia Avanzados</t>
    </r>
  </si>
  <si>
    <r>
      <rPr>
        <rFont val="Calibri"/>
        <b/>
        <color rgb="FF000000"/>
        <sz val="12.0"/>
      </rPr>
      <t>NM</t>
    </r>
    <r>
      <rPr>
        <rFont val="Calibri"/>
        <color rgb="FF000000"/>
        <sz val="12.0"/>
      </rPr>
      <t xml:space="preserve"> - Negocio y Multimedia</t>
    </r>
  </si>
  <si>
    <t>Total asignaturas</t>
  </si>
  <si>
    <t>Total puntos</t>
  </si>
  <si>
    <t>Total</t>
  </si>
  <si>
    <t xml:space="preserve">Rellenar versión inicial del documento Especificación </t>
  </si>
  <si>
    <t>Planificación</t>
  </si>
  <si>
    <t>Galdeano González</t>
  </si>
  <si>
    <t>PM.03</t>
  </si>
  <si>
    <t>Completar y revisar documento Especificación</t>
  </si>
  <si>
    <t>Puntos presupuestados</t>
  </si>
  <si>
    <t>Seguimiento</t>
  </si>
  <si>
    <t>PM.04</t>
  </si>
  <si>
    <t>Estimación</t>
  </si>
  <si>
    <t>Elaborar el Presupuesto (hoja de cálculo)</t>
  </si>
  <si>
    <t>Débora</t>
  </si>
  <si>
    <t>PM.05</t>
  </si>
  <si>
    <t>Crear WBS del proyecto en Project</t>
  </si>
  <si>
    <t>Presentaciones</t>
  </si>
  <si>
    <t>x</t>
  </si>
  <si>
    <t>PM.06</t>
  </si>
  <si>
    <t>Crear plan general (Tareas y precedencias básicas) en Project</t>
  </si>
  <si>
    <t>PM.07</t>
  </si>
  <si>
    <t>Detallar plan iteraciones del mes de Noviembre. Creación Subtareas y precedencias en Project</t>
  </si>
  <si>
    <t>Ánton Castelló</t>
  </si>
  <si>
    <t>Categoría</t>
  </si>
  <si>
    <t>Hito 
Recom.</t>
  </si>
  <si>
    <t>Marines</t>
  </si>
  <si>
    <t>Hito 
Elegido</t>
  </si>
  <si>
    <t>Hito 0</t>
  </si>
  <si>
    <t>PM.08</t>
  </si>
  <si>
    <t>Detallar plan iteraciones del mes de Noviembre. Asignar recursos a las tareas en Project</t>
  </si>
  <si>
    <t>Horas Recomendadas</t>
  </si>
  <si>
    <t>RESUMEN ABP PM</t>
  </si>
  <si>
    <t>Presupuesto</t>
  </si>
  <si>
    <t>PM.09</t>
  </si>
  <si>
    <t>Detallar plan iteraciones del mes de Diciembre. Creación Subtareas y precedencias en Project</t>
  </si>
  <si>
    <t>Número de alumnos matriculados</t>
  </si>
  <si>
    <t>PM.10</t>
  </si>
  <si>
    <t>x miembro</t>
  </si>
  <si>
    <t>Detallar plan iteraciones del mes de Diciembre. Asignar recursos a las tareas en Project</t>
  </si>
  <si>
    <t>absolutas</t>
  </si>
  <si>
    <t>Totales</t>
  </si>
  <si>
    <t>Sánchez Marqués</t>
  </si>
  <si>
    <t>María</t>
  </si>
  <si>
    <t>Número de horas a realizar</t>
  </si>
  <si>
    <t>Puntos</t>
  </si>
  <si>
    <t>PM.11</t>
  </si>
  <si>
    <t>Barea Cecilia</t>
  </si>
  <si>
    <t>Jose Ramon</t>
  </si>
  <si>
    <t>Rellenar documento Gestión de riesgos</t>
  </si>
  <si>
    <t>Ramón Sevilla</t>
  </si>
  <si>
    <t>David</t>
  </si>
  <si>
    <t>Anton Coy</t>
  </si>
  <si>
    <t>Número de horas según entregables</t>
  </si>
  <si>
    <t>PM.12</t>
  </si>
  <si>
    <t>Registrar tiempos y % de realización de tareas en Project</t>
  </si>
  <si>
    <t>Jose Vicente</t>
  </si>
  <si>
    <t>Desviación (máximo permitido 25%)</t>
  </si>
  <si>
    <t>V1.01</t>
  </si>
  <si>
    <t>Documentación</t>
  </si>
  <si>
    <r>
      <rPr>
        <rFont val="Microsoft Sans Serif"/>
        <color rgb="FF000000"/>
        <sz val="12.0"/>
      </rPr>
      <t xml:space="preserve">Documento de </t>
    </r>
    <r>
      <rPr>
        <rFont val="Microsoft Sans Serif"/>
        <b/>
        <color rgb="FF000000"/>
        <sz val="12.0"/>
      </rPr>
      <t>diseño de mecánicas de los NPCs</t>
    </r>
  </si>
  <si>
    <t>PM.13</t>
  </si>
  <si>
    <t>Comparar la planificación prevista y real en Project hito 1</t>
  </si>
  <si>
    <t>Hito 1</t>
  </si>
  <si>
    <t>Puntos a repartir</t>
  </si>
  <si>
    <t>PM.14</t>
  </si>
  <si>
    <t>Aplicar el modelo EVA en Project</t>
  </si>
  <si>
    <t>Total estudiantes</t>
  </si>
  <si>
    <t>Puntos según entregables</t>
  </si>
  <si>
    <t>PM.15</t>
  </si>
  <si>
    <t>Confeccionar Informes de iteración e informe resumen de Hito 1</t>
  </si>
  <si>
    <t>V1.02</t>
  </si>
  <si>
    <r>
      <rPr>
        <rFont val="Microsoft Sans Serif"/>
        <color rgb="FF000000"/>
        <sz val="12.0"/>
      </rPr>
      <t xml:space="preserve">Documento de </t>
    </r>
    <r>
      <rPr>
        <rFont val="Microsoft Sans Serif"/>
        <b/>
        <color rgb="FF000000"/>
        <sz val="12.0"/>
      </rPr>
      <t>diseño de toma de decisión: espacio y métodos</t>
    </r>
  </si>
  <si>
    <t>PM.16</t>
  </si>
  <si>
    <t>Presentación</t>
  </si>
  <si>
    <t>Elaborar la presentación del Hito 1</t>
  </si>
  <si>
    <t>V1.03</t>
  </si>
  <si>
    <r>
      <rPr>
        <rFont val="Microsoft Sans Serif"/>
        <color rgb="FF000000"/>
        <sz val="12.0"/>
      </rPr>
      <t xml:space="preserve">Documento de </t>
    </r>
    <r>
      <rPr>
        <rFont val="Microsoft Sans Serif"/>
        <b/>
        <color rgb="FF000000"/>
        <sz val="12.0"/>
      </rPr>
      <t>diseño técnico del motor de IA</t>
    </r>
  </si>
  <si>
    <t>V1.04</t>
  </si>
  <si>
    <t>PM.17</t>
  </si>
  <si>
    <t>Exponer la presentación del Hito 1</t>
  </si>
  <si>
    <r>
      <rPr>
        <rFont val="Microsoft Sans Serif"/>
        <color rgb="FF000000"/>
        <sz val="12.0"/>
      </rPr>
      <t xml:space="preserve">Diseño de </t>
    </r>
    <r>
      <rPr>
        <rFont val="Microsoft Sans Serif"/>
        <b/>
        <color rgb="FF000000"/>
        <sz val="12.0"/>
      </rPr>
      <t>requerimientos y funciones de red</t>
    </r>
  </si>
  <si>
    <t>V1.05</t>
  </si>
  <si>
    <r>
      <rPr>
        <rFont val="Microsoft Sans Serif"/>
        <color rgb="FF000000"/>
        <sz val="12.0"/>
      </rPr>
      <t xml:space="preserve">Diseño </t>
    </r>
    <r>
      <rPr>
        <rFont val="Microsoft Sans Serif"/>
        <b/>
        <color rgb="FF000000"/>
        <sz val="12.0"/>
      </rPr>
      <t xml:space="preserve">técnico </t>
    </r>
    <r>
      <rPr>
        <rFont val="Microsoft Sans Serif"/>
        <color rgb="FF000000"/>
        <sz val="12.0"/>
      </rPr>
      <t xml:space="preserve">del </t>
    </r>
    <r>
      <rPr>
        <rFont val="Microsoft Sans Serif"/>
        <b/>
        <color rgb="FF000000"/>
        <sz val="12.0"/>
      </rPr>
      <t>motor de red</t>
    </r>
  </si>
  <si>
    <t>PM.18</t>
  </si>
  <si>
    <t>Revisar especificación proyecto</t>
  </si>
  <si>
    <t>V1.06</t>
  </si>
  <si>
    <t>IA diseñada</t>
  </si>
  <si>
    <r>
      <rPr>
        <rFont val="Microsoft Sans Serif"/>
        <color rgb="FF000000"/>
        <sz val="12.0"/>
      </rPr>
      <t xml:space="preserve">Sistema de toma de decisión con </t>
    </r>
    <r>
      <rPr>
        <rFont val="Microsoft Sans Serif"/>
        <b/>
        <color rgb="FF000000"/>
        <sz val="12.0"/>
      </rPr>
      <t>Árboles de Decisión</t>
    </r>
  </si>
  <si>
    <t>V1.07</t>
  </si>
  <si>
    <r>
      <rPr>
        <rFont val="Arial"/>
        <sz val="11.0"/>
      </rPr>
      <t xml:space="preserve">Sistema de toma de decisión con </t>
    </r>
    <r>
      <rPr>
        <rFont val="Arial"/>
        <b/>
        <sz val="11.0"/>
      </rPr>
      <t>Lógica Difusa</t>
    </r>
  </si>
  <si>
    <t>Hito 2, 3,4</t>
  </si>
  <si>
    <t>PM.19</t>
  </si>
  <si>
    <t>Reestimar proyecto</t>
  </si>
  <si>
    <t>V1.08</t>
  </si>
  <si>
    <r>
      <rPr>
        <rFont val="Arial"/>
        <sz val="11.0"/>
      </rPr>
      <t xml:space="preserve">Sistema de toma de decisión con </t>
    </r>
    <r>
      <rPr>
        <rFont val="Arial"/>
        <b/>
        <sz val="11.0"/>
      </rPr>
      <t>Behaviour Trees</t>
    </r>
  </si>
  <si>
    <t>PM.20</t>
  </si>
  <si>
    <t>Detallar plan iteraciones del mes de Enero. Creación Subtareas y precedencias en Project</t>
  </si>
  <si>
    <t>V1.09</t>
  </si>
  <si>
    <r>
      <rPr>
        <rFont val="Arial"/>
        <sz val="11.0"/>
      </rPr>
      <t>Sistema de gestión de navegación (</t>
    </r>
    <r>
      <rPr>
        <rFont val="Arial"/>
        <b/>
        <sz val="11.0"/>
      </rPr>
      <t>Pathplanning/following</t>
    </r>
    <r>
      <rPr>
        <rFont val="Arial"/>
        <sz val="11.0"/>
      </rPr>
      <t>)</t>
    </r>
  </si>
  <si>
    <t>1-2</t>
  </si>
  <si>
    <t>V1.10</t>
  </si>
  <si>
    <t>PM.21</t>
  </si>
  <si>
    <t>Detallar plan iteraciones del mes de Enero. Asignar recursos a las tareas en Project</t>
  </si>
  <si>
    <t>TDS: Técnicas para el Diseño Sonoro</t>
  </si>
  <si>
    <r>
      <rPr>
        <rFont val="Microsoft Sans Serif"/>
        <color rgb="FF000000"/>
        <sz val="12.0"/>
      </rPr>
      <t xml:space="preserve">Sistema de planificación de tareas con </t>
    </r>
    <r>
      <rPr>
        <rFont val="Microsoft Sans Serif"/>
        <b/>
        <color rgb="FF000000"/>
        <sz val="12.0"/>
      </rPr>
      <t>Goal-Oriented Behaviour</t>
    </r>
  </si>
  <si>
    <t>2-4</t>
  </si>
  <si>
    <t>V1.11</t>
  </si>
  <si>
    <r>
      <rPr>
        <rFont val="Arial"/>
        <sz val="11.0"/>
      </rPr>
      <t xml:space="preserve">Sistema de control de movimiento con </t>
    </r>
    <r>
      <rPr>
        <rFont val="Arial"/>
        <b/>
        <sz val="11.0"/>
      </rPr>
      <t>Steering Behaviours</t>
    </r>
  </si>
  <si>
    <t>PM.22</t>
  </si>
  <si>
    <t>Los entregables son los mismos para todos los grupos, pero la dedicación y la puntuación se pondera en función del número de estudiantes matriculados en TDS. También existe una parte opcional, con dedicación libre</t>
  </si>
  <si>
    <t>V1.12</t>
  </si>
  <si>
    <r>
      <rPr>
        <rFont val="Microsoft Sans Serif"/>
        <color rgb="FF000000"/>
        <sz val="12.0"/>
      </rPr>
      <t xml:space="preserve">Sistema de </t>
    </r>
    <r>
      <rPr>
        <rFont val="Microsoft Sans Serif"/>
        <b/>
        <color rgb="FF000000"/>
        <sz val="12.0"/>
      </rPr>
      <t>IA tipo tablero/puzzle</t>
    </r>
    <r>
      <rPr>
        <rFont val="Microsoft Sans Serif"/>
        <color rgb="FF000000"/>
        <sz val="12.0"/>
      </rPr>
      <t xml:space="preserve"> por turnos (</t>
    </r>
    <r>
      <rPr>
        <rFont val="Microsoft Sans Serif"/>
        <b/>
        <color rgb="FF000000"/>
        <sz val="12.0"/>
      </rPr>
      <t>Minimax</t>
    </r>
    <r>
      <rPr>
        <rFont val="Microsoft Sans Serif"/>
        <color rgb="FF000000"/>
        <sz val="12.0"/>
      </rPr>
      <t>)</t>
    </r>
  </si>
  <si>
    <t>PM.23</t>
  </si>
  <si>
    <t>Comparar la planificación prevista y real en Project hito 2</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</si>
  <si>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</si>
  <si>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</si>
  <si>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V1.13</t>
  </si>
  <si>
    <t>Bloque</t>
  </si>
  <si>
    <t>Flocking: comportamiento grupal emergente</t>
  </si>
  <si>
    <t>PM.24</t>
  </si>
  <si>
    <t>3-4</t>
  </si>
  <si>
    <t>Confeccionar Informes de iteración e informe resumen de Hito 2</t>
  </si>
  <si>
    <t>Entregable</t>
  </si>
  <si>
    <t>Carácter</t>
  </si>
  <si>
    <t>V1.14</t>
  </si>
  <si>
    <t>HITO 1-2</t>
  </si>
  <si>
    <r>
      <rPr>
        <rFont val="Microsoft Sans Serif"/>
        <color rgb="FF000000"/>
        <sz val="12.0"/>
      </rPr>
      <t xml:space="preserve">Sistema de gestión de </t>
    </r>
    <r>
      <rPr>
        <rFont val="Microsoft Sans Serif"/>
        <b/>
        <color rgb="FF000000"/>
        <sz val="12.0"/>
      </rPr>
      <t>reputación</t>
    </r>
  </si>
  <si>
    <t>PM.25</t>
  </si>
  <si>
    <t>Detallar plan iteraciones del mes de Febrero-Marzo. Creación Subtareas y precedencias en Project</t>
  </si>
  <si>
    <t>Biblioteca de sonidos (al menos 2/3)</t>
  </si>
  <si>
    <t>V1.15</t>
  </si>
  <si>
    <t>Síntesis</t>
  </si>
  <si>
    <r>
      <rPr>
        <rFont val="Microsoft Sans Serif"/>
        <b/>
        <color rgb="FF000000"/>
        <sz val="12.0"/>
      </rPr>
      <t xml:space="preserve">Comunicación </t>
    </r>
    <r>
      <rPr>
        <rFont val="Microsoft Sans Serif"/>
        <color rgb="FF000000"/>
        <sz val="12.0"/>
      </rPr>
      <t>simulada básica entre NPCs (</t>
    </r>
    <r>
      <rPr>
        <rFont val="Microsoft Sans Serif"/>
        <b/>
        <color rgb="FF000000"/>
        <sz val="12.0"/>
      </rPr>
      <t>Blackboard</t>
    </r>
    <r>
      <rPr>
        <rFont val="Microsoft Sans Serif"/>
        <color rgb="FF000000"/>
        <sz val="12.0"/>
      </rPr>
      <t>)</t>
    </r>
  </si>
  <si>
    <t>Obligatorio</t>
  </si>
  <si>
    <t>1-3</t>
  </si>
  <si>
    <t>V1.16</t>
  </si>
  <si>
    <t>Tecnología</t>
  </si>
  <si>
    <t>150 horas totales</t>
  </si>
  <si>
    <t>PM.26</t>
  </si>
  <si>
    <t>Detallar plan iteraciones del mes de Febrero-Marzo Asignar recursos a las tareas en Project</t>
  </si>
  <si>
    <r>
      <rPr>
        <rFont val="Microsoft Sans Serif"/>
        <color rgb="FF000000"/>
        <sz val="12.0"/>
      </rPr>
      <t>Sistema de gestión de eventos (</t>
    </r>
    <r>
      <rPr>
        <rFont val="Microsoft Sans Serif"/>
        <b/>
        <color rgb="FF000000"/>
        <sz val="12.0"/>
      </rPr>
      <t>Trigger System/Event Manager</t>
    </r>
    <r>
      <rPr>
        <rFont val="Microsoft Sans Serif"/>
        <color rgb="FF000000"/>
        <sz val="12.0"/>
      </rPr>
      <t>)</t>
    </r>
  </si>
  <si>
    <t>30 de teoría</t>
  </si>
  <si>
    <t>PM.27</t>
  </si>
  <si>
    <t>V1.17</t>
  </si>
  <si>
    <r>
      <rPr>
        <rFont val="Arial"/>
        <sz val="11.0"/>
      </rPr>
      <t xml:space="preserve">Sistema de </t>
    </r>
    <r>
      <rPr>
        <rFont val="Arial"/>
        <b/>
        <sz val="11.0"/>
      </rPr>
      <t xml:space="preserve">percepción sensorial </t>
    </r>
    <r>
      <rPr>
        <rFont val="Arial"/>
        <sz val="11.0"/>
      </rPr>
      <t>(vista, oído, olfato, canales…)</t>
    </r>
  </si>
  <si>
    <t>V1.18</t>
  </si>
  <si>
    <t>24 de trabajo 20% - Bloque II</t>
  </si>
  <si>
    <t>PM.28</t>
  </si>
  <si>
    <t>Comparar la planificación prevista y real en Project hito 3</t>
  </si>
  <si>
    <r>
      <rPr>
        <rFont val="Microsoft Sans Serif"/>
        <color rgb="FF000000"/>
        <sz val="12.0"/>
      </rPr>
      <t xml:space="preserve">Sistema de </t>
    </r>
    <r>
      <rPr>
        <rFont val="Microsoft Sans Serif"/>
        <b/>
        <color rgb="FF000000"/>
        <sz val="12.0"/>
      </rPr>
      <t xml:space="preserve">memoria </t>
    </r>
    <r>
      <rPr>
        <rFont val="Microsoft Sans Serif"/>
        <color rgb="FF000000"/>
        <sz val="12.0"/>
      </rPr>
      <t>de estado y reacción para NPCs</t>
    </r>
  </si>
  <si>
    <t>Grabaciones propias</t>
  </si>
  <si>
    <t>96 horas para ABP</t>
  </si>
  <si>
    <t>PM.29</t>
  </si>
  <si>
    <t>V1.19</t>
  </si>
  <si>
    <t>Confeccionar Informes de iteración e informe resumen de Hito 3</t>
  </si>
  <si>
    <r>
      <rPr>
        <rFont val="Microsoft Sans Serif"/>
        <color rgb="FF000000"/>
        <sz val="12.0"/>
      </rPr>
      <t>Pathfinding básico (</t>
    </r>
    <r>
      <rPr>
        <rFont val="Microsoft Sans Serif"/>
        <b/>
        <color rgb="FF000000"/>
        <sz val="12.0"/>
      </rPr>
      <t>A*/Dijkstra</t>
    </r>
    <r>
      <rPr>
        <rFont val="Microsoft Sans Serif"/>
        <color rgb="FF000000"/>
        <sz val="12.0"/>
      </rPr>
      <t>)</t>
    </r>
  </si>
  <si>
    <t>PM.30</t>
  </si>
  <si>
    <t>Elaborar la presentación del Hito 3</t>
  </si>
  <si>
    <t>V1.20</t>
  </si>
  <si>
    <t>Sonidos externos</t>
  </si>
  <si>
    <r>
      <rPr>
        <rFont val="Microsoft Sans Serif"/>
        <color rgb="FF000000"/>
        <sz val="12.0"/>
      </rPr>
      <t xml:space="preserve">Pathfinding </t>
    </r>
    <r>
      <rPr>
        <rFont val="Microsoft Sans Serif"/>
        <b/>
        <color rgb="FF000000"/>
        <sz val="12.0"/>
      </rPr>
      <t>jerárquico</t>
    </r>
  </si>
  <si>
    <t>PM.31</t>
  </si>
  <si>
    <t>Exponer la presentación del Hito 3</t>
  </si>
  <si>
    <t>TIEMPO DEDICADO AL TRABAJO OPCIONAL (*)</t>
  </si>
  <si>
    <t>V1.21</t>
  </si>
  <si>
    <r>
      <rPr>
        <rFont val="Microsoft Sans Serif"/>
        <color rgb="FF000000"/>
        <sz val="12.0"/>
      </rPr>
      <t xml:space="preserve">Pathfinding </t>
    </r>
    <r>
      <rPr>
        <rFont val="Microsoft Sans Serif"/>
        <b/>
        <color rgb="FF000000"/>
        <sz val="12.0"/>
      </rPr>
      <t>estratégico/táctico</t>
    </r>
  </si>
  <si>
    <t>PM.32</t>
  </si>
  <si>
    <t>Detallar plan iteraciones del mes de Abril-Mayo. Creación Subtareas y precedencias en Project</t>
  </si>
  <si>
    <t>Música</t>
  </si>
  <si>
    <t>V1.22</t>
  </si>
  <si>
    <t>PUNTOS PARA EL TRABAJO OPCIONAL (*)</t>
  </si>
  <si>
    <r>
      <rPr>
        <rFont val="Microsoft Sans Serif"/>
        <color rgb="FF000000"/>
        <sz val="12.0"/>
      </rPr>
      <t xml:space="preserve">Sistema de </t>
    </r>
    <r>
      <rPr>
        <rFont val="Microsoft Sans Serif"/>
        <b/>
        <color rgb="FF000000"/>
        <sz val="12.0"/>
      </rPr>
      <t xml:space="preserve">Waypoints </t>
    </r>
    <r>
      <rPr>
        <rFont val="Microsoft Sans Serif"/>
        <color rgb="FF000000"/>
        <sz val="12.0"/>
      </rPr>
      <t>para pathfinding continuo</t>
    </r>
  </si>
  <si>
    <t>Documentación de la biblioteca</t>
  </si>
  <si>
    <t>V1.23</t>
  </si>
  <si>
    <t>Cue Sheet</t>
  </si>
  <si>
    <r>
      <rPr>
        <rFont val="Arial"/>
        <sz val="11.0"/>
      </rPr>
      <t xml:space="preserve">Sistema de </t>
    </r>
    <r>
      <rPr>
        <rFont val="Arial"/>
        <b/>
        <sz val="11.0"/>
      </rPr>
      <t xml:space="preserve">Navmeshes </t>
    </r>
    <r>
      <rPr>
        <rFont val="Arial"/>
        <sz val="11.0"/>
      </rPr>
      <t>para pathfinding continuo</t>
    </r>
  </si>
  <si>
    <t>PM.33</t>
  </si>
  <si>
    <t>Detallar plan iteraciones del mes de Abril-Mayo. Asignar recursos a las tareas en Project</t>
  </si>
  <si>
    <t>TIEMPO DEDICADO AL TRABAJO OBLIGATORIO</t>
  </si>
  <si>
    <t>Hoja de metadatos</t>
  </si>
  <si>
    <t>PM.34</t>
  </si>
  <si>
    <t>V1.24</t>
  </si>
  <si>
    <r>
      <t xml:space="preserve">Sistema de </t>
    </r>
    <r>
      <rPr>
        <rFont val="Microsoft Sans Serif"/>
        <b/>
        <color rgb="FF000000"/>
        <sz val="12.0"/>
      </rPr>
      <t xml:space="preserve">depuración visual </t>
    </r>
    <r>
      <rPr>
        <rFont val="Microsoft Sans Serif"/>
        <color rgb="FF000000"/>
        <sz val="12.0"/>
      </rPr>
      <t>in-game de la IA</t>
    </r>
  </si>
  <si>
    <t>PM.35</t>
  </si>
  <si>
    <t>Comparar la planificación prevista y real en Project hito 4</t>
  </si>
  <si>
    <t>PUNTOS PARA EL TRABAJO OBLIGATORIO</t>
  </si>
  <si>
    <t>V1.25</t>
  </si>
  <si>
    <t>PM.36</t>
  </si>
  <si>
    <t>Confeccionar Informes de iteración e informe resumen de Hito 4</t>
  </si>
  <si>
    <r>
      <t xml:space="preserve">Gestión de recursos de IA con </t>
    </r>
    <r>
      <rPr>
        <rFont val="Arial"/>
        <b/>
        <sz val="11.0"/>
      </rPr>
      <t>Level-of-Detail (LoD)</t>
    </r>
  </si>
  <si>
    <t>1-4</t>
  </si>
  <si>
    <t>Audio en proyecto</t>
  </si>
  <si>
    <t>Integración del motor de audio en el juego con prueba de concepto</t>
  </si>
  <si>
    <t>PM.37</t>
  </si>
  <si>
    <t>Elaborar la presentación del Hito 4</t>
  </si>
  <si>
    <t>V1.26</t>
  </si>
  <si>
    <r>
      <t>Sistema de distribución central de tiempo de proceso (</t>
    </r>
    <r>
      <rPr>
        <rFont val="Arial"/>
        <b/>
        <sz val="11.0"/>
      </rPr>
      <t>Scheduling</t>
    </r>
    <r>
      <rPr>
        <rFont val="Arial"/>
        <sz val="11.0"/>
      </rPr>
      <t>)</t>
    </r>
  </si>
  <si>
    <t>PM.38</t>
  </si>
  <si>
    <t>Exponer la presentación del Hito 4</t>
  </si>
  <si>
    <t>V1.27</t>
  </si>
  <si>
    <r>
      <rPr>
        <rFont val="Microsoft Sans Serif"/>
        <b/>
        <color rgb="FF000000"/>
        <sz val="12.0"/>
      </rPr>
      <t xml:space="preserve">Editor in-game </t>
    </r>
    <r>
      <rPr>
        <rFont val="Microsoft Sans Serif"/>
        <color rgb="FF000000"/>
        <sz val="12.0"/>
      </rPr>
      <t>de parámetros y comportamientos</t>
    </r>
    <r>
      <rPr>
        <rFont val="Microsoft Sans Serif"/>
        <b/>
        <color rgb="FF000000"/>
        <sz val="12.0"/>
      </rPr>
      <t xml:space="preserve"> de la IA</t>
    </r>
  </si>
  <si>
    <t>TOTAL HITO 1-2</t>
  </si>
  <si>
    <t>V1.28</t>
  </si>
  <si>
    <t>Generación</t>
  </si>
  <si>
    <r>
      <rPr>
        <rFont val="Arial"/>
        <sz val="11.0"/>
      </rPr>
      <t xml:space="preserve">Generación procedimental de </t>
    </r>
    <r>
      <rPr>
        <rFont val="Arial"/>
        <b/>
        <sz val="11.0"/>
      </rPr>
      <t>mapas laberítincos</t>
    </r>
  </si>
  <si>
    <t>RESUMEN ABP TDS</t>
  </si>
  <si>
    <t>V1.29</t>
  </si>
  <si>
    <r>
      <rPr>
        <rFont val="Arial"/>
        <sz val="11.0"/>
      </rPr>
      <t xml:space="preserve">Generación procedimental de </t>
    </r>
    <r>
      <rPr>
        <rFont val="Arial"/>
        <b/>
        <sz val="11.0"/>
      </rPr>
      <t>cavernas e interiores</t>
    </r>
  </si>
  <si>
    <t>V1.30</t>
  </si>
  <si>
    <t>Red</t>
  </si>
  <si>
    <t>HITO 3</t>
  </si>
  <si>
    <r>
      <rPr>
        <rFont val="Microsoft Sans Serif"/>
        <color rgb="FF000000"/>
        <sz val="12.0"/>
      </rPr>
      <t xml:space="preserve">Sistema de </t>
    </r>
    <r>
      <rPr>
        <rFont val="Microsoft Sans Serif"/>
        <b/>
        <color rgb="FF000000"/>
        <sz val="12.0"/>
      </rPr>
      <t>logros y puntuaciones web</t>
    </r>
  </si>
  <si>
    <t>Resto de la biblioteca (máx. 1/3), cuesheet y metadatos finales</t>
  </si>
  <si>
    <t>V1.31</t>
  </si>
  <si>
    <r>
      <rPr>
        <rFont val="Arial"/>
        <sz val="11.0"/>
      </rPr>
      <t xml:space="preserve">Multijugador </t>
    </r>
    <r>
      <rPr>
        <rFont val="Arial"/>
        <b/>
        <sz val="11.0"/>
      </rPr>
      <t xml:space="preserve">asíncrono </t>
    </r>
    <r>
      <rPr>
        <rFont val="Arial"/>
        <sz val="11.0"/>
      </rPr>
      <t>(cambios de estado en servidor)</t>
    </r>
  </si>
  <si>
    <t>TOTALES</t>
  </si>
  <si>
    <t>V1.32</t>
  </si>
  <si>
    <r>
      <rPr>
        <rFont val="Microsoft Sans Serif"/>
        <color rgb="FF000000"/>
        <sz val="12.0"/>
      </rPr>
      <t xml:space="preserve">Multijugador </t>
    </r>
    <r>
      <rPr>
        <rFont val="Microsoft Sans Serif"/>
        <b/>
        <color rgb="FF000000"/>
        <sz val="12.0"/>
      </rPr>
      <t>por turnos</t>
    </r>
  </si>
  <si>
    <t>V1.33</t>
  </si>
  <si>
    <r>
      <rPr>
        <rFont val="Microsoft Sans Serif"/>
        <color rgb="FF000000"/>
        <sz val="12.0"/>
      </rPr>
      <t xml:space="preserve">Multijugador </t>
    </r>
    <r>
      <rPr>
        <rFont val="Microsoft Sans Serif"/>
        <b/>
        <color rgb="FF000000"/>
        <sz val="12.0"/>
      </rPr>
      <t>en tiempo real</t>
    </r>
  </si>
  <si>
    <t>V1.34</t>
  </si>
  <si>
    <r>
      <rPr>
        <rFont val="Microsoft Sans Serif"/>
        <color rgb="FF000000"/>
        <sz val="12.0"/>
      </rPr>
      <t xml:space="preserve">Sistema de </t>
    </r>
    <r>
      <rPr>
        <rFont val="Microsoft Sans Serif"/>
        <b/>
        <color rgb="FF000000"/>
        <sz val="12.0"/>
      </rPr>
      <t xml:space="preserve">predicción de movimiento </t>
    </r>
    <r>
      <rPr>
        <rFont val="Microsoft Sans Serif"/>
        <color rgb="FF000000"/>
        <sz val="12.0"/>
      </rPr>
      <t>multijugador en tiempo real</t>
    </r>
  </si>
  <si>
    <t>Porcentaje de trabajo del hito 1 (entre el 60% y el 70%)</t>
  </si>
  <si>
    <t>V1.35</t>
  </si>
  <si>
    <r>
      <rPr>
        <rFont val="Microsoft Sans Serif"/>
        <color rgb="FF000000"/>
        <sz val="12.0"/>
      </rPr>
      <t xml:space="preserve">Sistema de </t>
    </r>
    <r>
      <rPr>
        <rFont val="Microsoft Sans Serif"/>
        <b/>
        <color rgb="FF000000"/>
        <sz val="12.0"/>
      </rPr>
      <t xml:space="preserve">depuración visual </t>
    </r>
    <r>
      <rPr>
        <rFont val="Microsoft Sans Serif"/>
        <color rgb="FF000000"/>
        <sz val="12.0"/>
      </rPr>
      <t>del motor de Red</t>
    </r>
  </si>
  <si>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</si>
  <si>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</si>
  <si>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</si>
  <si>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</si>
  <si>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</si>
  <si>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</si>
  <si>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</si>
  <si>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</si>
  <si>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</si>
  <si>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r>
      <rPr>
        <rFont val="Microsoft Sans Serif"/>
        <color rgb="FF000000"/>
        <sz val="12.0"/>
      </rPr>
      <t xml:space="preserve">
 * Seleccionad </t>
    </r>
    <r>
      <rPr>
        <rFont val="Microsoft Sans Serif"/>
        <b/>
        <color rgb="FF000000"/>
        <sz val="12.0"/>
      </rPr>
      <t xml:space="preserve">entregables </t>
    </r>
    <r>
      <rPr>
        <rFont val="Microsoft Sans Serif"/>
        <color rgb="FF000000"/>
        <sz val="12.0"/>
      </rPr>
      <t xml:space="preserve">hasta cubrir las horas de ABP.
 * Se selecciona un entregable V1.xx rellenando las </t>
    </r>
    <r>
      <rPr>
        <rFont val="Microsoft Sans Serif"/>
        <b/>
        <color rgb="FF000000"/>
        <sz val="12.0"/>
      </rPr>
      <t>columnas grises</t>
    </r>
    <r>
      <rPr>
        <rFont val="Microsoft Sans Serif"/>
        <color rgb="FF000000"/>
        <sz val="12.0"/>
      </rPr>
      <t xml:space="preserve"> E (hito elegido) e I (Horas en presupuesto) con vuestra propuesta.
 * </t>
    </r>
    <r>
      <rPr>
        <rFont val="Microsoft Sans Serif"/>
        <b/>
        <color rgb="FF000000"/>
        <sz val="12.0"/>
      </rPr>
      <t>Importante</t>
    </r>
    <r>
      <rPr>
        <rFont val="Microsoft Sans Serif"/>
        <color rgb="FF000000"/>
        <sz val="12.0"/>
      </rPr>
      <t xml:space="preserve">: estos entregables son genéricos. Debéis concretar vuestros entregables en el documento de especificación.
</t>
    </r>
  </si>
  <si>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</si>
  <si>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</si>
  <si>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</si>
  <si>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</si>
  <si>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</si>
  <si>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</si>
  <si>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Hito 4</t>
  </si>
  <si>
    <t>% evaluación</t>
  </si>
  <si>
    <t>Item 1</t>
  </si>
  <si>
    <t>Vídeo con animación del logo de la empresa</t>
  </si>
  <si>
    <t>20-30%</t>
  </si>
  <si>
    <t>Item 2</t>
  </si>
  <si>
    <t>Cartel juego/proyecto</t>
  </si>
  <si>
    <t>10-20%</t>
  </si>
  <si>
    <t>RV: Realidad Virtual</t>
  </si>
  <si>
    <t>Item 3</t>
  </si>
  <si>
    <t>Trailer juego/proyecto</t>
  </si>
  <si>
    <t>50-60%</t>
  </si>
  <si>
    <t>RESUMEN ABP PD</t>
  </si>
  <si>
    <t>2 personas</t>
  </si>
  <si>
    <t>RV</t>
  </si>
  <si>
    <t>Proyecto individual: el estudiante debe ponerse en contacto con el profesor para determinar los entregables</t>
  </si>
  <si>
    <t>El número de personajes, su complejidad y la cantidad de movimientos  dependerá del número de componentes del grupo</t>
  </si>
  <si>
    <t>Item 4</t>
  </si>
  <si>
    <t>30-50%</t>
  </si>
  <si>
    <t>Hitos 2</t>
  </si>
  <si>
    <t>Hito 3</t>
  </si>
  <si>
    <t>Making of juego/proyecto</t>
  </si>
  <si>
    <t>Boceto de los personajes</t>
  </si>
  <si>
    <t>20-40%</t>
  </si>
  <si>
    <t>1-5%</t>
  </si>
  <si>
    <t>Modelado de los personajes</t>
  </si>
  <si>
    <t>10-30%</t>
  </si>
  <si>
    <t>RESUMEN ABP RV</t>
  </si>
  <si>
    <t>Texturizado de los personajes</t>
  </si>
  <si>
    <t>V2.01</t>
  </si>
  <si>
    <t>Motor</t>
  </si>
  <si>
    <t>Diseño e implementación de la arquitectura basada en objetos (diagrama de clases e implementación)</t>
  </si>
  <si>
    <t>3 personas</t>
  </si>
  <si>
    <t>1</t>
  </si>
  <si>
    <t>Rigging de los personajes</t>
  </si>
  <si>
    <t>1-10%</t>
  </si>
  <si>
    <t>Item 5</t>
  </si>
  <si>
    <t>Captura de movimiento</t>
  </si>
  <si>
    <t>30-40%</t>
  </si>
  <si>
    <t>Créditos</t>
  </si>
  <si>
    <t>5-15%</t>
  </si>
  <si>
    <t>V2.02</t>
  </si>
  <si>
    <t>Diseño e implementación de la arquitectura basada en componentes (diagrama de clases e implementación)</t>
  </si>
  <si>
    <t>Animación de los personajes</t>
  </si>
  <si>
    <t>4 personas</t>
  </si>
  <si>
    <t>Las características, elementos del entorno y la complejidad de éstos dependerán del número de componentes del grupo</t>
  </si>
  <si>
    <t>Item 6</t>
  </si>
  <si>
    <t>Bocetos de los elementos</t>
  </si>
  <si>
    <t>V2.03</t>
  </si>
  <si>
    <t>Multiplataforma con soporte para Windows</t>
  </si>
  <si>
    <t>Item 7</t>
  </si>
  <si>
    <t>Bocetos del entorno</t>
  </si>
  <si>
    <t>Item 8</t>
  </si>
  <si>
    <t>Modelado del entorno y elementos</t>
  </si>
  <si>
    <t>10-40%</t>
  </si>
  <si>
    <t>Item 9</t>
  </si>
  <si>
    <t>Texturizado del entorno y elementos</t>
  </si>
  <si>
    <t>V2.04</t>
  </si>
  <si>
    <t>Multiplataforma con soporte para Mac OSX</t>
  </si>
  <si>
    <t>Es posible añadir al proyecto el uso o integración con algún dispositivo como Oculus, Leap Motion, Kinect, Cave, etc.</t>
  </si>
  <si>
    <t>V2.05</t>
  </si>
  <si>
    <t>Físicas</t>
  </si>
  <si>
    <t>Control del player por motor de físicas 2D, dynamic o kinematic</t>
  </si>
  <si>
    <t>Item 10</t>
  </si>
  <si>
    <t>Uso dispositivo</t>
  </si>
  <si>
    <t>A consultar</t>
  </si>
  <si>
    <t>Vídeo final juego / explicación parte del proyecto</t>
  </si>
  <si>
    <t>V2.06</t>
  </si>
  <si>
    <t>Utilización de propiedades físicas en las mecánicas jugables</t>
  </si>
  <si>
    <t>V2.07</t>
  </si>
  <si>
    <t>Uso de trazado de rayos y otros tests de las físicas</t>
  </si>
  <si>
    <t>5 personas</t>
  </si>
  <si>
    <t>V2.08</t>
  </si>
  <si>
    <t>Uso de sistema de depuración visual de las físicas</t>
  </si>
  <si>
    <t>10-25%</t>
  </si>
  <si>
    <t>5-10%</t>
  </si>
  <si>
    <t>20-35%</t>
  </si>
  <si>
    <t>V2.09</t>
  </si>
  <si>
    <t>Utilización de joints en las mecánicas jugables</t>
  </si>
  <si>
    <t>15-30%</t>
  </si>
  <si>
    <t>V2.10</t>
  </si>
  <si>
    <t>Mecánicas</t>
  </si>
  <si>
    <t>Control del player: movimiento y colisiones sin motor de físicas</t>
  </si>
  <si>
    <t>HUD / Imágenes menús</t>
  </si>
  <si>
    <t>6 personas</t>
  </si>
  <si>
    <t>V2.11</t>
  </si>
  <si>
    <t>Mecánicas básicas entidades sin IA</t>
  </si>
  <si>
    <t>V2.12</t>
  </si>
  <si>
    <t>Mecánicas de acción</t>
  </si>
  <si>
    <t>V2.13</t>
  </si>
  <si>
    <t>Mecánicas de rol</t>
  </si>
  <si>
    <t>V2.14</t>
  </si>
  <si>
    <t>Mecánicas de puzzle</t>
  </si>
  <si>
    <t>Videos de carga / explicación parte del proyecto</t>
  </si>
  <si>
    <t>V2.15</t>
  </si>
  <si>
    <t>Power-ups y elementos adicionales</t>
  </si>
  <si>
    <t>V2.16</t>
  </si>
  <si>
    <t>Herramientas</t>
  </si>
  <si>
    <t>Formato propio para la definición de los niveles (documento con la especificación del formato)</t>
  </si>
  <si>
    <t>V2.17</t>
  </si>
  <si>
    <t>Creación de un cargador de niveles</t>
  </si>
  <si>
    <t>V2.18</t>
  </si>
  <si>
    <t>Creación de un exportador para editor de niveles existente</t>
  </si>
  <si>
    <t>Creación de un editor de niveles</t>
  </si>
  <si>
    <t>V2.19</t>
  </si>
  <si>
    <t>Diseño y creación de niveles</t>
  </si>
  <si>
    <t>V2.20</t>
  </si>
  <si>
    <t>Cámara</t>
  </si>
  <si>
    <t>Implementación de cámara FPS</t>
  </si>
  <si>
    <t>SMBI: Servicios Multimedia Basados en Internet</t>
  </si>
  <si>
    <t>V2.21</t>
  </si>
  <si>
    <t>Implementación de cámara de seguimiento</t>
  </si>
  <si>
    <t>V2.22</t>
  </si>
  <si>
    <t>Gestión de colisiones de la cámara (sistema de depuración para ver colisiones)</t>
  </si>
  <si>
    <t>Los entregables son los mismos para todos los grupos. Su funcionalidad se dimensionará en función del número de miembros del grupo.</t>
  </si>
  <si>
    <t>V2.23</t>
  </si>
  <si>
    <t>Implementación de cámara inteligente que ajuste ángulo y zoom</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</si>
  <si>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</si>
  <si>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V2.24</t>
  </si>
  <si>
    <t>Implementación de un sistema multi-cámara</t>
  </si>
  <si>
    <t>V2.25</t>
  </si>
  <si>
    <t>UI</t>
  </si>
  <si>
    <t>Integración de librería para GUI</t>
  </si>
  <si>
    <t>2</t>
  </si>
  <si>
    <t>SMBI</t>
  </si>
  <si>
    <t>V2.26</t>
  </si>
  <si>
    <t>Creación de un sistema propio de GUI (diagrama de clases e implementación)</t>
  </si>
  <si>
    <t>V2.27</t>
  </si>
  <si>
    <t>Hito recomendado</t>
  </si>
  <si>
    <t>Implementación de menús</t>
  </si>
  <si>
    <t>2-3</t>
  </si>
  <si>
    <t>V2.28</t>
  </si>
  <si>
    <t>Implementación del HUD</t>
  </si>
  <si>
    <t>Horas/persona</t>
  </si>
  <si>
    <t>Puntos/persona</t>
  </si>
  <si>
    <t>V2.29</t>
  </si>
  <si>
    <t>Optimización</t>
  </si>
  <si>
    <t>Implementación de clipping (comparativa de FPS con/sin oclusiones)</t>
  </si>
  <si>
    <t>SMBI.01</t>
  </si>
  <si>
    <t>V2.30</t>
  </si>
  <si>
    <t>Oclusiones mediante portales/PVS (sistema de depuración para ver oclusiones, comparativa de FPS con/sin oclusiones)</t>
  </si>
  <si>
    <t>TAG: Técnicas Avanzadas de Gráficos</t>
  </si>
  <si>
    <t>Diseño</t>
  </si>
  <si>
    <t>V2.31</t>
  </si>
  <si>
    <t>Oclusiones mediante tecnicas de rasterización (comparativa de FPS con/sin oclusiones)</t>
  </si>
  <si>
    <t>V2.32</t>
  </si>
  <si>
    <t>Diseño integral de la arquitectura técnica: especificación de los elementos del backend, tecnologías y relaciones entre ellos</t>
  </si>
  <si>
    <t>Sistema de Level-Of-Detail (LoD) para la selección de la malla gráfica de los objetos</t>
  </si>
  <si>
    <t>V2.33</t>
  </si>
  <si>
    <t>Sistema de Level-Of-Detail continuo (CLoD) para el terreno</t>
  </si>
  <si>
    <r>
      <rPr>
        <rFont val="Helvetica Neue"/>
        <color rgb="FF000000"/>
        <sz val="12.0"/>
      </rPr>
      <t xml:space="preserve">
 * Seleccionad </t>
    </r>
    <r>
      <rPr>
        <rFont val="Microsoft Sans Serif"/>
        <b/>
        <color rgb="FF000000"/>
        <sz val="12.0"/>
      </rPr>
      <t xml:space="preserve">funcionalidades </t>
    </r>
    <r>
      <rPr>
        <rFont val="Microsoft Sans Serif"/>
        <color rgb="FF000000"/>
        <sz val="12.0"/>
      </rPr>
      <t xml:space="preserve">hasta cubrir las horas de ABP.
 * Se selecciona una funcionalidad TAG.xx rellenando las </t>
    </r>
    <r>
      <rPr>
        <rFont val="Microsoft Sans Serif"/>
        <b/>
        <color rgb="FF000000"/>
        <sz val="12.0"/>
      </rPr>
      <t>columnas grises</t>
    </r>
    <r>
      <rPr>
        <rFont val="Microsoft Sans Serif"/>
        <color rgb="FF000000"/>
        <sz val="12.0"/>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rFont val="Microsoft Sans Serif"/>
        <b/>
        <color rgb="FF000000"/>
        <sz val="12.0"/>
      </rPr>
      <t>Importante</t>
    </r>
    <r>
      <rPr>
        <rFont val="Microsoft Sans Serif"/>
        <color rgb="FF000000"/>
        <sz val="12.0"/>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</si>
  <si>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V2.34</t>
  </si>
  <si>
    <t>Gráficos</t>
  </si>
  <si>
    <t>Creación e implementación del skybox</t>
  </si>
  <si>
    <t>V2.35</t>
  </si>
  <si>
    <t>Implementación de cesped y vegetación</t>
  </si>
  <si>
    <t>SMBI.02</t>
  </si>
  <si>
    <t>Especificación de elementos y tecnologías de seguridad y autenticación</t>
  </si>
  <si>
    <t>V2.36</t>
  </si>
  <si>
    <t>Implementación de nubes</t>
  </si>
  <si>
    <t>SMBI.03</t>
  </si>
  <si>
    <t>Especificación API Rest y del modelo de datos</t>
  </si>
  <si>
    <t>SMBI.04</t>
  </si>
  <si>
    <t>Infraestructura</t>
  </si>
  <si>
    <t>Configuración e instalación de los elementos de backend y seguridad</t>
  </si>
  <si>
    <t>V2.37</t>
  </si>
  <si>
    <t>Implementación de sistemas de partículas</t>
  </si>
  <si>
    <t>RESUMEN ABP SBMI</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</si>
  <si>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</si>
  <si>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</si>
  <si>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</si>
  <si>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</si>
  <si>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</si>
  <si>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</si>
  <si>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</si>
  <si>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</si>
  <si>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</si>
  <si>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</si>
  <si>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</si>
  <si>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</si>
  <si>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</si>
  <si>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t>
  </si>
  <si>
    <t>Módulo</t>
  </si>
  <si>
    <t>Elemento o clase</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</si>
  <si>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</si>
  <si>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</si>
  <si>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t>
  </si>
  <si>
    <t>TAG.01</t>
  </si>
  <si>
    <t>Arbol de la escena</t>
  </si>
  <si>
    <t>Nodo</t>
  </si>
  <si>
    <t>Peso %</t>
  </si>
  <si>
    <t>Estructura básica del nodo (array de hijos, puntero a padre, puntero a entidad, funcionalidad básica -constructor, destructor, gets, sets, manejo de hijos….)</t>
  </si>
  <si>
    <t>SMA.01</t>
  </si>
  <si>
    <t>Diseño funcional: documentación con la especificación de todas las funcionalidades del sistema</t>
  </si>
  <si>
    <t>ELE: E-Learning</t>
  </si>
  <si>
    <t>Para esta asignatura debéis hablar con el profesor y consensuar el contenido de la asignatura en el ABP</t>
  </si>
  <si>
    <t>ELE</t>
  </si>
  <si>
    <t>Horas de práctica</t>
  </si>
  <si>
    <t>Horas de trabajo no presencial</t>
  </si>
  <si>
    <t>RESUMEN ABP ELE</t>
  </si>
  <si>
    <t>SMA.02</t>
  </si>
  <si>
    <t>Diseño de baja/media fidelidad de interfaces (mockups): documentación con todas las interfaces diseñadas mediante mockups + mapa de navegación interfaces</t>
  </si>
  <si>
    <t>SMA.03</t>
  </si>
  <si>
    <t>Integración Front-Back: documento de relación entre back-end y front-end (detalle desde dónde se llama a la API en el front-end)</t>
  </si>
  <si>
    <t>Hito 2</t>
  </si>
  <si>
    <t>SMA.04</t>
  </si>
  <si>
    <t>TAG.02</t>
  </si>
  <si>
    <t>Guía de estilos: documento detallando la imagen corporativa del servicio (colores, estilos, esencia para la experiencia de usuario, consideraciones de usabilidad y accesibliidad)</t>
  </si>
  <si>
    <t>Recorrido-dibujado del árbol</t>
  </si>
  <si>
    <t>RESUMEN ABP SMA</t>
  </si>
  <si>
    <t>SMA.05</t>
  </si>
  <si>
    <t>Integración interfaces - Difusión: descripción de como se integran dentro de las interfaces los aspectos relacionados con la difusión (SEO, redes sociales, social login, URL amigables, keywords...)</t>
  </si>
  <si>
    <t>TAG.03</t>
  </si>
  <si>
    <t>Optimizaciones del árbol y otras funcionalidades más avanzadas</t>
  </si>
  <si>
    <t>SMA.06</t>
  </si>
  <si>
    <t>Arquitectura tecnológica: documento sobre toma de decisión, versiones, codificación, internacionalización (varias lenguas), instalación sobre servidor de frameworks...</t>
  </si>
  <si>
    <t>SMA.07</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</si>
  <si>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</si>
  <si>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1 (20%) Hito 2 (30%) Hito 3 (80 %) Hito 4 (100%)</t>
  </si>
  <si>
    <t>TAG.04</t>
  </si>
  <si>
    <t>Entidad (virtual)</t>
  </si>
  <si>
    <t>Estructura básica de la entidad (Constructor, destructor, funciones… todas virtuales, vacías)</t>
  </si>
  <si>
    <t>TAG.05</t>
  </si>
  <si>
    <t>Matrices (model, view, projection) y pila estáticas y su manejo</t>
  </si>
  <si>
    <t>SMA.08</t>
  </si>
  <si>
    <t>TAG.06</t>
  </si>
  <si>
    <t>Entidad Transformación</t>
  </si>
  <si>
    <t>Estructura básica de la transformación (Constructor, destructor, matriz transformación…)</t>
  </si>
  <si>
    <t>Pruebas y validación</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</si>
  <si>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</si>
  <si>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1 (30%) Hito 4 (100%)</t>
  </si>
  <si>
    <t>TAG.07</t>
  </si>
  <si>
    <t>Operaciones de transformación (trasladar, rotar, escalar, identidad, trasponer, invertir, todas con GLM o GLMatrix)</t>
  </si>
  <si>
    <t>TAG.08</t>
  </si>
  <si>
    <t>Dibujado (begindraw, enddraw, manejo pila y matriz model)</t>
  </si>
  <si>
    <t>SMA.09</t>
  </si>
  <si>
    <t>Informes seguimiento de iteración + presencial</t>
  </si>
  <si>
    <t>En cada iteración</t>
  </si>
  <si>
    <t>TAG.09</t>
  </si>
  <si>
    <t>Entidad Cámara</t>
  </si>
  <si>
    <t>Estructura básica de la cámara (Constructor, destructor, matriz proyección)</t>
  </si>
  <si>
    <t>TAG.10</t>
  </si>
  <si>
    <t>Rellenar matriz paralela (con GLM o GLMatrix)</t>
  </si>
  <si>
    <t>SDM: Sistemas de Difusión Multimedia</t>
  </si>
  <si>
    <t>TAG.11</t>
  </si>
  <si>
    <t>Rellenar matriz perspectiva (con GLM o GLMatrix)</t>
  </si>
  <si>
    <t>SDM</t>
  </si>
  <si>
    <t>TAG.12</t>
  </si>
  <si>
    <t>Otros tipos de cámaras (lentes virtuales…)</t>
  </si>
  <si>
    <t>??</t>
  </si>
  <si>
    <t>TAG.13</t>
  </si>
  <si>
    <t>Entidad Luz</t>
  </si>
  <si>
    <t>RESUMEN ABP SDM</t>
  </si>
  <si>
    <t>Estructura básica de la luz (Constructor, destructor)</t>
  </si>
  <si>
    <t>TAG.14</t>
  </si>
  <si>
    <t>Datos y funciones luz puntual</t>
  </si>
  <si>
    <t>TAG.15</t>
  </si>
  <si>
    <t>Datos y funciones luz dirigida</t>
  </si>
  <si>
    <t>TAG.16</t>
  </si>
  <si>
    <t>Otros tipos de luces</t>
  </si>
  <si>
    <t>TAG.17</t>
  </si>
  <si>
    <t>Entidad Malla</t>
  </si>
  <si>
    <t>Estructura básica de la malla (Constructor, destructor)</t>
  </si>
  <si>
    <t>TAG.18</t>
  </si>
  <si>
    <t>Datos de mallas, texturas, materiales… (llamadas al gestor de recursos)</t>
  </si>
  <si>
    <t>TAG.19</t>
  </si>
  <si>
    <t>Dibujado de mallas (begindraw, enddraw, matriz model…)</t>
  </si>
  <si>
    <t>TAG.20</t>
  </si>
  <si>
    <t>Entidad Animación</t>
  </si>
  <si>
    <t>Estructura básica de la animación (Constructor, destructor)</t>
  </si>
  <si>
    <t>TAG.21</t>
  </si>
  <si>
    <t>Datos de animaciones, mallas, texturas, materiales (multiples, con llamadas al gestor de recursos)</t>
  </si>
  <si>
    <t>TAG.22</t>
  </si>
  <si>
    <t>Gestión temporal de las animaciones (frames…)</t>
  </si>
  <si>
    <t>TAG.23</t>
  </si>
  <si>
    <t>Dibujado de animaciones (begindraw, enddraw, matriz model…)</t>
  </si>
  <si>
    <t>TAG.24</t>
  </si>
  <si>
    <t>Gestor de recursos</t>
  </si>
  <si>
    <t>Estructura básica del gestor de recursos (constructor, destructor, vectores de recursos)</t>
  </si>
  <si>
    <t>TAG.25</t>
  </si>
  <si>
    <t>Obtener recurso (gestión adecuada de memoria)</t>
  </si>
  <si>
    <t>TAG.26</t>
  </si>
  <si>
    <t>Recurso (virtual)</t>
  </si>
  <si>
    <t>Estructura básica del recurso (constructor, destructor. Es virtual, vacío)</t>
  </si>
  <si>
    <t>TAG.27</t>
  </si>
  <si>
    <t>Recurso malla</t>
  </si>
  <si>
    <t>Estructura básica de la malla (constructor, destructor)</t>
  </si>
  <si>
    <t>TAG.28</t>
  </si>
  <si>
    <t>Lectura de disco (con assimp)</t>
  </si>
  <si>
    <t>TAG.29</t>
  </si>
  <si>
    <t>Creación de buffers de vértices, normales, índices… y relleno</t>
  </si>
  <si>
    <t>TAG.30</t>
  </si>
  <si>
    <t>Dibujado de las mallas (draw, con paso de los buffers a OpenGL o WebGL)</t>
  </si>
  <si>
    <t>TAG.31</t>
  </si>
  <si>
    <t>Recurso textura</t>
  </si>
  <si>
    <t>Estructura básica de la textura (constructor, destructor)</t>
  </si>
  <si>
    <t>TAG.32</t>
  </si>
  <si>
    <t>Leer textura de disco (con librería) y rellenar buffers</t>
  </si>
  <si>
    <t>NM: Negocio y Multimedia</t>
  </si>
  <si>
    <t>TAG.33</t>
  </si>
  <si>
    <t>Dibujado de texturas (preparar las texturas y cargarlas en OpenGL o WebGL)</t>
  </si>
  <si>
    <t>TAG.34</t>
  </si>
  <si>
    <t>NM</t>
  </si>
  <si>
    <t>Recurso material</t>
  </si>
  <si>
    <t>Estructura básica del material (constructor, destructor)</t>
  </si>
  <si>
    <t>TAG.35</t>
  </si>
  <si>
    <t>Leer material de disco (con librería o con parser propio) y rellenar valores</t>
  </si>
  <si>
    <t>TAG.36</t>
  </si>
  <si>
    <t>Dibujado de los materiales (preparar los materiales y cargarlos en OpenGL o WebGL)</t>
  </si>
  <si>
    <t>NM.01</t>
  </si>
  <si>
    <t>TAG.37</t>
  </si>
  <si>
    <t>Recurso shader</t>
  </si>
  <si>
    <t>Estructura básica del shader (constructor, destructor)</t>
  </si>
  <si>
    <t>TAG.38</t>
  </si>
  <si>
    <t>Lectura de shaders de disco (con parser propio) y guardarlo</t>
  </si>
  <si>
    <r>
      <rPr>
        <rFont val="Calibri"/>
        <color rgb="FF000000"/>
        <sz val="12.0"/>
      </rPr>
      <t xml:space="preserve">Diseño funcional y </t>
    </r>
    <r>
      <rPr>
        <rFont val="Calibri"/>
        <b/>
        <color rgb="FF000000"/>
        <sz val="12.0"/>
      </rPr>
      <t>visualización del proyecto</t>
    </r>
    <r>
      <rPr>
        <rFont val="Calibri"/>
        <color rgb="FF000000"/>
        <sz val="12.0"/>
      </rPr>
      <t xml:space="preserve">: documentación con la especificación de todas las </t>
    </r>
    <r>
      <rPr>
        <rFont val="Calibri"/>
        <b/>
        <color rgb="FF000000"/>
        <sz val="12.0"/>
      </rPr>
      <t>funcionalidades</t>
    </r>
    <r>
      <rPr>
        <rFont val="Calibri"/>
        <color rgb="FF000000"/>
        <sz val="12.0"/>
      </rPr>
      <t xml:space="preserve"> del sistema</t>
    </r>
  </si>
  <si>
    <t>TAG.39</t>
  </si>
  <si>
    <t>Interfaz</t>
  </si>
  <si>
    <t>Interfaz del motor</t>
  </si>
  <si>
    <t>Estructura básica de la interfaz (constructor, destructor, inicialización motor y openGL)</t>
  </si>
  <si>
    <t>TAG.40</t>
  </si>
  <si>
    <t>Funciones para crear cámaras y gestionarlas (manejo de las cámaras, registro, cálculo de la matriz view)</t>
  </si>
  <si>
    <t>TAG.41</t>
  </si>
  <si>
    <t>Funciones para crear luces y gestionarlas (manejo de las luces registro, cálculo de la matriz light)</t>
  </si>
  <si>
    <t>NM.02</t>
  </si>
  <si>
    <t>TAG.42</t>
  </si>
  <si>
    <t>Funciones para crear transformaciones (creación de varios nodos con las transformaciones, manejo de las transformaciones)</t>
  </si>
  <si>
    <r>
      <rPr>
        <rFont val="Calibri"/>
        <color rgb="FF000000"/>
        <sz val="12.0"/>
      </rPr>
      <t xml:space="preserve">Especificación y visualización de elementos y tecnologías a utilizar, por ejemplo mediante la definición de una </t>
    </r>
    <r>
      <rPr>
        <rFont val="Calibri"/>
        <b/>
        <color rgb="FF000000"/>
        <sz val="12.0"/>
      </rPr>
      <t>infografía</t>
    </r>
    <r>
      <rPr>
        <rFont val="Calibri"/>
        <color rgb="FF000000"/>
        <sz val="12.0"/>
      </rPr>
      <t xml:space="preserve"> del proyecto</t>
    </r>
  </si>
  <si>
    <t>NM.03</t>
  </si>
  <si>
    <t>TAG.43</t>
  </si>
  <si>
    <t>Funciones para crear mallas y animaciones</t>
  </si>
  <si>
    <r>
      <rPr>
        <rFont val="Calibri"/>
        <b/>
        <color rgb="FF000000"/>
        <sz val="12.0"/>
      </rPr>
      <t>Contextualización</t>
    </r>
    <r>
      <rPr>
        <rFont val="Calibri"/>
        <color rgb="FF000000"/>
        <sz val="12.0"/>
      </rPr>
      <t xml:space="preserve"> del modelo de </t>
    </r>
    <r>
      <rPr>
        <rFont val="Calibri"/>
        <b/>
        <color rgb="FF000000"/>
        <sz val="12.0"/>
      </rPr>
      <t>datos</t>
    </r>
    <r>
      <rPr>
        <rFont val="Calibri"/>
        <color rgb="FF000000"/>
        <sz val="12.0"/>
      </rPr>
      <t xml:space="preserve"> en las especificaciones del </t>
    </r>
    <r>
      <rPr>
        <rFont val="Calibri"/>
        <b/>
        <color rgb="FF000000"/>
        <sz val="12.0"/>
      </rPr>
      <t>proyecto</t>
    </r>
  </si>
  <si>
    <t>TAG.44</t>
  </si>
  <si>
    <t>Funciones para crear shaders y gestionarlos</t>
  </si>
  <si>
    <t>NM.04</t>
  </si>
  <si>
    <t>TAG.45</t>
  </si>
  <si>
    <r>
      <rPr>
        <rFont val="Calibri"/>
        <color rgb="FF000000"/>
        <sz val="12.0"/>
      </rPr>
      <t>Definición de</t>
    </r>
    <r>
      <rPr>
        <rFont val="Calibri"/>
        <b/>
        <color rgb="FF000000"/>
        <sz val="12.0"/>
      </rPr>
      <t xml:space="preserve"> métricas e indicadores</t>
    </r>
    <r>
      <rPr>
        <rFont val="Calibri"/>
        <color rgb="FF000000"/>
        <sz val="12.0"/>
      </rPr>
      <t xml:space="preserve"> del proyecto. En el contexto indicado se definen los indicadores principales del proyecto</t>
    </r>
  </si>
  <si>
    <t>Visualización</t>
  </si>
  <si>
    <t>Shader</t>
  </si>
  <si>
    <t>Shader básico (Sombreado de Phong, reflexión de Phong) con materiales</t>
  </si>
  <si>
    <t>RESUMEN ABP NM</t>
  </si>
  <si>
    <t>NM.05</t>
  </si>
  <si>
    <t xml:space="preserve">Incorporación de open data, API's, y otras fuentes heterogéneas </t>
  </si>
  <si>
    <t>TAG.46</t>
  </si>
  <si>
    <t>Shader básico (Sombreado de Phong, reflexión de Phong) con materiales y texturas</t>
  </si>
  <si>
    <t>NM.06</t>
  </si>
  <si>
    <t>Modelo para la integración de datos (basado en lo visto en el punto anterior de fuentes de datos)</t>
  </si>
  <si>
    <t>TAG.47</t>
  </si>
  <si>
    <t>Shader Cartoon</t>
  </si>
  <si>
    <t>TAG.48</t>
  </si>
  <si>
    <t>NM.07</t>
  </si>
  <si>
    <t>Shader light mapping</t>
  </si>
  <si>
    <t>Despliegue de la infraestructura del proyecto. Definición de cuadros de mando, implementación. Definición de KPI's implementación</t>
  </si>
  <si>
    <t>TAG.49</t>
  </si>
  <si>
    <t>Shader Deferred Shading</t>
  </si>
  <si>
    <t>NM.08</t>
  </si>
  <si>
    <t>Valoración de los cuadros de mando y KPI's definidos e incorporación de nuevos elementos según datos</t>
  </si>
  <si>
    <t>TAG.50</t>
  </si>
  <si>
    <t>Integración</t>
  </si>
  <si>
    <t>Integración con la aplicación</t>
  </si>
  <si>
    <t>NM.09</t>
  </si>
  <si>
    <t>Validación del funcionamiento</t>
  </si>
  <si>
    <t>TAG.51</t>
  </si>
  <si>
    <t>Aplicación</t>
  </si>
  <si>
    <r>
      <rPr>
        <rFont val="Calibri (Cuerpo)"/>
        <b/>
        <color rgb="FFFF0000"/>
        <sz val="12.0"/>
      </rPr>
      <t>[Solo GC]</t>
    </r>
    <r>
      <rPr>
        <rFont val="Calibri"/>
        <color rgb="FF000000"/>
        <sz val="12.0"/>
      </rPr>
      <t xml:space="preserve"> Realización de una aplicación que maneje el motor (sólo si no existe)</t>
    </r>
  </si>
  <si>
    <t>NM.10</t>
  </si>
  <si>
    <t>Informes presenciales de seguimiento: presencial en sesiones de laboratorio todo el grupo</t>
  </si>
  <si>
    <t>Hito 2, 3 y 4</t>
  </si>
  <si>
    <t>TAG.52</t>
  </si>
  <si>
    <t>Fachada</t>
  </si>
  <si>
    <t>Realización de una fachada entre el motor y la aplicación o videojuego</t>
  </si>
  <si>
    <t>TAG.53</t>
  </si>
  <si>
    <t>Avanzado</t>
  </si>
  <si>
    <t>Optimizaciones</t>
  </si>
  <si>
    <t>Bounding boxes (incluye retocar nodos, entidades y recursos malla)</t>
  </si>
  <si>
    <t>TAG.54</t>
  </si>
  <si>
    <t>Backface culling</t>
  </si>
  <si>
    <t>TAG.55</t>
  </si>
  <si>
    <t>Frustum culling</t>
  </si>
  <si>
    <t>TAG.56</t>
  </si>
  <si>
    <t>Tiles</t>
  </si>
  <si>
    <t>TAG.57</t>
  </si>
  <si>
    <t>Portales</t>
  </si>
  <si>
    <t>TAG.58</t>
  </si>
  <si>
    <t>Sombras</t>
  </si>
  <si>
    <t>Sombras proyectadas</t>
  </si>
  <si>
    <t>TAG.59</t>
  </si>
  <si>
    <t>Shadow mapping</t>
  </si>
  <si>
    <t>TAG.60</t>
  </si>
  <si>
    <t>Sombras volumétricas</t>
  </si>
  <si>
    <t>TAG.61</t>
  </si>
  <si>
    <t>Efectos visuales</t>
  </si>
  <si>
    <t>Sistema de partículas (sólo la incorporación en el motor)</t>
  </si>
  <si>
    <t>TAG.62</t>
  </si>
  <si>
    <t>Caustics</t>
  </si>
  <si>
    <t>TAG.63</t>
  </si>
  <si>
    <r>
      <rPr>
        <rFont val="Calibri (Cuerpo)"/>
        <b/>
        <color rgb="FFFF0000"/>
        <sz val="12.0"/>
      </rPr>
      <t>[Solo GC]</t>
    </r>
    <r>
      <rPr>
        <rFont val="Calibri"/>
        <color rgb="FF000000"/>
        <sz val="12.0"/>
      </rPr>
      <t xml:space="preserve"> Modelado (solo si no se cursa Realidad Virtual)</t>
    </r>
  </si>
  <si>
    <t>TAG.64</t>
  </si>
  <si>
    <t>Billboards (sólo la parte de visualización)</t>
  </si>
  <si>
    <t>TAG.65</t>
  </si>
  <si>
    <t>Skybox (sólo la incorporación en el motor)</t>
  </si>
  <si>
    <t>TAG.66</t>
  </si>
  <si>
    <t>Adicional</t>
  </si>
  <si>
    <t>Instalación librerías</t>
  </si>
  <si>
    <t>Librería matemática (GLM o GLMatrix)</t>
  </si>
  <si>
    <t>TAG.67</t>
  </si>
  <si>
    <r>
      <rPr>
        <rFont val="Calibri (Cuerpo)"/>
        <b/>
        <color rgb="FFFF0000"/>
        <sz val="12.0"/>
      </rPr>
      <t>[Solo CED]</t>
    </r>
    <r>
      <rPr>
        <rFont val="Calibri"/>
        <color rgb="FF000000"/>
        <sz val="12.0"/>
      </rPr>
      <t xml:space="preserve"> Librería de lectura de mallas (assimp…)</t>
    </r>
  </si>
  <si>
    <t>TAG.68</t>
  </si>
  <si>
    <r>
      <rPr>
        <rFont val="Calibri (Cuerpo)"/>
        <b/>
        <color rgb="FFFF0000"/>
        <sz val="12.0"/>
      </rPr>
      <t>[Solo CED]</t>
    </r>
    <r>
      <rPr>
        <rFont val="Calibri"/>
        <color rgb="FF000000"/>
        <sz val="12.0"/>
      </rPr>
      <t xml:space="preserve"> Librería de ventanas, entrada/salida... (GLFW…)</t>
    </r>
  </si>
  <si>
    <t>TAG.69</t>
  </si>
  <si>
    <t>Otros</t>
  </si>
  <si>
    <t>Otras funcionalidades complementarias (todo lo que no quepa en otro sitio)</t>
  </si>
  <si>
    <t>TAG.70</t>
  </si>
  <si>
    <t>Efectos en los ataques normales y especiales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</si>
</sst>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
    <numFmt numFmtId="165" formatCode="0\ %"/>
    <numFmt numFmtId="166" formatCode="0.0%"/>
    <numFmt numFmtId="167" formatCode="0.00;[Red]\-0.00;&quot;&quot;"/>
    <numFmt numFmtId="168" formatCode="mm/dd/yy"/>
    <numFmt numFmtId="169" formatCode="mm/dd/yyyy"/>
    <numFmt numFmtId="170" formatCode="0.00\ %"/>
  </numFmts>
  <fonts count="23">
    <font>
      <sz val="12.0"/>
      <color rgb="FF000000"/>
      <name val="Calibri"/>
    </font>
    <font>
      <b/>
      <sz val="18.0"/>
      <color rgb="FF000000"/>
      <name val="Calibri"/>
    </font>
    <font>
      <b/>
      <sz val="18.0"/>
      <color rgb="FFFFFFFF"/>
      <name val="Helvetica Neue"/>
    </font>
    <font/>
    <font>
      <sz val="12.0"/>
      <color rgb="FF000000"/>
      <name val="Helvetica Neue"/>
    </font>
    <font>
      <b/>
      <sz val="12.0"/>
      <color rgb="FF000000"/>
      <name val="Calibri"/>
    </font>
    <font>
      <b/>
      <sz val="16.0"/>
      <color rgb="FF000000"/>
      <name val="Calibri"/>
    </font>
    <font>
      <sz val="10.0"/>
      <name val="Helvetica Neue"/>
    </font>
    <font>
      <b/>
      <sz val="12.0"/>
      <color rgb="FFFFFFFF"/>
      <name val="Helvetica Neue"/>
    </font>
    <font>
      <b/>
      <sz val="12.0"/>
      <color rgb="FFFFFFFF"/>
      <name val="Calibri"/>
    </font>
    <font>
      <b/>
      <sz val="12.0"/>
      <color rgb="FF000000"/>
      <name val="Helvetica Neue"/>
    </font>
    <font>
      <b/>
      <sz val="14.0"/>
      <color rgb="FF000000"/>
      <name val="Helvetica Neue"/>
    </font>
    <font>
      <sz val="12.0"/>
      <name val="Calibri"/>
    </font>
    <font>
      <sz val="10.0"/>
      <color rgb="FFFFFFFF"/>
      <name val="Helvetica Neue"/>
    </font>
    <font>
      <b/>
      <sz val="11.0"/>
      <color rgb="FFFFFFFF"/>
      <name val="Helvetica Neue"/>
    </font>
    <font>
      <sz val="12.0"/>
      <name val="Helvetica Neue"/>
    </font>
    <font>
      <sz val="12.0"/>
      <color rgb="FF4C1900"/>
      <name val="Helvetica Neue"/>
    </font>
    <font>
      <sz val="11.0"/>
      <name val="Arial"/>
    </font>
    <font>
      <sz val="11.0"/>
      <name val="Cambria"/>
    </font>
    <font>
      <sz val="12.0"/>
      <color rgb="FFA5A5A5"/>
      <name val="Calibri"/>
    </font>
    <font>
      <sz val="16.0"/>
      <color rgb="FFA5A5A5"/>
      <name val="Calibri"/>
    </font>
    <font>
      <sz val="10.0"/>
      <name val="Arial"/>
    </font>
    <font>
      <b/>
      <sz val="12.0"/>
      <color rgb="FFFF0000"/>
      <name val="Calibri"/>
    </font>
  </fonts>
  <fills count="21">
    <fill>
      <patternFill patternType="none"/>
    </fill>
    <fill>
      <patternFill patternType="lightGray"/>
    </fill>
    <fill>
      <patternFill patternType="solid">
        <fgColor rgb="FF000080"/>
        <bgColor rgb="FF000080"/>
      </patternFill>
    </fill>
    <fill>
      <patternFill patternType="solid">
        <fgColor rgb="FF000000"/>
        <bgColor rgb="FF000000"/>
      </patternFill>
    </fill>
    <fill>
      <patternFill patternType="solid">
        <fgColor rgb="FF333333"/>
        <bgColor rgb="FF333333"/>
      </patternFill>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808019"/>
        <bgColor rgb="FF808019"/>
      </patternFill>
    </fill>
    <fill>
      <patternFill patternType="solid">
        <fgColor rgb="FFE6E64C"/>
        <bgColor rgb="FFE6E64C"/>
      </patternFill>
    </fill>
    <fill>
      <patternFill patternType="solid">
        <fgColor rgb="FFD8D8D8"/>
        <bgColor rgb="FFD8D8D8"/>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
      <patternFill patternType="solid">
        <fgColor rgb="FFFFFF00"/>
        <bgColor rgb="FFFFFF00"/>
      </patternFill>
    </fill>
    <fill>
      <patternFill patternType="solid">
        <fgColor rgb="FF99D74B"/>
        <bgColor rgb="FF99D74B"/>
      </patternFill>
    </fill>
    <fill>
      <patternFill patternType="solid">
        <fgColor rgb="FF95B3D7"/>
        <bgColor rgb="FF95B3D7"/>
      </patternFill>
    </fill>
  </fills>
  <borders count="92">
    <border/>
    <border>
      <left style="medium">
        <color rgb="FF000000"/>
      </left>
      <top style="medium">
        <color rgb="FF000000"/>
      </top>
    </border>
    <border>
      <left style="medium">
        <color rgb="FF000000"/>
      </left>
      <top style="medium">
        <color rgb="FF000000"/>
      </top>
      <bottom/>
    </border>
    <border>
      <top style="medium">
        <color rgb="FF000000"/>
      </top>
      <bottom/>
    </border>
    <border>
      <right style="medium">
        <color rgb="FF000000"/>
      </right>
      <top style="medium">
        <color rgb="FF000000"/>
      </top>
      <bottom/>
    </border>
    <border>
      <top style="medium">
        <color rgb="FF000000"/>
      </top>
    </border>
    <border>
      <right style="medium">
        <color rgb="FF000000"/>
      </right>
      <top style="medium">
        <color rgb="FF000000"/>
      </top>
    </border>
    <border>
      <left style="medium">
        <color rgb="FF000000"/>
      </left>
      <bottom style="medium">
        <color rgb="FF000000"/>
      </bottom>
    </border>
    <border>
      <left style="medium">
        <color rgb="FF000000"/>
      </left>
    </border>
    <border>
      <bottom style="medium">
        <color rgb="FF000000"/>
      </bottom>
    </border>
    <border>
      <right style="medium">
        <color rgb="FF000000"/>
      </right>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top/>
      <bottom/>
    </border>
    <border>
      <left style="medium">
        <color rgb="FF000000"/>
      </left>
      <right/>
      <top style="medium">
        <color rgb="FF000000"/>
      </top>
    </border>
    <border>
      <right/>
      <top/>
      <bottom/>
    </border>
    <border>
      <left/>
      <right/>
      <top style="medium">
        <color rgb="FF000000"/>
      </top>
    </border>
    <border>
      <top/>
      <bottom/>
    </border>
    <border>
      <left style="hair">
        <color rgb="FF000000"/>
      </left>
      <right style="hair">
        <color rgb="FF000000"/>
      </right>
      <top style="hair">
        <color rgb="FF000000"/>
      </top>
      <bottom style="hair">
        <color rgb="FF000000"/>
      </bottom>
    </border>
    <border>
      <left/>
      <top style="medium">
        <color rgb="FF000000"/>
      </top>
      <bottom/>
    </border>
    <border>
      <left style="medium">
        <color rgb="FF000000"/>
      </left>
      <right/>
      <bottom style="hair">
        <color rgb="FF000000"/>
      </bottom>
    </border>
    <border>
      <left/>
      <right/>
      <bottom style="hair">
        <color rgb="FF000000"/>
      </bottom>
    </border>
    <border>
      <left style="medium">
        <color rgb="FF000000"/>
      </left>
      <top style="medium">
        <color rgb="FF000000"/>
      </top>
      <bottom style="medium">
        <color rgb="FF000000"/>
      </bottom>
    </border>
    <border>
      <left/>
      <right/>
      <top/>
      <bottom/>
    </border>
    <border>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right style="hair">
        <color rgb="FF000000"/>
      </right>
      <bottom style="hair">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right style="medium">
        <color rgb="FF000000"/>
      </right>
      <bottom style="hair">
        <color rgb="FF000000"/>
      </bottom>
    </border>
    <border>
      <left style="medium">
        <color rgb="FF000000"/>
      </left>
      <right style="hair">
        <color rgb="FF000000"/>
      </right>
      <bottom style="hair">
        <color rgb="FF000000"/>
      </bottom>
    </border>
    <border>
      <left style="thin">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right style="hair">
        <color rgb="FF000000"/>
      </right>
    </border>
    <border>
      <left style="hair">
        <color rgb="FF000000"/>
      </left>
      <top style="hair">
        <color rgb="FF000000"/>
      </top>
      <bottom style="hair">
        <color rgb="FF000000"/>
      </bottom>
    </border>
    <border>
      <top style="hair">
        <color rgb="FF000000"/>
      </top>
      <bottom style="hair">
        <color rgb="FF000000"/>
      </bottom>
    </border>
    <border>
      <left style="thin">
        <color rgb="FF000000"/>
      </left>
      <right style="thin">
        <color rgb="FF000000"/>
      </right>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medium">
        <color rgb="FF000000"/>
      </right>
    </border>
    <border>
      <left style="medium">
        <color rgb="FF000000"/>
      </left>
      <right style="thin">
        <color rgb="FF000000"/>
      </right>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medium">
        <color rgb="FF000000"/>
      </left>
      <right style="hair">
        <color rgb="FF000000"/>
      </right>
      <bottom style="medium">
        <color rgb="FF000000"/>
      </bottom>
    </border>
    <border>
      <right style="hair">
        <color rgb="FF000000"/>
      </right>
      <bottom style="medium">
        <color rgb="FF000000"/>
      </bottom>
    </border>
    <border>
      <left style="medium">
        <color rgb="FF000000"/>
      </left>
      <right style="thin">
        <color rgb="FF000000"/>
      </right>
      <top style="medium">
        <color rgb="FF000000"/>
      </top>
      <bottom style="thin">
        <color rgb="FF000000"/>
      </bottom>
    </border>
    <border>
      <left style="hair">
        <color rgb="FF000000"/>
      </left>
      <right style="hair">
        <color rgb="FF000000"/>
      </right>
    </border>
    <border>
      <left style="medium">
        <color rgb="FF000000"/>
      </left>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thin">
        <color rgb="FF000000"/>
      </left>
      <right/>
      <top style="thin">
        <color rgb="FF000000"/>
      </top>
      <bottom style="thin">
        <color rgb="FF000000"/>
      </bottom>
    </border>
    <border>
      <left style="hair">
        <color rgb="FF000000"/>
      </left>
      <right/>
      <top style="thin">
        <color rgb="FF000000"/>
      </top>
      <bottom/>
    </border>
    <border>
      <left/>
      <right/>
      <top style="thin">
        <color rgb="FF000000"/>
      </top>
      <bottom/>
    </border>
    <border>
      <left/>
      <right style="hair">
        <color rgb="FF000000"/>
      </right>
      <top style="thin">
        <color rgb="FF000000"/>
      </top>
      <bottom/>
    </border>
    <border>
      <left style="hair">
        <color rgb="FF000000"/>
      </left>
      <right style="medium">
        <color rgb="FF000000"/>
      </right>
      <top style="hair">
        <color rgb="FF000000"/>
      </top>
      <bottom style="hair">
        <color rgb="FF000000"/>
      </bottom>
    </border>
    <border>
      <left style="medium">
        <color rgb="FF000000"/>
      </left>
      <right style="hair">
        <color rgb="FF000000"/>
      </right>
    </border>
    <border>
      <left style="hair">
        <color rgb="FF000000"/>
      </left>
      <right style="medium">
        <color rgb="FF000000"/>
      </right>
      <top style="hair">
        <color rgb="FF000000"/>
      </top>
      <bottom style="medium">
        <color rgb="FF000000"/>
      </bottom>
    </border>
    <border>
      <left style="thin">
        <color rgb="FF000000"/>
      </left>
      <right style="thin">
        <color rgb="FF000000"/>
      </right>
      <top/>
      <bottom/>
    </border>
    <border>
      <left style="medium">
        <color rgb="FF000000"/>
      </left>
      <right/>
      <bottom/>
    </border>
    <border>
      <left/>
      <right/>
      <bottom/>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hair">
        <color rgb="FF000000"/>
      </left>
      <right style="hair">
        <color rgb="FF000000"/>
      </right>
      <bottom style="medium">
        <color rgb="FF000000"/>
      </bottom>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1" fillId="0" fontId="1" numFmtId="0" xfId="0" applyAlignment="1" applyBorder="1" applyFont="1">
      <alignment horizontal="center"/>
    </xf>
    <xf borderId="2" fillId="2" fontId="2" numFmtId="0" xfId="0" applyAlignment="1" applyBorder="1" applyFill="1" applyFont="1">
      <alignment horizontal="center" vertical="center"/>
    </xf>
    <xf borderId="3" fillId="0" fontId="3" numFmtId="0" xfId="0" applyBorder="1" applyFont="1"/>
    <xf borderId="0" fillId="0" fontId="0" numFmtId="0" xfId="0"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horizontal="left" shrinkToFit="0" vertical="center" wrapText="1"/>
    </xf>
    <xf borderId="8" fillId="0" fontId="0" numFmtId="0" xfId="0" applyAlignment="1" applyBorder="1" applyFont="1">
      <alignment horizontal="center" shrinkToFit="0" vertical="center" wrapText="1"/>
    </xf>
    <xf borderId="9" fillId="0" fontId="3" numFmtId="0" xfId="0" applyBorder="1" applyFont="1"/>
    <xf borderId="10" fillId="0" fontId="3" numFmtId="0" xfId="0" applyBorder="1" applyFont="1"/>
    <xf borderId="11" fillId="0" fontId="3" numFmtId="0" xfId="0" applyBorder="1" applyFont="1"/>
    <xf borderId="8" fillId="0" fontId="5" numFmtId="0" xfId="0" applyAlignment="1" applyBorder="1" applyFont="1">
      <alignment horizontal="left" shrinkToFit="0" wrapText="1"/>
    </xf>
    <xf borderId="7" fillId="0" fontId="0" numFmtId="0" xfId="0" applyAlignment="1" applyBorder="1" applyFont="1">
      <alignment horizontal="left" shrinkToFit="0" wrapText="1"/>
    </xf>
    <xf borderId="8" fillId="0" fontId="5" numFmtId="0" xfId="0" applyAlignment="1" applyBorder="1" applyFont="1">
      <alignment horizontal="left" shrinkToFit="0" vertical="center" wrapText="1"/>
    </xf>
    <xf borderId="0" fillId="0" fontId="6" numFmtId="0" xfId="0" applyAlignment="1" applyFont="1">
      <alignment horizontal="center" vertical="center"/>
    </xf>
    <xf borderId="0" fillId="0" fontId="5" numFmtId="0" xfId="0" applyAlignment="1" applyFont="1">
      <alignment horizontal="center" vertical="center"/>
    </xf>
    <xf borderId="0" fillId="0" fontId="7" numFmtId="0" xfId="0" applyFont="1"/>
    <xf borderId="12" fillId="0" fontId="0" numFmtId="0" xfId="0" applyBorder="1" applyFont="1"/>
    <xf borderId="8" fillId="0" fontId="0" numFmtId="0" xfId="0" applyAlignment="1" applyBorder="1" applyFont="1">
      <alignment horizontal="left" shrinkToFit="0" vertical="center" wrapText="1"/>
    </xf>
    <xf borderId="13" fillId="3" fontId="8" numFmtId="0" xfId="0" applyAlignment="1" applyBorder="1" applyFill="1" applyFont="1">
      <alignment horizontal="center" vertical="center"/>
    </xf>
    <xf borderId="14" fillId="3" fontId="9" numFmtId="0" xfId="0" applyAlignment="1" applyBorder="1" applyFont="1">
      <alignment horizontal="center" vertical="center"/>
    </xf>
    <xf borderId="7" fillId="0" fontId="0" numFmtId="0" xfId="0" applyAlignment="1" applyBorder="1" applyFont="1">
      <alignment horizontal="left" shrinkToFit="0" vertical="center" wrapText="1"/>
    </xf>
    <xf borderId="15" fillId="0" fontId="3" numFmtId="0" xfId="0" applyBorder="1" applyFont="1"/>
    <xf borderId="16" fillId="3" fontId="9" numFmtId="0" xfId="0" applyAlignment="1" applyBorder="1" applyFont="1">
      <alignment horizontal="center" vertical="center"/>
    </xf>
    <xf borderId="17" fillId="0" fontId="3" numFmtId="0" xfId="0" applyBorder="1" applyFont="1"/>
    <xf borderId="16" fillId="3" fontId="9" numFmtId="0" xfId="0" applyAlignment="1" applyBorder="1" applyFont="1">
      <alignment horizontal="center" shrinkToFit="0" vertical="center" wrapText="1"/>
    </xf>
    <xf borderId="18" fillId="4" fontId="8" numFmtId="0" xfId="0" applyAlignment="1" applyBorder="1" applyFill="1" applyFont="1">
      <alignment horizontal="left" vertical="center"/>
    </xf>
    <xf borderId="19" fillId="3" fontId="9" numFmtId="0" xfId="0" applyAlignment="1" applyBorder="1" applyFont="1">
      <alignment horizontal="center" shrinkToFit="0" vertical="center" wrapText="1"/>
    </xf>
    <xf borderId="0" fillId="0" fontId="0" numFmtId="0" xfId="0" applyAlignment="1" applyFont="1">
      <alignment horizontal="left" shrinkToFit="0" vertical="center" wrapText="1"/>
    </xf>
    <xf borderId="20" fillId="0" fontId="3" numFmtId="0" xfId="0" applyBorder="1" applyFont="1"/>
    <xf borderId="21" fillId="0" fontId="3" numFmtId="0" xfId="0" applyBorder="1" applyFont="1"/>
    <xf borderId="18" fillId="4" fontId="8" numFmtId="0" xfId="0" applyAlignment="1" applyBorder="1" applyFont="1">
      <alignment horizontal="right"/>
    </xf>
    <xf borderId="22" fillId="0" fontId="0" numFmtId="0" xfId="0" applyBorder="1" applyFont="1"/>
    <xf borderId="23" fillId="3" fontId="9" numFmtId="0" xfId="0" applyAlignment="1" applyBorder="1" applyFont="1">
      <alignment horizontal="center" shrinkToFit="0" wrapText="1"/>
    </xf>
    <xf borderId="24" fillId="5" fontId="0" numFmtId="0" xfId="0" applyAlignment="1" applyBorder="1" applyFill="1" applyFont="1">
      <alignment horizontal="center"/>
    </xf>
    <xf borderId="25" fillId="0" fontId="3" numFmtId="0" xfId="0" applyBorder="1" applyFont="1"/>
    <xf borderId="26" fillId="0" fontId="3" numFmtId="0" xfId="0" applyBorder="1" applyFont="1"/>
    <xf borderId="27" fillId="3" fontId="9" numFmtId="0" xfId="0" applyAlignment="1" applyBorder="1" applyFont="1">
      <alignment horizontal="center" shrinkToFit="0" wrapText="1"/>
    </xf>
    <xf borderId="28" fillId="0" fontId="4" numFmtId="0" xfId="0" applyAlignment="1" applyBorder="1" applyFont="1">
      <alignment horizontal="left" vertical="center"/>
    </xf>
    <xf borderId="0" fillId="0" fontId="0" numFmtId="0" xfId="0" applyAlignment="1" applyFont="1">
      <alignment horizontal="center"/>
    </xf>
    <xf borderId="29" fillId="0" fontId="3" numFmtId="0" xfId="0" applyBorder="1" applyFont="1"/>
    <xf borderId="13" fillId="6" fontId="5" numFmtId="0" xfId="0" applyAlignment="1" applyBorder="1" applyFill="1" applyFont="1">
      <alignment horizontal="center"/>
    </xf>
    <xf borderId="30" fillId="0" fontId="3" numFmtId="0" xfId="0" applyBorder="1" applyFont="1"/>
    <xf borderId="13" fillId="7" fontId="5" numFmtId="0" xfId="0" applyAlignment="1" applyBorder="1" applyFill="1" applyFont="1">
      <alignment horizontal="center"/>
    </xf>
    <xf borderId="31" fillId="0" fontId="0" numFmtId="0" xfId="0" applyBorder="1" applyFont="1"/>
    <xf borderId="18" fillId="0" fontId="4" numFmtId="0" xfId="0" applyBorder="1" applyFont="1"/>
    <xf borderId="32" fillId="0" fontId="0" numFmtId="0" xfId="0" applyBorder="1" applyFont="1"/>
    <xf borderId="13" fillId="8" fontId="5" numFmtId="0" xfId="0" applyAlignment="1" applyBorder="1" applyFill="1" applyFont="1">
      <alignment horizontal="center"/>
    </xf>
    <xf borderId="32" fillId="0" fontId="0" numFmtId="0" xfId="0" applyAlignment="1" applyBorder="1" applyFont="1">
      <alignment horizontal="center"/>
    </xf>
    <xf borderId="0" fillId="0" fontId="0" numFmtId="0" xfId="0" applyAlignment="1" applyFont="1">
      <alignment horizontal="center" shrinkToFit="0" vertical="center" wrapText="1"/>
    </xf>
    <xf borderId="12" fillId="0" fontId="0" numFmtId="0" xfId="0" applyAlignment="1" applyBorder="1" applyFont="1">
      <alignment horizontal="center" shrinkToFit="0" vertical="center" wrapText="1"/>
    </xf>
    <xf borderId="18" fillId="0" fontId="4" numFmtId="0" xfId="0" applyAlignment="1" applyBorder="1" applyFont="1">
      <alignment horizontal="left" vertical="center"/>
    </xf>
    <xf borderId="33" fillId="0" fontId="0" numFmtId="164" xfId="0" applyAlignment="1" applyBorder="1" applyFont="1" applyNumberFormat="1">
      <alignment horizontal="center"/>
    </xf>
    <xf borderId="34" fillId="0" fontId="0" numFmtId="0" xfId="0" applyAlignment="1" applyBorder="1" applyFont="1">
      <alignment horizontal="center" shrinkToFit="0" vertical="center" wrapText="1"/>
    </xf>
    <xf borderId="33" fillId="0" fontId="0" numFmtId="0" xfId="0" applyAlignment="1" applyBorder="1" applyFont="1">
      <alignment horizontal="center"/>
    </xf>
    <xf borderId="35" fillId="6" fontId="5" numFmtId="0" xfId="0" applyAlignment="1" applyBorder="1" applyFont="1">
      <alignment horizontal="center" shrinkToFit="0" vertical="center" wrapText="1"/>
    </xf>
    <xf borderId="18" fillId="0" fontId="4" numFmtId="2" xfId="0" applyBorder="1" applyFont="1" applyNumberFormat="1"/>
    <xf borderId="35" fillId="7" fontId="5" numFmtId="0" xfId="0" applyAlignment="1" applyBorder="1" applyFont="1">
      <alignment horizontal="center" shrinkToFit="0" vertical="center" wrapText="1"/>
    </xf>
    <xf borderId="36" fillId="0" fontId="0" numFmtId="164" xfId="0" applyAlignment="1" applyBorder="1" applyFont="1" applyNumberFormat="1">
      <alignment horizontal="center"/>
    </xf>
    <xf borderId="18" fillId="0" fontId="10" numFmtId="2" xfId="0" applyBorder="1" applyFont="1" applyNumberFormat="1"/>
    <xf borderId="0" fillId="0" fontId="0" numFmtId="165" xfId="0" applyFont="1" applyNumberFormat="1"/>
    <xf borderId="35" fillId="8" fontId="5" numFmtId="0" xfId="0" applyAlignment="1" applyBorder="1" applyFont="1">
      <alignment horizontal="center" shrinkToFit="0" vertical="center" wrapText="1"/>
    </xf>
    <xf borderId="18" fillId="0" fontId="10" numFmtId="166" xfId="0" applyAlignment="1" applyBorder="1" applyFont="1" applyNumberFormat="1">
      <alignment vertical="center"/>
    </xf>
    <xf borderId="37" fillId="0" fontId="0" numFmtId="0" xfId="0" applyBorder="1" applyFont="1"/>
    <xf borderId="18" fillId="9" fontId="10" numFmtId="0" xfId="0" applyAlignment="1" applyBorder="1" applyFill="1" applyFont="1">
      <alignment horizontal="left" vertical="center"/>
    </xf>
    <xf borderId="33" fillId="0" fontId="0" numFmtId="0" xfId="0" applyBorder="1" applyFont="1"/>
    <xf borderId="28" fillId="0" fontId="0" numFmtId="0" xfId="0" applyBorder="1" applyFont="1"/>
    <xf borderId="18" fillId="10" fontId="10" numFmtId="0" xfId="0" applyBorder="1" applyFill="1" applyFont="1"/>
    <xf borderId="38" fillId="11" fontId="0" numFmtId="0" xfId="0" applyBorder="1" applyFill="1" applyFont="1"/>
    <xf borderId="28" fillId="12" fontId="10" numFmtId="0" xfId="0" applyAlignment="1" applyBorder="1" applyFill="1" applyFont="1">
      <alignment horizontal="left" vertical="center"/>
    </xf>
    <xf borderId="39" fillId="11" fontId="0" numFmtId="0" xfId="0" applyBorder="1" applyFont="1"/>
    <xf borderId="18" fillId="12" fontId="11" numFmtId="2" xfId="0" applyBorder="1" applyFont="1" applyNumberFormat="1"/>
    <xf borderId="40" fillId="11" fontId="0" numFmtId="0" xfId="0" applyBorder="1" applyFont="1"/>
    <xf borderId="0" fillId="0" fontId="0" numFmtId="166" xfId="0" applyFont="1" applyNumberFormat="1"/>
    <xf borderId="30" fillId="0" fontId="0" numFmtId="0" xfId="0" applyBorder="1" applyFont="1"/>
    <xf borderId="33" fillId="0" fontId="0" numFmtId="2" xfId="0" applyBorder="1" applyFont="1" applyNumberFormat="1"/>
    <xf borderId="34" fillId="3" fontId="8" numFmtId="0" xfId="0" applyAlignment="1" applyBorder="1" applyFont="1">
      <alignment horizontal="center" vertical="center"/>
    </xf>
    <xf borderId="41" fillId="11" fontId="0" numFmtId="0" xfId="0" applyBorder="1" applyFont="1"/>
    <xf borderId="34" fillId="3" fontId="8" numFmtId="0" xfId="0" applyAlignment="1" applyBorder="1" applyFont="1">
      <alignment horizontal="center" shrinkToFit="0" vertical="center" wrapText="1"/>
    </xf>
    <xf borderId="42" fillId="11" fontId="0" numFmtId="0" xfId="0" applyBorder="1" applyFont="1"/>
    <xf borderId="34" fillId="13" fontId="8" numFmtId="0" xfId="0" applyAlignment="1" applyBorder="1" applyFill="1" applyFont="1">
      <alignment horizontal="center" shrinkToFit="0" vertical="center" wrapText="1"/>
    </xf>
    <xf borderId="42" fillId="11" fontId="12" numFmtId="0" xfId="0" applyBorder="1" applyFont="1"/>
    <xf borderId="28" fillId="3" fontId="8" numFmtId="0" xfId="0" applyAlignment="1" applyBorder="1" applyFont="1">
      <alignment horizontal="center" shrinkToFit="0" vertical="center" wrapText="1"/>
    </xf>
    <xf borderId="0" fillId="0" fontId="6" numFmtId="0" xfId="0" applyAlignment="1" applyFont="1">
      <alignment horizontal="center"/>
    </xf>
    <xf borderId="28" fillId="13" fontId="8" numFmtId="0" xfId="0" applyAlignment="1" applyBorder="1" applyFont="1">
      <alignment horizontal="center" shrinkToFit="0" vertical="center" wrapText="1"/>
    </xf>
    <xf borderId="12" fillId="11" fontId="0" numFmtId="0" xfId="0" applyBorder="1" applyFont="1"/>
    <xf borderId="43" fillId="0" fontId="3" numFmtId="0" xfId="0" applyBorder="1" applyFont="1"/>
    <xf borderId="44" fillId="11" fontId="0" numFmtId="0" xfId="0" applyBorder="1" applyFont="1"/>
    <xf borderId="12" fillId="3" fontId="13" numFmtId="0" xfId="0" applyAlignment="1" applyBorder="1" applyFont="1">
      <alignment horizontal="center" shrinkToFit="0" vertical="center" wrapText="1"/>
    </xf>
    <xf borderId="12" fillId="14" fontId="14" numFmtId="0" xfId="0" applyAlignment="1" applyBorder="1" applyFill="1" applyFont="1">
      <alignment horizontal="center" shrinkToFit="0" vertical="center" wrapText="1"/>
    </xf>
    <xf borderId="45" fillId="0" fontId="0" numFmtId="0" xfId="0" applyBorder="1" applyFont="1"/>
    <xf borderId="46" fillId="9" fontId="11" numFmtId="0" xfId="0" applyAlignment="1" applyBorder="1" applyFont="1">
      <alignment horizontal="right" vertical="center"/>
    </xf>
    <xf borderId="47" fillId="0" fontId="3" numFmtId="0" xfId="0" applyBorder="1" applyFont="1"/>
    <xf borderId="0" fillId="0" fontId="0" numFmtId="0" xfId="0" applyAlignment="1" applyFont="1">
      <alignment horizontal="right"/>
    </xf>
    <xf borderId="32" fillId="0" fontId="3" numFmtId="0" xfId="0" applyBorder="1" applyFont="1"/>
    <xf borderId="48" fillId="11" fontId="0" numFmtId="0" xfId="0" applyBorder="1" applyFont="1"/>
    <xf borderId="18" fillId="10" fontId="11" numFmtId="2" xfId="0" applyAlignment="1" applyBorder="1" applyFont="1" applyNumberFormat="1">
      <alignment horizontal="right" shrinkToFit="0" vertical="center" wrapText="1"/>
    </xf>
    <xf borderId="49" fillId="11" fontId="0" numFmtId="0" xfId="0" applyBorder="1" applyFont="1"/>
    <xf borderId="12" fillId="0" fontId="15" numFmtId="0" xfId="0" applyAlignment="1" applyBorder="1" applyFont="1">
      <alignment horizontal="center"/>
    </xf>
    <xf borderId="12" fillId="0" fontId="15" numFmtId="0" xfId="0" applyBorder="1" applyFont="1"/>
    <xf borderId="49" fillId="11" fontId="12" numFmtId="0" xfId="0" applyBorder="1" applyFont="1"/>
    <xf borderId="12" fillId="0" fontId="0" numFmtId="165" xfId="0" applyBorder="1" applyFont="1" applyNumberFormat="1"/>
    <xf borderId="50" fillId="11" fontId="0" numFmtId="0" xfId="0" applyBorder="1" applyFont="1"/>
    <xf borderId="45" fillId="0" fontId="0" numFmtId="0" xfId="0" applyAlignment="1" applyBorder="1" applyFont="1">
      <alignment horizontal="center"/>
    </xf>
    <xf borderId="12" fillId="0" fontId="4" numFmtId="0" xfId="0" applyBorder="1" applyFont="1"/>
    <xf borderId="51" fillId="11" fontId="0" numFmtId="0" xfId="0" applyBorder="1" applyFont="1"/>
    <xf borderId="12" fillId="15" fontId="15" numFmtId="0" xfId="0" applyAlignment="1" applyBorder="1" applyFill="1" applyFont="1">
      <alignment horizontal="center"/>
    </xf>
    <xf borderId="12" fillId="0" fontId="16" numFmtId="2" xfId="0" applyBorder="1" applyFont="1" applyNumberFormat="1"/>
    <xf borderId="43" fillId="0" fontId="0" numFmtId="0" xfId="0" applyBorder="1" applyFont="1"/>
    <xf borderId="12" fillId="0" fontId="15" numFmtId="2" xfId="0" applyBorder="1" applyFont="1" applyNumberFormat="1"/>
    <xf borderId="12" fillId="15" fontId="15" numFmtId="2" xfId="0" applyBorder="1" applyFont="1" applyNumberFormat="1"/>
    <xf borderId="12" fillId="0" fontId="0" numFmtId="164" xfId="0" applyBorder="1" applyFont="1" applyNumberFormat="1"/>
    <xf borderId="12" fillId="16" fontId="10" numFmtId="167" xfId="0" applyBorder="1" applyFill="1" applyFont="1" applyNumberFormat="1"/>
    <xf borderId="12" fillId="0" fontId="17" numFmtId="0" xfId="0" applyBorder="1" applyFont="1"/>
    <xf borderId="0" fillId="0" fontId="1" numFmtId="0" xfId="0" applyFont="1"/>
    <xf borderId="33" fillId="0" fontId="0" numFmtId="1" xfId="0" applyAlignment="1" applyBorder="1" applyFont="1" applyNumberFormat="1">
      <alignment horizontal="center"/>
    </xf>
    <xf borderId="0" fillId="0" fontId="0" numFmtId="0" xfId="0" applyAlignment="1" applyFont="1">
      <alignment shrinkToFit="0" wrapText="1"/>
    </xf>
    <xf borderId="12" fillId="0" fontId="4" numFmtId="0" xfId="0" applyAlignment="1" applyBorder="1" applyFont="1">
      <alignment horizontal="left"/>
    </xf>
    <xf borderId="52" fillId="0" fontId="0" numFmtId="0" xfId="0" applyBorder="1" applyFont="1"/>
    <xf borderId="53" fillId="0" fontId="0" numFmtId="0" xfId="0" applyBorder="1" applyFont="1"/>
    <xf borderId="54" fillId="0" fontId="0" numFmtId="0" xfId="0" applyBorder="1" applyFont="1"/>
    <xf borderId="55" fillId="0" fontId="0" numFmtId="0" xfId="0" applyAlignment="1" applyBorder="1" applyFont="1">
      <alignment horizontal="center" vertical="center"/>
    </xf>
    <xf borderId="56" fillId="0" fontId="0" numFmtId="0" xfId="0" applyAlignment="1" applyBorder="1" applyFont="1">
      <alignment horizontal="center" shrinkToFit="0" vertical="center" wrapText="1"/>
    </xf>
    <xf borderId="12" fillId="0" fontId="10" numFmtId="0" xfId="0" applyBorder="1" applyFont="1"/>
    <xf borderId="43" fillId="0" fontId="0" numFmtId="2" xfId="0" applyBorder="1" applyFont="1" applyNumberFormat="1"/>
    <xf borderId="57" fillId="0" fontId="0" numFmtId="2" xfId="0" applyBorder="1" applyFont="1" applyNumberFormat="1"/>
    <xf borderId="58" fillId="0" fontId="3" numFmtId="0" xfId="0" applyBorder="1" applyFont="1"/>
    <xf borderId="56" fillId="0" fontId="3" numFmtId="0" xfId="0" applyBorder="1" applyFont="1"/>
    <xf borderId="12" fillId="0" fontId="0" numFmtId="2" xfId="0" applyBorder="1" applyFont="1" applyNumberFormat="1"/>
    <xf borderId="44" fillId="0" fontId="0" numFmtId="2" xfId="0" applyBorder="1" applyFont="1" applyNumberFormat="1"/>
    <xf borderId="12" fillId="5" fontId="0" numFmtId="0" xfId="0" applyBorder="1" applyFont="1"/>
    <xf borderId="59" fillId="0" fontId="3" numFmtId="0" xfId="0" applyBorder="1" applyFont="1"/>
    <xf borderId="60" fillId="0" fontId="0" numFmtId="0" xfId="0" applyAlignment="1" applyBorder="1" applyFont="1">
      <alignment horizontal="center" shrinkToFit="0" wrapText="1"/>
    </xf>
    <xf borderId="12" fillId="0" fontId="4" numFmtId="168" xfId="0" applyAlignment="1" applyBorder="1" applyFont="1" applyNumberFormat="1">
      <alignment horizontal="center"/>
    </xf>
    <xf borderId="12" fillId="15" fontId="4" numFmtId="0" xfId="0" applyAlignment="1" applyBorder="1" applyFont="1">
      <alignment horizontal="center"/>
    </xf>
    <xf borderId="34" fillId="0" fontId="0" numFmtId="0" xfId="0" applyBorder="1" applyFont="1"/>
    <xf borderId="34" fillId="0" fontId="0" numFmtId="2" xfId="0" applyBorder="1" applyFont="1" applyNumberFormat="1"/>
    <xf borderId="61" fillId="0" fontId="0" numFmtId="2" xfId="0" applyBorder="1" applyFont="1" applyNumberFormat="1"/>
    <xf borderId="62" fillId="0" fontId="3" numFmtId="0" xfId="0" applyBorder="1" applyFont="1"/>
    <xf borderId="63" fillId="0" fontId="0" numFmtId="0" xfId="0" applyBorder="1" applyFont="1"/>
    <xf borderId="50" fillId="0" fontId="0" numFmtId="0" xfId="0" applyBorder="1" applyFont="1"/>
    <xf borderId="50" fillId="0" fontId="0" numFmtId="2" xfId="0" applyBorder="1" applyFont="1" applyNumberFormat="1"/>
    <xf borderId="51" fillId="0" fontId="0" numFmtId="2" xfId="0" applyBorder="1" applyFont="1" applyNumberFormat="1"/>
    <xf borderId="0" fillId="0" fontId="0" numFmtId="0" xfId="0" applyAlignment="1" applyFont="1">
      <alignment horizontal="center" vertical="center"/>
    </xf>
    <xf borderId="64" fillId="0" fontId="0" numFmtId="0" xfId="0" applyBorder="1" applyFont="1"/>
    <xf borderId="0" fillId="0" fontId="0" numFmtId="2" xfId="0" applyFont="1" applyNumberFormat="1"/>
    <xf borderId="65" fillId="0" fontId="0" numFmtId="0" xfId="0" applyBorder="1" applyFont="1"/>
    <xf borderId="65" fillId="0" fontId="0" numFmtId="0" xfId="0" applyAlignment="1" applyBorder="1" applyFont="1">
      <alignment horizontal="center"/>
    </xf>
    <xf borderId="65" fillId="0" fontId="0" numFmtId="2" xfId="0" applyBorder="1" applyFont="1" applyNumberFormat="1"/>
    <xf borderId="65" fillId="0" fontId="0" numFmtId="164" xfId="0" applyAlignment="1" applyBorder="1" applyFont="1" applyNumberFormat="1">
      <alignment horizontal="center"/>
    </xf>
    <xf borderId="11" fillId="0" fontId="0" numFmtId="164" xfId="0" applyAlignment="1" applyBorder="1" applyFont="1" applyNumberFormat="1">
      <alignment horizontal="center"/>
    </xf>
    <xf borderId="66" fillId="0" fontId="0" numFmtId="0" xfId="0" applyBorder="1" applyFont="1"/>
    <xf borderId="12" fillId="15" fontId="15" numFmtId="0" xfId="0" applyAlignment="1" applyBorder="1" applyFont="1">
      <alignment horizontal="center" readingOrder="0"/>
    </xf>
    <xf borderId="38" fillId="0" fontId="0" numFmtId="0" xfId="0" applyBorder="1" applyFont="1"/>
    <xf borderId="67" fillId="0" fontId="0" numFmtId="0" xfId="0" applyBorder="1" applyFont="1"/>
    <xf borderId="12" fillId="0" fontId="4" numFmtId="169" xfId="0" applyAlignment="1" applyBorder="1" applyFont="1" applyNumberFormat="1">
      <alignment horizontal="center"/>
    </xf>
    <xf borderId="0" fillId="0" fontId="0" numFmtId="164" xfId="0" applyFont="1" applyNumberFormat="1"/>
    <xf borderId="38" fillId="0" fontId="0" numFmtId="2" xfId="0" applyBorder="1" applyFont="1" applyNumberFormat="1"/>
    <xf borderId="40" fillId="0" fontId="0" numFmtId="2" xfId="0" applyBorder="1" applyFont="1" applyNumberFormat="1"/>
    <xf borderId="0" fillId="0" fontId="18" numFmtId="164" xfId="0" applyFont="1" applyNumberFormat="1"/>
    <xf borderId="60" fillId="0" fontId="0" numFmtId="0" xfId="0" applyBorder="1" applyFont="1"/>
    <xf borderId="12" fillId="0" fontId="0" numFmtId="166" xfId="0" applyBorder="1" applyFont="1" applyNumberFormat="1"/>
    <xf borderId="68" fillId="0" fontId="0" numFmtId="0" xfId="0" applyBorder="1" applyFont="1"/>
    <xf borderId="44" fillId="0" fontId="0" numFmtId="0" xfId="0" applyBorder="1" applyFont="1"/>
    <xf borderId="50" fillId="17" fontId="12" numFmtId="0" xfId="0" applyBorder="1" applyFill="1" applyFont="1"/>
    <xf borderId="50" fillId="5" fontId="12" numFmtId="0" xfId="0" applyBorder="1" applyFont="1"/>
    <xf borderId="50" fillId="17" fontId="12" numFmtId="2" xfId="0" applyBorder="1" applyFont="1" applyNumberFormat="1"/>
    <xf borderId="51" fillId="17" fontId="12" numFmtId="2" xfId="0" applyBorder="1" applyFont="1" applyNumberFormat="1"/>
    <xf borderId="69" fillId="11" fontId="19" numFmtId="0" xfId="0" applyBorder="1" applyFont="1"/>
    <xf borderId="70" fillId="11" fontId="19" numFmtId="0" xfId="0" applyBorder="1" applyFont="1"/>
    <xf borderId="71" fillId="11" fontId="19" numFmtId="0" xfId="0" applyBorder="1" applyFont="1"/>
    <xf borderId="8" fillId="0" fontId="19" numFmtId="0" xfId="0" applyBorder="1" applyFont="1"/>
    <xf borderId="0" fillId="0" fontId="19" numFmtId="0" xfId="0" applyFont="1"/>
    <xf borderId="10" fillId="0" fontId="19" numFmtId="0" xfId="0" applyBorder="1" applyFont="1"/>
    <xf borderId="7" fillId="0" fontId="19" numFmtId="0" xfId="0" applyBorder="1" applyFont="1"/>
    <xf borderId="9" fillId="0" fontId="19" numFmtId="0" xfId="0" applyBorder="1" applyFont="1"/>
    <xf borderId="11" fillId="0" fontId="19" numFmtId="165" xfId="0" applyBorder="1" applyFont="1" applyNumberFormat="1"/>
    <xf borderId="72" fillId="11" fontId="20" numFmtId="0" xfId="0" applyBorder="1" applyFont="1"/>
    <xf borderId="73" fillId="11" fontId="20" numFmtId="0" xfId="0" applyBorder="1" applyFont="1"/>
    <xf borderId="74" fillId="11" fontId="20" numFmtId="0" xfId="0" applyBorder="1" applyFont="1"/>
    <xf borderId="10" fillId="0" fontId="19" numFmtId="165" xfId="0" applyBorder="1" applyFont="1" applyNumberFormat="1"/>
    <xf borderId="11" fillId="0" fontId="19" numFmtId="0" xfId="0" applyBorder="1" applyFont="1"/>
    <xf borderId="12" fillId="0" fontId="4" numFmtId="0" xfId="0" applyAlignment="1" applyBorder="1" applyFont="1">
      <alignment shrinkToFit="0" wrapText="1"/>
    </xf>
    <xf borderId="12" fillId="0" fontId="15" numFmtId="16" xfId="0" applyAlignment="1" applyBorder="1" applyFont="1" applyNumberFormat="1">
      <alignment horizontal="center"/>
    </xf>
    <xf borderId="10" fillId="0" fontId="19" numFmtId="170" xfId="0" applyBorder="1" applyFont="1" applyNumberFormat="1"/>
    <xf borderId="11" fillId="0" fontId="19" numFmtId="170" xfId="0" applyBorder="1" applyFont="1" applyNumberFormat="1"/>
    <xf borderId="11" fillId="0" fontId="19" numFmtId="17" xfId="0" applyBorder="1" applyFont="1" applyNumberFormat="1"/>
    <xf borderId="12" fillId="0" fontId="4" numFmtId="0" xfId="0" applyAlignment="1" applyBorder="1" applyFont="1">
      <alignment horizontal="left" shrinkToFit="0" wrapText="1"/>
    </xf>
    <xf borderId="18" fillId="0" fontId="0" numFmtId="0" xfId="0" applyBorder="1" applyFont="1"/>
    <xf borderId="31" fillId="0" fontId="0" numFmtId="0" xfId="0" applyAlignment="1" applyBorder="1" applyFont="1">
      <alignment shrinkToFit="0" vertical="top" wrapText="1"/>
    </xf>
    <xf borderId="18" fillId="0" fontId="0" numFmtId="0" xfId="0" applyAlignment="1" applyBorder="1" applyFont="1">
      <alignment shrinkToFit="0" vertical="top" wrapText="1"/>
    </xf>
    <xf borderId="0" fillId="0" fontId="21" numFmtId="0" xfId="0" applyFont="1"/>
    <xf borderId="18" fillId="0" fontId="0" numFmtId="2" xfId="0" applyAlignment="1" applyBorder="1" applyFont="1" applyNumberFormat="1">
      <alignment shrinkToFit="0" vertical="top" wrapText="1"/>
    </xf>
    <xf borderId="36" fillId="0" fontId="0" numFmtId="0" xfId="0" applyAlignment="1" applyBorder="1" applyFont="1">
      <alignment shrinkToFit="0" vertical="top" wrapText="1"/>
    </xf>
    <xf borderId="23" fillId="3" fontId="8" numFmtId="0" xfId="0" applyAlignment="1" applyBorder="1" applyFont="1">
      <alignment horizontal="center" vertical="center"/>
    </xf>
    <xf borderId="23" fillId="4" fontId="8" numFmtId="0" xfId="0" applyAlignment="1" applyBorder="1" applyFont="1">
      <alignment horizontal="right"/>
    </xf>
    <xf borderId="0" fillId="0" fontId="4" numFmtId="0" xfId="0" applyFont="1"/>
    <xf borderId="75" fillId="0" fontId="0" numFmtId="0" xfId="0" applyAlignment="1" applyBorder="1" applyFont="1">
      <alignment shrinkToFit="0" vertical="top" wrapText="1"/>
    </xf>
    <xf borderId="76" fillId="0" fontId="0" numFmtId="0" xfId="0" applyAlignment="1" applyBorder="1" applyFont="1">
      <alignment shrinkToFit="0" vertical="top" wrapText="1"/>
    </xf>
    <xf borderId="76" fillId="0" fontId="0" numFmtId="2" xfId="0" applyAlignment="1" applyBorder="1" applyFont="1" applyNumberFormat="1">
      <alignment shrinkToFit="0" vertical="top" wrapText="1"/>
    </xf>
    <xf borderId="11" fillId="0" fontId="0" numFmtId="0" xfId="0" applyAlignment="1" applyBorder="1" applyFont="1">
      <alignment shrinkToFit="0" vertical="top" wrapText="1"/>
    </xf>
    <xf borderId="0" fillId="0" fontId="0" numFmtId="0" xfId="0" applyAlignment="1" applyFont="1">
      <alignment shrinkToFit="0" vertical="top" wrapText="1"/>
    </xf>
    <xf borderId="0" fillId="0" fontId="0" numFmtId="0" xfId="0" applyAlignment="1" applyFont="1">
      <alignment horizontal="right" shrinkToFit="0" vertical="top" wrapText="1"/>
    </xf>
    <xf borderId="23" fillId="10" fontId="10" numFmtId="0" xfId="0" applyBorder="1" applyFont="1"/>
    <xf borderId="0" fillId="0" fontId="0" numFmtId="2" xfId="0" applyAlignment="1" applyFont="1" applyNumberFormat="1">
      <alignment shrinkToFit="0" vertical="top" wrapText="1"/>
    </xf>
    <xf borderId="77" fillId="3" fontId="8" numFmtId="0" xfId="0" applyAlignment="1" applyBorder="1" applyFont="1">
      <alignment shrinkToFit="0" vertical="center" wrapText="1"/>
    </xf>
    <xf borderId="8" fillId="0" fontId="5" numFmtId="0" xfId="0" applyAlignment="1" applyBorder="1" applyFont="1">
      <alignment horizontal="center" shrinkToFit="0" wrapText="1"/>
    </xf>
    <xf borderId="78" fillId="9" fontId="11" numFmtId="0" xfId="0" applyAlignment="1" applyBorder="1" applyFont="1">
      <alignment vertical="center"/>
    </xf>
    <xf borderId="79" fillId="9" fontId="11" numFmtId="0" xfId="0" applyAlignment="1" applyBorder="1" applyFont="1">
      <alignment vertical="center"/>
    </xf>
    <xf borderId="7" fillId="0" fontId="0" numFmtId="0" xfId="0" applyAlignment="1" applyBorder="1" applyFont="1">
      <alignment horizontal="center" shrinkToFit="0" wrapText="1"/>
    </xf>
    <xf borderId="80" fillId="9" fontId="11" numFmtId="0" xfId="0" applyAlignment="1" applyBorder="1" applyFont="1">
      <alignment vertical="center"/>
    </xf>
    <xf borderId="12" fillId="0" fontId="12" numFmtId="0" xfId="0" applyAlignment="1" applyBorder="1" applyFont="1">
      <alignment horizontal="center"/>
    </xf>
    <xf borderId="12" fillId="0" fontId="12" numFmtId="0" xfId="0" applyBorder="1" applyFont="1"/>
    <xf borderId="23" fillId="18" fontId="0" numFmtId="0" xfId="0" applyBorder="1" applyFill="1" applyFont="1"/>
    <xf borderId="32" fillId="0" fontId="0" numFmtId="0" xfId="0" applyAlignment="1" applyBorder="1" applyFont="1">
      <alignment shrinkToFit="0" vertical="top" wrapText="1"/>
    </xf>
    <xf borderId="32" fillId="0" fontId="0" numFmtId="2" xfId="0" applyAlignment="1" applyBorder="1" applyFont="1" applyNumberFormat="1">
      <alignment shrinkToFit="0" vertical="top" wrapText="1"/>
    </xf>
    <xf borderId="12" fillId="15" fontId="12" numFmtId="0" xfId="0" applyAlignment="1" applyBorder="1" applyFont="1">
      <alignment horizontal="center"/>
    </xf>
    <xf borderId="7" fillId="0" fontId="0" numFmtId="0" xfId="0" applyAlignment="1" applyBorder="1" applyFont="1">
      <alignment horizontal="center"/>
    </xf>
    <xf borderId="81" fillId="0" fontId="0" numFmtId="0" xfId="0" applyAlignment="1" applyBorder="1" applyFont="1">
      <alignment shrinkToFit="0" vertical="top" wrapText="1"/>
    </xf>
    <xf borderId="12" fillId="16" fontId="0" numFmtId="0" xfId="0" applyAlignment="1" applyBorder="1" applyFont="1">
      <alignment horizontal="right"/>
    </xf>
    <xf borderId="37" fillId="0" fontId="0" numFmtId="0" xfId="0" applyAlignment="1" applyBorder="1" applyFont="1">
      <alignment shrinkToFit="0" vertical="top" wrapText="1"/>
    </xf>
    <xf borderId="33" fillId="0" fontId="0" numFmtId="0" xfId="0" applyAlignment="1" applyBorder="1" applyFont="1">
      <alignment shrinkToFit="0" vertical="top" wrapText="1"/>
    </xf>
    <xf borderId="12" fillId="15" fontId="12" numFmtId="2" xfId="0" applyBorder="1" applyFont="1" applyNumberFormat="1"/>
    <xf borderId="33" fillId="0" fontId="0" numFmtId="2" xfId="0" applyAlignment="1" applyBorder="1" applyFont="1" applyNumberFormat="1">
      <alignment shrinkToFit="0" vertical="top" wrapText="1"/>
    </xf>
    <xf borderId="12" fillId="16" fontId="5" numFmtId="167" xfId="0" applyBorder="1" applyFont="1" applyNumberFormat="1"/>
    <xf borderId="45" fillId="0" fontId="0" numFmtId="0" xfId="0" applyAlignment="1" applyBorder="1" applyFont="1">
      <alignment shrinkToFit="0" vertical="top" wrapText="1"/>
    </xf>
    <xf borderId="23" fillId="19" fontId="0" numFmtId="0" xfId="0" applyBorder="1" applyFill="1" applyFont="1"/>
    <xf borderId="12" fillId="0" fontId="12" numFmtId="16" xfId="0" applyAlignment="1" applyBorder="1" applyFont="1" applyNumberFormat="1">
      <alignment horizontal="center"/>
    </xf>
    <xf borderId="82" fillId="0" fontId="0" numFmtId="0" xfId="0" applyAlignment="1" applyBorder="1" applyFont="1">
      <alignment shrinkToFit="0" vertical="top" wrapText="1"/>
    </xf>
    <xf borderId="45" fillId="0" fontId="0" numFmtId="2" xfId="0" applyAlignment="1" applyBorder="1" applyFont="1" applyNumberFormat="1">
      <alignment shrinkToFit="0" vertical="top" wrapText="1"/>
    </xf>
    <xf borderId="83" fillId="0" fontId="0" numFmtId="0" xfId="0" applyAlignment="1" applyBorder="1" applyFont="1">
      <alignment shrinkToFit="0" vertical="top" wrapText="1"/>
    </xf>
    <xf borderId="23" fillId="20" fontId="0" numFmtId="0" xfId="0" applyBorder="1" applyFill="1" applyFont="1"/>
    <xf borderId="12" fillId="15" fontId="0" numFmtId="0" xfId="0" applyAlignment="1" applyBorder="1" applyFont="1">
      <alignment horizontal="center"/>
    </xf>
    <xf borderId="34" fillId="0" fontId="12" numFmtId="0" xfId="0" applyAlignment="1" applyBorder="1" applyFont="1">
      <alignment horizontal="center"/>
    </xf>
    <xf borderId="34" fillId="0" fontId="12" numFmtId="0" xfId="0" applyBorder="1" applyFont="1"/>
    <xf borderId="84" fillId="15" fontId="12" numFmtId="2" xfId="0" applyBorder="1" applyFont="1" applyNumberFormat="1"/>
    <xf borderId="35" fillId="16" fontId="5" numFmtId="167" xfId="0" applyBorder="1" applyFont="1" applyNumberFormat="1"/>
    <xf borderId="85" fillId="0" fontId="3" numFmtId="0" xfId="0" applyBorder="1" applyFont="1"/>
    <xf borderId="12" fillId="18" fontId="0" numFmtId="0" xfId="0" applyBorder="1" applyFont="1"/>
    <xf borderId="86" fillId="0" fontId="3" numFmtId="0" xfId="0" applyBorder="1" applyFont="1"/>
    <xf borderId="87" fillId="0" fontId="0" numFmtId="0" xfId="0" applyAlignment="1" applyBorder="1" applyFont="1">
      <alignment shrinkToFit="0" vertical="top" wrapText="1"/>
    </xf>
    <xf borderId="88" fillId="0" fontId="0" numFmtId="0" xfId="0" applyAlignment="1" applyBorder="1" applyFont="1">
      <alignment shrinkToFit="0" vertical="top" wrapText="1"/>
    </xf>
    <xf borderId="12" fillId="15" fontId="12" numFmtId="0" xfId="0" applyBorder="1" applyFont="1"/>
    <xf borderId="5" fillId="0" fontId="0" numFmtId="2" xfId="0" applyAlignment="1" applyBorder="1" applyFont="1" applyNumberFormat="1">
      <alignment shrinkToFit="0" vertical="top" wrapText="1"/>
    </xf>
    <xf borderId="89" fillId="0" fontId="0" numFmtId="2" xfId="0" applyAlignment="1" applyBorder="1" applyFont="1" applyNumberFormat="1">
      <alignment shrinkToFit="0" vertical="top" wrapText="1"/>
    </xf>
    <xf borderId="90" fillId="0" fontId="0" numFmtId="0" xfId="0" applyAlignment="1" applyBorder="1" applyFont="1">
      <alignment shrinkToFit="0" vertical="top" wrapText="1"/>
    </xf>
    <xf borderId="18" fillId="0" fontId="5" numFmtId="0" xfId="0" applyAlignment="1" applyBorder="1" applyFont="1">
      <alignment shrinkToFit="0" vertical="top" wrapText="1"/>
    </xf>
    <xf borderId="12" fillId="20" fontId="0" numFmtId="0" xfId="0" applyBorder="1" applyFont="1"/>
    <xf borderId="12" fillId="11" fontId="12" numFmtId="0" xfId="0" applyAlignment="1" applyBorder="1" applyFont="1">
      <alignment horizontal="center"/>
    </xf>
    <xf borderId="67" fillId="0" fontId="0" numFmtId="0" xfId="0" applyAlignment="1" applyBorder="1" applyFont="1">
      <alignment shrinkToFit="0" vertical="top" wrapText="1"/>
    </xf>
    <xf borderId="12" fillId="19" fontId="22" numFmtId="0" xfId="0" applyBorder="1" applyFont="1"/>
    <xf borderId="91" fillId="0" fontId="0" numFmtId="0" xfId="0" applyAlignment="1" applyBorder="1" applyFont="1">
      <alignment shrinkToFit="0" vertical="top" wrapText="1"/>
    </xf>
    <xf borderId="12" fillId="18" fontId="22" numFmtId="0" xfId="0" applyBorder="1" applyFont="1"/>
    <xf borderId="12" fillId="19" fontId="0" numFmtId="0" xfId="0" applyBorder="1" applyFont="1"/>
    <xf borderId="0" fillId="0" fontId="18" numFmtId="0" xfId="0" applyAlignment="1" applyFont="1">
      <alignment horizontal="right"/>
    </xf>
    <xf borderId="12" fillId="15" fontId="12" numFmtId="0" xfId="0" applyAlignment="1" applyBorder="1" applyFont="1">
      <alignment horizontal="right"/>
    </xf>
    <xf borderId="23" fillId="19" fontId="21" numFmtId="0" xfId="0" applyBorder="1" applyFont="1"/>
  </cellXfs>
  <cellStyles count="1">
    <cellStyle xfId="0" name="Normal" builtinId="0"/>
  </cellStyles>
  <dxfs count="2">
    <dxf>
      <font>
        <b/>
        <color rgb="FFFFFFFF"/>
      </font>
      <fill>
        <patternFill patternType="solid">
          <fgColor rgb="FFFFC7CE"/>
          <bgColor rgb="FFFFC7CE"/>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3.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8.11"/>
    <col customWidth="1" min="3" max="3" width="24.11"/>
    <col customWidth="1" min="4" max="4" width="14.67"/>
    <col customWidth="1" min="5" max="26" width="10.78"/>
  </cols>
  <sheetData>
    <row r="1" ht="15.75" customHeight="1">
      <c r="A1" s="4"/>
      <c r="B1" s="4"/>
      <c r="C1" s="4"/>
      <c r="D1" s="4"/>
      <c r="E1" s="4"/>
      <c r="F1" s="4"/>
      <c r="G1" s="4"/>
      <c r="H1" s="4"/>
      <c r="I1" s="4"/>
      <c r="J1" s="4"/>
      <c r="K1" s="4"/>
      <c r="L1" s="4"/>
      <c r="M1" s="4"/>
      <c r="N1" s="4"/>
      <c r="O1" s="4"/>
      <c r="P1" s="4"/>
      <c r="Q1" s="4"/>
      <c r="R1" s="4"/>
      <c r="S1" s="4"/>
      <c r="T1" s="4"/>
      <c r="U1" s="4"/>
      <c r="V1" s="4"/>
    </row>
    <row r="2" ht="15.75" customHeight="1">
      <c r="A2" s="4"/>
      <c r="B2" s="1" t="s">
        <v>2</v>
      </c>
      <c r="C2" s="6"/>
      <c r="D2" s="6"/>
      <c r="E2" s="6"/>
      <c r="F2" s="6"/>
      <c r="G2" s="6"/>
      <c r="H2" s="6"/>
      <c r="I2" s="6"/>
      <c r="J2" s="6"/>
      <c r="K2" s="6"/>
      <c r="L2" s="6"/>
      <c r="M2" s="6"/>
      <c r="N2" s="6"/>
      <c r="O2" s="6"/>
      <c r="P2" s="6"/>
      <c r="Q2" s="6"/>
      <c r="R2" s="7"/>
      <c r="S2" s="4"/>
      <c r="T2" s="4"/>
      <c r="U2" s="4"/>
      <c r="V2" s="4"/>
    </row>
    <row r="3" ht="46.5" customHeight="1">
      <c r="A3" s="4"/>
      <c r="B3" s="9" t="s">
        <v>5</v>
      </c>
      <c r="R3" s="11"/>
      <c r="S3" s="4"/>
      <c r="T3" s="4"/>
      <c r="U3" s="4"/>
      <c r="V3" s="4"/>
    </row>
    <row r="4" ht="15.75" customHeight="1">
      <c r="A4" s="4"/>
      <c r="B4" s="15" t="s">
        <v>6</v>
      </c>
      <c r="R4" s="11"/>
      <c r="S4" s="4"/>
      <c r="T4" s="4"/>
      <c r="U4" s="4"/>
      <c r="V4" s="4"/>
    </row>
    <row r="5" ht="15.75" customHeight="1">
      <c r="A5" s="4"/>
      <c r="B5" s="20" t="s">
        <v>9</v>
      </c>
      <c r="R5" s="11"/>
      <c r="S5" s="4"/>
      <c r="T5" s="4"/>
      <c r="U5" s="4"/>
      <c r="V5" s="4"/>
    </row>
    <row r="6" ht="15.75" customHeight="1">
      <c r="A6" s="4"/>
      <c r="B6" s="23" t="s">
        <v>13</v>
      </c>
      <c r="C6" s="10"/>
      <c r="D6" s="10"/>
      <c r="E6" s="10"/>
      <c r="F6" s="10"/>
      <c r="G6" s="10"/>
      <c r="H6" s="10"/>
      <c r="I6" s="10"/>
      <c r="J6" s="10"/>
      <c r="K6" s="10"/>
      <c r="L6" s="10"/>
      <c r="M6" s="10"/>
      <c r="N6" s="10"/>
      <c r="O6" s="10"/>
      <c r="P6" s="10"/>
      <c r="Q6" s="10"/>
      <c r="R6" s="12"/>
      <c r="S6" s="4"/>
      <c r="T6" s="4"/>
      <c r="U6" s="4"/>
      <c r="V6" s="4"/>
    </row>
    <row r="7" ht="15.75" customHeight="1">
      <c r="A7" s="4"/>
      <c r="B7" s="30"/>
      <c r="C7" s="30"/>
      <c r="D7" s="30"/>
      <c r="E7" s="30"/>
      <c r="F7" s="30"/>
      <c r="G7" s="30"/>
      <c r="H7" s="30"/>
      <c r="I7" s="30"/>
      <c r="J7" s="30"/>
      <c r="K7" s="30"/>
      <c r="L7" s="30"/>
      <c r="M7" s="30"/>
      <c r="N7" s="30"/>
      <c r="O7" s="30"/>
      <c r="P7" s="30"/>
      <c r="Q7" s="30"/>
      <c r="R7" s="30"/>
      <c r="S7" s="4"/>
      <c r="T7" s="4"/>
      <c r="U7" s="4"/>
      <c r="V7" s="4"/>
    </row>
    <row r="8" ht="15.75" customHeight="1">
      <c r="A8" s="4"/>
      <c r="B8" s="30"/>
      <c r="C8" s="30"/>
      <c r="D8" s="30"/>
      <c r="E8" s="30"/>
      <c r="F8" s="30"/>
      <c r="G8" s="30"/>
      <c r="H8" s="30"/>
      <c r="I8" s="30"/>
      <c r="J8" s="30"/>
      <c r="K8" s="30"/>
      <c r="L8" s="30"/>
      <c r="M8" s="30"/>
      <c r="N8" s="30"/>
      <c r="O8" s="30"/>
      <c r="P8" s="30"/>
      <c r="Q8" s="30"/>
      <c r="R8" s="30"/>
      <c r="S8" s="4"/>
      <c r="T8" s="4"/>
      <c r="U8" s="4"/>
      <c r="V8" s="4"/>
    </row>
    <row r="9" ht="15.75" customHeight="1">
      <c r="A9" s="4"/>
      <c r="B9" s="34" t="s">
        <v>22</v>
      </c>
      <c r="C9" s="36"/>
      <c r="D9" s="37"/>
      <c r="E9" s="37"/>
      <c r="F9" s="38"/>
      <c r="G9" s="4"/>
      <c r="H9" s="4"/>
      <c r="I9" s="4"/>
      <c r="J9" s="4"/>
      <c r="K9" s="4"/>
      <c r="L9" s="4"/>
      <c r="M9" s="4"/>
      <c r="N9" s="4"/>
      <c r="O9" s="4"/>
      <c r="P9" s="4"/>
      <c r="Q9" s="4"/>
      <c r="R9" s="4"/>
      <c r="S9" s="4"/>
      <c r="T9" s="4"/>
      <c r="U9" s="4"/>
      <c r="V9" s="4"/>
      <c r="W9" s="4"/>
      <c r="X9" s="4"/>
      <c r="Y9" s="4"/>
      <c r="Z9" s="4"/>
    </row>
    <row r="10" ht="15.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5.75" customHeight="1">
      <c r="A11" s="4"/>
      <c r="B11" s="4"/>
      <c r="C11" s="4"/>
      <c r="D11" s="4"/>
      <c r="E11" s="43" t="s">
        <v>29</v>
      </c>
      <c r="F11" s="24"/>
      <c r="G11" s="45" t="s">
        <v>34</v>
      </c>
      <c r="H11" s="26"/>
      <c r="I11" s="26"/>
      <c r="J11" s="26"/>
      <c r="K11" s="24"/>
      <c r="L11" s="49" t="s">
        <v>35</v>
      </c>
      <c r="M11" s="26"/>
      <c r="N11" s="26"/>
      <c r="O11" s="26"/>
      <c r="P11" s="24"/>
      <c r="Q11" s="4"/>
      <c r="R11" s="4"/>
      <c r="S11" s="4"/>
      <c r="T11" s="4"/>
      <c r="U11" s="4"/>
      <c r="V11" s="4"/>
      <c r="W11" s="4"/>
      <c r="X11" s="4"/>
      <c r="Y11" s="4"/>
      <c r="Z11" s="4"/>
    </row>
    <row r="12" ht="15.75" customHeight="1">
      <c r="A12" s="51"/>
      <c r="B12" s="52" t="s">
        <v>39</v>
      </c>
      <c r="C12" s="55" t="s">
        <v>40</v>
      </c>
      <c r="D12" s="55" t="s">
        <v>42</v>
      </c>
      <c r="E12" s="57" t="s">
        <v>43</v>
      </c>
      <c r="F12" s="57" t="s">
        <v>44</v>
      </c>
      <c r="G12" s="59" t="s">
        <v>45</v>
      </c>
      <c r="H12" s="59" t="s">
        <v>48</v>
      </c>
      <c r="I12" s="59" t="s">
        <v>49</v>
      </c>
      <c r="J12" s="59" t="s">
        <v>50</v>
      </c>
      <c r="K12" s="59" t="s">
        <v>51</v>
      </c>
      <c r="L12" s="63" t="s">
        <v>52</v>
      </c>
      <c r="M12" s="63" t="s">
        <v>56</v>
      </c>
      <c r="N12" s="63" t="s">
        <v>57</v>
      </c>
      <c r="O12" s="63" t="s">
        <v>59</v>
      </c>
      <c r="P12" s="63" t="s">
        <v>60</v>
      </c>
      <c r="Q12" s="52" t="s">
        <v>61</v>
      </c>
      <c r="R12" s="52" t="s">
        <v>62</v>
      </c>
      <c r="S12" s="51"/>
      <c r="T12" s="51"/>
      <c r="U12" s="51"/>
      <c r="V12" s="51"/>
      <c r="W12" s="51"/>
      <c r="X12" s="51"/>
      <c r="Y12" s="51"/>
      <c r="Z12" s="51"/>
    </row>
    <row r="13" ht="15.75" customHeight="1">
      <c r="A13" s="4"/>
      <c r="B13" s="68">
        <v>1.0</v>
      </c>
      <c r="C13" s="70" t="s">
        <v>66</v>
      </c>
      <c r="D13" s="72" t="s">
        <v>74</v>
      </c>
      <c r="E13" s="72" t="s">
        <v>78</v>
      </c>
      <c r="F13" s="72" t="s">
        <v>78</v>
      </c>
      <c r="G13" s="72" t="s">
        <v>78</v>
      </c>
      <c r="H13" s="72" t="s">
        <v>78</v>
      </c>
      <c r="I13" s="72"/>
      <c r="J13" s="72" t="s">
        <v>78</v>
      </c>
      <c r="K13" s="72" t="s">
        <v>78</v>
      </c>
      <c r="L13" s="70"/>
      <c r="M13" s="70"/>
      <c r="N13" s="70"/>
      <c r="O13" s="70"/>
      <c r="P13" s="74"/>
      <c r="Q13" s="76">
        <f t="shared" ref="Q13:Q18" si="1">COUNTIF(E13:P13,"*")</f>
        <v>6</v>
      </c>
      <c r="R13" s="19">
        <f t="shared" ref="R13:R18" si="2">Q13*10</f>
        <v>60</v>
      </c>
      <c r="S13" s="4"/>
      <c r="T13" s="4"/>
      <c r="U13" s="4"/>
      <c r="V13" s="4"/>
      <c r="W13" s="4"/>
      <c r="X13" s="4"/>
      <c r="Y13" s="4"/>
      <c r="Z13" s="4"/>
    </row>
    <row r="14" ht="15.75" customHeight="1">
      <c r="A14" s="4"/>
      <c r="B14" s="68">
        <v>2.0</v>
      </c>
      <c r="C14" s="79" t="s">
        <v>83</v>
      </c>
      <c r="D14" s="81" t="s">
        <v>86</v>
      </c>
      <c r="E14" s="81" t="s">
        <v>78</v>
      </c>
      <c r="F14" s="81" t="s">
        <v>78</v>
      </c>
      <c r="G14" s="81" t="s">
        <v>78</v>
      </c>
      <c r="H14" s="81" t="s">
        <v>78</v>
      </c>
      <c r="I14" s="81" t="s">
        <v>78</v>
      </c>
      <c r="J14" s="83"/>
      <c r="K14" s="81" t="s">
        <v>78</v>
      </c>
      <c r="L14" s="87"/>
      <c r="M14" s="87"/>
      <c r="N14" s="87"/>
      <c r="O14" s="87"/>
      <c r="P14" s="89"/>
      <c r="Q14" s="76">
        <f t="shared" si="1"/>
        <v>6</v>
      </c>
      <c r="R14" s="19">
        <f t="shared" si="2"/>
        <v>60</v>
      </c>
      <c r="S14" s="4"/>
      <c r="T14" s="4"/>
      <c r="U14" s="4"/>
      <c r="V14" s="4"/>
      <c r="W14" s="4"/>
      <c r="X14" s="4"/>
      <c r="Y14" s="4"/>
      <c r="Z14" s="4"/>
    </row>
    <row r="15" ht="15.75" customHeight="1">
      <c r="A15" s="4"/>
      <c r="B15" s="68">
        <v>3.0</v>
      </c>
      <c r="C15" s="79" t="s">
        <v>102</v>
      </c>
      <c r="D15" s="81" t="s">
        <v>103</v>
      </c>
      <c r="E15" s="81" t="s">
        <v>78</v>
      </c>
      <c r="F15" s="81" t="s">
        <v>78</v>
      </c>
      <c r="G15" s="83"/>
      <c r="H15" s="81" t="s">
        <v>78</v>
      </c>
      <c r="I15" s="83"/>
      <c r="J15" s="81" t="s">
        <v>78</v>
      </c>
      <c r="K15" s="81" t="s">
        <v>78</v>
      </c>
      <c r="L15" s="87"/>
      <c r="M15" s="87"/>
      <c r="N15" s="87"/>
      <c r="O15" s="87"/>
      <c r="P15" s="89"/>
      <c r="Q15" s="76">
        <f t="shared" si="1"/>
        <v>5</v>
      </c>
      <c r="R15" s="19">
        <f t="shared" si="2"/>
        <v>50</v>
      </c>
      <c r="S15" s="4"/>
      <c r="T15" s="4"/>
      <c r="U15" s="4"/>
      <c r="V15" s="4"/>
      <c r="W15" s="4"/>
      <c r="X15" s="4"/>
      <c r="Y15" s="4"/>
      <c r="Z15" s="4"/>
    </row>
    <row r="16" ht="15.75" customHeight="1">
      <c r="A16" s="4"/>
      <c r="B16" s="68">
        <v>4.0</v>
      </c>
      <c r="C16" s="79" t="s">
        <v>107</v>
      </c>
      <c r="D16" s="81" t="s">
        <v>108</v>
      </c>
      <c r="E16" s="81" t="s">
        <v>78</v>
      </c>
      <c r="F16" s="81" t="s">
        <v>78</v>
      </c>
      <c r="G16" s="83"/>
      <c r="H16" s="81" t="s">
        <v>78</v>
      </c>
      <c r="I16" s="81" t="s">
        <v>78</v>
      </c>
      <c r="J16" s="81" t="s">
        <v>78</v>
      </c>
      <c r="K16" s="81" t="s">
        <v>78</v>
      </c>
      <c r="L16" s="87"/>
      <c r="M16" s="87"/>
      <c r="N16" s="87"/>
      <c r="O16" s="87"/>
      <c r="P16" s="89"/>
      <c r="Q16" s="76">
        <f t="shared" si="1"/>
        <v>6</v>
      </c>
      <c r="R16" s="19">
        <f t="shared" si="2"/>
        <v>60</v>
      </c>
      <c r="S16" s="4"/>
      <c r="T16" s="4"/>
      <c r="U16" s="4"/>
      <c r="V16" s="4"/>
      <c r="W16" s="4"/>
      <c r="X16" s="4"/>
      <c r="Y16" s="4"/>
      <c r="Z16" s="4"/>
    </row>
    <row r="17" ht="15.75" customHeight="1">
      <c r="A17" s="4"/>
      <c r="B17" s="68">
        <v>5.0</v>
      </c>
      <c r="C17" s="79" t="s">
        <v>110</v>
      </c>
      <c r="D17" s="81" t="s">
        <v>111</v>
      </c>
      <c r="E17" s="81" t="s">
        <v>78</v>
      </c>
      <c r="F17" s="81" t="s">
        <v>78</v>
      </c>
      <c r="G17" s="81" t="s">
        <v>78</v>
      </c>
      <c r="H17" s="81" t="s">
        <v>78</v>
      </c>
      <c r="I17" s="81" t="s">
        <v>78</v>
      </c>
      <c r="J17" s="81" t="s">
        <v>78</v>
      </c>
      <c r="K17" s="81" t="s">
        <v>78</v>
      </c>
      <c r="L17" s="87"/>
      <c r="M17" s="87"/>
      <c r="N17" s="87"/>
      <c r="O17" s="87"/>
      <c r="P17" s="89"/>
      <c r="Q17" s="76">
        <f t="shared" si="1"/>
        <v>7</v>
      </c>
      <c r="R17" s="19">
        <f t="shared" si="2"/>
        <v>70</v>
      </c>
      <c r="S17" s="4"/>
      <c r="T17" s="4"/>
      <c r="U17" s="4"/>
      <c r="V17" s="4"/>
      <c r="W17" s="4"/>
      <c r="X17" s="4"/>
      <c r="Y17" s="4"/>
      <c r="Z17" s="4"/>
    </row>
    <row r="18" ht="15.75" customHeight="1">
      <c r="A18" s="4"/>
      <c r="B18" s="68">
        <v>6.0</v>
      </c>
      <c r="C18" s="97" t="s">
        <v>112</v>
      </c>
      <c r="D18" s="99" t="s">
        <v>116</v>
      </c>
      <c r="E18" s="99" t="s">
        <v>78</v>
      </c>
      <c r="F18" s="99" t="s">
        <v>78</v>
      </c>
      <c r="G18" s="99" t="s">
        <v>78</v>
      </c>
      <c r="H18" s="99" t="s">
        <v>78</v>
      </c>
      <c r="I18" s="99" t="s">
        <v>78</v>
      </c>
      <c r="J18" s="102"/>
      <c r="K18" s="99" t="s">
        <v>78</v>
      </c>
      <c r="L18" s="104"/>
      <c r="M18" s="104"/>
      <c r="N18" s="104"/>
      <c r="O18" s="104"/>
      <c r="P18" s="107"/>
      <c r="Q18" s="76">
        <f t="shared" si="1"/>
        <v>6</v>
      </c>
      <c r="R18" s="19">
        <f t="shared" si="2"/>
        <v>60</v>
      </c>
      <c r="S18" s="4"/>
      <c r="T18" s="4"/>
      <c r="U18" s="4"/>
      <c r="V18" s="4"/>
      <c r="W18" s="4"/>
      <c r="X18" s="4"/>
      <c r="Y18" s="4"/>
      <c r="Z18" s="4"/>
    </row>
    <row r="19" ht="15.75" customHeight="1">
      <c r="A19" s="4"/>
      <c r="B19" s="19" t="s">
        <v>127</v>
      </c>
      <c r="C19" s="110">
        <f>COUNTIF(C13:C18,"*")</f>
        <v>6</v>
      </c>
      <c r="D19" s="110"/>
      <c r="E19" s="110">
        <f t="shared" ref="E19:P19" si="3">COUNTIF(E13:E18,"*")</f>
        <v>6</v>
      </c>
      <c r="F19" s="110">
        <f t="shared" si="3"/>
        <v>6</v>
      </c>
      <c r="G19" s="110">
        <f t="shared" si="3"/>
        <v>4</v>
      </c>
      <c r="H19" s="110">
        <f t="shared" si="3"/>
        <v>6</v>
      </c>
      <c r="I19" s="110">
        <f t="shared" si="3"/>
        <v>4</v>
      </c>
      <c r="J19" s="110">
        <f t="shared" si="3"/>
        <v>4</v>
      </c>
      <c r="K19" s="110">
        <f t="shared" si="3"/>
        <v>6</v>
      </c>
      <c r="L19" s="110">
        <f t="shared" si="3"/>
        <v>0</v>
      </c>
      <c r="M19" s="110">
        <f t="shared" si="3"/>
        <v>0</v>
      </c>
      <c r="N19" s="110">
        <f t="shared" si="3"/>
        <v>0</v>
      </c>
      <c r="O19" s="110">
        <f t="shared" si="3"/>
        <v>0</v>
      </c>
      <c r="P19" s="110">
        <f t="shared" si="3"/>
        <v>0</v>
      </c>
      <c r="Q19" s="19">
        <f>SUM(Q13:Q18)</f>
        <v>36</v>
      </c>
      <c r="R19" s="19"/>
      <c r="S19" s="4"/>
      <c r="T19" s="4"/>
      <c r="U19" s="4"/>
      <c r="V19" s="4"/>
      <c r="W19" s="4"/>
      <c r="X19" s="4"/>
      <c r="Y19" s="4"/>
      <c r="Z19" s="4"/>
    </row>
    <row r="20" ht="15.75" customHeight="1">
      <c r="A20" s="4"/>
      <c r="B20" s="19" t="s">
        <v>62</v>
      </c>
      <c r="C20" s="19"/>
      <c r="D20" s="19"/>
      <c r="E20" s="19">
        <f t="shared" ref="E20:P20" si="4">E19*10</f>
        <v>60</v>
      </c>
      <c r="F20" s="19">
        <f t="shared" si="4"/>
        <v>60</v>
      </c>
      <c r="G20" s="19">
        <f t="shared" si="4"/>
        <v>40</v>
      </c>
      <c r="H20" s="19">
        <f t="shared" si="4"/>
        <v>60</v>
      </c>
      <c r="I20" s="19">
        <f t="shared" si="4"/>
        <v>40</v>
      </c>
      <c r="J20" s="19">
        <f t="shared" si="4"/>
        <v>40</v>
      </c>
      <c r="K20" s="19">
        <f t="shared" si="4"/>
        <v>60</v>
      </c>
      <c r="L20" s="19">
        <f t="shared" si="4"/>
        <v>0</v>
      </c>
      <c r="M20" s="19">
        <f t="shared" si="4"/>
        <v>0</v>
      </c>
      <c r="N20" s="19">
        <f t="shared" si="4"/>
        <v>0</v>
      </c>
      <c r="O20" s="19">
        <f t="shared" si="4"/>
        <v>0</v>
      </c>
      <c r="P20" s="19">
        <f t="shared" si="4"/>
        <v>0</v>
      </c>
      <c r="Q20" s="4"/>
      <c r="R20" s="19">
        <f>SUM(R13:R18)</f>
        <v>360</v>
      </c>
      <c r="S20" s="4"/>
      <c r="T20" s="4"/>
      <c r="U20" s="4"/>
      <c r="V20" s="4"/>
      <c r="W20" s="4"/>
      <c r="X20" s="4"/>
      <c r="Y20" s="4"/>
      <c r="Z20"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3:R3"/>
    <mergeCell ref="B2:R2"/>
    <mergeCell ref="B4:R4"/>
    <mergeCell ref="B5:R5"/>
    <mergeCell ref="B6:R6"/>
    <mergeCell ref="C9:F9"/>
    <mergeCell ref="E11:F11"/>
    <mergeCell ref="G11:K11"/>
    <mergeCell ref="L11:P11"/>
  </mergeCells>
  <printOptions/>
  <pageMargins bottom="1.0" footer="0.0" header="0.0" left="0.75" right="0.75" top="1.0"/>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0.67"/>
    <col customWidth="1" min="3" max="3" width="6.33"/>
    <col customWidth="1" min="4" max="4" width="6.0"/>
    <col customWidth="1" min="5" max="5" width="10.44"/>
    <col customWidth="1" min="6" max="6" width="13.33"/>
    <col customWidth="1" min="7" max="7" width="84.78"/>
    <col customWidth="1" min="8" max="8" width="12.67"/>
    <col customWidth="1" min="9" max="11" width="10.44"/>
    <col customWidth="1" min="12" max="12" width="10.78"/>
    <col customWidth="1" min="13" max="13" width="10.44"/>
    <col customWidth="1" min="14" max="26" width="9.0"/>
  </cols>
  <sheetData>
    <row r="1" ht="15.75" customHeight="1"/>
    <row r="2" ht="15.75" customHeight="1">
      <c r="B2" s="1" t="s">
        <v>486</v>
      </c>
      <c r="C2" s="6"/>
      <c r="D2" s="6"/>
      <c r="E2" s="6"/>
      <c r="F2" s="6"/>
      <c r="G2" s="6"/>
      <c r="H2" s="6"/>
      <c r="I2" s="6"/>
      <c r="J2" s="6"/>
      <c r="K2" s="6"/>
      <c r="L2" s="6"/>
      <c r="M2" s="7"/>
    </row>
    <row r="3" ht="36.75" customHeight="1">
      <c r="B3" s="9" t="s">
        <v>416</v>
      </c>
      <c r="M3" s="11"/>
    </row>
    <row r="4" ht="15.75" customHeight="1">
      <c r="B4" s="208" t="s">
        <v>6</v>
      </c>
      <c r="M4" s="11"/>
    </row>
    <row r="5" ht="33.0" customHeight="1">
      <c r="B5" s="211" t="s">
        <v>487</v>
      </c>
      <c r="C5" s="10"/>
      <c r="D5" s="10"/>
      <c r="E5" s="10"/>
      <c r="F5" s="10"/>
      <c r="G5" s="10"/>
      <c r="H5" s="10"/>
      <c r="I5" s="10"/>
      <c r="J5" s="10"/>
      <c r="K5" s="10"/>
      <c r="L5" s="10"/>
      <c r="M5" s="12"/>
    </row>
    <row r="6" ht="15.75" customHeight="1"/>
    <row r="7" ht="15.75" customHeight="1">
      <c r="B7" s="16" t="s">
        <v>488</v>
      </c>
      <c r="H7" s="17"/>
      <c r="I7" s="17"/>
      <c r="J7" s="17"/>
      <c r="K7" s="17"/>
    </row>
    <row r="8" ht="15.0" customHeight="1">
      <c r="B8" s="19" t="s">
        <v>10</v>
      </c>
      <c r="C8" s="19">
        <v>30.0</v>
      </c>
      <c r="E8" s="22" t="s">
        <v>12</v>
      </c>
      <c r="F8" s="25" t="s">
        <v>84</v>
      </c>
      <c r="G8" s="25" t="s">
        <v>16</v>
      </c>
      <c r="H8" s="27" t="s">
        <v>430</v>
      </c>
      <c r="I8" s="29" t="s">
        <v>19</v>
      </c>
      <c r="J8" s="3"/>
      <c r="K8" s="3"/>
      <c r="L8" s="3"/>
      <c r="M8" s="5"/>
    </row>
    <row r="9" ht="15.75" customHeight="1">
      <c r="B9" s="19" t="s">
        <v>21</v>
      </c>
      <c r="C9" s="19">
        <v>120.0</v>
      </c>
      <c r="E9" s="31"/>
      <c r="F9" s="32"/>
      <c r="G9" s="32"/>
      <c r="H9" s="32"/>
      <c r="I9" s="35" t="s">
        <v>435</v>
      </c>
      <c r="J9" s="35" t="s">
        <v>492</v>
      </c>
      <c r="K9" s="35" t="s">
        <v>25</v>
      </c>
      <c r="L9" s="35" t="s">
        <v>436</v>
      </c>
      <c r="M9" s="39" t="s">
        <v>27</v>
      </c>
    </row>
    <row r="10" ht="15.75" customHeight="1">
      <c r="B10" s="19" t="s">
        <v>32</v>
      </c>
      <c r="C10" s="19">
        <v>0.0</v>
      </c>
      <c r="E10" s="191" t="s">
        <v>494</v>
      </c>
      <c r="F10" s="216" t="s">
        <v>444</v>
      </c>
      <c r="G10" s="216" t="s">
        <v>495</v>
      </c>
      <c r="H10" s="216" t="s">
        <v>88</v>
      </c>
      <c r="I10" s="217">
        <v>10.0</v>
      </c>
      <c r="J10" s="206">
        <f t="shared" ref="J10:J18" si="1">I10*100/150</f>
        <v>6.666666667</v>
      </c>
      <c r="K10" s="206"/>
      <c r="L10" s="217"/>
      <c r="M10" s="220"/>
    </row>
    <row r="11" ht="15.75" customHeight="1">
      <c r="B11" s="19" t="s">
        <v>55</v>
      </c>
      <c r="C11" s="19">
        <f>SUM(C8:C10)</f>
        <v>150</v>
      </c>
      <c r="E11" s="222" t="s">
        <v>502</v>
      </c>
      <c r="F11" s="223" t="s">
        <v>444</v>
      </c>
      <c r="G11" s="223" t="s">
        <v>503</v>
      </c>
      <c r="H11" s="223" t="s">
        <v>88</v>
      </c>
      <c r="I11" s="225">
        <v>10.0</v>
      </c>
      <c r="J11" s="194">
        <f t="shared" si="1"/>
        <v>6.666666667</v>
      </c>
      <c r="K11" s="194"/>
      <c r="L11" s="225"/>
      <c r="M11" s="220"/>
    </row>
    <row r="12" ht="15.75" customHeight="1">
      <c r="E12" s="222" t="s">
        <v>504</v>
      </c>
      <c r="F12" s="223" t="s">
        <v>444</v>
      </c>
      <c r="G12" s="223" t="s">
        <v>505</v>
      </c>
      <c r="H12" s="223" t="s">
        <v>506</v>
      </c>
      <c r="I12" s="225">
        <v>2.0</v>
      </c>
      <c r="J12" s="194">
        <f t="shared" si="1"/>
        <v>1.333333333</v>
      </c>
      <c r="K12" s="194"/>
      <c r="L12" s="225"/>
      <c r="M12" s="220"/>
    </row>
    <row r="13" ht="15.75" customHeight="1">
      <c r="E13" s="222" t="s">
        <v>507</v>
      </c>
      <c r="F13" s="223" t="s">
        <v>444</v>
      </c>
      <c r="G13" s="223" t="s">
        <v>509</v>
      </c>
      <c r="H13" s="225" t="s">
        <v>506</v>
      </c>
      <c r="I13" s="225">
        <v>2.0</v>
      </c>
      <c r="J13" s="194">
        <f t="shared" si="1"/>
        <v>1.333333333</v>
      </c>
      <c r="K13" s="194"/>
      <c r="L13" s="225"/>
      <c r="M13" s="220"/>
    </row>
    <row r="14" ht="15.75" customHeight="1">
      <c r="B14" s="85" t="s">
        <v>511</v>
      </c>
      <c r="E14" s="222" t="s">
        <v>512</v>
      </c>
      <c r="F14" s="223" t="s">
        <v>444</v>
      </c>
      <c r="G14" s="223" t="s">
        <v>513</v>
      </c>
      <c r="H14" s="227" t="s">
        <v>506</v>
      </c>
      <c r="I14" s="225">
        <v>3.0</v>
      </c>
      <c r="J14" s="194">
        <f t="shared" si="1"/>
        <v>2</v>
      </c>
      <c r="K14" s="194"/>
      <c r="L14" s="225"/>
      <c r="M14" s="220"/>
    </row>
    <row r="15" ht="15.75" customHeight="1">
      <c r="B15" s="19" t="s">
        <v>96</v>
      </c>
      <c r="C15" s="19">
        <f>'Principal - ABP'!O19</f>
        <v>0</v>
      </c>
      <c r="E15" s="222" t="s">
        <v>516</v>
      </c>
      <c r="F15" s="227" t="s">
        <v>444</v>
      </c>
      <c r="G15" s="227" t="s">
        <v>517</v>
      </c>
      <c r="H15" s="227" t="s">
        <v>506</v>
      </c>
      <c r="I15" s="225">
        <v>2.0</v>
      </c>
      <c r="J15" s="194">
        <f t="shared" si="1"/>
        <v>1.333333333</v>
      </c>
      <c r="K15" s="194"/>
      <c r="L15" s="225"/>
      <c r="M15" s="220"/>
    </row>
    <row r="16" ht="15.75" customHeight="1">
      <c r="B16" s="19" t="s">
        <v>104</v>
      </c>
      <c r="C16" s="19">
        <f>C9*C15</f>
        <v>0</v>
      </c>
      <c r="E16" s="222" t="s">
        <v>518</v>
      </c>
      <c r="F16" s="223" t="s">
        <v>471</v>
      </c>
      <c r="G16" s="223" t="s">
        <v>519</v>
      </c>
      <c r="H16" s="216" t="s">
        <v>520</v>
      </c>
      <c r="I16" s="225">
        <v>96.0</v>
      </c>
      <c r="J16" s="225">
        <f t="shared" si="1"/>
        <v>64</v>
      </c>
      <c r="K16" s="225"/>
      <c r="L16" s="225"/>
      <c r="M16" s="220"/>
    </row>
    <row r="17" ht="15.75" customHeight="1">
      <c r="B17" s="19" t="s">
        <v>113</v>
      </c>
      <c r="C17" s="130">
        <f>K19</f>
        <v>0</v>
      </c>
      <c r="E17" s="230" t="s">
        <v>526</v>
      </c>
      <c r="F17" s="227" t="s">
        <v>530</v>
      </c>
      <c r="G17" s="227" t="s">
        <v>531</v>
      </c>
      <c r="H17" s="231" t="s">
        <v>532</v>
      </c>
      <c r="I17" s="231">
        <v>10.0</v>
      </c>
      <c r="J17" s="231">
        <f t="shared" si="1"/>
        <v>6.666666667</v>
      </c>
      <c r="K17" s="231"/>
      <c r="L17" s="231"/>
      <c r="M17" s="220"/>
    </row>
    <row r="18" ht="15.75" customHeight="1">
      <c r="B18" s="19" t="s">
        <v>117</v>
      </c>
      <c r="C18" s="103" t="str">
        <f>C17/C16-1</f>
        <v>#DIV/0!</v>
      </c>
      <c r="E18" s="199" t="s">
        <v>537</v>
      </c>
      <c r="F18" s="200" t="s">
        <v>70</v>
      </c>
      <c r="G18" s="200" t="s">
        <v>538</v>
      </c>
      <c r="H18" s="200" t="s">
        <v>539</v>
      </c>
      <c r="I18" s="201">
        <v>15.0</v>
      </c>
      <c r="J18" s="201">
        <f t="shared" si="1"/>
        <v>10</v>
      </c>
      <c r="K18" s="200"/>
      <c r="L18" s="201"/>
      <c r="M18" s="232"/>
    </row>
    <row r="19" ht="15.75" customHeight="1">
      <c r="B19" s="19" t="s">
        <v>124</v>
      </c>
      <c r="C19" s="19">
        <f>C15*10</f>
        <v>0</v>
      </c>
      <c r="E19" s="203"/>
      <c r="F19" s="227"/>
      <c r="G19" s="227"/>
      <c r="I19" s="206">
        <f t="shared" ref="I19:M19" si="2">SUM(I10:I18)</f>
        <v>150</v>
      </c>
      <c r="J19" s="206">
        <f t="shared" si="2"/>
        <v>100</v>
      </c>
      <c r="K19" s="206">
        <f t="shared" si="2"/>
        <v>0</v>
      </c>
      <c r="L19" s="206">
        <f t="shared" si="2"/>
        <v>0</v>
      </c>
      <c r="M19" s="206">
        <f t="shared" si="2"/>
        <v>0</v>
      </c>
    </row>
    <row r="20" ht="15.75" customHeight="1">
      <c r="B20" s="19" t="s">
        <v>128</v>
      </c>
      <c r="C20" s="130">
        <f>M19</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E8:E9"/>
    <mergeCell ref="G8:G9"/>
    <mergeCell ref="H8:H9"/>
    <mergeCell ref="I8:M8"/>
    <mergeCell ref="B2:M2"/>
    <mergeCell ref="B3:M3"/>
    <mergeCell ref="B4:M4"/>
    <mergeCell ref="B5:M5"/>
  </mergeCells>
  <printOptions/>
  <pageMargins bottom="1.0" footer="0.0" header="0.0" left="0.75" right="0.75" top="1.0"/>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28.78"/>
    <col customWidth="1" min="3" max="11" width="10.44"/>
    <col customWidth="1" min="12" max="26" width="9.0"/>
  </cols>
  <sheetData>
    <row r="1" ht="15.75" customHeight="1"/>
    <row r="2" ht="15.75" customHeight="1">
      <c r="B2" s="1" t="s">
        <v>496</v>
      </c>
      <c r="C2" s="6"/>
      <c r="D2" s="6"/>
      <c r="E2" s="6"/>
      <c r="F2" s="6"/>
      <c r="G2" s="6"/>
      <c r="H2" s="6"/>
      <c r="I2" s="6"/>
      <c r="J2" s="6"/>
      <c r="K2" s="7"/>
    </row>
    <row r="3" ht="15.75" customHeight="1">
      <c r="B3" s="219" t="s">
        <v>497</v>
      </c>
      <c r="C3" s="10"/>
      <c r="D3" s="10"/>
      <c r="E3" s="10"/>
      <c r="F3" s="10"/>
      <c r="G3" s="10"/>
      <c r="H3" s="10"/>
      <c r="I3" s="10"/>
      <c r="J3" s="10"/>
      <c r="K3" s="12"/>
    </row>
    <row r="4" ht="15.75" customHeight="1"/>
    <row r="5" ht="15.75" customHeight="1">
      <c r="B5" s="16" t="s">
        <v>498</v>
      </c>
    </row>
    <row r="6" ht="15.75" customHeight="1">
      <c r="B6" s="19" t="s">
        <v>10</v>
      </c>
      <c r="C6" s="19">
        <v>30.0</v>
      </c>
    </row>
    <row r="7" ht="15.75" customHeight="1">
      <c r="B7" s="19" t="s">
        <v>499</v>
      </c>
      <c r="C7" s="19">
        <v>30.0</v>
      </c>
    </row>
    <row r="8" ht="15.75" customHeight="1">
      <c r="B8" s="19" t="s">
        <v>500</v>
      </c>
      <c r="C8" s="19">
        <v>90.0</v>
      </c>
    </row>
    <row r="9" ht="15.75" customHeight="1">
      <c r="B9" s="19" t="s">
        <v>55</v>
      </c>
      <c r="C9" s="19">
        <f>SUM(C6:C8)</f>
        <v>150</v>
      </c>
    </row>
    <row r="10" ht="15.75" customHeight="1"/>
    <row r="11" ht="15.75" customHeight="1"/>
    <row r="12" ht="15.75" customHeight="1">
      <c r="B12" s="85" t="s">
        <v>501</v>
      </c>
    </row>
    <row r="13" ht="15.75" customHeight="1">
      <c r="B13" s="19" t="s">
        <v>96</v>
      </c>
      <c r="C13" s="19">
        <f>'Principal - ABP'!M19</f>
        <v>0</v>
      </c>
    </row>
    <row r="14" ht="15.75" customHeight="1">
      <c r="B14" s="19" t="s">
        <v>124</v>
      </c>
      <c r="C14" s="19">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28.78"/>
    <col customWidth="1" min="3" max="11" width="10.44"/>
    <col customWidth="1" min="12" max="26" width="9.0"/>
  </cols>
  <sheetData>
    <row r="1" ht="15.75" customHeight="1"/>
    <row r="2" ht="15.75" customHeight="1">
      <c r="B2" s="1" t="s">
        <v>545</v>
      </c>
      <c r="C2" s="6"/>
      <c r="D2" s="6"/>
      <c r="E2" s="6"/>
      <c r="F2" s="6"/>
      <c r="G2" s="6"/>
      <c r="H2" s="6"/>
      <c r="I2" s="6"/>
      <c r="J2" s="6"/>
      <c r="K2" s="7"/>
    </row>
    <row r="3" ht="15.75" customHeight="1">
      <c r="B3" s="219" t="s">
        <v>497</v>
      </c>
      <c r="C3" s="10"/>
      <c r="D3" s="10"/>
      <c r="E3" s="10"/>
      <c r="F3" s="10"/>
      <c r="G3" s="10"/>
      <c r="H3" s="10"/>
      <c r="I3" s="10"/>
      <c r="J3" s="10"/>
      <c r="K3" s="12"/>
    </row>
    <row r="4" ht="15.75" customHeight="1"/>
    <row r="5" ht="15.75" customHeight="1">
      <c r="B5" s="16" t="s">
        <v>548</v>
      </c>
    </row>
    <row r="6" ht="15.75" customHeight="1">
      <c r="B6" s="19" t="s">
        <v>10</v>
      </c>
      <c r="C6" s="19">
        <v>30.0</v>
      </c>
    </row>
    <row r="7" ht="15.75" customHeight="1">
      <c r="B7" s="19" t="s">
        <v>499</v>
      </c>
      <c r="C7" s="19">
        <v>30.0</v>
      </c>
    </row>
    <row r="8" ht="15.75" customHeight="1">
      <c r="B8" s="19" t="s">
        <v>500</v>
      </c>
      <c r="C8" s="19">
        <v>90.0</v>
      </c>
    </row>
    <row r="9" ht="15.75" customHeight="1">
      <c r="B9" s="19" t="s">
        <v>55</v>
      </c>
      <c r="C9" s="19">
        <f>SUM(C6:C8)</f>
        <v>150</v>
      </c>
    </row>
    <row r="10" ht="15.75" customHeight="1"/>
    <row r="11" ht="15.75" customHeight="1"/>
    <row r="12" ht="15.75" customHeight="1">
      <c r="B12" s="85" t="s">
        <v>554</v>
      </c>
    </row>
    <row r="13" ht="15.75" customHeight="1">
      <c r="B13" s="19" t="s">
        <v>96</v>
      </c>
      <c r="C13" s="19">
        <f>'Principal - ABP'!N19</f>
        <v>0</v>
      </c>
    </row>
    <row r="14" ht="15.75" customHeight="1">
      <c r="B14" s="19" t="s">
        <v>124</v>
      </c>
      <c r="C14" s="19">
        <f>C13*10</f>
        <v>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K2"/>
    <mergeCell ref="B3:K3"/>
  </mergeCells>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0.67"/>
    <col customWidth="1" min="3" max="3" width="6.33"/>
    <col customWidth="1" min="4" max="5" width="10.44"/>
    <col customWidth="1" min="6" max="6" width="13.33"/>
    <col customWidth="1" min="7" max="7" width="84.78"/>
    <col customWidth="1" min="8" max="8" width="12.67"/>
    <col customWidth="1" min="9" max="10" width="10.44"/>
    <col customWidth="1" min="11" max="11" width="10.78"/>
    <col customWidth="1" min="12" max="12" width="10.44"/>
    <col customWidth="1" min="13" max="26" width="9.0"/>
  </cols>
  <sheetData>
    <row r="1" ht="15.75" customHeight="1"/>
    <row r="2" ht="15.75" customHeight="1">
      <c r="B2" s="1" t="s">
        <v>600</v>
      </c>
      <c r="C2" s="6"/>
      <c r="D2" s="6"/>
      <c r="E2" s="6"/>
      <c r="F2" s="6"/>
      <c r="G2" s="6"/>
      <c r="H2" s="6"/>
      <c r="I2" s="6"/>
      <c r="J2" s="6"/>
      <c r="K2" s="6"/>
      <c r="L2" s="7"/>
    </row>
    <row r="3" ht="36.75" customHeight="1">
      <c r="B3" s="9" t="s">
        <v>416</v>
      </c>
      <c r="L3" s="11"/>
    </row>
    <row r="4" ht="15.75" customHeight="1">
      <c r="B4" s="208" t="s">
        <v>6</v>
      </c>
      <c r="L4" s="11"/>
    </row>
    <row r="5" ht="33.0" customHeight="1">
      <c r="B5" s="211" t="s">
        <v>487</v>
      </c>
      <c r="C5" s="10"/>
      <c r="D5" s="10"/>
      <c r="E5" s="10"/>
      <c r="F5" s="10"/>
      <c r="G5" s="10"/>
      <c r="H5" s="10"/>
      <c r="I5" s="10"/>
      <c r="J5" s="10"/>
      <c r="K5" s="10"/>
      <c r="L5" s="12"/>
    </row>
    <row r="6" ht="15.75" customHeight="1"/>
    <row r="7" ht="15.75" customHeight="1">
      <c r="B7" s="16" t="s">
        <v>604</v>
      </c>
      <c r="H7" s="17"/>
      <c r="I7" s="17"/>
      <c r="J7" s="17"/>
    </row>
    <row r="8" ht="15.0" customHeight="1">
      <c r="B8" s="19" t="s">
        <v>10</v>
      </c>
      <c r="C8" s="19">
        <v>30.0</v>
      </c>
      <c r="E8" s="22" t="s">
        <v>12</v>
      </c>
      <c r="F8" s="25" t="s">
        <v>84</v>
      </c>
      <c r="G8" s="25" t="s">
        <v>16</v>
      </c>
      <c r="H8" s="27" t="s">
        <v>430</v>
      </c>
      <c r="I8" s="29" t="s">
        <v>19</v>
      </c>
      <c r="J8" s="3"/>
      <c r="K8" s="3"/>
      <c r="L8" s="5"/>
    </row>
    <row r="9" ht="15.75" customHeight="1">
      <c r="B9" s="19" t="s">
        <v>21</v>
      </c>
      <c r="C9" s="19">
        <v>120.0</v>
      </c>
      <c r="E9" s="239"/>
      <c r="F9" s="241"/>
      <c r="G9" s="241"/>
      <c r="H9" s="241"/>
      <c r="I9" s="35" t="s">
        <v>435</v>
      </c>
      <c r="J9" s="35" t="s">
        <v>25</v>
      </c>
      <c r="K9" s="35" t="s">
        <v>436</v>
      </c>
      <c r="L9" s="39" t="s">
        <v>27</v>
      </c>
    </row>
    <row r="10" ht="15.75" customHeight="1">
      <c r="B10" s="19" t="s">
        <v>32</v>
      </c>
      <c r="C10" s="19">
        <v>0.0</v>
      </c>
      <c r="E10" s="242" t="s">
        <v>611</v>
      </c>
      <c r="F10" s="243" t="s">
        <v>444</v>
      </c>
      <c r="G10" s="243" t="s">
        <v>617</v>
      </c>
      <c r="H10" s="243" t="s">
        <v>88</v>
      </c>
      <c r="I10" s="243">
        <v>5.0</v>
      </c>
      <c r="J10" s="245"/>
      <c r="K10" s="246"/>
      <c r="L10" s="247"/>
    </row>
    <row r="11" ht="15.75" customHeight="1">
      <c r="B11" s="19" t="s">
        <v>55</v>
      </c>
      <c r="C11" s="19">
        <f>SUM(C8:C10)</f>
        <v>150</v>
      </c>
      <c r="E11" s="191" t="s">
        <v>626</v>
      </c>
      <c r="F11" s="192" t="s">
        <v>444</v>
      </c>
      <c r="G11" s="192" t="s">
        <v>629</v>
      </c>
      <c r="H11" s="192" t="s">
        <v>88</v>
      </c>
      <c r="I11" s="192">
        <v>5.0</v>
      </c>
      <c r="J11" s="194"/>
      <c r="K11" s="225"/>
      <c r="L11" s="220"/>
    </row>
    <row r="12" ht="15.75" customHeight="1">
      <c r="E12" s="191" t="s">
        <v>630</v>
      </c>
      <c r="F12" s="192" t="s">
        <v>444</v>
      </c>
      <c r="G12" s="248" t="s">
        <v>633</v>
      </c>
      <c r="H12" s="192" t="s">
        <v>123</v>
      </c>
      <c r="I12" s="192">
        <v>5.0</v>
      </c>
      <c r="J12" s="194"/>
      <c r="K12" s="225"/>
      <c r="L12" s="220"/>
    </row>
    <row r="13" ht="15.75" customHeight="1">
      <c r="E13" s="191" t="s">
        <v>636</v>
      </c>
      <c r="F13" s="192" t="s">
        <v>444</v>
      </c>
      <c r="G13" s="192" t="s">
        <v>638</v>
      </c>
      <c r="H13" s="192" t="s">
        <v>123</v>
      </c>
      <c r="I13" s="192">
        <v>5.0</v>
      </c>
      <c r="J13" s="194"/>
      <c r="K13" s="225"/>
      <c r="L13" s="220"/>
    </row>
    <row r="14" ht="15.75" customHeight="1">
      <c r="B14" s="85" t="s">
        <v>642</v>
      </c>
      <c r="E14" s="191" t="s">
        <v>643</v>
      </c>
      <c r="F14" s="192" t="s">
        <v>471</v>
      </c>
      <c r="G14" s="192" t="s">
        <v>644</v>
      </c>
      <c r="H14" s="192" t="s">
        <v>506</v>
      </c>
      <c r="I14" s="192">
        <v>25.0</v>
      </c>
      <c r="J14" s="194"/>
      <c r="K14" s="225"/>
      <c r="L14" s="220"/>
    </row>
    <row r="15" ht="15.75" customHeight="1">
      <c r="B15" s="19" t="s">
        <v>96</v>
      </c>
      <c r="C15" s="19">
        <f>'Principal - ABP'!O19</f>
        <v>0</v>
      </c>
      <c r="E15" s="191" t="s">
        <v>647</v>
      </c>
      <c r="F15" s="192" t="s">
        <v>474</v>
      </c>
      <c r="G15" s="251" t="s">
        <v>648</v>
      </c>
      <c r="H15" s="192" t="s">
        <v>506</v>
      </c>
      <c r="I15" s="192">
        <v>10.0</v>
      </c>
      <c r="J15" s="194"/>
      <c r="K15" s="225"/>
      <c r="L15" s="220"/>
    </row>
    <row r="16" ht="15.75" customHeight="1">
      <c r="B16" s="19" t="s">
        <v>104</v>
      </c>
      <c r="C16" s="19">
        <f>C9*C15</f>
        <v>0</v>
      </c>
      <c r="E16" s="191" t="s">
        <v>652</v>
      </c>
      <c r="F16" s="192" t="s">
        <v>477</v>
      </c>
      <c r="G16" s="192" t="s">
        <v>654</v>
      </c>
      <c r="H16" s="192" t="s">
        <v>322</v>
      </c>
      <c r="I16" s="192">
        <v>55.0</v>
      </c>
      <c r="J16" s="225"/>
      <c r="K16" s="225"/>
      <c r="L16" s="220"/>
    </row>
    <row r="17" ht="15.75" customHeight="1">
      <c r="B17" s="19" t="s">
        <v>113</v>
      </c>
      <c r="C17" s="130">
        <f>J20</f>
        <v>0</v>
      </c>
      <c r="E17" s="191" t="s">
        <v>657</v>
      </c>
      <c r="F17" s="251" t="s">
        <v>474</v>
      </c>
      <c r="G17" s="251" t="s">
        <v>658</v>
      </c>
      <c r="H17" s="192" t="s">
        <v>322</v>
      </c>
      <c r="I17" s="192">
        <v>15.0</v>
      </c>
      <c r="J17" s="231"/>
      <c r="K17" s="231"/>
      <c r="L17" s="220"/>
    </row>
    <row r="18" ht="15.75" customHeight="1">
      <c r="B18" s="19" t="s">
        <v>117</v>
      </c>
      <c r="C18" s="103" t="str">
        <f>C17/C16-1</f>
        <v>#DIV/0!</v>
      </c>
      <c r="E18" s="191" t="s">
        <v>662</v>
      </c>
      <c r="F18" s="192" t="s">
        <v>480</v>
      </c>
      <c r="G18" s="192" t="s">
        <v>663</v>
      </c>
      <c r="H18" s="192" t="s">
        <v>302</v>
      </c>
      <c r="I18" s="192">
        <v>15.0</v>
      </c>
      <c r="J18" s="192"/>
      <c r="K18" s="192"/>
      <c r="L18" s="220"/>
    </row>
    <row r="19" ht="15.75" customHeight="1">
      <c r="B19" s="19" t="s">
        <v>124</v>
      </c>
      <c r="C19" s="19">
        <f>C15*10</f>
        <v>0</v>
      </c>
      <c r="E19" s="199" t="s">
        <v>667</v>
      </c>
      <c r="F19" s="200" t="s">
        <v>70</v>
      </c>
      <c r="G19" s="200" t="s">
        <v>668</v>
      </c>
      <c r="H19" s="200" t="s">
        <v>669</v>
      </c>
      <c r="I19" s="253">
        <v>10.0</v>
      </c>
      <c r="J19" s="200"/>
      <c r="K19" s="200"/>
      <c r="L19" s="232"/>
    </row>
    <row r="20" ht="15.75" customHeight="1">
      <c r="B20" s="19" t="s">
        <v>128</v>
      </c>
      <c r="C20" s="130">
        <f>L20</f>
        <v>0</v>
      </c>
      <c r="I20" s="206">
        <f t="shared" ref="I20:L20" si="1">SUM(I10:I18)</f>
        <v>140</v>
      </c>
      <c r="J20" s="206">
        <f t="shared" si="1"/>
        <v>0</v>
      </c>
      <c r="K20" s="206">
        <f t="shared" si="1"/>
        <v>0</v>
      </c>
      <c r="L20" s="206">
        <f t="shared" si="1"/>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E8:E9"/>
    <mergeCell ref="G8:G9"/>
    <mergeCell ref="H8:H9"/>
    <mergeCell ref="I8:L8"/>
    <mergeCell ref="B2:L2"/>
    <mergeCell ref="B3:L3"/>
    <mergeCell ref="B4:L4"/>
    <mergeCell ref="B5:L5"/>
  </mergeCells>
  <printOptions/>
  <pageMargins bottom="1.0" footer="0.0" header="0.0" left="0.75" right="0.75" top="1.0"/>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78"/>
    <col customWidth="1" min="2" max="2" width="30.67"/>
    <col customWidth="1" min="3" max="3" width="10.44"/>
    <col customWidth="1" min="4" max="4" width="4.67"/>
    <col customWidth="1" min="5" max="5" width="10.44"/>
    <col customWidth="1" min="6" max="6" width="14.67"/>
    <col customWidth="1" min="7" max="7" width="82.0"/>
    <col customWidth="1" min="8" max="8" width="6.11"/>
    <col customWidth="1" min="9" max="9" width="11.33"/>
    <col customWidth="1" min="10" max="10" width="11.11"/>
    <col customWidth="1" min="11" max="12" width="10.44"/>
    <col customWidth="1" hidden="1" min="13" max="13" width="3.78"/>
    <col customWidth="1" hidden="1" min="14" max="14" width="15.11"/>
    <col customWidth="1" hidden="1" min="15" max="15" width="11.78"/>
    <col customWidth="1" hidden="1" min="16" max="16" width="6.67"/>
    <col customWidth="1" min="17" max="26" width="9.0"/>
  </cols>
  <sheetData>
    <row r="1" ht="15.75" customHeight="1"/>
    <row r="2" ht="15.75" customHeight="1">
      <c r="B2" s="1" t="s">
        <v>0</v>
      </c>
      <c r="C2" s="6"/>
      <c r="D2" s="6"/>
      <c r="E2" s="6"/>
      <c r="F2" s="6"/>
      <c r="G2" s="6"/>
      <c r="H2" s="6"/>
      <c r="I2" s="6"/>
      <c r="J2" s="6"/>
      <c r="K2" s="6"/>
      <c r="L2" s="7"/>
    </row>
    <row r="3" ht="36.75" customHeight="1">
      <c r="B3" s="9" t="s">
        <v>4</v>
      </c>
      <c r="L3" s="11"/>
    </row>
    <row r="4" ht="15.75" customHeight="1">
      <c r="B4" s="13" t="s">
        <v>6</v>
      </c>
      <c r="L4" s="11"/>
    </row>
    <row r="5" ht="33.0" customHeight="1">
      <c r="B5" s="14" t="s">
        <v>7</v>
      </c>
      <c r="C5" s="10"/>
      <c r="D5" s="10"/>
      <c r="E5" s="10"/>
      <c r="F5" s="10"/>
      <c r="G5" s="10"/>
      <c r="H5" s="10"/>
      <c r="I5" s="10"/>
      <c r="J5" s="10"/>
      <c r="K5" s="10"/>
      <c r="L5" s="12"/>
    </row>
    <row r="6" ht="15.75" customHeight="1"/>
    <row r="7" ht="15.75" customHeight="1">
      <c r="B7" s="16" t="s">
        <v>8</v>
      </c>
      <c r="H7" s="17"/>
      <c r="I7" s="17"/>
      <c r="J7" s="17"/>
      <c r="K7" s="17"/>
    </row>
    <row r="8" ht="15.0" customHeight="1">
      <c r="B8" s="19" t="s">
        <v>10</v>
      </c>
      <c r="C8" s="19">
        <v>30.0</v>
      </c>
      <c r="E8" s="22" t="s">
        <v>12</v>
      </c>
      <c r="F8" s="25" t="s">
        <v>14</v>
      </c>
      <c r="G8" s="25" t="s">
        <v>16</v>
      </c>
      <c r="H8" s="27" t="s">
        <v>17</v>
      </c>
      <c r="I8" s="29" t="s">
        <v>19</v>
      </c>
      <c r="J8" s="3"/>
      <c r="K8" s="3"/>
      <c r="L8" s="5"/>
    </row>
    <row r="9" ht="15.75" customHeight="1">
      <c r="B9" s="19" t="s">
        <v>21</v>
      </c>
      <c r="C9" s="19">
        <v>96.0</v>
      </c>
      <c r="E9" s="31"/>
      <c r="F9" s="32"/>
      <c r="G9" s="32"/>
      <c r="H9" s="32"/>
      <c r="I9" s="35" t="s">
        <v>23</v>
      </c>
      <c r="J9" s="35" t="s">
        <v>25</v>
      </c>
      <c r="K9" s="35" t="s">
        <v>26</v>
      </c>
      <c r="L9" s="39" t="s">
        <v>27</v>
      </c>
      <c r="N9" s="41" t="s">
        <v>28</v>
      </c>
      <c r="O9" s="41" t="s">
        <v>30</v>
      </c>
      <c r="P9" t="s">
        <v>31</v>
      </c>
    </row>
    <row r="10" ht="15.75" customHeight="1">
      <c r="B10" s="19" t="s">
        <v>32</v>
      </c>
      <c r="C10" s="19">
        <v>24.0</v>
      </c>
      <c r="E10" s="46" t="s">
        <v>33</v>
      </c>
      <c r="F10" s="48" t="s">
        <v>36</v>
      </c>
      <c r="G10" s="48" t="s">
        <v>38</v>
      </c>
      <c r="H10" s="50">
        <v>0.0</v>
      </c>
      <c r="I10" s="54">
        <f t="shared" ref="I10:I15" si="1">VLOOKUP(F10,$N$18:$P$20,2,0)/VLOOKUP(F10,$N$18:$P$20,3,0)*96</f>
        <v>1.6</v>
      </c>
      <c r="J10" s="56">
        <f t="shared" ref="J10:J15" si="2">$C$20*I10</f>
        <v>9.6</v>
      </c>
      <c r="K10" s="54">
        <f t="shared" ref="K10:K15" si="3">VLOOKUP(F10,$N$18:$P$20,2,0)/VLOOKUP(F10,$N$18:$P$20,3,0)*10</f>
        <v>0.1666666667</v>
      </c>
      <c r="L10" s="60">
        <f t="shared" ref="L10:L15" si="4">$C$20*K10</f>
        <v>1</v>
      </c>
      <c r="N10" t="s">
        <v>36</v>
      </c>
      <c r="O10" s="62">
        <v>0.1</v>
      </c>
      <c r="P10">
        <f>COUNTIF($F$10:$F$51,"Especificación")</f>
        <v>4</v>
      </c>
    </row>
    <row r="11" ht="15.75" customHeight="1">
      <c r="B11" s="19" t="s">
        <v>55</v>
      </c>
      <c r="C11" s="19">
        <f>SUM(C8:C10)</f>
        <v>150</v>
      </c>
      <c r="E11" s="65" t="s">
        <v>58</v>
      </c>
      <c r="F11" s="67" t="s">
        <v>36</v>
      </c>
      <c r="G11" s="67" t="s">
        <v>64</v>
      </c>
      <c r="H11" s="56">
        <v>0.0</v>
      </c>
      <c r="I11" s="54">
        <f t="shared" si="1"/>
        <v>1.6</v>
      </c>
      <c r="J11" s="56">
        <f t="shared" si="2"/>
        <v>9.6</v>
      </c>
      <c r="K11" s="54">
        <f t="shared" si="3"/>
        <v>0.1666666667</v>
      </c>
      <c r="L11" s="60">
        <f t="shared" si="4"/>
        <v>1</v>
      </c>
      <c r="N11" t="s">
        <v>65</v>
      </c>
      <c r="O11" s="62">
        <v>0.35</v>
      </c>
      <c r="P11">
        <f>COUNTIF($F$10:$F$51,"Planificación")</f>
        <v>13</v>
      </c>
    </row>
    <row r="12" ht="15.75" customHeight="1">
      <c r="B12" s="4"/>
      <c r="C12" s="4"/>
      <c r="E12" s="65" t="s">
        <v>67</v>
      </c>
      <c r="F12" s="67" t="s">
        <v>36</v>
      </c>
      <c r="G12" s="67" t="s">
        <v>68</v>
      </c>
      <c r="H12" s="56">
        <v>0.0</v>
      </c>
      <c r="I12" s="54">
        <f t="shared" si="1"/>
        <v>1.6</v>
      </c>
      <c r="J12" s="56">
        <f t="shared" si="2"/>
        <v>9.6</v>
      </c>
      <c r="K12" s="54">
        <f t="shared" si="3"/>
        <v>0.1666666667</v>
      </c>
      <c r="L12" s="60">
        <f t="shared" si="4"/>
        <v>1</v>
      </c>
      <c r="N12" t="s">
        <v>70</v>
      </c>
      <c r="O12" s="62">
        <v>0.3</v>
      </c>
      <c r="P12">
        <f>COUNTIF($F$10:$F$51,"Seguimiento")</f>
        <v>13</v>
      </c>
    </row>
    <row r="13" ht="15.75" customHeight="1">
      <c r="E13" s="65" t="s">
        <v>71</v>
      </c>
      <c r="F13" s="67" t="s">
        <v>72</v>
      </c>
      <c r="G13" s="67" t="s">
        <v>73</v>
      </c>
      <c r="H13" s="56">
        <v>0.0</v>
      </c>
      <c r="I13" s="54">
        <f t="shared" si="1"/>
        <v>9.6</v>
      </c>
      <c r="J13" s="56">
        <f t="shared" si="2"/>
        <v>57.6</v>
      </c>
      <c r="K13" s="54">
        <f t="shared" si="3"/>
        <v>1</v>
      </c>
      <c r="L13" s="60">
        <f t="shared" si="4"/>
        <v>6</v>
      </c>
      <c r="N13" t="s">
        <v>72</v>
      </c>
      <c r="O13" s="62">
        <v>0.15</v>
      </c>
      <c r="P13">
        <f>COUNTIF($F$10:$F$51,"Estimación")</f>
        <v>2</v>
      </c>
    </row>
    <row r="14" ht="15.75" customHeight="1">
      <c r="E14" s="65" t="s">
        <v>75</v>
      </c>
      <c r="F14" s="67" t="s">
        <v>65</v>
      </c>
      <c r="G14" s="67" t="s">
        <v>76</v>
      </c>
      <c r="H14" s="56">
        <v>0.0</v>
      </c>
      <c r="I14" s="54">
        <f t="shared" si="1"/>
        <v>4.8</v>
      </c>
      <c r="J14" s="56">
        <f t="shared" si="2"/>
        <v>28.8</v>
      </c>
      <c r="K14" s="54">
        <f t="shared" si="3"/>
        <v>0.5</v>
      </c>
      <c r="L14" s="60">
        <f t="shared" si="4"/>
        <v>3</v>
      </c>
      <c r="N14" t="s">
        <v>77</v>
      </c>
      <c r="O14" s="62">
        <v>0.1</v>
      </c>
      <c r="P14">
        <f>COUNTIF($F$10:$F$51,"Presentación")</f>
        <v>6</v>
      </c>
    </row>
    <row r="15" ht="15.75" customHeight="1">
      <c r="E15" s="65" t="s">
        <v>79</v>
      </c>
      <c r="F15" s="67" t="s">
        <v>65</v>
      </c>
      <c r="G15" s="67" t="s">
        <v>80</v>
      </c>
      <c r="H15" s="56">
        <v>0.0</v>
      </c>
      <c r="I15" s="54">
        <f t="shared" si="1"/>
        <v>4.8</v>
      </c>
      <c r="J15" s="56">
        <f t="shared" si="2"/>
        <v>28.8</v>
      </c>
      <c r="K15" s="54">
        <f t="shared" si="3"/>
        <v>0.5</v>
      </c>
      <c r="L15" s="60">
        <f t="shared" si="4"/>
        <v>3</v>
      </c>
      <c r="O15" s="75">
        <f t="shared" ref="O15:P15" si="5">SUM(O10:O14)</f>
        <v>1</v>
      </c>
      <c r="P15">
        <f t="shared" si="5"/>
        <v>38</v>
      </c>
    </row>
    <row r="16" ht="15.75" customHeight="1">
      <c r="E16" s="65"/>
      <c r="F16" s="67"/>
      <c r="G16" s="67"/>
      <c r="H16" s="56"/>
      <c r="I16" s="77"/>
      <c r="J16" s="56"/>
      <c r="K16" s="54"/>
      <c r="L16" s="60"/>
      <c r="O16" s="75"/>
    </row>
    <row r="17" ht="15.75" customHeight="1">
      <c r="E17" s="65" t="s">
        <v>81</v>
      </c>
      <c r="F17" s="67" t="s">
        <v>65</v>
      </c>
      <c r="G17" s="67" t="s">
        <v>82</v>
      </c>
      <c r="H17" s="56">
        <v>1.0</v>
      </c>
      <c r="I17" s="54">
        <f t="shared" ref="I17:I27" si="6">VLOOKUP(F17,$N$24:$P$26,2,0)/VLOOKUP(F17,$N$24:$P$26,3,0)*96</f>
        <v>3.84</v>
      </c>
      <c r="J17" s="56">
        <f t="shared" ref="J17:J27" si="7">$C$20*I17</f>
        <v>23.04</v>
      </c>
      <c r="K17" s="54">
        <f t="shared" ref="K17:K27" si="8">VLOOKUP(F17,$N$24:$P$26,2,0)/VLOOKUP(F17,$N$24:$P$26,3,0)*10</f>
        <v>0.4</v>
      </c>
      <c r="L17" s="60">
        <f t="shared" ref="L17:L27" si="9">$C$20*K17</f>
        <v>2.4</v>
      </c>
      <c r="N17" t="s">
        <v>88</v>
      </c>
      <c r="O17" s="75"/>
    </row>
    <row r="18" ht="15.75" customHeight="1">
      <c r="E18" s="65" t="s">
        <v>89</v>
      </c>
      <c r="F18" s="67" t="s">
        <v>65</v>
      </c>
      <c r="G18" s="67" t="s">
        <v>90</v>
      </c>
      <c r="H18" s="56">
        <v>1.0</v>
      </c>
      <c r="I18" s="54">
        <f t="shared" si="6"/>
        <v>3.84</v>
      </c>
      <c r="J18" s="56">
        <f t="shared" si="7"/>
        <v>23.04</v>
      </c>
      <c r="K18" s="54">
        <f t="shared" si="8"/>
        <v>0.4</v>
      </c>
      <c r="L18" s="60">
        <f t="shared" si="9"/>
        <v>2.4</v>
      </c>
      <c r="N18" t="s">
        <v>36</v>
      </c>
      <c r="O18" s="62">
        <v>0.05</v>
      </c>
      <c r="P18">
        <f>COUNTIF($F$10:$F$15,"Especificación")</f>
        <v>3</v>
      </c>
    </row>
    <row r="19" ht="18.0" customHeight="1">
      <c r="B19" s="85" t="s">
        <v>92</v>
      </c>
      <c r="E19" s="65" t="s">
        <v>94</v>
      </c>
      <c r="F19" s="67" t="s">
        <v>65</v>
      </c>
      <c r="G19" s="67" t="s">
        <v>95</v>
      </c>
      <c r="H19" s="56">
        <v>1.0</v>
      </c>
      <c r="I19" s="54">
        <f t="shared" si="6"/>
        <v>3.84</v>
      </c>
      <c r="J19" s="56">
        <f t="shared" si="7"/>
        <v>23.04</v>
      </c>
      <c r="K19" s="54">
        <f t="shared" si="8"/>
        <v>0.4</v>
      </c>
      <c r="L19" s="60">
        <f t="shared" si="9"/>
        <v>2.4</v>
      </c>
      <c r="N19" t="s">
        <v>65</v>
      </c>
      <c r="O19" s="62">
        <v>0.1</v>
      </c>
      <c r="P19">
        <f>COUNTIF($F$10:$F$15,"Planificación")</f>
        <v>2</v>
      </c>
    </row>
    <row r="20" ht="15.75" customHeight="1">
      <c r="B20" s="19" t="s">
        <v>96</v>
      </c>
      <c r="C20" s="19">
        <f>'Principal - ABP'!E19</f>
        <v>6</v>
      </c>
      <c r="E20" s="65" t="s">
        <v>97</v>
      </c>
      <c r="F20" s="67" t="s">
        <v>65</v>
      </c>
      <c r="G20" s="67" t="s">
        <v>99</v>
      </c>
      <c r="H20" s="56">
        <v>1.0</v>
      </c>
      <c r="I20" s="54">
        <f t="shared" si="6"/>
        <v>3.84</v>
      </c>
      <c r="J20" s="56">
        <f t="shared" si="7"/>
        <v>23.04</v>
      </c>
      <c r="K20" s="54">
        <f t="shared" si="8"/>
        <v>0.4</v>
      </c>
      <c r="L20" s="60">
        <f t="shared" si="9"/>
        <v>2.4</v>
      </c>
      <c r="N20" t="s">
        <v>72</v>
      </c>
      <c r="O20" s="62">
        <v>0.1</v>
      </c>
      <c r="P20">
        <f>COUNTIF($F$10:$F$15,"Estimación")</f>
        <v>1</v>
      </c>
    </row>
    <row r="21" ht="15.75" customHeight="1">
      <c r="B21" s="19" t="s">
        <v>104</v>
      </c>
      <c r="C21" s="19">
        <f>C9*C20</f>
        <v>576</v>
      </c>
      <c r="E21" s="65" t="s">
        <v>106</v>
      </c>
      <c r="F21" s="92" t="s">
        <v>65</v>
      </c>
      <c r="G21" s="92" t="s">
        <v>109</v>
      </c>
      <c r="H21" s="56">
        <v>1.0</v>
      </c>
      <c r="I21" s="54">
        <f t="shared" si="6"/>
        <v>3.84</v>
      </c>
      <c r="J21" s="56">
        <f t="shared" si="7"/>
        <v>23.04</v>
      </c>
      <c r="K21" s="54">
        <f t="shared" si="8"/>
        <v>0.4</v>
      </c>
      <c r="L21" s="60">
        <f t="shared" si="9"/>
        <v>2.4</v>
      </c>
      <c r="N21" s="95" t="s">
        <v>63</v>
      </c>
      <c r="O21" s="75">
        <f t="shared" ref="O21:P21" si="10">SUM(O18:O20)</f>
        <v>0.25</v>
      </c>
      <c r="P21">
        <f t="shared" si="10"/>
        <v>6</v>
      </c>
    </row>
    <row r="22" ht="15.75" customHeight="1">
      <c r="B22" s="19" t="s">
        <v>113</v>
      </c>
      <c r="C22" s="19">
        <f>J53</f>
        <v>576</v>
      </c>
      <c r="E22" s="65" t="s">
        <v>114</v>
      </c>
      <c r="F22" s="48" t="s">
        <v>70</v>
      </c>
      <c r="G22" s="48" t="s">
        <v>115</v>
      </c>
      <c r="H22" s="50">
        <v>1.0</v>
      </c>
      <c r="I22" s="54">
        <f t="shared" si="6"/>
        <v>3.6</v>
      </c>
      <c r="J22" s="56">
        <f t="shared" si="7"/>
        <v>21.6</v>
      </c>
      <c r="K22" s="54">
        <f t="shared" si="8"/>
        <v>0.375</v>
      </c>
      <c r="L22" s="60">
        <f t="shared" si="9"/>
        <v>2.25</v>
      </c>
      <c r="O22" s="62"/>
    </row>
    <row r="23" ht="15.75" customHeight="1">
      <c r="B23" s="19" t="s">
        <v>117</v>
      </c>
      <c r="C23" s="103">
        <f>C22/C21-1</f>
        <v>0</v>
      </c>
      <c r="E23" s="65" t="s">
        <v>121</v>
      </c>
      <c r="F23" s="67" t="s">
        <v>70</v>
      </c>
      <c r="G23" s="67" t="s">
        <v>122</v>
      </c>
      <c r="H23" s="105">
        <v>1.0</v>
      </c>
      <c r="I23" s="54">
        <f t="shared" si="6"/>
        <v>3.6</v>
      </c>
      <c r="J23" s="56">
        <f t="shared" si="7"/>
        <v>21.6</v>
      </c>
      <c r="K23" s="54">
        <f t="shared" si="8"/>
        <v>0.375</v>
      </c>
      <c r="L23" s="60">
        <f t="shared" si="9"/>
        <v>2.25</v>
      </c>
      <c r="N23" t="s">
        <v>123</v>
      </c>
    </row>
    <row r="24" ht="15.75" customHeight="1">
      <c r="B24" s="19" t="s">
        <v>124</v>
      </c>
      <c r="C24" s="19">
        <f>C20*10</f>
        <v>60</v>
      </c>
      <c r="E24" s="65" t="s">
        <v>125</v>
      </c>
      <c r="F24" s="67" t="s">
        <v>70</v>
      </c>
      <c r="G24" s="67" t="s">
        <v>126</v>
      </c>
      <c r="H24" s="50">
        <v>1.0</v>
      </c>
      <c r="I24" s="54">
        <f t="shared" si="6"/>
        <v>3.6</v>
      </c>
      <c r="J24" s="56">
        <f t="shared" si="7"/>
        <v>21.6</v>
      </c>
      <c r="K24" s="54">
        <f t="shared" si="8"/>
        <v>0.375</v>
      </c>
      <c r="L24" s="60">
        <f t="shared" si="9"/>
        <v>2.25</v>
      </c>
      <c r="N24" t="s">
        <v>65</v>
      </c>
      <c r="O24" s="62">
        <v>0.2</v>
      </c>
      <c r="P24">
        <f>COUNTIF($F$17:$F$27,"Planificación")</f>
        <v>5</v>
      </c>
    </row>
    <row r="25" ht="15.75" customHeight="1">
      <c r="B25" s="19" t="s">
        <v>128</v>
      </c>
      <c r="C25" s="113">
        <f>L53</f>
        <v>60</v>
      </c>
      <c r="E25" s="65" t="s">
        <v>129</v>
      </c>
      <c r="F25" s="67" t="s">
        <v>70</v>
      </c>
      <c r="G25" s="67" t="s">
        <v>130</v>
      </c>
      <c r="H25" s="56">
        <v>1.0</v>
      </c>
      <c r="I25" s="54">
        <f t="shared" si="6"/>
        <v>3.6</v>
      </c>
      <c r="J25" s="56">
        <f t="shared" si="7"/>
        <v>21.6</v>
      </c>
      <c r="K25" s="54">
        <f t="shared" si="8"/>
        <v>0.375</v>
      </c>
      <c r="L25" s="60">
        <f t="shared" si="9"/>
        <v>2.25</v>
      </c>
      <c r="N25" t="s">
        <v>70</v>
      </c>
      <c r="O25" s="62">
        <v>0.15</v>
      </c>
      <c r="P25">
        <f>COUNTIF($F$17:$F$27,"Seguimiento")</f>
        <v>4</v>
      </c>
    </row>
    <row r="26" ht="15.75" customHeight="1">
      <c r="E26" s="65" t="s">
        <v>133</v>
      </c>
      <c r="F26" s="67" t="s">
        <v>134</v>
      </c>
      <c r="G26" s="67" t="s">
        <v>135</v>
      </c>
      <c r="H26" s="56">
        <v>1.0</v>
      </c>
      <c r="I26" s="54">
        <f t="shared" si="6"/>
        <v>2.4</v>
      </c>
      <c r="J26" s="56">
        <f t="shared" si="7"/>
        <v>14.4</v>
      </c>
      <c r="K26" s="54">
        <f t="shared" si="8"/>
        <v>0.25</v>
      </c>
      <c r="L26" s="60">
        <f t="shared" si="9"/>
        <v>1.5</v>
      </c>
      <c r="N26" t="s">
        <v>134</v>
      </c>
      <c r="O26" s="62">
        <v>0.05</v>
      </c>
      <c r="P26">
        <f>COUNTIF($F$17:$F$27,"Presentación")</f>
        <v>2</v>
      </c>
    </row>
    <row r="27" ht="15.75" customHeight="1">
      <c r="E27" s="65" t="s">
        <v>139</v>
      </c>
      <c r="F27" s="67" t="s">
        <v>134</v>
      </c>
      <c r="G27" s="67" t="s">
        <v>140</v>
      </c>
      <c r="H27" s="56">
        <v>1.0</v>
      </c>
      <c r="I27" s="54">
        <f t="shared" si="6"/>
        <v>2.4</v>
      </c>
      <c r="J27" s="56">
        <f t="shared" si="7"/>
        <v>14.4</v>
      </c>
      <c r="K27" s="54">
        <f t="shared" si="8"/>
        <v>0.25</v>
      </c>
      <c r="L27" s="60">
        <f t="shared" si="9"/>
        <v>1.5</v>
      </c>
      <c r="N27" s="95" t="s">
        <v>63</v>
      </c>
      <c r="O27" s="75">
        <f t="shared" ref="O27:P27" si="11">SUM(O24:O26)</f>
        <v>0.4</v>
      </c>
      <c r="P27">
        <f t="shared" si="11"/>
        <v>11</v>
      </c>
    </row>
    <row r="28" ht="15.75" customHeight="1">
      <c r="E28" s="65"/>
      <c r="F28" s="67"/>
      <c r="G28" s="67"/>
      <c r="H28" s="56"/>
      <c r="I28" s="77"/>
      <c r="J28" s="56"/>
      <c r="K28" s="54"/>
      <c r="L28" s="60"/>
    </row>
    <row r="29" ht="15.75" customHeight="1">
      <c r="B29" s="4"/>
      <c r="C29" s="4"/>
      <c r="E29" s="65" t="s">
        <v>144</v>
      </c>
      <c r="F29" s="67" t="s">
        <v>36</v>
      </c>
      <c r="G29" s="67" t="s">
        <v>145</v>
      </c>
      <c r="H29" s="56">
        <v>2.0</v>
      </c>
      <c r="I29" s="54">
        <f t="shared" ref="I29:I35" si="12">VLOOKUP(F29,$N$30:$P$34,2,0)/VLOOKUP(F29,$N$30:$P$34,3,0)*96</f>
        <v>4.8</v>
      </c>
      <c r="J29" s="56">
        <f t="shared" ref="J29:J35" si="13">$C$20*I29</f>
        <v>28.8</v>
      </c>
      <c r="K29" s="54">
        <f t="shared" ref="K29:K35" si="14">VLOOKUP(F29,$N$30:$P$34,2,0)/VLOOKUP(F29,$N$30:$P$34,3,0)*10</f>
        <v>0.5</v>
      </c>
      <c r="L29" s="60">
        <f t="shared" ref="L29:L35" si="15">$C$20*K29</f>
        <v>3</v>
      </c>
      <c r="N29" t="s">
        <v>151</v>
      </c>
      <c r="O29" s="75"/>
    </row>
    <row r="30" ht="15.75" customHeight="1">
      <c r="B30" s="4"/>
      <c r="C30" s="4"/>
      <c r="E30" s="65" t="s">
        <v>152</v>
      </c>
      <c r="F30" s="67" t="s">
        <v>72</v>
      </c>
      <c r="G30" s="67" t="s">
        <v>153</v>
      </c>
      <c r="H30" s="56">
        <v>2.0</v>
      </c>
      <c r="I30" s="54">
        <f t="shared" si="12"/>
        <v>4.8</v>
      </c>
      <c r="J30" s="56">
        <f t="shared" si="13"/>
        <v>28.8</v>
      </c>
      <c r="K30" s="54">
        <f t="shared" si="14"/>
        <v>0.5</v>
      </c>
      <c r="L30" s="60">
        <f t="shared" si="15"/>
        <v>3</v>
      </c>
      <c r="N30" t="s">
        <v>36</v>
      </c>
      <c r="O30" s="62">
        <v>0.05</v>
      </c>
      <c r="P30">
        <f>COUNTIF($F$29:$F$51,"Especificación")</f>
        <v>1</v>
      </c>
    </row>
    <row r="31" ht="15.75" customHeight="1">
      <c r="E31" s="65" t="s">
        <v>156</v>
      </c>
      <c r="F31" s="67" t="s">
        <v>65</v>
      </c>
      <c r="G31" s="67" t="s">
        <v>157</v>
      </c>
      <c r="H31" s="56">
        <v>2.0</v>
      </c>
      <c r="I31" s="54">
        <f t="shared" si="12"/>
        <v>1.6</v>
      </c>
      <c r="J31" s="56">
        <f t="shared" si="13"/>
        <v>9.6</v>
      </c>
      <c r="K31" s="54">
        <f t="shared" si="14"/>
        <v>0.1666666667</v>
      </c>
      <c r="L31" s="60">
        <f t="shared" si="15"/>
        <v>1</v>
      </c>
      <c r="N31" t="s">
        <v>72</v>
      </c>
      <c r="O31" s="62">
        <v>0.05</v>
      </c>
      <c r="P31">
        <f>COUNTIF($F$29:$F$51,"Estimación")</f>
        <v>1</v>
      </c>
    </row>
    <row r="32" ht="15.75" customHeight="1">
      <c r="E32" s="65" t="s">
        <v>162</v>
      </c>
      <c r="F32" s="67" t="s">
        <v>65</v>
      </c>
      <c r="G32" s="67" t="s">
        <v>163</v>
      </c>
      <c r="H32" s="56">
        <v>2.0</v>
      </c>
      <c r="I32" s="54">
        <f t="shared" si="12"/>
        <v>1.6</v>
      </c>
      <c r="J32" s="56">
        <f t="shared" si="13"/>
        <v>9.6</v>
      </c>
      <c r="K32" s="54">
        <f t="shared" si="14"/>
        <v>0.1666666667</v>
      </c>
      <c r="L32" s="60">
        <f t="shared" si="15"/>
        <v>1</v>
      </c>
      <c r="N32" t="s">
        <v>70</v>
      </c>
      <c r="O32" s="62">
        <v>0.1</v>
      </c>
      <c r="P32">
        <f>COUNTIF($F$29:$F$51,"Seguimiento")</f>
        <v>9</v>
      </c>
    </row>
    <row r="33" ht="15.75" customHeight="1">
      <c r="E33" s="65" t="s">
        <v>169</v>
      </c>
      <c r="F33" s="48" t="s">
        <v>70</v>
      </c>
      <c r="G33" s="48" t="s">
        <v>115</v>
      </c>
      <c r="H33" s="50">
        <v>2.0</v>
      </c>
      <c r="I33" s="54">
        <f t="shared" si="12"/>
        <v>1.066666667</v>
      </c>
      <c r="J33" s="117">
        <f t="shared" si="13"/>
        <v>6.4</v>
      </c>
      <c r="K33" s="54">
        <f t="shared" si="14"/>
        <v>0.1111111111</v>
      </c>
      <c r="L33" s="60">
        <f t="shared" si="15"/>
        <v>0.6666666667</v>
      </c>
      <c r="N33" t="s">
        <v>65</v>
      </c>
      <c r="O33" s="62">
        <v>0.1</v>
      </c>
      <c r="P33">
        <f>COUNTIF($F$29:$F$51,"Planificación")</f>
        <v>6</v>
      </c>
    </row>
    <row r="34" ht="15.75" customHeight="1">
      <c r="E34" s="65" t="s">
        <v>173</v>
      </c>
      <c r="F34" s="67" t="s">
        <v>70</v>
      </c>
      <c r="G34" s="67" t="s">
        <v>174</v>
      </c>
      <c r="H34" s="50">
        <v>2.0</v>
      </c>
      <c r="I34" s="54">
        <f t="shared" si="12"/>
        <v>1.066666667</v>
      </c>
      <c r="J34" s="117">
        <f t="shared" si="13"/>
        <v>6.4</v>
      </c>
      <c r="K34" s="54">
        <f t="shared" si="14"/>
        <v>0.1111111111</v>
      </c>
      <c r="L34" s="60">
        <f t="shared" si="15"/>
        <v>0.6666666667</v>
      </c>
      <c r="N34" t="s">
        <v>134</v>
      </c>
      <c r="O34" s="62">
        <v>0.05</v>
      </c>
      <c r="P34">
        <f>COUNTIF($F$29:$F$51,"Presentación")</f>
        <v>4</v>
      </c>
    </row>
    <row r="35" ht="15.75" customHeight="1">
      <c r="E35" s="65" t="s">
        <v>180</v>
      </c>
      <c r="F35" s="67" t="s">
        <v>70</v>
      </c>
      <c r="G35" s="67" t="s">
        <v>182</v>
      </c>
      <c r="H35" s="50">
        <v>2.0</v>
      </c>
      <c r="I35" s="54">
        <f t="shared" si="12"/>
        <v>1.066666667</v>
      </c>
      <c r="J35" s="117">
        <f t="shared" si="13"/>
        <v>6.4</v>
      </c>
      <c r="K35" s="54">
        <f t="shared" si="14"/>
        <v>0.1111111111</v>
      </c>
      <c r="L35" s="60">
        <f t="shared" si="15"/>
        <v>0.6666666667</v>
      </c>
      <c r="N35" s="95" t="s">
        <v>63</v>
      </c>
      <c r="O35" s="75">
        <f t="shared" ref="O35:P35" si="16">SUM(O30:O34)</f>
        <v>0.35</v>
      </c>
      <c r="P35">
        <f t="shared" si="16"/>
        <v>21</v>
      </c>
    </row>
    <row r="36" ht="15.75" customHeight="1">
      <c r="E36" s="65"/>
      <c r="F36" s="67"/>
      <c r="G36" s="67"/>
      <c r="H36" s="50"/>
      <c r="I36" s="77"/>
      <c r="J36" s="56"/>
      <c r="K36" s="54"/>
      <c r="L36" s="60"/>
    </row>
    <row r="37" ht="15.75" customHeight="1">
      <c r="E37" s="65" t="s">
        <v>188</v>
      </c>
      <c r="F37" s="67" t="s">
        <v>65</v>
      </c>
      <c r="G37" s="67" t="s">
        <v>189</v>
      </c>
      <c r="H37" s="50">
        <v>3.0</v>
      </c>
      <c r="I37" s="54">
        <f t="shared" ref="I37:I43" si="17">VLOOKUP(F37,$N$30:$P$34,2,0)/VLOOKUP(F37,$N$30:$P$34,3,0)*96</f>
        <v>1.6</v>
      </c>
      <c r="J37" s="56">
        <f t="shared" ref="J37:J43" si="18">$C$20*I37</f>
        <v>9.6</v>
      </c>
      <c r="K37" s="54">
        <f t="shared" ref="K37:K43" si="19">VLOOKUP(F37,$N$30:$P$34,2,0)/VLOOKUP(F37,$N$30:$P$34,3,0)*10</f>
        <v>0.1666666667</v>
      </c>
      <c r="L37" s="60">
        <f t="shared" ref="L37:L43" si="20">$C$20*K37</f>
        <v>1</v>
      </c>
      <c r="N37" t="s">
        <v>198</v>
      </c>
      <c r="O37">
        <v>96.0</v>
      </c>
    </row>
    <row r="38" ht="15.75" customHeight="1">
      <c r="E38" s="65" t="s">
        <v>199</v>
      </c>
      <c r="F38" s="67" t="s">
        <v>65</v>
      </c>
      <c r="G38" s="67" t="s">
        <v>200</v>
      </c>
      <c r="H38" s="50">
        <v>3.0</v>
      </c>
      <c r="I38" s="54">
        <f t="shared" si="17"/>
        <v>1.6</v>
      </c>
      <c r="J38" s="56">
        <f t="shared" si="18"/>
        <v>9.6</v>
      </c>
      <c r="K38" s="54">
        <f t="shared" si="19"/>
        <v>0.1666666667</v>
      </c>
      <c r="L38" s="60">
        <f t="shared" si="20"/>
        <v>1</v>
      </c>
      <c r="N38" t="s">
        <v>202</v>
      </c>
    </row>
    <row r="39" ht="15.75" customHeight="1">
      <c r="E39" s="65" t="s">
        <v>203</v>
      </c>
      <c r="F39" s="48" t="s">
        <v>70</v>
      </c>
      <c r="G39" s="48" t="s">
        <v>115</v>
      </c>
      <c r="H39" s="50">
        <v>3.0</v>
      </c>
      <c r="I39" s="54">
        <f t="shared" si="17"/>
        <v>1.066666667</v>
      </c>
      <c r="J39" s="117">
        <f t="shared" si="18"/>
        <v>6.4</v>
      </c>
      <c r="K39" s="54">
        <f t="shared" si="19"/>
        <v>0.1111111111</v>
      </c>
      <c r="L39" s="60">
        <f t="shared" si="20"/>
        <v>0.6666666667</v>
      </c>
      <c r="N39" t="s">
        <v>207</v>
      </c>
    </row>
    <row r="40" ht="15.75" customHeight="1">
      <c r="E40" s="65" t="s">
        <v>208</v>
      </c>
      <c r="F40" s="67" t="s">
        <v>70</v>
      </c>
      <c r="G40" s="67" t="s">
        <v>209</v>
      </c>
      <c r="H40" s="50">
        <v>3.0</v>
      </c>
      <c r="I40" s="54">
        <f t="shared" si="17"/>
        <v>1.066666667</v>
      </c>
      <c r="J40" s="117">
        <f t="shared" si="18"/>
        <v>6.4</v>
      </c>
      <c r="K40" s="54">
        <f t="shared" si="19"/>
        <v>0.1111111111</v>
      </c>
      <c r="L40" s="60">
        <f t="shared" si="20"/>
        <v>0.6666666667</v>
      </c>
      <c r="N40" t="s">
        <v>212</v>
      </c>
    </row>
    <row r="41" ht="15.75" customHeight="1">
      <c r="E41" s="65" t="s">
        <v>213</v>
      </c>
      <c r="F41" s="67" t="s">
        <v>70</v>
      </c>
      <c r="G41" s="67" t="s">
        <v>215</v>
      </c>
      <c r="H41" s="50">
        <v>3.0</v>
      </c>
      <c r="I41" s="54">
        <f t="shared" si="17"/>
        <v>1.066666667</v>
      </c>
      <c r="J41" s="117">
        <f t="shared" si="18"/>
        <v>6.4</v>
      </c>
      <c r="K41" s="54">
        <f t="shared" si="19"/>
        <v>0.1111111111</v>
      </c>
      <c r="L41" s="60">
        <f t="shared" si="20"/>
        <v>0.6666666667</v>
      </c>
    </row>
    <row r="42" ht="15.75" customHeight="1">
      <c r="E42" s="65" t="s">
        <v>217</v>
      </c>
      <c r="F42" s="67" t="s">
        <v>134</v>
      </c>
      <c r="G42" s="67" t="s">
        <v>218</v>
      </c>
      <c r="H42" s="56">
        <v>3.0</v>
      </c>
      <c r="I42" s="54">
        <f t="shared" si="17"/>
        <v>1.2</v>
      </c>
      <c r="J42" s="56">
        <f t="shared" si="18"/>
        <v>7.2</v>
      </c>
      <c r="K42" s="54">
        <f t="shared" si="19"/>
        <v>0.125</v>
      </c>
      <c r="L42" s="60">
        <f t="shared" si="20"/>
        <v>0.75</v>
      </c>
    </row>
    <row r="43" ht="15.75" customHeight="1">
      <c r="E43" s="65" t="s">
        <v>222</v>
      </c>
      <c r="F43" s="67" t="s">
        <v>134</v>
      </c>
      <c r="G43" s="67" t="s">
        <v>223</v>
      </c>
      <c r="H43" s="56">
        <v>3.0</v>
      </c>
      <c r="I43" s="54">
        <f t="shared" si="17"/>
        <v>1.2</v>
      </c>
      <c r="J43" s="56">
        <f t="shared" si="18"/>
        <v>7.2</v>
      </c>
      <c r="K43" s="54">
        <f t="shared" si="19"/>
        <v>0.125</v>
      </c>
      <c r="L43" s="60">
        <f t="shared" si="20"/>
        <v>0.75</v>
      </c>
    </row>
    <row r="44" ht="15.75" customHeight="1">
      <c r="E44" s="65"/>
      <c r="F44" s="67"/>
      <c r="G44" s="67"/>
      <c r="H44" s="56"/>
      <c r="I44" s="77"/>
      <c r="J44" s="56"/>
      <c r="K44" s="54"/>
      <c r="L44" s="60"/>
    </row>
    <row r="45" ht="15.75" customHeight="1">
      <c r="E45" s="65" t="s">
        <v>227</v>
      </c>
      <c r="F45" s="67" t="s">
        <v>65</v>
      </c>
      <c r="G45" s="67" t="s">
        <v>228</v>
      </c>
      <c r="H45" s="56">
        <v>4.0</v>
      </c>
      <c r="I45" s="54">
        <f t="shared" ref="I45:I51" si="21">VLOOKUP(F45,$N$30:$P$34,2,0)/VLOOKUP(F45,$N$30:$P$34,3,0)*96</f>
        <v>1.6</v>
      </c>
      <c r="J45" s="56">
        <f t="shared" ref="J45:J51" si="22">$C$20*I45</f>
        <v>9.6</v>
      </c>
      <c r="K45" s="54">
        <f t="shared" ref="K45:K51" si="23">VLOOKUP(F45,$N$30:$P$34,2,0)/VLOOKUP(F45,$N$30:$P$34,3,0)*10</f>
        <v>0.1666666667</v>
      </c>
      <c r="L45" s="60">
        <f t="shared" ref="L45:L51" si="24">$C$20*K45</f>
        <v>1</v>
      </c>
      <c r="O45" s="75"/>
    </row>
    <row r="46" ht="15.75" customHeight="1">
      <c r="E46" s="65" t="s">
        <v>237</v>
      </c>
      <c r="F46" s="67" t="s">
        <v>65</v>
      </c>
      <c r="G46" s="67" t="s">
        <v>238</v>
      </c>
      <c r="H46" s="56">
        <v>4.0</v>
      </c>
      <c r="I46" s="54">
        <f t="shared" si="21"/>
        <v>1.6</v>
      </c>
      <c r="J46" s="56">
        <f t="shared" si="22"/>
        <v>9.6</v>
      </c>
      <c r="K46" s="54">
        <f t="shared" si="23"/>
        <v>0.1666666667</v>
      </c>
      <c r="L46" s="60">
        <f t="shared" si="24"/>
        <v>1</v>
      </c>
      <c r="O46" s="75"/>
    </row>
    <row r="47" ht="15.75" customHeight="1">
      <c r="E47" s="65" t="s">
        <v>241</v>
      </c>
      <c r="F47" s="48" t="s">
        <v>70</v>
      </c>
      <c r="G47" s="48" t="s">
        <v>115</v>
      </c>
      <c r="H47" s="50">
        <v>4.0</v>
      </c>
      <c r="I47" s="54">
        <f t="shared" si="21"/>
        <v>1.066666667</v>
      </c>
      <c r="J47" s="117">
        <f t="shared" si="22"/>
        <v>6.4</v>
      </c>
      <c r="K47" s="54">
        <f t="shared" si="23"/>
        <v>0.1111111111</v>
      </c>
      <c r="L47" s="60">
        <f t="shared" si="24"/>
        <v>0.6666666667</v>
      </c>
      <c r="O47" s="62"/>
    </row>
    <row r="48" ht="15.75" customHeight="1">
      <c r="E48" s="65" t="s">
        <v>244</v>
      </c>
      <c r="F48" s="67" t="s">
        <v>70</v>
      </c>
      <c r="G48" s="67" t="s">
        <v>245</v>
      </c>
      <c r="H48" s="56">
        <v>4.0</v>
      </c>
      <c r="I48" s="54">
        <f t="shared" si="21"/>
        <v>1.066666667</v>
      </c>
      <c r="J48" s="117">
        <f t="shared" si="22"/>
        <v>6.4</v>
      </c>
      <c r="K48" s="54">
        <f t="shared" si="23"/>
        <v>0.1111111111</v>
      </c>
      <c r="L48" s="60">
        <f t="shared" si="24"/>
        <v>0.6666666667</v>
      </c>
      <c r="O48" s="62"/>
    </row>
    <row r="49" ht="15.75" customHeight="1">
      <c r="E49" s="65" t="s">
        <v>248</v>
      </c>
      <c r="F49" s="67" t="s">
        <v>70</v>
      </c>
      <c r="G49" s="67" t="s">
        <v>249</v>
      </c>
      <c r="H49" s="56">
        <v>4.0</v>
      </c>
      <c r="I49" s="54">
        <f t="shared" si="21"/>
        <v>1.066666667</v>
      </c>
      <c r="J49" s="117">
        <f t="shared" si="22"/>
        <v>6.4</v>
      </c>
      <c r="K49" s="54">
        <f t="shared" si="23"/>
        <v>0.1111111111</v>
      </c>
      <c r="L49" s="60">
        <f t="shared" si="24"/>
        <v>0.6666666667</v>
      </c>
      <c r="N49" s="95"/>
      <c r="O49" s="75"/>
    </row>
    <row r="50" ht="15.75" customHeight="1">
      <c r="E50" s="65" t="s">
        <v>254</v>
      </c>
      <c r="F50" s="67" t="s">
        <v>134</v>
      </c>
      <c r="G50" s="67" t="s">
        <v>255</v>
      </c>
      <c r="H50" s="56">
        <v>4.0</v>
      </c>
      <c r="I50" s="54">
        <f t="shared" si="21"/>
        <v>1.2</v>
      </c>
      <c r="J50" s="56">
        <f t="shared" si="22"/>
        <v>7.2</v>
      </c>
      <c r="K50" s="54">
        <f t="shared" si="23"/>
        <v>0.125</v>
      </c>
      <c r="L50" s="60">
        <f t="shared" si="24"/>
        <v>0.75</v>
      </c>
    </row>
    <row r="51" ht="15.75" customHeight="1">
      <c r="E51" s="65" t="s">
        <v>258</v>
      </c>
      <c r="F51" s="67" t="s">
        <v>134</v>
      </c>
      <c r="G51" s="67" t="s">
        <v>259</v>
      </c>
      <c r="H51" s="56">
        <v>4.0</v>
      </c>
      <c r="I51" s="54">
        <f t="shared" si="21"/>
        <v>1.2</v>
      </c>
      <c r="J51" s="56">
        <f t="shared" si="22"/>
        <v>7.2</v>
      </c>
      <c r="K51" s="54">
        <f t="shared" si="23"/>
        <v>0.125</v>
      </c>
      <c r="L51" s="60">
        <f t="shared" si="24"/>
        <v>0.75</v>
      </c>
    </row>
    <row r="52" ht="15.75" customHeight="1">
      <c r="E52" s="146"/>
      <c r="F52" s="148"/>
      <c r="G52" s="148"/>
      <c r="H52" s="149"/>
      <c r="I52" s="150"/>
      <c r="J52" s="149"/>
      <c r="K52" s="151"/>
      <c r="L52" s="152"/>
    </row>
    <row r="53" ht="15.75" customHeight="1">
      <c r="E53" s="4"/>
      <c r="F53" s="156"/>
      <c r="G53" s="95" t="s">
        <v>276</v>
      </c>
      <c r="H53" s="4"/>
      <c r="I53" s="158">
        <f>SUM(I10:I52)</f>
        <v>96</v>
      </c>
      <c r="J53">
        <f>SUM(J10:J51)</f>
        <v>576</v>
      </c>
      <c r="K53" s="158">
        <f>SUM(K10:K52)</f>
        <v>10</v>
      </c>
      <c r="L53" s="161">
        <f>SUM(L10:L51)</f>
        <v>60</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E8:E9"/>
    <mergeCell ref="G8:G9"/>
    <mergeCell ref="H8:H9"/>
    <mergeCell ref="I8:L8"/>
    <mergeCell ref="B2:L2"/>
    <mergeCell ref="B3:L3"/>
    <mergeCell ref="B4:L4"/>
    <mergeCell ref="B5:L5"/>
  </mergeCell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1.67"/>
    <col customWidth="1" min="4" max="26" width="8.78"/>
  </cols>
  <sheetData>
    <row r="1" ht="15.75" customHeight="1">
      <c r="A1" s="2" t="s">
        <v>1</v>
      </c>
      <c r="B1" s="3"/>
      <c r="C1" s="3"/>
      <c r="D1" s="3"/>
      <c r="E1" s="3"/>
      <c r="F1" s="3"/>
      <c r="G1" s="3"/>
      <c r="H1" s="3"/>
      <c r="I1" s="3"/>
      <c r="J1" s="5"/>
      <c r="K1" s="4"/>
      <c r="L1" s="4"/>
      <c r="M1" s="4"/>
      <c r="N1" s="4"/>
      <c r="O1" s="4"/>
      <c r="P1" s="4"/>
      <c r="Q1" s="4"/>
      <c r="R1" s="4"/>
      <c r="S1" s="4"/>
      <c r="T1" s="4"/>
      <c r="U1" s="4"/>
      <c r="V1" s="4"/>
      <c r="W1" s="4"/>
      <c r="X1" s="4"/>
      <c r="Y1" s="4"/>
      <c r="Z1" s="4"/>
    </row>
    <row r="2" ht="96.0" customHeight="1">
      <c r="A2" s="8" t="s">
        <v>3</v>
      </c>
      <c r="B2" s="10"/>
      <c r="C2" s="10"/>
      <c r="D2" s="10"/>
      <c r="E2" s="10"/>
      <c r="F2" s="10"/>
      <c r="G2" s="10"/>
      <c r="H2" s="10"/>
      <c r="I2" s="10"/>
      <c r="J2" s="12"/>
      <c r="K2" s="4"/>
      <c r="L2" s="4"/>
      <c r="M2" s="4"/>
      <c r="N2" s="4"/>
      <c r="O2" s="4"/>
      <c r="P2" s="4"/>
      <c r="Q2" s="4"/>
      <c r="R2" s="4"/>
      <c r="S2" s="4"/>
      <c r="T2" s="4"/>
      <c r="U2" s="4"/>
      <c r="V2" s="4"/>
      <c r="W2" s="4"/>
      <c r="X2" s="4"/>
      <c r="Y2" s="4"/>
      <c r="Z2" s="4"/>
    </row>
    <row r="3" ht="15.75" customHeight="1">
      <c r="A3" s="18"/>
      <c r="B3" s="18"/>
      <c r="C3" s="18"/>
      <c r="D3" s="18"/>
      <c r="E3" s="18"/>
      <c r="F3" s="18"/>
      <c r="G3" s="18"/>
      <c r="H3" s="18"/>
      <c r="I3" s="18"/>
      <c r="J3" s="18"/>
      <c r="K3" s="4"/>
      <c r="L3" s="4"/>
      <c r="M3" s="4"/>
      <c r="N3" s="4"/>
      <c r="O3" s="4"/>
      <c r="P3" s="4"/>
      <c r="Q3" s="4"/>
      <c r="R3" s="4"/>
      <c r="S3" s="4"/>
      <c r="T3" s="4"/>
      <c r="U3" s="4"/>
      <c r="V3" s="4"/>
      <c r="W3" s="4"/>
      <c r="X3" s="4"/>
      <c r="Y3" s="4"/>
      <c r="Z3" s="4"/>
    </row>
    <row r="4" ht="20.25" customHeight="1">
      <c r="A4" s="21" t="s">
        <v>11</v>
      </c>
      <c r="B4" s="24"/>
      <c r="C4" s="18"/>
      <c r="D4" s="21" t="s">
        <v>15</v>
      </c>
      <c r="E4" s="26"/>
      <c r="F4" s="26"/>
      <c r="G4" s="26"/>
      <c r="H4" s="26"/>
      <c r="I4" s="26"/>
      <c r="J4" s="24"/>
      <c r="K4" s="4"/>
      <c r="L4" s="4"/>
      <c r="M4" s="4"/>
      <c r="N4" s="4"/>
      <c r="O4" s="4"/>
      <c r="P4" s="4"/>
      <c r="Q4" s="4"/>
      <c r="R4" s="4"/>
      <c r="S4" s="4"/>
      <c r="T4" s="4"/>
      <c r="U4" s="4"/>
      <c r="V4" s="4"/>
      <c r="W4" s="4"/>
      <c r="X4" s="4"/>
      <c r="Y4" s="4"/>
      <c r="Z4" s="4"/>
    </row>
    <row r="5" ht="15.75" customHeight="1">
      <c r="A5" s="28" t="s">
        <v>18</v>
      </c>
      <c r="B5" s="33" t="s">
        <v>20</v>
      </c>
      <c r="C5" s="18"/>
      <c r="D5" s="40" t="s">
        <v>24</v>
      </c>
      <c r="E5" s="42"/>
      <c r="F5" s="42"/>
      <c r="G5" s="42"/>
      <c r="H5" s="42"/>
      <c r="I5" s="44"/>
      <c r="J5" s="47">
        <f>'Principal - ABP'!G19</f>
        <v>4</v>
      </c>
      <c r="K5" s="4"/>
      <c r="L5" s="4"/>
      <c r="M5" s="4"/>
      <c r="N5" s="4"/>
      <c r="O5" s="4"/>
      <c r="P5" s="4"/>
      <c r="Q5" s="4"/>
      <c r="R5" s="4"/>
      <c r="S5" s="4"/>
      <c r="T5" s="4"/>
      <c r="U5" s="4"/>
      <c r="V5" s="4"/>
      <c r="W5" s="4"/>
      <c r="X5" s="4"/>
      <c r="Y5" s="4"/>
      <c r="Z5" s="4"/>
    </row>
    <row r="6" ht="15.75" customHeight="1">
      <c r="A6" s="53" t="s">
        <v>37</v>
      </c>
      <c r="B6" s="47">
        <v>10.0</v>
      </c>
      <c r="C6" s="18"/>
      <c r="D6" s="40" t="s">
        <v>41</v>
      </c>
      <c r="E6" s="42"/>
      <c r="F6" s="42"/>
      <c r="G6" s="42"/>
      <c r="H6" s="42"/>
      <c r="I6" s="44"/>
      <c r="J6" s="58">
        <f>J5*B7</f>
        <v>440</v>
      </c>
      <c r="K6" s="4"/>
      <c r="L6" s="4"/>
      <c r="M6" s="4"/>
      <c r="N6" s="4"/>
      <c r="O6" s="4"/>
      <c r="P6" s="4"/>
      <c r="Q6" s="4"/>
      <c r="R6" s="4"/>
      <c r="S6" s="4"/>
      <c r="T6" s="4"/>
      <c r="U6" s="4"/>
      <c r="V6" s="4"/>
      <c r="W6" s="4"/>
      <c r="X6" s="4"/>
      <c r="Y6" s="4"/>
      <c r="Z6" s="4"/>
    </row>
    <row r="7" ht="15.75" customHeight="1">
      <c r="A7" s="53" t="s">
        <v>46</v>
      </c>
      <c r="B7" s="47">
        <v>110.0</v>
      </c>
      <c r="C7" s="18"/>
      <c r="D7" s="40" t="s">
        <v>47</v>
      </c>
      <c r="E7" s="42"/>
      <c r="F7" s="42"/>
      <c r="G7" s="42"/>
      <c r="H7" s="42"/>
      <c r="I7" s="44"/>
      <c r="J7" s="61">
        <f>I13</f>
        <v>484</v>
      </c>
      <c r="K7" s="4"/>
      <c r="L7" s="4"/>
      <c r="M7" s="4"/>
      <c r="N7" s="4"/>
      <c r="O7" s="4"/>
      <c r="P7" s="4"/>
      <c r="Q7" s="4"/>
      <c r="R7" s="4"/>
      <c r="S7" s="4"/>
      <c r="T7" s="4"/>
      <c r="U7" s="4"/>
      <c r="V7" s="4"/>
      <c r="W7" s="4"/>
      <c r="X7" s="4"/>
      <c r="Y7" s="4"/>
      <c r="Z7" s="4"/>
    </row>
    <row r="8" ht="20.25" customHeight="1">
      <c r="A8" s="53" t="s">
        <v>53</v>
      </c>
      <c r="B8" s="47">
        <v>30.0</v>
      </c>
      <c r="C8" s="18"/>
      <c r="D8" s="40" t="s">
        <v>54</v>
      </c>
      <c r="E8" s="42"/>
      <c r="F8" s="42"/>
      <c r="G8" s="42"/>
      <c r="H8" s="42"/>
      <c r="I8" s="44"/>
      <c r="J8" s="64">
        <f>ABS(J6-J7)/J6</f>
        <v>0.1</v>
      </c>
      <c r="K8" s="4"/>
      <c r="L8" s="4"/>
      <c r="M8" s="4"/>
      <c r="N8" s="4"/>
      <c r="O8" s="4"/>
      <c r="P8" s="4"/>
      <c r="Q8" s="4"/>
      <c r="R8" s="4"/>
      <c r="S8" s="4"/>
      <c r="T8" s="4"/>
      <c r="U8" s="4"/>
      <c r="V8" s="4"/>
      <c r="W8" s="4"/>
      <c r="X8" s="4"/>
      <c r="Y8" s="4"/>
      <c r="Z8" s="4"/>
    </row>
    <row r="9" ht="15.75" customHeight="1">
      <c r="A9" s="66" t="s">
        <v>63</v>
      </c>
      <c r="B9" s="69">
        <f>SUM(B6:B8)</f>
        <v>150</v>
      </c>
      <c r="C9" s="18"/>
      <c r="D9" s="71" t="s">
        <v>69</v>
      </c>
      <c r="E9" s="42"/>
      <c r="F9" s="42"/>
      <c r="G9" s="42"/>
      <c r="H9" s="42"/>
      <c r="I9" s="44"/>
      <c r="J9" s="73">
        <f>J13</f>
        <v>44</v>
      </c>
      <c r="K9" s="4"/>
      <c r="L9" s="4"/>
      <c r="M9" s="4"/>
      <c r="N9" s="4"/>
      <c r="O9" s="4"/>
      <c r="P9" s="4"/>
      <c r="Q9" s="4"/>
      <c r="R9" s="4"/>
      <c r="S9" s="4"/>
      <c r="T9" s="4"/>
      <c r="U9" s="4"/>
      <c r="V9" s="4"/>
      <c r="W9" s="4"/>
      <c r="X9" s="4"/>
      <c r="Y9" s="4"/>
      <c r="Z9" s="4"/>
    </row>
    <row r="10" ht="15.75" customHeight="1">
      <c r="A10" s="18"/>
      <c r="B10" s="18"/>
      <c r="C10" s="18"/>
      <c r="D10" s="18"/>
      <c r="E10" s="18"/>
      <c r="F10" s="18"/>
      <c r="G10" s="18"/>
      <c r="H10" s="18"/>
      <c r="I10" s="18"/>
      <c r="J10" s="18"/>
      <c r="K10" s="4"/>
      <c r="L10" s="4"/>
      <c r="M10" s="4"/>
      <c r="N10" s="4"/>
      <c r="O10" s="4"/>
      <c r="P10" s="4"/>
      <c r="Q10" s="4"/>
      <c r="R10" s="4"/>
      <c r="S10" s="4"/>
      <c r="T10" s="4"/>
      <c r="U10" s="4"/>
      <c r="V10" s="4"/>
      <c r="W10" s="4"/>
      <c r="X10" s="4"/>
      <c r="Y10" s="4"/>
      <c r="Z10" s="4"/>
    </row>
    <row r="11" ht="15.0" customHeight="1">
      <c r="A11" s="78" t="s">
        <v>12</v>
      </c>
      <c r="B11" s="78" t="s">
        <v>84</v>
      </c>
      <c r="C11" s="78" t="s">
        <v>16</v>
      </c>
      <c r="D11" s="80" t="s">
        <v>85</v>
      </c>
      <c r="E11" s="82" t="s">
        <v>87</v>
      </c>
      <c r="F11" s="84" t="s">
        <v>91</v>
      </c>
      <c r="G11" s="42"/>
      <c r="H11" s="44"/>
      <c r="I11" s="86" t="s">
        <v>93</v>
      </c>
      <c r="J11" s="44"/>
      <c r="K11" s="4"/>
      <c r="L11" s="4"/>
      <c r="M11" s="4"/>
      <c r="N11" s="4"/>
      <c r="O11" s="4"/>
      <c r="P11" s="4"/>
      <c r="Q11" s="4"/>
      <c r="R11" s="4"/>
      <c r="S11" s="4"/>
      <c r="T11" s="4"/>
      <c r="U11" s="4"/>
      <c r="V11" s="4"/>
      <c r="W11" s="4"/>
      <c r="X11" s="4"/>
      <c r="Y11" s="4"/>
      <c r="Z11" s="4"/>
    </row>
    <row r="12" ht="15.75" customHeight="1">
      <c r="A12" s="88"/>
      <c r="B12" s="88"/>
      <c r="C12" s="88"/>
      <c r="D12" s="88"/>
      <c r="E12" s="88"/>
      <c r="F12" s="90" t="s">
        <v>98</v>
      </c>
      <c r="G12" s="90" t="s">
        <v>100</v>
      </c>
      <c r="H12" s="90" t="s">
        <v>101</v>
      </c>
      <c r="I12" s="91" t="s">
        <v>20</v>
      </c>
      <c r="J12" s="91" t="s">
        <v>105</v>
      </c>
      <c r="K12" s="4"/>
      <c r="L12" s="4"/>
      <c r="M12" s="4"/>
      <c r="N12" s="4"/>
      <c r="O12" s="4"/>
      <c r="P12" s="4"/>
      <c r="Q12" s="4"/>
      <c r="R12" s="4"/>
      <c r="S12" s="4"/>
      <c r="T12" s="4"/>
      <c r="U12" s="4"/>
      <c r="V12" s="4"/>
      <c r="W12" s="4"/>
      <c r="X12" s="4"/>
      <c r="Y12" s="4"/>
      <c r="Z12" s="4"/>
    </row>
    <row r="13" ht="15.75" customHeight="1">
      <c r="A13" s="93"/>
      <c r="B13" s="94"/>
      <c r="C13" s="94"/>
      <c r="D13" s="94"/>
      <c r="E13" s="94"/>
      <c r="F13" s="94"/>
      <c r="G13" s="94"/>
      <c r="H13" s="96"/>
      <c r="I13" s="98">
        <f t="shared" ref="I13:J13" si="1">SUM(I14:I48)</f>
        <v>484</v>
      </c>
      <c r="J13" s="98">
        <f t="shared" si="1"/>
        <v>44</v>
      </c>
      <c r="K13" s="4"/>
      <c r="L13" s="4"/>
      <c r="M13" s="4"/>
      <c r="N13" s="4"/>
      <c r="O13" s="4"/>
      <c r="P13" s="4"/>
      <c r="Q13" s="4"/>
      <c r="R13" s="4"/>
      <c r="S13" s="4"/>
      <c r="T13" s="4"/>
      <c r="U13" s="4"/>
      <c r="V13" s="4"/>
      <c r="W13" s="4"/>
      <c r="X13" s="4"/>
      <c r="Y13" s="4"/>
      <c r="Z13" s="4"/>
    </row>
    <row r="14" ht="15.75" customHeight="1">
      <c r="A14" s="100" t="s">
        <v>118</v>
      </c>
      <c r="B14" s="101" t="s">
        <v>119</v>
      </c>
      <c r="C14" s="106" t="s">
        <v>120</v>
      </c>
      <c r="D14" s="100">
        <v>1.0</v>
      </c>
      <c r="E14" s="108">
        <v>1.0</v>
      </c>
      <c r="F14" s="109">
        <v>3.0</v>
      </c>
      <c r="G14" s="109">
        <v>15.0</v>
      </c>
      <c r="H14" s="111">
        <f t="shared" ref="H14:H48" si="2">G14+F14*$J$5</f>
        <v>27</v>
      </c>
      <c r="I14" s="112">
        <v>27.0</v>
      </c>
      <c r="J14" s="114">
        <f t="shared" ref="J14:J48" si="3">I14/$J$6*10*$J$5</f>
        <v>2.454545455</v>
      </c>
      <c r="K14" s="4"/>
      <c r="L14" s="4"/>
      <c r="M14" s="4"/>
      <c r="N14" s="4"/>
      <c r="O14" s="4"/>
      <c r="P14" s="4"/>
      <c r="Q14" s="4"/>
      <c r="R14" s="4"/>
      <c r="S14" s="4"/>
      <c r="T14" s="4"/>
      <c r="U14" s="4"/>
      <c r="V14" s="4"/>
      <c r="W14" s="4"/>
      <c r="X14" s="4"/>
      <c r="Y14" s="4"/>
      <c r="Z14" s="4"/>
    </row>
    <row r="15" ht="15.75" customHeight="1">
      <c r="A15" s="100" t="s">
        <v>131</v>
      </c>
      <c r="B15" s="101" t="s">
        <v>119</v>
      </c>
      <c r="C15" s="106" t="s">
        <v>132</v>
      </c>
      <c r="D15" s="100">
        <v>1.0</v>
      </c>
      <c r="E15" s="108">
        <v>1.0</v>
      </c>
      <c r="F15" s="109">
        <v>3.0</v>
      </c>
      <c r="G15" s="109">
        <v>20.0</v>
      </c>
      <c r="H15" s="111">
        <f t="shared" si="2"/>
        <v>32</v>
      </c>
      <c r="I15" s="112">
        <v>32.0</v>
      </c>
      <c r="J15" s="114">
        <f t="shared" si="3"/>
        <v>2.909090909</v>
      </c>
      <c r="K15" s="4"/>
      <c r="L15" s="4"/>
      <c r="M15" s="4"/>
      <c r="N15" s="4"/>
      <c r="O15" s="4"/>
      <c r="P15" s="4"/>
      <c r="Q15" s="4"/>
      <c r="R15" s="4"/>
      <c r="S15" s="4"/>
      <c r="T15" s="4"/>
      <c r="U15" s="4"/>
      <c r="V15" s="4"/>
      <c r="W15" s="4"/>
      <c r="X15" s="4"/>
      <c r="Y15" s="4"/>
      <c r="Z15" s="4"/>
    </row>
    <row r="16" ht="15.75" customHeight="1">
      <c r="A16" s="100" t="s">
        <v>136</v>
      </c>
      <c r="B16" s="101" t="s">
        <v>119</v>
      </c>
      <c r="C16" s="106" t="s">
        <v>137</v>
      </c>
      <c r="D16" s="100">
        <v>1.0</v>
      </c>
      <c r="E16" s="108">
        <v>1.0</v>
      </c>
      <c r="F16" s="109">
        <v>3.0</v>
      </c>
      <c r="G16" s="109">
        <v>25.0</v>
      </c>
      <c r="H16" s="111">
        <f t="shared" si="2"/>
        <v>37</v>
      </c>
      <c r="I16" s="112">
        <v>37.0</v>
      </c>
      <c r="J16" s="114">
        <f t="shared" si="3"/>
        <v>3.363636364</v>
      </c>
      <c r="K16" s="4"/>
      <c r="L16" s="4"/>
      <c r="M16" s="4"/>
      <c r="N16" s="4"/>
      <c r="O16" s="4"/>
      <c r="P16" s="4"/>
      <c r="Q16" s="4"/>
      <c r="R16" s="4"/>
      <c r="S16" s="4"/>
      <c r="T16" s="4"/>
      <c r="U16" s="4"/>
      <c r="V16" s="4"/>
      <c r="W16" s="4"/>
      <c r="X16" s="4"/>
      <c r="Y16" s="4"/>
      <c r="Z16" s="4"/>
    </row>
    <row r="17" ht="15.75" customHeight="1">
      <c r="A17" s="100" t="s">
        <v>138</v>
      </c>
      <c r="B17" s="101" t="s">
        <v>119</v>
      </c>
      <c r="C17" s="106" t="s">
        <v>141</v>
      </c>
      <c r="D17" s="100">
        <v>1.0</v>
      </c>
      <c r="E17" s="108"/>
      <c r="F17" s="109">
        <v>3.0</v>
      </c>
      <c r="G17" s="109">
        <v>20.0</v>
      </c>
      <c r="H17" s="111">
        <f t="shared" si="2"/>
        <v>32</v>
      </c>
      <c r="I17" s="112"/>
      <c r="J17" s="114">
        <f t="shared" si="3"/>
        <v>0</v>
      </c>
      <c r="K17" s="4"/>
      <c r="L17" s="4"/>
      <c r="M17" s="4"/>
      <c r="N17" s="4"/>
      <c r="O17" s="4"/>
      <c r="P17" s="4"/>
      <c r="Q17" s="4"/>
      <c r="R17" s="4"/>
      <c r="S17" s="4"/>
      <c r="T17" s="4"/>
      <c r="U17" s="4"/>
      <c r="V17" s="4"/>
      <c r="W17" s="4"/>
      <c r="X17" s="4"/>
      <c r="Y17" s="4"/>
      <c r="Z17" s="4"/>
    </row>
    <row r="18" ht="15.75" customHeight="1">
      <c r="A18" s="100" t="s">
        <v>142</v>
      </c>
      <c r="B18" s="101" t="s">
        <v>119</v>
      </c>
      <c r="C18" s="106" t="s">
        <v>143</v>
      </c>
      <c r="D18" s="100">
        <v>1.0</v>
      </c>
      <c r="E18" s="108"/>
      <c r="F18" s="109"/>
      <c r="G18" s="109">
        <v>25.0</v>
      </c>
      <c r="H18" s="111">
        <f t="shared" si="2"/>
        <v>25</v>
      </c>
      <c r="I18" s="112"/>
      <c r="J18" s="114">
        <f t="shared" si="3"/>
        <v>0</v>
      </c>
      <c r="K18" s="4"/>
      <c r="L18" s="4"/>
      <c r="M18" s="4"/>
      <c r="N18" s="4"/>
      <c r="O18" s="4"/>
      <c r="P18" s="4"/>
      <c r="Q18" s="4"/>
      <c r="R18" s="4"/>
      <c r="S18" s="4"/>
      <c r="T18" s="4"/>
      <c r="U18" s="4"/>
      <c r="V18" s="4"/>
      <c r="W18" s="4"/>
      <c r="X18" s="4"/>
      <c r="Y18" s="4"/>
      <c r="Z18" s="4"/>
    </row>
    <row r="19" ht="15.75" customHeight="1">
      <c r="A19" s="100" t="s">
        <v>146</v>
      </c>
      <c r="B19" s="101" t="s">
        <v>147</v>
      </c>
      <c r="C19" s="106" t="s">
        <v>148</v>
      </c>
      <c r="D19" s="100">
        <v>1.0</v>
      </c>
      <c r="E19" s="108"/>
      <c r="F19" s="109">
        <v>3.5</v>
      </c>
      <c r="G19" s="109">
        <v>18.0</v>
      </c>
      <c r="H19" s="111">
        <f t="shared" si="2"/>
        <v>32</v>
      </c>
      <c r="I19" s="112"/>
      <c r="J19" s="114">
        <f t="shared" si="3"/>
        <v>0</v>
      </c>
      <c r="K19" s="4"/>
      <c r="L19" s="4"/>
      <c r="M19" s="4"/>
      <c r="N19" s="4"/>
      <c r="O19" s="4"/>
      <c r="P19" s="4"/>
      <c r="Q19" s="4"/>
      <c r="R19" s="4"/>
      <c r="S19" s="4"/>
      <c r="T19" s="4"/>
      <c r="U19" s="4"/>
      <c r="V19" s="4"/>
      <c r="W19" s="4"/>
      <c r="X19" s="4"/>
      <c r="Y19" s="4"/>
      <c r="Z19" s="4"/>
    </row>
    <row r="20" ht="15.75" customHeight="1">
      <c r="A20" s="100" t="s">
        <v>149</v>
      </c>
      <c r="B20" s="101" t="s">
        <v>147</v>
      </c>
      <c r="C20" s="115" t="s">
        <v>150</v>
      </c>
      <c r="D20" s="100">
        <v>1.0</v>
      </c>
      <c r="E20" s="108"/>
      <c r="F20" s="109">
        <v>4.0</v>
      </c>
      <c r="G20" s="109">
        <v>30.0</v>
      </c>
      <c r="H20" s="111">
        <f t="shared" si="2"/>
        <v>46</v>
      </c>
      <c r="I20" s="112"/>
      <c r="J20" s="114">
        <f t="shared" si="3"/>
        <v>0</v>
      </c>
      <c r="K20" s="4"/>
      <c r="L20" s="4"/>
      <c r="M20" s="4"/>
      <c r="N20" s="4"/>
      <c r="O20" s="4"/>
      <c r="P20" s="4"/>
      <c r="Q20" s="4"/>
      <c r="R20" s="4"/>
      <c r="S20" s="4"/>
      <c r="T20" s="4"/>
      <c r="U20" s="4"/>
      <c r="V20" s="4"/>
      <c r="W20" s="4"/>
      <c r="X20" s="4"/>
      <c r="Y20" s="4"/>
      <c r="Z20" s="4"/>
    </row>
    <row r="21" ht="15.75" customHeight="1">
      <c r="A21" s="100" t="s">
        <v>154</v>
      </c>
      <c r="B21" s="101" t="s">
        <v>147</v>
      </c>
      <c r="C21" s="115" t="s">
        <v>155</v>
      </c>
      <c r="D21" s="100">
        <v>1.0</v>
      </c>
      <c r="E21" s="108">
        <v>1.0</v>
      </c>
      <c r="F21" s="109">
        <v>4.0</v>
      </c>
      <c r="G21" s="109">
        <v>35.0</v>
      </c>
      <c r="H21" s="111">
        <f t="shared" si="2"/>
        <v>51</v>
      </c>
      <c r="I21" s="112">
        <v>51.0</v>
      </c>
      <c r="J21" s="114">
        <f t="shared" si="3"/>
        <v>4.636363636</v>
      </c>
      <c r="K21" s="4"/>
      <c r="L21" s="4"/>
      <c r="M21" s="4"/>
      <c r="N21" s="4"/>
      <c r="O21" s="4"/>
      <c r="P21" s="4"/>
      <c r="Q21" s="4"/>
      <c r="R21" s="4"/>
      <c r="S21" s="4"/>
      <c r="T21" s="4"/>
      <c r="U21" s="4"/>
      <c r="V21" s="4"/>
      <c r="W21" s="4"/>
      <c r="X21" s="4"/>
      <c r="Y21" s="4"/>
      <c r="Z21" s="4"/>
    </row>
    <row r="22" ht="15.75" customHeight="1">
      <c r="A22" s="100" t="s">
        <v>158</v>
      </c>
      <c r="B22" s="101" t="s">
        <v>147</v>
      </c>
      <c r="C22" s="115" t="s">
        <v>159</v>
      </c>
      <c r="D22" s="100" t="s">
        <v>160</v>
      </c>
      <c r="E22" s="108"/>
      <c r="F22" s="109"/>
      <c r="G22" s="109">
        <v>50.0</v>
      </c>
      <c r="H22" s="111">
        <f t="shared" si="2"/>
        <v>50</v>
      </c>
      <c r="I22" s="112"/>
      <c r="J22" s="114">
        <f t="shared" si="3"/>
        <v>0</v>
      </c>
      <c r="K22" s="4"/>
      <c r="L22" s="4"/>
      <c r="M22" s="4"/>
      <c r="N22" s="4"/>
      <c r="O22" s="4"/>
      <c r="P22" s="4"/>
      <c r="Q22" s="4"/>
      <c r="R22" s="4"/>
      <c r="S22" s="4"/>
      <c r="T22" s="4"/>
      <c r="U22" s="4"/>
      <c r="V22" s="4"/>
      <c r="W22" s="4"/>
      <c r="X22" s="4"/>
      <c r="Y22" s="4"/>
      <c r="Z22" s="4"/>
    </row>
    <row r="23" ht="15.75" customHeight="1">
      <c r="A23" s="100" t="s">
        <v>161</v>
      </c>
      <c r="B23" s="101" t="s">
        <v>147</v>
      </c>
      <c r="C23" s="106" t="s">
        <v>165</v>
      </c>
      <c r="D23" s="100" t="s">
        <v>166</v>
      </c>
      <c r="E23" s="108"/>
      <c r="F23" s="109">
        <v>4.0</v>
      </c>
      <c r="G23" s="109">
        <v>60.0</v>
      </c>
      <c r="H23" s="111">
        <f t="shared" si="2"/>
        <v>76</v>
      </c>
      <c r="I23" s="112"/>
      <c r="J23" s="114">
        <f t="shared" si="3"/>
        <v>0</v>
      </c>
      <c r="K23" s="4"/>
      <c r="L23" s="4"/>
      <c r="M23" s="4"/>
      <c r="N23" s="4"/>
      <c r="O23" s="4"/>
      <c r="P23" s="4"/>
      <c r="Q23" s="4"/>
      <c r="R23" s="4"/>
      <c r="S23" s="4"/>
      <c r="T23" s="4"/>
      <c r="U23" s="4"/>
      <c r="V23" s="4"/>
      <c r="W23" s="4"/>
      <c r="X23" s="4"/>
      <c r="Y23" s="4"/>
      <c r="Z23" s="4"/>
    </row>
    <row r="24" ht="15.75" customHeight="1">
      <c r="A24" s="100" t="s">
        <v>167</v>
      </c>
      <c r="B24" s="101" t="s">
        <v>147</v>
      </c>
      <c r="C24" s="115" t="s">
        <v>168</v>
      </c>
      <c r="D24" s="100" t="s">
        <v>166</v>
      </c>
      <c r="E24" s="108">
        <v>2.0</v>
      </c>
      <c r="F24" s="109"/>
      <c r="G24" s="109">
        <v>30.0</v>
      </c>
      <c r="H24" s="111">
        <f t="shared" si="2"/>
        <v>30</v>
      </c>
      <c r="I24" s="112">
        <v>30.0</v>
      </c>
      <c r="J24" s="114">
        <f t="shared" si="3"/>
        <v>2.727272727</v>
      </c>
      <c r="K24" s="4"/>
      <c r="L24" s="4"/>
      <c r="M24" s="4"/>
      <c r="N24" s="4"/>
      <c r="O24" s="4"/>
      <c r="P24" s="4"/>
      <c r="Q24" s="4"/>
      <c r="R24" s="4"/>
      <c r="S24" s="4"/>
      <c r="T24" s="4"/>
      <c r="U24" s="4"/>
      <c r="V24" s="4"/>
      <c r="W24" s="4"/>
      <c r="X24" s="4"/>
      <c r="Y24" s="4"/>
      <c r="Z24" s="4"/>
    </row>
    <row r="25" ht="15.75" customHeight="1">
      <c r="A25" s="100" t="s">
        <v>171</v>
      </c>
      <c r="B25" s="101" t="s">
        <v>147</v>
      </c>
      <c r="C25" s="119" t="s">
        <v>172</v>
      </c>
      <c r="D25" s="100" t="s">
        <v>160</v>
      </c>
      <c r="E25" s="108"/>
      <c r="F25" s="109"/>
      <c r="G25" s="109">
        <v>45.0</v>
      </c>
      <c r="H25" s="111">
        <f t="shared" si="2"/>
        <v>45</v>
      </c>
      <c r="I25" s="112"/>
      <c r="J25" s="114">
        <f t="shared" si="3"/>
        <v>0</v>
      </c>
      <c r="K25" s="4"/>
      <c r="L25" s="4"/>
      <c r="M25" s="4"/>
      <c r="N25" s="4"/>
      <c r="O25" s="4"/>
      <c r="P25" s="4"/>
      <c r="Q25" s="4"/>
      <c r="R25" s="4"/>
      <c r="S25" s="4"/>
      <c r="T25" s="4"/>
      <c r="U25" s="4"/>
      <c r="V25" s="4"/>
      <c r="W25" s="4"/>
      <c r="X25" s="4"/>
      <c r="Y25" s="4"/>
      <c r="Z25" s="4"/>
    </row>
    <row r="26" ht="15.75" customHeight="1">
      <c r="A26" s="100" t="s">
        <v>177</v>
      </c>
      <c r="B26" s="101" t="s">
        <v>147</v>
      </c>
      <c r="C26" s="115" t="s">
        <v>179</v>
      </c>
      <c r="D26" s="100" t="s">
        <v>181</v>
      </c>
      <c r="E26" s="108">
        <v>3.0</v>
      </c>
      <c r="F26" s="109"/>
      <c r="G26" s="109">
        <v>50.0</v>
      </c>
      <c r="H26" s="111">
        <f t="shared" si="2"/>
        <v>50</v>
      </c>
      <c r="I26" s="112">
        <v>50.0</v>
      </c>
      <c r="J26" s="114">
        <f t="shared" si="3"/>
        <v>4.545454545</v>
      </c>
      <c r="K26" s="4"/>
      <c r="L26" s="4"/>
      <c r="M26" s="4"/>
      <c r="N26" s="4"/>
      <c r="O26" s="4"/>
      <c r="P26" s="4"/>
      <c r="Q26" s="4"/>
      <c r="R26" s="4"/>
      <c r="S26" s="4"/>
      <c r="T26" s="4"/>
      <c r="U26" s="4"/>
      <c r="V26" s="4"/>
      <c r="W26" s="4"/>
      <c r="X26" s="4"/>
      <c r="Y26" s="4"/>
      <c r="Z26" s="4"/>
    </row>
    <row r="27" ht="15.75" customHeight="1">
      <c r="A27" s="100" t="s">
        <v>185</v>
      </c>
      <c r="B27" s="101" t="s">
        <v>147</v>
      </c>
      <c r="C27" s="106" t="s">
        <v>187</v>
      </c>
      <c r="D27" s="100" t="s">
        <v>160</v>
      </c>
      <c r="E27" s="108"/>
      <c r="F27" s="109">
        <v>4.0</v>
      </c>
      <c r="G27" s="109">
        <v>45.0</v>
      </c>
      <c r="H27" s="111">
        <f t="shared" si="2"/>
        <v>61</v>
      </c>
      <c r="I27" s="112"/>
      <c r="J27" s="114">
        <f t="shared" si="3"/>
        <v>0</v>
      </c>
      <c r="K27" s="4"/>
      <c r="L27" s="4"/>
      <c r="M27" s="4"/>
      <c r="N27" s="4"/>
      <c r="O27" s="4"/>
      <c r="P27" s="4"/>
      <c r="Q27" s="4"/>
      <c r="R27" s="4"/>
      <c r="S27" s="4"/>
      <c r="T27" s="4"/>
      <c r="U27" s="4"/>
      <c r="V27" s="4"/>
      <c r="W27" s="4"/>
      <c r="X27" s="4"/>
      <c r="Y27" s="4"/>
      <c r="Z27" s="4"/>
    </row>
    <row r="28" ht="15.75" customHeight="1">
      <c r="A28" s="100" t="s">
        <v>191</v>
      </c>
      <c r="B28" s="101" t="s">
        <v>147</v>
      </c>
      <c r="C28" s="125" t="s">
        <v>193</v>
      </c>
      <c r="D28" s="100" t="s">
        <v>195</v>
      </c>
      <c r="E28" s="108"/>
      <c r="F28" s="109">
        <v>3.0</v>
      </c>
      <c r="G28" s="109">
        <v>35.0</v>
      </c>
      <c r="H28" s="111">
        <f t="shared" si="2"/>
        <v>47</v>
      </c>
      <c r="I28" s="112"/>
      <c r="J28" s="114">
        <f t="shared" si="3"/>
        <v>0</v>
      </c>
      <c r="K28" s="4"/>
      <c r="L28" s="4"/>
      <c r="M28" s="4"/>
      <c r="N28" s="4"/>
      <c r="O28" s="4"/>
      <c r="P28" s="4"/>
      <c r="Q28" s="4"/>
      <c r="R28" s="4"/>
      <c r="S28" s="4"/>
      <c r="T28" s="4"/>
      <c r="U28" s="4"/>
      <c r="V28" s="4"/>
      <c r="W28" s="4"/>
      <c r="X28" s="4"/>
      <c r="Y28" s="4"/>
      <c r="Z28" s="4"/>
    </row>
    <row r="29" ht="15.75" customHeight="1">
      <c r="A29" s="100" t="s">
        <v>196</v>
      </c>
      <c r="B29" s="101" t="s">
        <v>197</v>
      </c>
      <c r="C29" s="106" t="s">
        <v>201</v>
      </c>
      <c r="D29" s="100">
        <v>1.0</v>
      </c>
      <c r="E29" s="108"/>
      <c r="F29" s="109"/>
      <c r="G29" s="109">
        <v>55.0</v>
      </c>
      <c r="H29" s="111">
        <f t="shared" si="2"/>
        <v>55</v>
      </c>
      <c r="I29" s="112"/>
      <c r="J29" s="114">
        <f t="shared" si="3"/>
        <v>0</v>
      </c>
      <c r="K29" s="4"/>
      <c r="L29" s="4"/>
      <c r="M29" s="4"/>
      <c r="N29" s="4"/>
      <c r="O29" s="4"/>
      <c r="P29" s="4"/>
      <c r="Q29" s="4"/>
      <c r="R29" s="4"/>
      <c r="S29" s="4"/>
      <c r="T29" s="4"/>
      <c r="U29" s="4"/>
      <c r="V29" s="4"/>
      <c r="W29" s="4"/>
      <c r="X29" s="4"/>
      <c r="Y29" s="4"/>
      <c r="Z29" s="4"/>
    </row>
    <row r="30" ht="15.75" customHeight="1">
      <c r="A30" s="100" t="s">
        <v>204</v>
      </c>
      <c r="B30" s="101" t="s">
        <v>197</v>
      </c>
      <c r="C30" s="115" t="s">
        <v>205</v>
      </c>
      <c r="D30" s="100">
        <v>1.0</v>
      </c>
      <c r="E30" s="108">
        <v>1.0</v>
      </c>
      <c r="F30" s="109">
        <v>4.0</v>
      </c>
      <c r="G30" s="109">
        <v>30.0</v>
      </c>
      <c r="H30" s="111">
        <f t="shared" si="2"/>
        <v>46</v>
      </c>
      <c r="I30" s="112">
        <v>46.0</v>
      </c>
      <c r="J30" s="114">
        <f t="shared" si="3"/>
        <v>4.181818182</v>
      </c>
      <c r="K30" s="4"/>
      <c r="L30" s="4"/>
      <c r="M30" s="4"/>
      <c r="N30" s="4"/>
      <c r="O30" s="4"/>
      <c r="P30" s="4"/>
      <c r="Q30" s="4"/>
      <c r="R30" s="4"/>
      <c r="S30" s="4"/>
      <c r="T30" s="4"/>
      <c r="U30" s="4"/>
      <c r="V30" s="4"/>
      <c r="W30" s="4"/>
      <c r="X30" s="4"/>
      <c r="Y30" s="4"/>
      <c r="Z30" s="4"/>
    </row>
    <row r="31" ht="15.75" customHeight="1">
      <c r="A31" s="100" t="s">
        <v>206</v>
      </c>
      <c r="B31" s="101" t="s">
        <v>197</v>
      </c>
      <c r="C31" s="106" t="s">
        <v>210</v>
      </c>
      <c r="D31" s="100" t="s">
        <v>195</v>
      </c>
      <c r="E31" s="108"/>
      <c r="F31" s="109">
        <v>2.0</v>
      </c>
      <c r="G31" s="109">
        <v>26.0</v>
      </c>
      <c r="H31" s="111">
        <f t="shared" si="2"/>
        <v>34</v>
      </c>
      <c r="I31" s="112"/>
      <c r="J31" s="114">
        <f t="shared" si="3"/>
        <v>0</v>
      </c>
      <c r="K31" s="4"/>
      <c r="L31" s="4"/>
      <c r="M31" s="4"/>
      <c r="N31" s="4"/>
      <c r="O31" s="4"/>
      <c r="P31" s="4"/>
      <c r="Q31" s="4"/>
      <c r="R31" s="4"/>
      <c r="S31" s="4"/>
      <c r="T31" s="4"/>
      <c r="U31" s="4"/>
      <c r="V31" s="4"/>
      <c r="W31" s="4"/>
      <c r="X31" s="4"/>
      <c r="Y31" s="4"/>
      <c r="Z31" s="4"/>
    </row>
    <row r="32" ht="15.75" customHeight="1">
      <c r="A32" s="100" t="s">
        <v>214</v>
      </c>
      <c r="B32" s="101" t="s">
        <v>197</v>
      </c>
      <c r="C32" s="106" t="s">
        <v>216</v>
      </c>
      <c r="D32" s="100" t="s">
        <v>160</v>
      </c>
      <c r="E32" s="108"/>
      <c r="F32" s="109"/>
      <c r="G32" s="109">
        <v>30.0</v>
      </c>
      <c r="H32" s="111">
        <f t="shared" si="2"/>
        <v>30</v>
      </c>
      <c r="I32" s="112"/>
      <c r="J32" s="114">
        <f t="shared" si="3"/>
        <v>0</v>
      </c>
      <c r="K32" s="4"/>
      <c r="L32" s="4"/>
      <c r="M32" s="4"/>
      <c r="N32" s="4"/>
      <c r="O32" s="4"/>
      <c r="P32" s="4"/>
      <c r="Q32" s="4"/>
      <c r="R32" s="4"/>
      <c r="S32" s="4"/>
      <c r="T32" s="4"/>
      <c r="U32" s="4"/>
      <c r="V32" s="4"/>
      <c r="W32" s="4"/>
      <c r="X32" s="4"/>
      <c r="Y32" s="4"/>
      <c r="Z32" s="4"/>
    </row>
    <row r="33" ht="15.75" customHeight="1">
      <c r="A33" s="100" t="s">
        <v>219</v>
      </c>
      <c r="B33" s="101" t="s">
        <v>197</v>
      </c>
      <c r="C33" s="106" t="s">
        <v>221</v>
      </c>
      <c r="D33" s="100" t="s">
        <v>160</v>
      </c>
      <c r="E33" s="108"/>
      <c r="F33" s="109"/>
      <c r="G33" s="109">
        <v>50.0</v>
      </c>
      <c r="H33" s="111">
        <f t="shared" si="2"/>
        <v>50</v>
      </c>
      <c r="I33" s="112"/>
      <c r="J33" s="114">
        <f t="shared" si="3"/>
        <v>0</v>
      </c>
      <c r="K33" s="4"/>
      <c r="L33" s="4"/>
      <c r="M33" s="4"/>
      <c r="N33" s="4"/>
      <c r="O33" s="4"/>
      <c r="P33" s="4"/>
      <c r="Q33" s="4"/>
      <c r="R33" s="4"/>
      <c r="S33" s="4"/>
      <c r="T33" s="4"/>
      <c r="U33" s="4"/>
      <c r="V33" s="4"/>
      <c r="W33" s="4"/>
      <c r="X33" s="4"/>
      <c r="Y33" s="4"/>
      <c r="Z33" s="4"/>
    </row>
    <row r="34" ht="15.75" customHeight="1">
      <c r="A34" s="100" t="s">
        <v>225</v>
      </c>
      <c r="B34" s="101" t="s">
        <v>197</v>
      </c>
      <c r="C34" s="106" t="s">
        <v>226</v>
      </c>
      <c r="D34" s="100" t="s">
        <v>160</v>
      </c>
      <c r="E34" s="108"/>
      <c r="F34" s="109">
        <v>3.0</v>
      </c>
      <c r="G34" s="109">
        <v>50.0</v>
      </c>
      <c r="H34" s="111">
        <f t="shared" si="2"/>
        <v>62</v>
      </c>
      <c r="I34" s="112"/>
      <c r="J34" s="114">
        <f t="shared" si="3"/>
        <v>0</v>
      </c>
      <c r="K34" s="4"/>
      <c r="L34" s="4"/>
      <c r="M34" s="4"/>
      <c r="N34" s="4"/>
      <c r="O34" s="4"/>
      <c r="P34" s="4"/>
      <c r="Q34" s="4"/>
      <c r="R34" s="4"/>
      <c r="S34" s="4"/>
      <c r="T34" s="4"/>
      <c r="U34" s="4"/>
      <c r="V34" s="4"/>
      <c r="W34" s="4"/>
      <c r="X34" s="4"/>
      <c r="Y34" s="4"/>
      <c r="Z34" s="4"/>
    </row>
    <row r="35" ht="15.75" customHeight="1">
      <c r="A35" s="100" t="s">
        <v>230</v>
      </c>
      <c r="B35" s="101" t="s">
        <v>197</v>
      </c>
      <c r="C35" s="106" t="s">
        <v>232</v>
      </c>
      <c r="D35" s="100" t="s">
        <v>195</v>
      </c>
      <c r="E35" s="108"/>
      <c r="F35" s="109"/>
      <c r="G35" s="109">
        <v>60.0</v>
      </c>
      <c r="H35" s="111">
        <f t="shared" si="2"/>
        <v>60</v>
      </c>
      <c r="I35" s="112"/>
      <c r="J35" s="114">
        <f t="shared" si="3"/>
        <v>0</v>
      </c>
      <c r="K35" s="4"/>
      <c r="L35" s="4"/>
      <c r="M35" s="4"/>
      <c r="N35" s="4"/>
      <c r="O35" s="4"/>
      <c r="P35" s="4"/>
      <c r="Q35" s="4"/>
      <c r="R35" s="4"/>
      <c r="S35" s="4"/>
      <c r="T35" s="4"/>
      <c r="U35" s="4"/>
      <c r="V35" s="4"/>
      <c r="W35" s="4"/>
      <c r="X35" s="4"/>
      <c r="Y35" s="4"/>
      <c r="Z35" s="4"/>
    </row>
    <row r="36" ht="15.75" customHeight="1">
      <c r="A36" s="100" t="s">
        <v>234</v>
      </c>
      <c r="B36" s="101" t="s">
        <v>197</v>
      </c>
      <c r="C36" s="115" t="s">
        <v>236</v>
      </c>
      <c r="D36" s="135" t="s">
        <v>195</v>
      </c>
      <c r="E36" s="136"/>
      <c r="F36" s="109"/>
      <c r="G36" s="109">
        <v>80.0</v>
      </c>
      <c r="H36" s="111">
        <f t="shared" si="2"/>
        <v>80</v>
      </c>
      <c r="I36" s="112"/>
      <c r="J36" s="114">
        <f t="shared" si="3"/>
        <v>0</v>
      </c>
      <c r="K36" s="4"/>
      <c r="L36" s="4"/>
      <c r="M36" s="4"/>
      <c r="N36" s="4"/>
      <c r="O36" s="4"/>
      <c r="P36" s="4"/>
      <c r="Q36" s="4"/>
      <c r="R36" s="4"/>
      <c r="S36" s="4"/>
      <c r="T36" s="4"/>
      <c r="U36" s="4"/>
      <c r="V36" s="4"/>
      <c r="W36" s="4"/>
      <c r="X36" s="4"/>
      <c r="Y36" s="4"/>
      <c r="Z36" s="4"/>
    </row>
    <row r="37" ht="15.75" customHeight="1">
      <c r="A37" s="100" t="s">
        <v>242</v>
      </c>
      <c r="B37" s="101" t="s">
        <v>197</v>
      </c>
      <c r="C37" s="106" t="s">
        <v>243</v>
      </c>
      <c r="D37" s="100" t="s">
        <v>195</v>
      </c>
      <c r="E37" s="108">
        <v>3.0</v>
      </c>
      <c r="F37" s="109"/>
      <c r="G37" s="109">
        <v>60.0</v>
      </c>
      <c r="H37" s="111">
        <f t="shared" si="2"/>
        <v>60</v>
      </c>
      <c r="I37" s="112">
        <v>50.0</v>
      </c>
      <c r="J37" s="114">
        <f t="shared" si="3"/>
        <v>4.545454545</v>
      </c>
      <c r="K37" s="4"/>
      <c r="L37" s="4"/>
      <c r="M37" s="4"/>
      <c r="N37" s="4"/>
      <c r="O37" s="4"/>
      <c r="P37" s="4"/>
      <c r="Q37" s="4"/>
      <c r="R37" s="4"/>
      <c r="S37" s="4"/>
      <c r="T37" s="4"/>
      <c r="U37" s="4"/>
      <c r="V37" s="4"/>
      <c r="W37" s="4"/>
      <c r="X37" s="4"/>
      <c r="Y37" s="4"/>
      <c r="Z37" s="4"/>
    </row>
    <row r="38" ht="15.75" customHeight="1">
      <c r="A38" s="100" t="s">
        <v>247</v>
      </c>
      <c r="B38" s="101" t="s">
        <v>197</v>
      </c>
      <c r="C38" s="115" t="s">
        <v>250</v>
      </c>
      <c r="D38" s="100" t="s">
        <v>251</v>
      </c>
      <c r="E38" s="108">
        <v>3.0</v>
      </c>
      <c r="F38" s="109"/>
      <c r="G38" s="109">
        <v>50.0</v>
      </c>
      <c r="H38" s="111">
        <f t="shared" si="2"/>
        <v>50</v>
      </c>
      <c r="I38" s="112">
        <v>40.0</v>
      </c>
      <c r="J38" s="114">
        <f t="shared" si="3"/>
        <v>3.636363636</v>
      </c>
      <c r="K38" s="4"/>
      <c r="L38" s="4"/>
      <c r="M38" s="4"/>
      <c r="N38" s="4"/>
      <c r="O38" s="4"/>
      <c r="P38" s="4"/>
      <c r="Q38" s="4"/>
      <c r="R38" s="4"/>
      <c r="S38" s="4"/>
      <c r="T38" s="4"/>
      <c r="U38" s="4"/>
      <c r="V38" s="4"/>
      <c r="W38" s="4"/>
      <c r="X38" s="4"/>
      <c r="Y38" s="4"/>
      <c r="Z38" s="4"/>
    </row>
    <row r="39" ht="15.75" customHeight="1">
      <c r="A39" s="100" t="s">
        <v>256</v>
      </c>
      <c r="B39" s="101" t="s">
        <v>197</v>
      </c>
      <c r="C39" s="115" t="s">
        <v>257</v>
      </c>
      <c r="D39" s="100" t="s">
        <v>195</v>
      </c>
      <c r="E39" s="108">
        <v>3.0</v>
      </c>
      <c r="F39" s="109"/>
      <c r="G39" s="109">
        <v>60.0</v>
      </c>
      <c r="H39" s="111">
        <f t="shared" si="2"/>
        <v>60</v>
      </c>
      <c r="I39" s="112">
        <v>41.0</v>
      </c>
      <c r="J39" s="114">
        <f t="shared" si="3"/>
        <v>3.727272727</v>
      </c>
      <c r="K39" s="4"/>
      <c r="L39" s="4"/>
      <c r="M39" s="4"/>
      <c r="N39" s="4"/>
      <c r="O39" s="4"/>
      <c r="P39" s="4"/>
      <c r="Q39" s="4"/>
      <c r="R39" s="4"/>
      <c r="S39" s="4"/>
      <c r="T39" s="4"/>
      <c r="U39" s="4"/>
      <c r="V39" s="4"/>
      <c r="W39" s="4"/>
      <c r="X39" s="4"/>
      <c r="Y39" s="4"/>
      <c r="Z39" s="4"/>
    </row>
    <row r="40" ht="15.75" customHeight="1">
      <c r="A40" s="100" t="s">
        <v>260</v>
      </c>
      <c r="B40" s="101" t="s">
        <v>197</v>
      </c>
      <c r="C40" s="125" t="s">
        <v>261</v>
      </c>
      <c r="D40" s="100" t="s">
        <v>166</v>
      </c>
      <c r="E40" s="108">
        <v>2.0</v>
      </c>
      <c r="F40" s="109"/>
      <c r="G40" s="109">
        <v>90.0</v>
      </c>
      <c r="H40" s="111">
        <f t="shared" si="2"/>
        <v>90</v>
      </c>
      <c r="I40" s="112">
        <v>40.0</v>
      </c>
      <c r="J40" s="114">
        <f t="shared" si="3"/>
        <v>3.636363636</v>
      </c>
      <c r="K40" s="4"/>
      <c r="L40" s="4"/>
      <c r="M40" s="4"/>
      <c r="N40" s="4"/>
      <c r="O40" s="4"/>
      <c r="P40" s="4"/>
      <c r="Q40" s="4"/>
      <c r="R40" s="4"/>
      <c r="S40" s="4"/>
      <c r="T40" s="4"/>
      <c r="U40" s="4"/>
      <c r="V40" s="4"/>
      <c r="W40" s="4"/>
      <c r="X40" s="4"/>
      <c r="Y40" s="4"/>
      <c r="Z40" s="4"/>
    </row>
    <row r="41" ht="15.75" customHeight="1">
      <c r="A41" s="100" t="s">
        <v>263</v>
      </c>
      <c r="B41" s="101" t="s">
        <v>264</v>
      </c>
      <c r="C41" s="115" t="s">
        <v>265</v>
      </c>
      <c r="D41" s="100" t="s">
        <v>166</v>
      </c>
      <c r="E41" s="108"/>
      <c r="F41" s="109">
        <v>4.0</v>
      </c>
      <c r="G41" s="109">
        <v>55.0</v>
      </c>
      <c r="H41" s="111">
        <f t="shared" si="2"/>
        <v>71</v>
      </c>
      <c r="I41" s="112"/>
      <c r="J41" s="114">
        <f t="shared" si="3"/>
        <v>0</v>
      </c>
      <c r="K41" s="4"/>
      <c r="L41" s="4"/>
      <c r="M41" s="4"/>
      <c r="N41" s="4"/>
      <c r="O41" s="4"/>
      <c r="P41" s="4"/>
      <c r="Q41" s="4"/>
      <c r="R41" s="4"/>
      <c r="S41" s="4"/>
      <c r="T41" s="4"/>
      <c r="U41" s="4"/>
      <c r="V41" s="4"/>
      <c r="W41" s="4"/>
      <c r="X41" s="4"/>
      <c r="Y41" s="4"/>
      <c r="Z41" s="4"/>
    </row>
    <row r="42" ht="15.75" customHeight="1">
      <c r="A42" s="100" t="s">
        <v>267</v>
      </c>
      <c r="B42" s="101" t="s">
        <v>264</v>
      </c>
      <c r="C42" s="115" t="s">
        <v>268</v>
      </c>
      <c r="D42" s="100" t="s">
        <v>166</v>
      </c>
      <c r="E42" s="108"/>
      <c r="F42" s="109">
        <v>4.0</v>
      </c>
      <c r="G42" s="109">
        <v>55.0</v>
      </c>
      <c r="H42" s="111">
        <f t="shared" si="2"/>
        <v>71</v>
      </c>
      <c r="I42" s="112"/>
      <c r="J42" s="114">
        <f t="shared" si="3"/>
        <v>0</v>
      </c>
      <c r="K42" s="4"/>
      <c r="L42" s="4"/>
      <c r="M42" s="4"/>
      <c r="N42" s="4"/>
      <c r="O42" s="4"/>
      <c r="P42" s="4"/>
      <c r="Q42" s="4"/>
      <c r="R42" s="4"/>
      <c r="S42" s="4"/>
      <c r="T42" s="4"/>
      <c r="U42" s="4"/>
      <c r="V42" s="4"/>
      <c r="W42" s="4"/>
      <c r="X42" s="4"/>
      <c r="Y42" s="4"/>
      <c r="Z42" s="4"/>
    </row>
    <row r="43" ht="15.75" customHeight="1">
      <c r="A43" s="100" t="s">
        <v>269</v>
      </c>
      <c r="B43" s="101" t="s">
        <v>270</v>
      </c>
      <c r="C43" s="106" t="s">
        <v>272</v>
      </c>
      <c r="D43" s="100" t="s">
        <v>166</v>
      </c>
      <c r="E43" s="154">
        <v>2.0</v>
      </c>
      <c r="F43" s="109">
        <v>3.0</v>
      </c>
      <c r="G43" s="109">
        <v>30.0</v>
      </c>
      <c r="H43" s="111">
        <f t="shared" si="2"/>
        <v>42</v>
      </c>
      <c r="I43" s="112">
        <v>40.0</v>
      </c>
      <c r="J43" s="114">
        <f t="shared" si="3"/>
        <v>3.636363636</v>
      </c>
      <c r="K43" s="4"/>
      <c r="L43" s="4"/>
      <c r="M43" s="4"/>
      <c r="N43" s="4"/>
      <c r="O43" s="4"/>
      <c r="P43" s="4"/>
      <c r="Q43" s="4"/>
      <c r="R43" s="4"/>
      <c r="S43" s="4"/>
      <c r="T43" s="4"/>
      <c r="U43" s="4"/>
      <c r="V43" s="4"/>
      <c r="W43" s="4"/>
      <c r="X43" s="4"/>
      <c r="Y43" s="4"/>
      <c r="Z43" s="4"/>
    </row>
    <row r="44" ht="15.75" customHeight="1">
      <c r="A44" s="100" t="s">
        <v>274</v>
      </c>
      <c r="B44" s="101" t="s">
        <v>270</v>
      </c>
      <c r="C44" s="115" t="s">
        <v>275</v>
      </c>
      <c r="D44" s="157" t="s">
        <v>166</v>
      </c>
      <c r="E44" s="136"/>
      <c r="F44" s="109"/>
      <c r="G44" s="109">
        <v>50.0</v>
      </c>
      <c r="H44" s="111">
        <f t="shared" si="2"/>
        <v>50</v>
      </c>
      <c r="I44" s="112"/>
      <c r="J44" s="114">
        <f t="shared" si="3"/>
        <v>0</v>
      </c>
      <c r="K44" s="4"/>
      <c r="L44" s="4"/>
      <c r="M44" s="4"/>
      <c r="N44" s="4"/>
      <c r="O44" s="4"/>
      <c r="P44" s="4"/>
      <c r="Q44" s="4"/>
      <c r="R44" s="4"/>
      <c r="S44" s="4"/>
      <c r="T44" s="4"/>
      <c r="U44" s="4"/>
      <c r="V44" s="4"/>
      <c r="W44" s="4"/>
      <c r="X44" s="4"/>
      <c r="Y44" s="4"/>
      <c r="Z44" s="4"/>
    </row>
    <row r="45" ht="15.75" customHeight="1">
      <c r="A45" s="100" t="s">
        <v>277</v>
      </c>
      <c r="B45" s="101" t="s">
        <v>270</v>
      </c>
      <c r="C45" s="106" t="s">
        <v>278</v>
      </c>
      <c r="D45" s="100" t="s">
        <v>160</v>
      </c>
      <c r="E45" s="108"/>
      <c r="F45" s="109"/>
      <c r="G45" s="109">
        <v>60.0</v>
      </c>
      <c r="H45" s="111">
        <f t="shared" si="2"/>
        <v>60</v>
      </c>
      <c r="I45" s="112"/>
      <c r="J45" s="114">
        <f t="shared" si="3"/>
        <v>0</v>
      </c>
      <c r="K45" s="4"/>
      <c r="L45" s="4"/>
      <c r="M45" s="4"/>
      <c r="N45" s="4"/>
      <c r="O45" s="4"/>
      <c r="P45" s="4"/>
      <c r="Q45" s="4"/>
      <c r="R45" s="4"/>
      <c r="S45" s="4"/>
      <c r="T45" s="4"/>
      <c r="U45" s="4"/>
      <c r="V45" s="4"/>
      <c r="W45" s="4"/>
      <c r="X45" s="4"/>
      <c r="Y45" s="4"/>
      <c r="Z45" s="4"/>
    </row>
    <row r="46" ht="15.75" customHeight="1">
      <c r="A46" s="100" t="s">
        <v>279</v>
      </c>
      <c r="B46" s="101" t="s">
        <v>270</v>
      </c>
      <c r="C46" s="106" t="s">
        <v>280</v>
      </c>
      <c r="D46" s="100" t="s">
        <v>160</v>
      </c>
      <c r="E46" s="108"/>
      <c r="F46" s="109">
        <v>5.0</v>
      </c>
      <c r="G46" s="109">
        <v>80.0</v>
      </c>
      <c r="H46" s="111">
        <f t="shared" si="2"/>
        <v>100</v>
      </c>
      <c r="I46" s="112"/>
      <c r="J46" s="114">
        <f t="shared" si="3"/>
        <v>0</v>
      </c>
      <c r="K46" s="4"/>
      <c r="L46" s="4"/>
      <c r="M46" s="4"/>
      <c r="N46" s="4"/>
      <c r="O46" s="4"/>
      <c r="P46" s="4"/>
      <c r="Q46" s="4"/>
      <c r="R46" s="4"/>
      <c r="S46" s="4"/>
      <c r="T46" s="4"/>
      <c r="U46" s="4"/>
      <c r="V46" s="4"/>
      <c r="W46" s="4"/>
      <c r="X46" s="4"/>
      <c r="Y46" s="4"/>
      <c r="Z46" s="4"/>
    </row>
    <row r="47" ht="15.75" customHeight="1">
      <c r="A47" s="100" t="s">
        <v>281</v>
      </c>
      <c r="B47" s="101" t="s">
        <v>270</v>
      </c>
      <c r="C47" s="106" t="s">
        <v>282</v>
      </c>
      <c r="D47" s="100" t="s">
        <v>166</v>
      </c>
      <c r="E47" s="108"/>
      <c r="F47" s="109"/>
      <c r="G47" s="109">
        <v>40.0</v>
      </c>
      <c r="H47" s="111">
        <f t="shared" si="2"/>
        <v>40</v>
      </c>
      <c r="I47" s="112"/>
      <c r="J47" s="114">
        <f t="shared" si="3"/>
        <v>0</v>
      </c>
      <c r="K47" s="4"/>
      <c r="L47" s="4"/>
      <c r="M47" s="4"/>
      <c r="N47" s="4"/>
      <c r="O47" s="4"/>
      <c r="P47" s="4"/>
      <c r="Q47" s="4"/>
      <c r="R47" s="4"/>
      <c r="S47" s="4"/>
      <c r="T47" s="4"/>
      <c r="U47" s="4"/>
      <c r="V47" s="4"/>
      <c r="W47" s="4"/>
      <c r="X47" s="4"/>
      <c r="Y47" s="4"/>
      <c r="Z47" s="4"/>
    </row>
    <row r="48" ht="15.75" customHeight="1">
      <c r="A48" s="100" t="s">
        <v>284</v>
      </c>
      <c r="B48" s="101" t="s">
        <v>270</v>
      </c>
      <c r="C48" s="106" t="s">
        <v>285</v>
      </c>
      <c r="D48" s="100" t="s">
        <v>251</v>
      </c>
      <c r="E48" s="108"/>
      <c r="F48" s="109"/>
      <c r="G48" s="109">
        <v>60.0</v>
      </c>
      <c r="H48" s="111">
        <f t="shared" si="2"/>
        <v>60</v>
      </c>
      <c r="I48" s="112"/>
      <c r="J48" s="114">
        <f t="shared" si="3"/>
        <v>0</v>
      </c>
      <c r="K48" s="4"/>
      <c r="L48" s="4"/>
      <c r="M48" s="4"/>
      <c r="N48" s="4"/>
      <c r="O48" s="4"/>
      <c r="P48" s="4"/>
      <c r="Q48" s="4"/>
      <c r="R48" s="4"/>
      <c r="S48" s="4"/>
      <c r="T48" s="4"/>
      <c r="U48" s="4"/>
      <c r="V48" s="4"/>
      <c r="W48" s="4"/>
      <c r="X48" s="4"/>
      <c r="Y48" s="4"/>
      <c r="Z48" s="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5:I5"/>
    <mergeCell ref="D8:I8"/>
    <mergeCell ref="D7:I7"/>
    <mergeCell ref="D6:I6"/>
    <mergeCell ref="F11:H11"/>
    <mergeCell ref="A13:H13"/>
    <mergeCell ref="A11:A12"/>
    <mergeCell ref="B11:B12"/>
    <mergeCell ref="C11:C12"/>
    <mergeCell ref="D11:D12"/>
    <mergeCell ref="E11:E12"/>
    <mergeCell ref="I11:J11"/>
    <mergeCell ref="A1:J1"/>
    <mergeCell ref="A2:J2"/>
    <mergeCell ref="A4:B4"/>
    <mergeCell ref="D4:J4"/>
    <mergeCell ref="D9:I9"/>
  </mergeCells>
  <conditionalFormatting sqref="J8">
    <cfRule type="cellIs" dxfId="0" priority="1" operator="greaterThan">
      <formula>0.1</formula>
    </cfRule>
  </conditionalFormatting>
  <conditionalFormatting sqref="J8">
    <cfRule type="cellIs" dxfId="0" priority="2" operator="greaterThanOrEqual">
      <formula>0.01</formula>
    </cfRule>
  </conditionalFormatting>
  <printOptions/>
  <pageMargins bottom="1.025" footer="0.0" header="0.0" left="0.7875" right="0.7875" top="1.025"/>
  <pageSetup paperSize="9" orientation="portrait"/>
  <headerFooter>
    <oddHeader>&amp;C&amp;A</oddHeader>
    <oddFooter>&amp;CPágina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51.67"/>
    <col customWidth="1" min="3" max="3" width="9.33"/>
    <col customWidth="1" min="4" max="5" width="10.44"/>
    <col customWidth="1" min="6" max="6" width="15.11"/>
    <col customWidth="1" min="7" max="7" width="55.78"/>
    <col customWidth="1" min="8" max="8" width="10.33"/>
    <col customWidth="1" min="9" max="9" width="10.44"/>
    <col customWidth="1" min="10" max="10" width="11.78"/>
    <col customWidth="1" min="11" max="11" width="11.0"/>
    <col customWidth="1" min="12" max="15" width="10.44"/>
    <col customWidth="1" min="16" max="26" width="9.0"/>
  </cols>
  <sheetData>
    <row r="1" ht="15.75" customHeight="1"/>
    <row r="2" ht="15.75" customHeight="1">
      <c r="B2" s="1" t="s">
        <v>164</v>
      </c>
      <c r="C2" s="6"/>
      <c r="D2" s="6"/>
      <c r="E2" s="6"/>
      <c r="F2" s="6"/>
      <c r="G2" s="6"/>
      <c r="H2" s="6"/>
      <c r="I2" s="6"/>
      <c r="J2" s="6"/>
      <c r="K2" s="7"/>
      <c r="L2" s="116"/>
      <c r="M2" s="116"/>
      <c r="N2" s="116"/>
      <c r="O2" s="116"/>
    </row>
    <row r="3" ht="33.75" customHeight="1">
      <c r="B3" s="9" t="s">
        <v>170</v>
      </c>
      <c r="K3" s="11"/>
      <c r="L3" s="118"/>
      <c r="M3" s="118"/>
      <c r="N3" s="118"/>
      <c r="O3" s="118"/>
    </row>
    <row r="4" ht="15.75" customHeight="1">
      <c r="B4" s="13" t="s">
        <v>6</v>
      </c>
      <c r="K4" s="11"/>
      <c r="L4" s="118"/>
      <c r="M4" s="118"/>
      <c r="N4" s="118"/>
      <c r="O4" s="118"/>
    </row>
    <row r="5" ht="33.75" customHeight="1">
      <c r="B5" s="14" t="s">
        <v>175</v>
      </c>
      <c r="C5" s="10"/>
      <c r="D5" s="10"/>
      <c r="E5" s="10"/>
      <c r="F5" s="10"/>
      <c r="G5" s="10"/>
      <c r="H5" s="10"/>
      <c r="I5" s="10"/>
      <c r="J5" s="10"/>
      <c r="K5" s="12"/>
      <c r="L5" s="118"/>
      <c r="M5" s="118"/>
      <c r="N5" s="118"/>
      <c r="O5" s="118"/>
    </row>
    <row r="6" ht="15.75" customHeight="1"/>
    <row r="7" ht="15.75" customHeight="1">
      <c r="B7" s="16" t="s">
        <v>176</v>
      </c>
    </row>
    <row r="8" ht="15.75" customHeight="1">
      <c r="B8" s="19" t="s">
        <v>10</v>
      </c>
      <c r="C8" s="19">
        <v>30.0</v>
      </c>
    </row>
    <row r="9" ht="15.75" customHeight="1">
      <c r="B9" s="19" t="s">
        <v>21</v>
      </c>
      <c r="C9" s="19">
        <v>100.0</v>
      </c>
      <c r="F9" s="120" t="s">
        <v>178</v>
      </c>
      <c r="G9" s="121" t="s">
        <v>183</v>
      </c>
      <c r="H9" s="121" t="s">
        <v>184</v>
      </c>
      <c r="I9" s="121" t="s">
        <v>30</v>
      </c>
      <c r="J9" s="121" t="s">
        <v>20</v>
      </c>
      <c r="K9" s="122" t="s">
        <v>105</v>
      </c>
    </row>
    <row r="10" ht="15.0" customHeight="1">
      <c r="B10" s="19" t="s">
        <v>32</v>
      </c>
      <c r="C10" s="19">
        <v>20.0</v>
      </c>
      <c r="E10" s="123" t="s">
        <v>186</v>
      </c>
      <c r="F10" s="124" t="s">
        <v>190</v>
      </c>
      <c r="G10" s="110" t="s">
        <v>192</v>
      </c>
      <c r="H10" s="110" t="s">
        <v>194</v>
      </c>
      <c r="I10" s="110">
        <v>2.0</v>
      </c>
      <c r="J10" s="126">
        <f t="shared" ref="J10:J16" si="1">($C$15/$I$34)*I10</f>
        <v>20</v>
      </c>
      <c r="K10" s="127">
        <f t="shared" ref="K10:K16" si="2">($C$16/$I$34)*I10</f>
        <v>2</v>
      </c>
    </row>
    <row r="11" ht="15.75" customHeight="1">
      <c r="B11" s="19" t="s">
        <v>55</v>
      </c>
      <c r="C11" s="19">
        <f>SUM(C8:C10)</f>
        <v>150</v>
      </c>
      <c r="E11" s="128"/>
      <c r="F11" s="129"/>
      <c r="G11" s="19" t="s">
        <v>211</v>
      </c>
      <c r="H11" s="19" t="s">
        <v>194</v>
      </c>
      <c r="I11" s="19">
        <v>2.0</v>
      </c>
      <c r="J11" s="130">
        <f t="shared" si="1"/>
        <v>20</v>
      </c>
      <c r="K11" s="131">
        <f t="shared" si="2"/>
        <v>2</v>
      </c>
    </row>
    <row r="12" ht="15.75" customHeight="1">
      <c r="E12" s="128"/>
      <c r="F12" s="129"/>
      <c r="G12" s="19" t="s">
        <v>220</v>
      </c>
      <c r="H12" s="19" t="s">
        <v>194</v>
      </c>
      <c r="I12" s="19">
        <v>2.0</v>
      </c>
      <c r="J12" s="130">
        <f t="shared" si="1"/>
        <v>20</v>
      </c>
      <c r="K12" s="131">
        <f t="shared" si="2"/>
        <v>2</v>
      </c>
    </row>
    <row r="13" ht="15.75" customHeight="1">
      <c r="B13" s="19" t="s">
        <v>224</v>
      </c>
      <c r="C13" s="132">
        <v>10.0</v>
      </c>
      <c r="E13" s="128"/>
      <c r="F13" s="133"/>
      <c r="G13" s="19" t="s">
        <v>229</v>
      </c>
      <c r="H13" s="19" t="s">
        <v>194</v>
      </c>
      <c r="I13" s="19">
        <v>2.0</v>
      </c>
      <c r="J13" s="130">
        <f t="shared" si="1"/>
        <v>20</v>
      </c>
      <c r="K13" s="131">
        <f t="shared" si="2"/>
        <v>2</v>
      </c>
    </row>
    <row r="14" ht="15.75" customHeight="1">
      <c r="B14" s="19" t="s">
        <v>231</v>
      </c>
      <c r="C14" s="132">
        <v>1.0</v>
      </c>
      <c r="E14" s="128"/>
      <c r="F14" s="134" t="s">
        <v>233</v>
      </c>
      <c r="G14" s="19" t="s">
        <v>235</v>
      </c>
      <c r="H14" s="19" t="s">
        <v>194</v>
      </c>
      <c r="I14" s="19">
        <v>1.0</v>
      </c>
      <c r="J14" s="130">
        <f t="shared" si="1"/>
        <v>10</v>
      </c>
      <c r="K14" s="131">
        <f t="shared" si="2"/>
        <v>1</v>
      </c>
    </row>
    <row r="15" ht="15.75" customHeight="1">
      <c r="B15" s="19" t="s">
        <v>239</v>
      </c>
      <c r="C15" s="19">
        <v>200.0</v>
      </c>
      <c r="E15" s="128"/>
      <c r="F15" s="133"/>
      <c r="G15" s="137" t="s">
        <v>240</v>
      </c>
      <c r="H15" s="137" t="s">
        <v>194</v>
      </c>
      <c r="I15" s="137">
        <v>1.0</v>
      </c>
      <c r="J15" s="138">
        <f t="shared" si="1"/>
        <v>10</v>
      </c>
      <c r="K15" s="139">
        <f t="shared" si="2"/>
        <v>1</v>
      </c>
    </row>
    <row r="16" ht="15.75" customHeight="1">
      <c r="B16" s="19" t="s">
        <v>246</v>
      </c>
      <c r="C16" s="19">
        <v>20.0</v>
      </c>
      <c r="E16" s="140"/>
      <c r="F16" s="141" t="s">
        <v>252</v>
      </c>
      <c r="G16" s="142" t="s">
        <v>253</v>
      </c>
      <c r="H16" s="142" t="s">
        <v>194</v>
      </c>
      <c r="I16" s="142">
        <v>2.0</v>
      </c>
      <c r="J16" s="143">
        <f t="shared" si="1"/>
        <v>20</v>
      </c>
      <c r="K16" s="144">
        <f t="shared" si="2"/>
        <v>2</v>
      </c>
    </row>
    <row r="17" ht="15.75" customHeight="1">
      <c r="B17" s="4"/>
      <c r="C17" s="4"/>
      <c r="E17" s="145"/>
    </row>
    <row r="18" ht="15.75" customHeight="1">
      <c r="G18" s="95" t="s">
        <v>262</v>
      </c>
      <c r="J18" s="147">
        <f t="shared" ref="J18:K18" si="3">SUM(J10:J16)</f>
        <v>120</v>
      </c>
      <c r="K18" s="147">
        <f t="shared" si="3"/>
        <v>12</v>
      </c>
    </row>
    <row r="19" ht="15.75" customHeight="1">
      <c r="B19" s="85" t="s">
        <v>266</v>
      </c>
    </row>
    <row r="20" ht="15.75" customHeight="1">
      <c r="B20" s="19" t="s">
        <v>96</v>
      </c>
      <c r="C20" s="19">
        <f>'Principal - ABP'!J19</f>
        <v>4</v>
      </c>
      <c r="J20" s="147"/>
      <c r="K20" s="147"/>
    </row>
    <row r="21" ht="15.75" customHeight="1">
      <c r="B21" s="19" t="s">
        <v>104</v>
      </c>
      <c r="C21" s="19">
        <f>C9*C20</f>
        <v>400</v>
      </c>
      <c r="E21" s="123" t="s">
        <v>271</v>
      </c>
      <c r="F21" s="153"/>
      <c r="G21" s="155" t="s">
        <v>273</v>
      </c>
      <c r="H21" s="155" t="s">
        <v>194</v>
      </c>
      <c r="I21" s="155">
        <v>4.0</v>
      </c>
      <c r="J21" s="159">
        <f>($C$15/$I$34)*I21</f>
        <v>40</v>
      </c>
      <c r="K21" s="160">
        <f>($C$16/$I$34)*I21</f>
        <v>4</v>
      </c>
    </row>
    <row r="22" ht="15.75" customHeight="1">
      <c r="B22" s="19" t="s">
        <v>124</v>
      </c>
      <c r="C22" s="19">
        <f>C20*10</f>
        <v>40</v>
      </c>
      <c r="E22" s="128"/>
      <c r="F22" s="162"/>
      <c r="G22" s="137"/>
      <c r="H22" s="137"/>
      <c r="I22" s="137"/>
      <c r="J22" s="138"/>
      <c r="K22" s="139"/>
    </row>
    <row r="23" ht="15.75" customHeight="1">
      <c r="B23" s="19" t="s">
        <v>283</v>
      </c>
      <c r="C23" s="163">
        <f>J18/J34</f>
        <v>0.6</v>
      </c>
      <c r="E23" s="140"/>
      <c r="F23" s="141"/>
      <c r="G23" s="142"/>
      <c r="H23" s="142"/>
      <c r="I23" s="142"/>
      <c r="J23" s="143"/>
      <c r="K23" s="144"/>
    </row>
    <row r="24" ht="15.75" customHeight="1">
      <c r="B24" s="19" t="s">
        <v>286</v>
      </c>
      <c r="C24" s="163">
        <f>(J24+J31)/J34</f>
        <v>0.4</v>
      </c>
      <c r="G24" s="95" t="s">
        <v>287</v>
      </c>
      <c r="J24" s="147">
        <f t="shared" ref="J24:K24" si="4">SUM(J21:J23)</f>
        <v>40</v>
      </c>
      <c r="K24" s="147">
        <f t="shared" si="4"/>
        <v>4</v>
      </c>
    </row>
    <row r="25" ht="15.75" customHeight="1"/>
    <row r="26" ht="15.75" customHeight="1">
      <c r="E26" s="123" t="s">
        <v>288</v>
      </c>
      <c r="F26" s="153"/>
      <c r="G26" s="155" t="s">
        <v>289</v>
      </c>
      <c r="H26" s="155" t="s">
        <v>194</v>
      </c>
      <c r="I26" s="155">
        <v>2.0</v>
      </c>
      <c r="J26" s="159">
        <f t="shared" ref="J26:J27" si="5">($C$15/$I$34)*I26</f>
        <v>20</v>
      </c>
      <c r="K26" s="160">
        <f t="shared" ref="K26:K27" si="6">($C$16/$I$34)*I26</f>
        <v>2</v>
      </c>
    </row>
    <row r="27" ht="15.75" customHeight="1">
      <c r="E27" s="128"/>
      <c r="F27" s="164"/>
      <c r="G27" s="19" t="s">
        <v>290</v>
      </c>
      <c r="H27" s="19" t="s">
        <v>194</v>
      </c>
      <c r="I27" s="19">
        <v>2.0</v>
      </c>
      <c r="J27" s="130">
        <f t="shared" si="5"/>
        <v>20</v>
      </c>
      <c r="K27" s="131">
        <f t="shared" si="6"/>
        <v>2</v>
      </c>
    </row>
    <row r="28" ht="15.75" customHeight="1">
      <c r="B28" s="118" t="s">
        <v>291</v>
      </c>
      <c r="E28" s="128"/>
      <c r="F28" s="162"/>
      <c r="G28" s="19"/>
      <c r="H28" s="19"/>
      <c r="I28" s="19"/>
      <c r="J28" s="19"/>
      <c r="K28" s="165"/>
    </row>
    <row r="29" ht="15.75" customHeight="1">
      <c r="E29" s="128"/>
      <c r="F29" s="162"/>
      <c r="G29" s="137"/>
      <c r="H29" s="137"/>
      <c r="I29" s="137"/>
      <c r="J29" s="138"/>
      <c r="K29" s="139"/>
    </row>
    <row r="30" ht="15.75" customHeight="1">
      <c r="E30" s="140"/>
      <c r="F30" s="141"/>
      <c r="G30" s="142" t="s">
        <v>292</v>
      </c>
      <c r="H30" s="166" t="s">
        <v>293</v>
      </c>
      <c r="I30" s="167"/>
      <c r="J30" s="168">
        <f>($C$15/$I$34)*I30</f>
        <v>0</v>
      </c>
      <c r="K30" s="169">
        <f>($C$16/$I$34)*I30</f>
        <v>0</v>
      </c>
    </row>
    <row r="31" ht="15.75" customHeight="1">
      <c r="G31" s="95" t="s">
        <v>294</v>
      </c>
      <c r="J31" s="147">
        <f t="shared" ref="J31:K31" si="7">SUM(J26:J29)</f>
        <v>40</v>
      </c>
      <c r="K31" s="147">
        <f t="shared" si="7"/>
        <v>4</v>
      </c>
    </row>
    <row r="32" ht="15.75" customHeight="1"/>
    <row r="33" ht="15.75" customHeight="1"/>
    <row r="34" ht="15.75" customHeight="1">
      <c r="G34" s="95" t="s">
        <v>276</v>
      </c>
      <c r="I34">
        <f>SUM(I10:I16,I21:I23,I26:I29)</f>
        <v>20</v>
      </c>
      <c r="J34" s="147">
        <f t="shared" ref="J34:K34" si="8">J18+J24+J31</f>
        <v>200</v>
      </c>
      <c r="K34" s="147">
        <f t="shared" si="8"/>
        <v>20</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B3:K3"/>
    <mergeCell ref="B2:K2"/>
    <mergeCell ref="B4:K4"/>
    <mergeCell ref="E10:E16"/>
    <mergeCell ref="F10:F13"/>
    <mergeCell ref="F14:F15"/>
    <mergeCell ref="E21:E23"/>
    <mergeCell ref="E26:E30"/>
    <mergeCell ref="B28:B35"/>
    <mergeCell ref="B5:K5"/>
  </mergeCells>
  <conditionalFormatting sqref="C23">
    <cfRule type="expression" dxfId="0" priority="1">
      <formula>OR($C$23&lt;0.6,$C$23&gt;0.7)</formula>
    </cfRule>
  </conditionalFormatting>
  <conditionalFormatting sqref="C24">
    <cfRule type="expression" dxfId="0" priority="2">
      <formula>OR($C$24&lt;0.3,$C$24&gt;0.4)</formula>
    </cfRule>
  </conditionalFormatting>
  <printOptions/>
  <pageMargins bottom="1.0" footer="0.0" header="0.0" left="0.75" right="0.75" top="1.0"/>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5.11"/>
    <col customWidth="1" min="3" max="3" width="69.67"/>
    <col customWidth="1" min="4" max="26" width="8.78"/>
  </cols>
  <sheetData>
    <row r="1" ht="15.75" customHeight="1">
      <c r="A1" s="2">
        <v>2.0</v>
      </c>
      <c r="B1" s="3"/>
      <c r="C1" s="3"/>
      <c r="D1" s="3"/>
      <c r="E1" s="3"/>
      <c r="F1" s="3"/>
      <c r="G1" s="3"/>
      <c r="H1" s="3"/>
      <c r="I1" s="3"/>
      <c r="J1" s="5"/>
      <c r="K1" s="4"/>
      <c r="L1" s="4"/>
      <c r="M1" s="4"/>
      <c r="N1" s="4"/>
      <c r="O1" s="4"/>
      <c r="P1" s="4"/>
      <c r="Q1" s="4"/>
      <c r="R1" s="4"/>
      <c r="S1" s="4"/>
      <c r="T1" s="4"/>
      <c r="U1" s="4"/>
      <c r="V1" s="4"/>
      <c r="W1" s="4"/>
      <c r="X1" s="4"/>
      <c r="Y1" s="4"/>
      <c r="Z1" s="4"/>
    </row>
    <row r="2" ht="96.0" customHeight="1">
      <c r="A2" s="8" t="s">
        <v>295</v>
      </c>
      <c r="B2" s="10"/>
      <c r="C2" s="10"/>
      <c r="D2" s="10"/>
      <c r="E2" s="10"/>
      <c r="F2" s="10"/>
      <c r="G2" s="10"/>
      <c r="H2" s="10"/>
      <c r="I2" s="10"/>
      <c r="J2" s="12"/>
      <c r="K2" s="4"/>
      <c r="L2" s="4"/>
      <c r="M2" s="4"/>
      <c r="N2" s="4"/>
      <c r="O2" s="4"/>
      <c r="P2" s="4"/>
      <c r="Q2" s="4"/>
      <c r="R2" s="4"/>
      <c r="S2" s="4"/>
      <c r="T2" s="4"/>
      <c r="U2" s="4"/>
      <c r="V2" s="4"/>
      <c r="W2" s="4"/>
      <c r="X2" s="4"/>
      <c r="Y2" s="4"/>
      <c r="Z2" s="4"/>
    </row>
    <row r="3" ht="15.75" customHeight="1">
      <c r="A3" s="18"/>
      <c r="B3" s="18"/>
      <c r="C3" s="18"/>
      <c r="D3" s="18"/>
      <c r="E3" s="18"/>
      <c r="F3" s="18"/>
      <c r="G3" s="18"/>
      <c r="H3" s="18"/>
      <c r="I3" s="18"/>
      <c r="J3" s="18"/>
      <c r="K3" s="4"/>
      <c r="L3" s="4"/>
      <c r="M3" s="4"/>
      <c r="N3" s="4"/>
      <c r="O3" s="4"/>
      <c r="P3" s="4"/>
      <c r="Q3" s="4"/>
      <c r="R3" s="4"/>
      <c r="S3" s="4"/>
      <c r="T3" s="4"/>
      <c r="U3" s="4"/>
      <c r="V3" s="4"/>
      <c r="W3" s="4"/>
      <c r="X3" s="4"/>
      <c r="Y3" s="4"/>
      <c r="Z3" s="4"/>
    </row>
    <row r="4" ht="20.25" customHeight="1">
      <c r="A4" s="21" t="s">
        <v>11</v>
      </c>
      <c r="B4" s="24"/>
      <c r="C4" s="18"/>
      <c r="D4" s="21" t="s">
        <v>15</v>
      </c>
      <c r="E4" s="26"/>
      <c r="F4" s="26"/>
      <c r="G4" s="26"/>
      <c r="H4" s="26"/>
      <c r="I4" s="26"/>
      <c r="J4" s="24"/>
      <c r="K4" s="4"/>
      <c r="L4" s="4"/>
      <c r="M4" s="4"/>
      <c r="N4" s="4"/>
      <c r="O4" s="4"/>
      <c r="P4" s="4"/>
      <c r="Q4" s="4"/>
      <c r="R4" s="4"/>
      <c r="S4" s="4"/>
      <c r="T4" s="4"/>
      <c r="U4" s="4"/>
      <c r="V4" s="4"/>
      <c r="W4" s="4"/>
      <c r="X4" s="4"/>
      <c r="Y4" s="4"/>
      <c r="Z4" s="4"/>
    </row>
    <row r="5" ht="15.75" customHeight="1">
      <c r="A5" s="28" t="s">
        <v>18</v>
      </c>
      <c r="B5" s="33" t="s">
        <v>20</v>
      </c>
      <c r="C5" s="18"/>
      <c r="D5" s="40" t="s">
        <v>24</v>
      </c>
      <c r="E5" s="42"/>
      <c r="F5" s="42"/>
      <c r="G5" s="42"/>
      <c r="H5" s="42"/>
      <c r="I5" s="44"/>
      <c r="J5" s="47">
        <f>'Principal - ABP'!H19</f>
        <v>6</v>
      </c>
      <c r="K5" s="4"/>
      <c r="L5" s="4"/>
      <c r="M5" s="4"/>
      <c r="N5" s="4"/>
      <c r="O5" s="4"/>
      <c r="P5" s="4"/>
      <c r="Q5" s="4"/>
      <c r="R5" s="4"/>
      <c r="S5" s="4"/>
      <c r="T5" s="4"/>
      <c r="U5" s="4"/>
      <c r="V5" s="4"/>
      <c r="W5" s="4"/>
      <c r="X5" s="4"/>
      <c r="Y5" s="4"/>
      <c r="Z5" s="4"/>
    </row>
    <row r="6" ht="15.75" customHeight="1">
      <c r="A6" s="53" t="s">
        <v>37</v>
      </c>
      <c r="B6" s="47">
        <v>10.0</v>
      </c>
      <c r="C6" s="18"/>
      <c r="D6" s="40" t="s">
        <v>41</v>
      </c>
      <c r="E6" s="42"/>
      <c r="F6" s="42"/>
      <c r="G6" s="42"/>
      <c r="H6" s="42"/>
      <c r="I6" s="44"/>
      <c r="J6" s="58">
        <f>J5*B7</f>
        <v>660</v>
      </c>
      <c r="K6" s="4"/>
      <c r="L6" s="4"/>
      <c r="M6" s="4"/>
      <c r="N6" s="4"/>
      <c r="O6" s="4"/>
      <c r="P6" s="4"/>
      <c r="Q6" s="4"/>
      <c r="R6" s="4"/>
      <c r="S6" s="4"/>
      <c r="T6" s="4"/>
      <c r="U6" s="4"/>
      <c r="V6" s="4"/>
      <c r="W6" s="4"/>
      <c r="X6" s="4"/>
      <c r="Y6" s="4"/>
      <c r="Z6" s="4"/>
    </row>
    <row r="7" ht="15.75" customHeight="1">
      <c r="A7" s="53" t="s">
        <v>46</v>
      </c>
      <c r="B7" s="47">
        <v>110.0</v>
      </c>
      <c r="C7" s="18"/>
      <c r="D7" s="40" t="s">
        <v>47</v>
      </c>
      <c r="E7" s="42"/>
      <c r="F7" s="42"/>
      <c r="G7" s="42"/>
      <c r="H7" s="42"/>
      <c r="I7" s="44"/>
      <c r="J7" s="61">
        <f>I13</f>
        <v>726</v>
      </c>
      <c r="K7" s="4"/>
      <c r="L7" s="4"/>
      <c r="M7" s="4"/>
      <c r="N7" s="4"/>
      <c r="O7" s="4"/>
      <c r="P7" s="4"/>
      <c r="Q7" s="4"/>
      <c r="R7" s="4"/>
      <c r="S7" s="4"/>
      <c r="T7" s="4"/>
      <c r="U7" s="4"/>
      <c r="V7" s="4"/>
      <c r="W7" s="4"/>
      <c r="X7" s="4"/>
      <c r="Y7" s="4"/>
      <c r="Z7" s="4"/>
    </row>
    <row r="8" ht="20.25" customHeight="1">
      <c r="A8" s="53" t="s">
        <v>53</v>
      </c>
      <c r="B8" s="47">
        <v>30.0</v>
      </c>
      <c r="C8" s="18"/>
      <c r="D8" s="40" t="s">
        <v>54</v>
      </c>
      <c r="E8" s="42"/>
      <c r="F8" s="42"/>
      <c r="G8" s="42"/>
      <c r="H8" s="42"/>
      <c r="I8" s="44"/>
      <c r="J8" s="64">
        <f>ABS(J6-J7)/J6</f>
        <v>0.1</v>
      </c>
      <c r="K8" s="4"/>
      <c r="L8" s="4"/>
      <c r="M8" s="4"/>
      <c r="N8" s="4"/>
      <c r="O8" s="4"/>
      <c r="P8" s="4"/>
      <c r="Q8" s="4"/>
      <c r="R8" s="4"/>
      <c r="S8" s="4"/>
      <c r="T8" s="4"/>
      <c r="U8" s="4"/>
      <c r="V8" s="4"/>
      <c r="W8" s="4"/>
      <c r="X8" s="4"/>
      <c r="Y8" s="4"/>
      <c r="Z8" s="4"/>
    </row>
    <row r="9" ht="15.75" customHeight="1">
      <c r="A9" s="66" t="s">
        <v>63</v>
      </c>
      <c r="B9" s="69">
        <f>SUM(B6:B8)</f>
        <v>150</v>
      </c>
      <c r="C9" s="18"/>
      <c r="D9" s="71" t="s">
        <v>69</v>
      </c>
      <c r="E9" s="42"/>
      <c r="F9" s="42"/>
      <c r="G9" s="42"/>
      <c r="H9" s="42"/>
      <c r="I9" s="44"/>
      <c r="J9" s="73">
        <f>J13</f>
        <v>66</v>
      </c>
      <c r="K9" s="4"/>
      <c r="L9" s="4"/>
      <c r="M9" s="4"/>
      <c r="N9" s="4"/>
      <c r="O9" s="4"/>
      <c r="P9" s="4"/>
      <c r="Q9" s="4"/>
      <c r="R9" s="4"/>
      <c r="S9" s="4"/>
      <c r="T9" s="4"/>
      <c r="U9" s="4"/>
      <c r="V9" s="4"/>
      <c r="W9" s="4"/>
      <c r="X9" s="4"/>
      <c r="Y9" s="4"/>
      <c r="Z9" s="4"/>
    </row>
    <row r="10" ht="15.75" customHeight="1">
      <c r="A10" s="18"/>
      <c r="B10" s="18"/>
      <c r="C10" s="18"/>
      <c r="D10" s="18"/>
      <c r="E10" s="18"/>
      <c r="F10" s="18"/>
      <c r="G10" s="18"/>
      <c r="H10" s="18"/>
      <c r="I10" s="18"/>
      <c r="J10" s="18"/>
      <c r="K10" s="4"/>
      <c r="L10" s="4"/>
      <c r="M10" s="4"/>
      <c r="N10" s="4"/>
      <c r="O10" s="4"/>
      <c r="P10" s="4"/>
      <c r="Q10" s="4"/>
      <c r="R10" s="4"/>
      <c r="S10" s="4"/>
      <c r="T10" s="4"/>
      <c r="U10" s="4"/>
      <c r="V10" s="4"/>
      <c r="W10" s="4"/>
      <c r="X10" s="4"/>
      <c r="Y10" s="4"/>
      <c r="Z10" s="4"/>
    </row>
    <row r="11" ht="15.0" customHeight="1">
      <c r="A11" s="78" t="s">
        <v>12</v>
      </c>
      <c r="B11" s="78" t="s">
        <v>84</v>
      </c>
      <c r="C11" s="78" t="s">
        <v>16</v>
      </c>
      <c r="D11" s="80" t="s">
        <v>85</v>
      </c>
      <c r="E11" s="82" t="s">
        <v>87</v>
      </c>
      <c r="F11" s="84" t="s">
        <v>91</v>
      </c>
      <c r="G11" s="42"/>
      <c r="H11" s="44"/>
      <c r="I11" s="86" t="s">
        <v>93</v>
      </c>
      <c r="J11" s="44"/>
      <c r="K11" s="4"/>
      <c r="L11" s="4"/>
      <c r="M11" s="4"/>
      <c r="N11" s="4"/>
      <c r="O11" s="4"/>
      <c r="P11" s="4"/>
      <c r="Q11" s="4"/>
      <c r="R11" s="4"/>
      <c r="S11" s="4"/>
      <c r="T11" s="4"/>
      <c r="U11" s="4"/>
      <c r="V11" s="4"/>
      <c r="W11" s="4"/>
      <c r="X11" s="4"/>
      <c r="Y11" s="4"/>
      <c r="Z11" s="4"/>
    </row>
    <row r="12" ht="15.75" customHeight="1">
      <c r="A12" s="88"/>
      <c r="B12" s="88"/>
      <c r="C12" s="88"/>
      <c r="D12" s="88"/>
      <c r="E12" s="88"/>
      <c r="F12" s="90" t="s">
        <v>98</v>
      </c>
      <c r="G12" s="90" t="s">
        <v>100</v>
      </c>
      <c r="H12" s="90" t="s">
        <v>101</v>
      </c>
      <c r="I12" s="91" t="s">
        <v>20</v>
      </c>
      <c r="J12" s="91" t="s">
        <v>105</v>
      </c>
      <c r="K12" s="4"/>
      <c r="L12" s="4"/>
      <c r="M12" s="4"/>
      <c r="N12" s="4"/>
      <c r="O12" s="4"/>
      <c r="P12" s="4"/>
      <c r="Q12" s="4"/>
      <c r="R12" s="4"/>
      <c r="S12" s="4"/>
      <c r="T12" s="4"/>
      <c r="U12" s="4"/>
      <c r="V12" s="4"/>
      <c r="W12" s="4"/>
      <c r="X12" s="4"/>
      <c r="Y12" s="4"/>
      <c r="Z12" s="4"/>
    </row>
    <row r="13" ht="15.75" customHeight="1">
      <c r="A13" s="93"/>
      <c r="B13" s="94"/>
      <c r="C13" s="94"/>
      <c r="D13" s="94"/>
      <c r="E13" s="94"/>
      <c r="F13" s="94"/>
      <c r="G13" s="94"/>
      <c r="H13" s="96"/>
      <c r="I13" s="98">
        <f t="shared" ref="I13:J13" si="1">SUM(I14:I51)</f>
        <v>726</v>
      </c>
      <c r="J13" s="98">
        <f t="shared" si="1"/>
        <v>66</v>
      </c>
      <c r="K13" s="4"/>
      <c r="L13" s="4"/>
      <c r="M13" s="4"/>
      <c r="N13" s="4"/>
      <c r="O13" s="4"/>
      <c r="P13" s="4"/>
      <c r="Q13" s="4"/>
      <c r="R13" s="4"/>
      <c r="S13" s="4"/>
      <c r="T13" s="4"/>
      <c r="U13" s="4"/>
      <c r="V13" s="4"/>
      <c r="W13" s="4"/>
      <c r="X13" s="4"/>
      <c r="Y13" s="4"/>
      <c r="Z13" s="4"/>
    </row>
    <row r="14" ht="15.75" customHeight="1">
      <c r="A14" s="100" t="s">
        <v>331</v>
      </c>
      <c r="B14" s="101" t="s">
        <v>332</v>
      </c>
      <c r="C14" s="184" t="s">
        <v>333</v>
      </c>
      <c r="D14" s="100" t="s">
        <v>335</v>
      </c>
      <c r="E14" s="108">
        <v>1.0</v>
      </c>
      <c r="F14" s="109">
        <v>5.0</v>
      </c>
      <c r="G14" s="109">
        <v>45.0</v>
      </c>
      <c r="H14" s="111">
        <f t="shared" ref="H14:H51" si="2">G14+F14*$J$5</f>
        <v>75</v>
      </c>
      <c r="I14" s="112">
        <v>75.0</v>
      </c>
      <c r="J14" s="114">
        <f t="shared" ref="J14:J15" si="3">I14/$J$6*10*$J$5</f>
        <v>6.818181818</v>
      </c>
      <c r="K14" s="4"/>
      <c r="L14" s="4"/>
      <c r="M14" s="4"/>
      <c r="N14" s="4"/>
      <c r="O14" s="4"/>
      <c r="P14" s="4"/>
      <c r="Q14" s="4"/>
      <c r="R14" s="4"/>
      <c r="S14" s="4"/>
      <c r="T14" s="4"/>
      <c r="U14" s="4"/>
      <c r="V14" s="4"/>
      <c r="W14" s="4"/>
      <c r="X14" s="4"/>
      <c r="Y14" s="4"/>
      <c r="Z14" s="4"/>
    </row>
    <row r="15" ht="15.75" customHeight="1">
      <c r="A15" s="100" t="s">
        <v>343</v>
      </c>
      <c r="B15" s="101" t="s">
        <v>332</v>
      </c>
      <c r="C15" s="184" t="s">
        <v>344</v>
      </c>
      <c r="D15" s="100" t="s">
        <v>335</v>
      </c>
      <c r="E15" s="108">
        <v>1.0</v>
      </c>
      <c r="F15" s="109">
        <v>10.0</v>
      </c>
      <c r="G15" s="109">
        <v>40.0</v>
      </c>
      <c r="H15" s="111">
        <f t="shared" si="2"/>
        <v>100</v>
      </c>
      <c r="I15" s="112">
        <v>100.0</v>
      </c>
      <c r="J15" s="114">
        <f t="shared" si="3"/>
        <v>9.090909091</v>
      </c>
      <c r="K15" s="4"/>
      <c r="L15" s="4"/>
      <c r="M15" s="4"/>
      <c r="N15" s="4"/>
      <c r="O15" s="4"/>
      <c r="P15" s="4"/>
      <c r="Q15" s="4"/>
      <c r="R15" s="4"/>
      <c r="S15" s="4"/>
      <c r="T15" s="4"/>
      <c r="U15" s="4"/>
      <c r="V15" s="4"/>
      <c r="W15" s="4"/>
      <c r="X15" s="4"/>
      <c r="Y15" s="4"/>
      <c r="Z15" s="4"/>
    </row>
    <row r="16" ht="15.75" customHeight="1">
      <c r="A16" s="100" t="s">
        <v>350</v>
      </c>
      <c r="B16" s="101" t="s">
        <v>332</v>
      </c>
      <c r="C16" s="184" t="s">
        <v>351</v>
      </c>
      <c r="D16" s="185" t="s">
        <v>251</v>
      </c>
      <c r="E16" s="108"/>
      <c r="F16" s="109"/>
      <c r="G16" s="109">
        <v>40.0</v>
      </c>
      <c r="H16" s="111">
        <f t="shared" si="2"/>
        <v>40</v>
      </c>
      <c r="I16" s="112"/>
      <c r="J16" s="114"/>
      <c r="K16" s="4"/>
      <c r="L16" s="4"/>
      <c r="M16" s="4"/>
      <c r="N16" s="4"/>
      <c r="O16" s="4"/>
      <c r="P16" s="4"/>
      <c r="Q16" s="4"/>
      <c r="R16" s="4"/>
      <c r="S16" s="4"/>
      <c r="T16" s="4"/>
      <c r="U16" s="4"/>
      <c r="V16" s="4"/>
      <c r="W16" s="4"/>
      <c r="X16" s="4"/>
      <c r="Y16" s="4"/>
      <c r="Z16" s="4"/>
    </row>
    <row r="17" ht="15.75" customHeight="1">
      <c r="A17" s="100" t="s">
        <v>359</v>
      </c>
      <c r="B17" s="101" t="s">
        <v>332</v>
      </c>
      <c r="C17" s="184" t="s">
        <v>360</v>
      </c>
      <c r="D17" s="100" t="s">
        <v>251</v>
      </c>
      <c r="E17" s="108"/>
      <c r="F17" s="109"/>
      <c r="G17" s="109">
        <v>40.0</v>
      </c>
      <c r="H17" s="111">
        <f t="shared" si="2"/>
        <v>40</v>
      </c>
      <c r="I17" s="112"/>
      <c r="J17" s="114"/>
      <c r="K17" s="4"/>
      <c r="L17" s="4"/>
      <c r="M17" s="4"/>
      <c r="N17" s="4"/>
      <c r="O17" s="4"/>
      <c r="P17" s="4"/>
      <c r="Q17" s="4"/>
      <c r="R17" s="4"/>
      <c r="S17" s="4"/>
      <c r="T17" s="4"/>
      <c r="U17" s="4"/>
      <c r="V17" s="4"/>
      <c r="W17" s="4"/>
      <c r="X17" s="4"/>
      <c r="Y17" s="4"/>
      <c r="Z17" s="4"/>
    </row>
    <row r="18" ht="15.75" customHeight="1">
      <c r="A18" s="100" t="s">
        <v>362</v>
      </c>
      <c r="B18" s="101" t="s">
        <v>363</v>
      </c>
      <c r="C18" s="184" t="s">
        <v>364</v>
      </c>
      <c r="D18" s="100" t="s">
        <v>335</v>
      </c>
      <c r="E18" s="108"/>
      <c r="F18" s="109">
        <v>3.0</v>
      </c>
      <c r="G18" s="109">
        <v>10.0</v>
      </c>
      <c r="H18" s="111">
        <f t="shared" si="2"/>
        <v>28</v>
      </c>
      <c r="I18" s="112"/>
      <c r="J18" s="114">
        <f t="shared" ref="J18:J30" si="4">I18/$J$6*10*$J$5</f>
        <v>0</v>
      </c>
      <c r="K18" s="4"/>
      <c r="L18" s="4"/>
      <c r="M18" s="4"/>
      <c r="N18" s="4"/>
      <c r="O18" s="4"/>
      <c r="P18" s="4"/>
      <c r="Q18" s="4"/>
      <c r="R18" s="4"/>
      <c r="S18" s="4"/>
      <c r="T18" s="4"/>
      <c r="U18" s="4"/>
      <c r="V18" s="4"/>
      <c r="W18" s="4"/>
      <c r="X18" s="4"/>
      <c r="Y18" s="4"/>
      <c r="Z18" s="4"/>
    </row>
    <row r="19" ht="15.75" customHeight="1">
      <c r="A19" s="100" t="s">
        <v>369</v>
      </c>
      <c r="B19" s="101" t="s">
        <v>363</v>
      </c>
      <c r="C19" s="184" t="s">
        <v>370</v>
      </c>
      <c r="D19" s="100" t="s">
        <v>335</v>
      </c>
      <c r="E19" s="108">
        <v>1.0</v>
      </c>
      <c r="F19" s="109">
        <v>2.0</v>
      </c>
      <c r="G19" s="109">
        <v>5.0</v>
      </c>
      <c r="H19" s="111">
        <f t="shared" si="2"/>
        <v>17</v>
      </c>
      <c r="I19" s="112">
        <v>17.0</v>
      </c>
      <c r="J19" s="114">
        <f t="shared" si="4"/>
        <v>1.545454545</v>
      </c>
      <c r="K19" s="4"/>
      <c r="L19" s="4"/>
      <c r="M19" s="4"/>
      <c r="N19" s="4"/>
      <c r="O19" s="4"/>
      <c r="P19" s="4"/>
      <c r="Q19" s="4"/>
      <c r="R19" s="4"/>
      <c r="S19" s="4"/>
      <c r="T19" s="4"/>
      <c r="U19" s="4"/>
      <c r="V19" s="4"/>
      <c r="W19" s="4"/>
      <c r="X19" s="4"/>
      <c r="Y19" s="4"/>
      <c r="Z19" s="4"/>
    </row>
    <row r="20" ht="15.75" customHeight="1">
      <c r="A20" s="100" t="s">
        <v>371</v>
      </c>
      <c r="B20" s="101" t="s">
        <v>363</v>
      </c>
      <c r="C20" s="184" t="s">
        <v>372</v>
      </c>
      <c r="D20" s="100" t="s">
        <v>335</v>
      </c>
      <c r="E20" s="108">
        <v>1.0</v>
      </c>
      <c r="F20" s="109">
        <v>2.0</v>
      </c>
      <c r="G20" s="109">
        <v>5.0</v>
      </c>
      <c r="H20" s="111">
        <f t="shared" si="2"/>
        <v>17</v>
      </c>
      <c r="I20" s="112">
        <v>17.0</v>
      </c>
      <c r="J20" s="114">
        <f t="shared" si="4"/>
        <v>1.545454545</v>
      </c>
      <c r="K20" s="4"/>
      <c r="L20" s="4"/>
      <c r="M20" s="4"/>
      <c r="N20" s="4"/>
      <c r="O20" s="4"/>
      <c r="P20" s="4"/>
      <c r="Q20" s="4"/>
      <c r="R20" s="4"/>
      <c r="S20" s="4"/>
      <c r="T20" s="4"/>
      <c r="U20" s="4"/>
      <c r="V20" s="4"/>
      <c r="W20" s="4"/>
      <c r="X20" s="4"/>
      <c r="Y20" s="4"/>
      <c r="Z20" s="4"/>
    </row>
    <row r="21" ht="15.75" customHeight="1">
      <c r="A21" s="100" t="s">
        <v>374</v>
      </c>
      <c r="B21" s="101" t="s">
        <v>363</v>
      </c>
      <c r="C21" s="184" t="s">
        <v>375</v>
      </c>
      <c r="D21" s="100" t="s">
        <v>335</v>
      </c>
      <c r="E21" s="154">
        <v>2.0</v>
      </c>
      <c r="F21" s="109"/>
      <c r="G21" s="109">
        <v>10.0</v>
      </c>
      <c r="H21" s="111">
        <f t="shared" si="2"/>
        <v>10</v>
      </c>
      <c r="I21" s="112">
        <v>10.0</v>
      </c>
      <c r="J21" s="114">
        <f t="shared" si="4"/>
        <v>0.9090909091</v>
      </c>
      <c r="K21" s="4"/>
      <c r="L21" s="4"/>
      <c r="M21" s="4"/>
      <c r="N21" s="4"/>
      <c r="O21" s="4"/>
      <c r="P21" s="4"/>
      <c r="Q21" s="4"/>
      <c r="R21" s="4"/>
      <c r="S21" s="4"/>
      <c r="T21" s="4"/>
      <c r="U21" s="4"/>
      <c r="V21" s="4"/>
      <c r="W21" s="4"/>
      <c r="X21" s="4"/>
      <c r="Y21" s="4"/>
      <c r="Z21" s="4"/>
    </row>
    <row r="22" ht="15.75" customHeight="1">
      <c r="A22" s="100" t="s">
        <v>379</v>
      </c>
      <c r="B22" s="101" t="s">
        <v>363</v>
      </c>
      <c r="C22" s="184" t="s">
        <v>380</v>
      </c>
      <c r="D22" s="100" t="s">
        <v>335</v>
      </c>
      <c r="E22" s="108">
        <v>1.0</v>
      </c>
      <c r="F22" s="109">
        <v>2.0</v>
      </c>
      <c r="G22" s="109">
        <v>5.0</v>
      </c>
      <c r="H22" s="111">
        <f t="shared" si="2"/>
        <v>17</v>
      </c>
      <c r="I22" s="112">
        <v>17.0</v>
      </c>
      <c r="J22" s="114">
        <f t="shared" si="4"/>
        <v>1.545454545</v>
      </c>
      <c r="K22" s="4"/>
      <c r="L22" s="4"/>
      <c r="M22" s="4"/>
      <c r="N22" s="4"/>
      <c r="O22" s="4"/>
      <c r="P22" s="4"/>
      <c r="Q22" s="4"/>
      <c r="R22" s="4"/>
      <c r="S22" s="4"/>
      <c r="T22" s="4"/>
      <c r="U22" s="4"/>
      <c r="V22" s="4"/>
      <c r="W22" s="4"/>
      <c r="X22" s="4"/>
      <c r="Y22" s="4"/>
      <c r="Z22" s="4"/>
    </row>
    <row r="23" ht="15.75" customHeight="1">
      <c r="A23" s="100" t="s">
        <v>382</v>
      </c>
      <c r="B23" s="101" t="s">
        <v>383</v>
      </c>
      <c r="C23" s="184" t="s">
        <v>384</v>
      </c>
      <c r="D23" s="100">
        <v>1.0</v>
      </c>
      <c r="E23" s="108">
        <v>1.0</v>
      </c>
      <c r="F23" s="109">
        <v>5.0</v>
      </c>
      <c r="G23" s="109">
        <v>10.0</v>
      </c>
      <c r="H23" s="111">
        <f t="shared" si="2"/>
        <v>40</v>
      </c>
      <c r="I23" s="112">
        <v>40.0</v>
      </c>
      <c r="J23" s="114">
        <f t="shared" si="4"/>
        <v>3.636363636</v>
      </c>
      <c r="K23" s="4"/>
      <c r="L23" s="4"/>
      <c r="M23" s="4"/>
      <c r="N23" s="4"/>
      <c r="O23" s="4"/>
      <c r="P23" s="4"/>
      <c r="Q23" s="4"/>
      <c r="R23" s="4"/>
      <c r="S23" s="4"/>
      <c r="T23" s="4"/>
      <c r="U23" s="4"/>
      <c r="V23" s="4"/>
      <c r="W23" s="4"/>
      <c r="X23" s="4"/>
      <c r="Y23" s="4"/>
      <c r="Z23" s="4"/>
    </row>
    <row r="24" ht="15.75" customHeight="1">
      <c r="A24" s="100" t="s">
        <v>387</v>
      </c>
      <c r="B24" s="101" t="s">
        <v>383</v>
      </c>
      <c r="C24" s="184" t="s">
        <v>388</v>
      </c>
      <c r="D24" s="100">
        <v>1.0</v>
      </c>
      <c r="E24" s="108">
        <v>1.0</v>
      </c>
      <c r="F24" s="109">
        <v>5.0</v>
      </c>
      <c r="G24" s="109">
        <v>0.0</v>
      </c>
      <c r="H24" s="111">
        <f t="shared" si="2"/>
        <v>30</v>
      </c>
      <c r="I24" s="112">
        <v>30.0</v>
      </c>
      <c r="J24" s="114">
        <f t="shared" si="4"/>
        <v>2.727272727</v>
      </c>
      <c r="K24" s="4"/>
      <c r="L24" s="4"/>
      <c r="M24" s="4"/>
      <c r="N24" s="4"/>
      <c r="O24" s="4"/>
      <c r="P24" s="4"/>
      <c r="Q24" s="4"/>
      <c r="R24" s="4"/>
      <c r="S24" s="4"/>
      <c r="T24" s="4"/>
      <c r="U24" s="4"/>
      <c r="V24" s="4"/>
      <c r="W24" s="4"/>
      <c r="X24" s="4"/>
      <c r="Y24" s="4"/>
      <c r="Z24" s="4"/>
    </row>
    <row r="25" ht="15.75" customHeight="1">
      <c r="A25" s="100" t="s">
        <v>389</v>
      </c>
      <c r="B25" s="101" t="s">
        <v>383</v>
      </c>
      <c r="C25" s="184" t="s">
        <v>390</v>
      </c>
      <c r="D25" s="100" t="s">
        <v>335</v>
      </c>
      <c r="E25" s="108">
        <v>1.0</v>
      </c>
      <c r="F25" s="109">
        <v>5.0</v>
      </c>
      <c r="G25" s="109">
        <v>0.0</v>
      </c>
      <c r="H25" s="111">
        <f t="shared" si="2"/>
        <v>30</v>
      </c>
      <c r="I25" s="112">
        <v>30.0</v>
      </c>
      <c r="J25" s="114">
        <f t="shared" si="4"/>
        <v>2.727272727</v>
      </c>
      <c r="K25" s="4"/>
      <c r="L25" s="4"/>
      <c r="M25" s="4"/>
      <c r="N25" s="4"/>
      <c r="O25" s="4"/>
      <c r="P25" s="4"/>
      <c r="Q25" s="4"/>
      <c r="R25" s="4"/>
      <c r="S25" s="4"/>
      <c r="T25" s="4"/>
      <c r="U25" s="4"/>
      <c r="V25" s="4"/>
      <c r="W25" s="4"/>
      <c r="X25" s="4"/>
      <c r="Y25" s="4"/>
      <c r="Z25" s="4"/>
    </row>
    <row r="26" ht="15.75" customHeight="1">
      <c r="A26" s="100" t="s">
        <v>391</v>
      </c>
      <c r="B26" s="101" t="s">
        <v>383</v>
      </c>
      <c r="C26" s="184" t="s">
        <v>392</v>
      </c>
      <c r="D26" s="100" t="s">
        <v>335</v>
      </c>
      <c r="E26" s="108">
        <v>1.0</v>
      </c>
      <c r="F26" s="109">
        <v>5.0</v>
      </c>
      <c r="G26" s="109">
        <v>0.0</v>
      </c>
      <c r="H26" s="111">
        <f t="shared" si="2"/>
        <v>30</v>
      </c>
      <c r="I26" s="112">
        <v>30.0</v>
      </c>
      <c r="J26" s="114">
        <f t="shared" si="4"/>
        <v>2.727272727</v>
      </c>
      <c r="K26" s="4"/>
      <c r="L26" s="4"/>
      <c r="M26" s="4"/>
      <c r="N26" s="4"/>
      <c r="O26" s="4"/>
      <c r="P26" s="4"/>
      <c r="Q26" s="4"/>
      <c r="R26" s="4"/>
      <c r="S26" s="4"/>
      <c r="T26" s="4"/>
      <c r="U26" s="4"/>
      <c r="V26" s="4"/>
      <c r="W26" s="4"/>
      <c r="X26" s="4"/>
      <c r="Y26" s="4"/>
      <c r="Z26" s="4"/>
    </row>
    <row r="27" ht="15.75" customHeight="1">
      <c r="A27" s="100" t="s">
        <v>393</v>
      </c>
      <c r="B27" s="101" t="s">
        <v>383</v>
      </c>
      <c r="C27" s="184" t="s">
        <v>394</v>
      </c>
      <c r="D27" s="100">
        <v>1.0</v>
      </c>
      <c r="E27" s="108">
        <v>1.0</v>
      </c>
      <c r="F27" s="109">
        <v>5.0</v>
      </c>
      <c r="G27" s="109">
        <v>0.0</v>
      </c>
      <c r="H27" s="111">
        <f t="shared" si="2"/>
        <v>30</v>
      </c>
      <c r="I27" s="112">
        <v>32.0</v>
      </c>
      <c r="J27" s="114">
        <f t="shared" si="4"/>
        <v>2.909090909</v>
      </c>
      <c r="K27" s="4"/>
      <c r="L27" s="4"/>
      <c r="M27" s="4"/>
      <c r="N27" s="4"/>
      <c r="O27" s="4"/>
      <c r="P27" s="4"/>
      <c r="Q27" s="4"/>
      <c r="R27" s="4"/>
      <c r="S27" s="4"/>
      <c r="T27" s="4"/>
      <c r="U27" s="4"/>
      <c r="V27" s="4"/>
      <c r="W27" s="4"/>
      <c r="X27" s="4"/>
      <c r="Y27" s="4"/>
      <c r="Z27" s="4"/>
    </row>
    <row r="28" ht="15.75" customHeight="1">
      <c r="A28" s="100" t="s">
        <v>396</v>
      </c>
      <c r="B28" s="101" t="s">
        <v>383</v>
      </c>
      <c r="C28" s="189" t="s">
        <v>397</v>
      </c>
      <c r="D28" s="100" t="s">
        <v>160</v>
      </c>
      <c r="E28" s="108">
        <v>3.0</v>
      </c>
      <c r="F28" s="109">
        <v>3.0</v>
      </c>
      <c r="G28" s="109">
        <v>10.0</v>
      </c>
      <c r="H28" s="111">
        <f t="shared" si="2"/>
        <v>28</v>
      </c>
      <c r="I28" s="112">
        <v>28.0</v>
      </c>
      <c r="J28" s="114">
        <f t="shared" si="4"/>
        <v>2.545454545</v>
      </c>
      <c r="K28" s="4"/>
      <c r="L28" s="4"/>
      <c r="M28" s="4"/>
      <c r="N28" s="4"/>
      <c r="O28" s="4"/>
      <c r="P28" s="4"/>
      <c r="Q28" s="4"/>
      <c r="R28" s="4"/>
      <c r="S28" s="4"/>
      <c r="T28" s="4"/>
      <c r="U28" s="4"/>
      <c r="V28" s="4"/>
      <c r="W28" s="4"/>
      <c r="X28" s="4"/>
      <c r="Y28" s="4"/>
      <c r="Z28" s="4"/>
    </row>
    <row r="29" ht="15.75" customHeight="1">
      <c r="A29" s="100" t="s">
        <v>398</v>
      </c>
      <c r="B29" s="101" t="s">
        <v>399</v>
      </c>
      <c r="C29" s="184" t="s">
        <v>400</v>
      </c>
      <c r="D29" s="100">
        <v>1.0</v>
      </c>
      <c r="E29" s="108">
        <v>1.0</v>
      </c>
      <c r="F29" s="109">
        <v>1.0</v>
      </c>
      <c r="G29" s="109">
        <v>5.0</v>
      </c>
      <c r="H29" s="111">
        <f t="shared" si="2"/>
        <v>11</v>
      </c>
      <c r="I29" s="112">
        <v>11.0</v>
      </c>
      <c r="J29" s="114">
        <f t="shared" si="4"/>
        <v>1</v>
      </c>
      <c r="K29" s="4"/>
      <c r="L29" s="4"/>
      <c r="M29" s="4"/>
      <c r="N29" s="4"/>
      <c r="O29" s="4"/>
      <c r="P29" s="4"/>
      <c r="Q29" s="4"/>
      <c r="R29" s="4"/>
      <c r="S29" s="4"/>
      <c r="T29" s="4"/>
      <c r="U29" s="4"/>
      <c r="V29" s="4"/>
      <c r="W29" s="4"/>
      <c r="X29" s="4"/>
      <c r="Y29" s="4"/>
      <c r="Z29" s="4"/>
    </row>
    <row r="30" ht="15.75" customHeight="1">
      <c r="A30" s="100" t="s">
        <v>401</v>
      </c>
      <c r="B30" s="101" t="s">
        <v>399</v>
      </c>
      <c r="C30" s="184" t="s">
        <v>402</v>
      </c>
      <c r="D30" s="100" t="s">
        <v>160</v>
      </c>
      <c r="E30" s="108">
        <v>1.0</v>
      </c>
      <c r="F30" s="109">
        <v>3.0</v>
      </c>
      <c r="G30" s="109">
        <v>10.0</v>
      </c>
      <c r="H30" s="111">
        <f t="shared" si="2"/>
        <v>28</v>
      </c>
      <c r="I30" s="112">
        <v>28.0</v>
      </c>
      <c r="J30" s="114">
        <f t="shared" si="4"/>
        <v>2.545454545</v>
      </c>
      <c r="K30" s="4"/>
      <c r="L30" s="4"/>
      <c r="M30" s="4"/>
      <c r="N30" s="4"/>
      <c r="O30" s="4"/>
      <c r="P30" s="4"/>
      <c r="Q30" s="4"/>
      <c r="R30" s="4"/>
      <c r="S30" s="4"/>
      <c r="T30" s="4"/>
      <c r="U30" s="4"/>
      <c r="V30" s="4"/>
      <c r="W30" s="4"/>
      <c r="X30" s="4"/>
      <c r="Y30" s="4"/>
      <c r="Z30" s="4"/>
    </row>
    <row r="31" ht="15.75" customHeight="1">
      <c r="A31" s="100" t="s">
        <v>403</v>
      </c>
      <c r="B31" s="101" t="s">
        <v>399</v>
      </c>
      <c r="C31" s="184" t="s">
        <v>404</v>
      </c>
      <c r="D31" s="100" t="s">
        <v>160</v>
      </c>
      <c r="E31" s="108"/>
      <c r="F31" s="109">
        <v>4.0</v>
      </c>
      <c r="G31" s="109">
        <v>20.0</v>
      </c>
      <c r="H31" s="111">
        <f t="shared" si="2"/>
        <v>44</v>
      </c>
      <c r="I31" s="112"/>
      <c r="J31" s="114"/>
      <c r="K31" s="4"/>
      <c r="L31" s="4"/>
      <c r="M31" s="4"/>
      <c r="N31" s="4"/>
      <c r="O31" s="4"/>
      <c r="P31" s="4"/>
      <c r="Q31" s="4"/>
      <c r="R31" s="4"/>
      <c r="S31" s="4"/>
      <c r="T31" s="4"/>
      <c r="U31" s="4"/>
      <c r="V31" s="4"/>
      <c r="W31" s="4"/>
      <c r="X31" s="4"/>
      <c r="Y31" s="4"/>
      <c r="Z31" s="4"/>
    </row>
    <row r="32" ht="15.75" customHeight="1">
      <c r="A32" s="100" t="s">
        <v>403</v>
      </c>
      <c r="B32" s="101" t="s">
        <v>399</v>
      </c>
      <c r="C32" s="184" t="s">
        <v>405</v>
      </c>
      <c r="D32" s="100" t="s">
        <v>160</v>
      </c>
      <c r="E32" s="108"/>
      <c r="F32" s="109">
        <v>6.0</v>
      </c>
      <c r="G32" s="109">
        <v>35.0</v>
      </c>
      <c r="H32" s="111">
        <f t="shared" si="2"/>
        <v>71</v>
      </c>
      <c r="I32" s="112"/>
      <c r="J32" s="114">
        <f t="shared" ref="J32:J51" si="5">I32/$J$6*10*$J$5</f>
        <v>0</v>
      </c>
      <c r="K32" s="4"/>
      <c r="L32" s="4"/>
      <c r="M32" s="4"/>
      <c r="N32" s="4"/>
      <c r="O32" s="4"/>
      <c r="P32" s="4"/>
      <c r="Q32" s="4"/>
      <c r="R32" s="4"/>
      <c r="S32" s="4"/>
      <c r="T32" s="4"/>
      <c r="U32" s="4"/>
      <c r="V32" s="4"/>
      <c r="W32" s="4"/>
      <c r="X32" s="4"/>
      <c r="Y32" s="4"/>
      <c r="Z32" s="4"/>
    </row>
    <row r="33" ht="15.75" customHeight="1">
      <c r="A33" s="100" t="s">
        <v>406</v>
      </c>
      <c r="B33" s="101" t="s">
        <v>399</v>
      </c>
      <c r="C33" s="184" t="s">
        <v>407</v>
      </c>
      <c r="D33" s="100" t="s">
        <v>195</v>
      </c>
      <c r="E33" s="108">
        <v>2.0</v>
      </c>
      <c r="F33" s="109">
        <v>5.0</v>
      </c>
      <c r="G33" s="109">
        <v>15.0</v>
      </c>
      <c r="H33" s="111">
        <f t="shared" si="2"/>
        <v>45</v>
      </c>
      <c r="I33" s="112">
        <v>45.0</v>
      </c>
      <c r="J33" s="114">
        <f t="shared" si="5"/>
        <v>4.090909091</v>
      </c>
      <c r="K33" s="4"/>
      <c r="L33" s="4"/>
      <c r="M33" s="4"/>
      <c r="N33" s="4"/>
      <c r="O33" s="4"/>
      <c r="P33" s="4"/>
      <c r="Q33" s="4"/>
      <c r="R33" s="4"/>
      <c r="S33" s="4"/>
      <c r="T33" s="4"/>
      <c r="U33" s="4"/>
      <c r="V33" s="4"/>
      <c r="W33" s="4"/>
      <c r="X33" s="4"/>
      <c r="Y33" s="4"/>
      <c r="Z33" s="4"/>
    </row>
    <row r="34" ht="15.75" customHeight="1">
      <c r="A34" s="100" t="s">
        <v>408</v>
      </c>
      <c r="B34" s="101" t="s">
        <v>409</v>
      </c>
      <c r="C34" s="184" t="s">
        <v>410</v>
      </c>
      <c r="D34" s="100" t="s">
        <v>160</v>
      </c>
      <c r="E34" s="108"/>
      <c r="F34" s="109">
        <v>1.0</v>
      </c>
      <c r="G34" s="109">
        <v>5.0</v>
      </c>
      <c r="H34" s="111">
        <f t="shared" si="2"/>
        <v>11</v>
      </c>
      <c r="I34" s="112"/>
      <c r="J34" s="114">
        <f t="shared" si="5"/>
        <v>0</v>
      </c>
      <c r="K34" s="4"/>
      <c r="L34" s="4"/>
      <c r="M34" s="4"/>
      <c r="N34" s="4"/>
      <c r="O34" s="4"/>
      <c r="P34" s="4"/>
      <c r="Q34" s="4"/>
      <c r="R34" s="4"/>
      <c r="S34" s="4"/>
      <c r="T34" s="4"/>
      <c r="U34" s="4"/>
      <c r="V34" s="4"/>
      <c r="W34" s="4"/>
      <c r="X34" s="4"/>
      <c r="Y34" s="4"/>
      <c r="Z34" s="4"/>
    </row>
    <row r="35" ht="15.75" customHeight="1">
      <c r="A35" s="100" t="s">
        <v>412</v>
      </c>
      <c r="B35" s="101" t="s">
        <v>409</v>
      </c>
      <c r="C35" s="184" t="s">
        <v>413</v>
      </c>
      <c r="D35" s="100" t="s">
        <v>160</v>
      </c>
      <c r="E35" s="108">
        <v>1.0</v>
      </c>
      <c r="F35" s="109">
        <v>2.0</v>
      </c>
      <c r="G35" s="109">
        <v>5.0</v>
      </c>
      <c r="H35" s="111">
        <f t="shared" si="2"/>
        <v>17</v>
      </c>
      <c r="I35" s="112">
        <v>17.0</v>
      </c>
      <c r="J35" s="114">
        <f t="shared" si="5"/>
        <v>1.545454545</v>
      </c>
      <c r="K35" s="4"/>
      <c r="L35" s="4"/>
      <c r="M35" s="4"/>
      <c r="N35" s="4"/>
      <c r="O35" s="4"/>
      <c r="P35" s="4"/>
      <c r="Q35" s="4"/>
      <c r="R35" s="4"/>
      <c r="S35" s="4"/>
      <c r="T35" s="4"/>
      <c r="U35" s="4"/>
      <c r="V35" s="4"/>
      <c r="W35" s="4"/>
      <c r="X35" s="4"/>
      <c r="Y35" s="4"/>
      <c r="Z35" s="4"/>
    </row>
    <row r="36" ht="15.75" customHeight="1">
      <c r="A36" s="100" t="s">
        <v>414</v>
      </c>
      <c r="B36" s="101" t="s">
        <v>409</v>
      </c>
      <c r="C36" s="184" t="s">
        <v>415</v>
      </c>
      <c r="D36" s="100" t="s">
        <v>160</v>
      </c>
      <c r="E36" s="108"/>
      <c r="F36" s="109">
        <v>2.0</v>
      </c>
      <c r="G36" s="109">
        <v>5.0</v>
      </c>
      <c r="H36" s="111">
        <f t="shared" si="2"/>
        <v>17</v>
      </c>
      <c r="I36" s="112"/>
      <c r="J36" s="114">
        <f t="shared" si="5"/>
        <v>0</v>
      </c>
      <c r="K36" s="4"/>
      <c r="L36" s="4"/>
      <c r="M36" s="4"/>
      <c r="N36" s="4"/>
      <c r="O36" s="4"/>
      <c r="P36" s="4"/>
      <c r="Q36" s="4"/>
      <c r="R36" s="4"/>
      <c r="S36" s="4"/>
      <c r="T36" s="4"/>
      <c r="U36" s="4"/>
      <c r="V36" s="4"/>
      <c r="W36" s="4"/>
      <c r="X36" s="4"/>
      <c r="Y36" s="4"/>
      <c r="Z36" s="4"/>
    </row>
    <row r="37" ht="15.75" customHeight="1">
      <c r="A37" s="100" t="s">
        <v>417</v>
      </c>
      <c r="B37" s="101" t="s">
        <v>409</v>
      </c>
      <c r="C37" s="184" t="s">
        <v>418</v>
      </c>
      <c r="D37" s="100" t="s">
        <v>160</v>
      </c>
      <c r="E37" s="108"/>
      <c r="F37" s="109">
        <v>3.0</v>
      </c>
      <c r="G37" s="109">
        <v>10.0</v>
      </c>
      <c r="H37" s="111">
        <f t="shared" si="2"/>
        <v>28</v>
      </c>
      <c r="I37" s="112"/>
      <c r="J37" s="114">
        <f t="shared" si="5"/>
        <v>0</v>
      </c>
      <c r="K37" s="4"/>
      <c r="L37" s="4"/>
      <c r="M37" s="4"/>
      <c r="N37" s="4"/>
      <c r="O37" s="4"/>
      <c r="P37" s="4"/>
      <c r="Q37" s="4"/>
      <c r="R37" s="4"/>
      <c r="S37" s="4"/>
      <c r="T37" s="4"/>
      <c r="U37" s="4"/>
      <c r="V37" s="4"/>
      <c r="W37" s="4"/>
      <c r="X37" s="4"/>
      <c r="Y37" s="4"/>
      <c r="Z37" s="4"/>
    </row>
    <row r="38" ht="15.75" customHeight="1">
      <c r="A38" s="100" t="s">
        <v>420</v>
      </c>
      <c r="B38" s="101" t="s">
        <v>409</v>
      </c>
      <c r="C38" s="184" t="s">
        <v>421</v>
      </c>
      <c r="D38" s="100" t="s">
        <v>160</v>
      </c>
      <c r="E38" s="108">
        <v>2.0</v>
      </c>
      <c r="F38" s="109">
        <v>2.0</v>
      </c>
      <c r="G38" s="109">
        <v>5.0</v>
      </c>
      <c r="H38" s="111">
        <f t="shared" si="2"/>
        <v>17</v>
      </c>
      <c r="I38" s="112">
        <v>18.0</v>
      </c>
      <c r="J38" s="114">
        <f t="shared" si="5"/>
        <v>1.636363636</v>
      </c>
      <c r="K38" s="4"/>
      <c r="L38" s="4"/>
      <c r="M38" s="4"/>
      <c r="N38" s="4"/>
      <c r="O38" s="4"/>
      <c r="P38" s="4"/>
      <c r="Q38" s="4"/>
      <c r="R38" s="4"/>
      <c r="S38" s="4"/>
      <c r="T38" s="4"/>
      <c r="U38" s="4"/>
      <c r="V38" s="4"/>
      <c r="W38" s="4"/>
      <c r="X38" s="4"/>
      <c r="Y38" s="4"/>
      <c r="Z38" s="4"/>
    </row>
    <row r="39" ht="15.75" customHeight="1">
      <c r="A39" s="100" t="s">
        <v>422</v>
      </c>
      <c r="B39" s="101" t="s">
        <v>423</v>
      </c>
      <c r="C39" s="184" t="s">
        <v>424</v>
      </c>
      <c r="D39" s="100" t="s">
        <v>425</v>
      </c>
      <c r="E39" s="108">
        <v>2.0</v>
      </c>
      <c r="F39" s="109"/>
      <c r="G39" s="109">
        <v>5.0</v>
      </c>
      <c r="H39" s="111">
        <f t="shared" si="2"/>
        <v>5</v>
      </c>
      <c r="I39" s="112">
        <v>6.0</v>
      </c>
      <c r="J39" s="114">
        <f t="shared" si="5"/>
        <v>0.5454545455</v>
      </c>
      <c r="K39" s="4"/>
      <c r="L39" s="4"/>
      <c r="M39" s="4"/>
      <c r="N39" s="4"/>
      <c r="O39" s="4"/>
      <c r="P39" s="4"/>
      <c r="Q39" s="4"/>
      <c r="R39" s="4"/>
      <c r="S39" s="4"/>
      <c r="T39" s="4"/>
      <c r="U39" s="4"/>
      <c r="V39" s="4"/>
      <c r="W39" s="4"/>
      <c r="X39" s="4"/>
      <c r="Y39" s="4"/>
      <c r="Z39" s="4"/>
    </row>
    <row r="40" ht="15.75" customHeight="1">
      <c r="A40" s="100" t="s">
        <v>427</v>
      </c>
      <c r="B40" s="101" t="s">
        <v>423</v>
      </c>
      <c r="C40" s="184" t="s">
        <v>428</v>
      </c>
      <c r="D40" s="100">
        <v>2.0</v>
      </c>
      <c r="E40" s="136"/>
      <c r="F40" s="109">
        <v>5.0</v>
      </c>
      <c r="G40" s="109">
        <v>25.0</v>
      </c>
      <c r="H40" s="111">
        <f t="shared" si="2"/>
        <v>55</v>
      </c>
      <c r="I40" s="112"/>
      <c r="J40" s="114">
        <f t="shared" si="5"/>
        <v>0</v>
      </c>
      <c r="K40" s="4"/>
      <c r="L40" s="4"/>
      <c r="M40" s="4"/>
      <c r="N40" s="4"/>
      <c r="O40" s="4"/>
      <c r="P40" s="4"/>
      <c r="Q40" s="4"/>
      <c r="R40" s="4"/>
      <c r="S40" s="4"/>
      <c r="T40" s="4"/>
      <c r="U40" s="4"/>
      <c r="V40" s="4"/>
      <c r="W40" s="4"/>
      <c r="X40" s="4"/>
      <c r="Y40" s="4"/>
      <c r="Z40" s="4"/>
    </row>
    <row r="41" ht="15.75" customHeight="1">
      <c r="A41" s="100" t="s">
        <v>429</v>
      </c>
      <c r="B41" s="101" t="s">
        <v>423</v>
      </c>
      <c r="C41" s="184" t="s">
        <v>431</v>
      </c>
      <c r="D41" s="100" t="s">
        <v>432</v>
      </c>
      <c r="E41" s="108">
        <v>3.0</v>
      </c>
      <c r="F41" s="109">
        <v>5.0</v>
      </c>
      <c r="G41" s="109">
        <v>5.0</v>
      </c>
      <c r="H41" s="111">
        <f t="shared" si="2"/>
        <v>35</v>
      </c>
      <c r="I41" s="112">
        <v>35.0</v>
      </c>
      <c r="J41" s="114">
        <f t="shared" si="5"/>
        <v>3.181818182</v>
      </c>
      <c r="K41" s="4"/>
      <c r="L41" s="4"/>
      <c r="M41" s="4"/>
      <c r="N41" s="4"/>
      <c r="O41" s="4"/>
      <c r="P41" s="4"/>
      <c r="Q41" s="4"/>
      <c r="R41" s="4"/>
      <c r="S41" s="4"/>
      <c r="T41" s="4"/>
      <c r="U41" s="4"/>
      <c r="V41" s="4"/>
      <c r="W41" s="4"/>
      <c r="X41" s="4"/>
      <c r="Y41" s="4"/>
      <c r="Z41" s="4"/>
    </row>
    <row r="42" ht="15.75" customHeight="1">
      <c r="A42" s="100" t="s">
        <v>433</v>
      </c>
      <c r="B42" s="101" t="s">
        <v>423</v>
      </c>
      <c r="C42" s="184" t="s">
        <v>434</v>
      </c>
      <c r="D42" s="100" t="s">
        <v>432</v>
      </c>
      <c r="E42" s="108">
        <v>2.0</v>
      </c>
      <c r="F42" s="109">
        <v>3.0</v>
      </c>
      <c r="G42" s="109">
        <v>5.0</v>
      </c>
      <c r="H42" s="111">
        <f t="shared" si="2"/>
        <v>23</v>
      </c>
      <c r="I42" s="112">
        <v>24.0</v>
      </c>
      <c r="J42" s="114">
        <f t="shared" si="5"/>
        <v>2.181818182</v>
      </c>
      <c r="K42" s="4"/>
      <c r="L42" s="4"/>
      <c r="M42" s="4"/>
      <c r="N42" s="4"/>
      <c r="O42" s="4"/>
      <c r="P42" s="4"/>
      <c r="Q42" s="4"/>
      <c r="R42" s="4"/>
      <c r="S42" s="4"/>
      <c r="T42" s="4"/>
      <c r="U42" s="4"/>
      <c r="V42" s="4"/>
      <c r="W42" s="4"/>
      <c r="X42" s="4"/>
      <c r="Y42" s="4"/>
      <c r="Z42" s="4"/>
    </row>
    <row r="43" ht="15.75" customHeight="1">
      <c r="A43" s="100" t="s">
        <v>437</v>
      </c>
      <c r="B43" s="101" t="s">
        <v>438</v>
      </c>
      <c r="C43" s="184" t="s">
        <v>439</v>
      </c>
      <c r="D43" s="100" t="s">
        <v>432</v>
      </c>
      <c r="E43" s="108">
        <v>2.0</v>
      </c>
      <c r="F43" s="109">
        <v>1.0</v>
      </c>
      <c r="G43" s="109">
        <v>5.0</v>
      </c>
      <c r="H43" s="111">
        <f t="shared" si="2"/>
        <v>11</v>
      </c>
      <c r="I43" s="112">
        <v>11.0</v>
      </c>
      <c r="J43" s="114">
        <f t="shared" si="5"/>
        <v>1</v>
      </c>
      <c r="K43" s="4"/>
      <c r="L43" s="4"/>
      <c r="M43" s="4"/>
      <c r="N43" s="4"/>
      <c r="O43" s="4"/>
      <c r="P43" s="4"/>
      <c r="Q43" s="4"/>
      <c r="R43" s="4"/>
      <c r="S43" s="4"/>
      <c r="T43" s="4"/>
      <c r="U43" s="4"/>
      <c r="V43" s="4"/>
      <c r="W43" s="4"/>
      <c r="X43" s="4"/>
      <c r="Y43" s="4"/>
      <c r="Z43" s="4"/>
    </row>
    <row r="44" ht="15.75" customHeight="1">
      <c r="A44" s="100" t="s">
        <v>441</v>
      </c>
      <c r="B44" s="101" t="s">
        <v>438</v>
      </c>
      <c r="C44" s="184" t="s">
        <v>442</v>
      </c>
      <c r="D44" s="100" t="s">
        <v>432</v>
      </c>
      <c r="E44" s="108">
        <v>2.0</v>
      </c>
      <c r="F44" s="109">
        <v>2.0</v>
      </c>
      <c r="G44" s="109">
        <v>5.0</v>
      </c>
      <c r="H44" s="111">
        <f t="shared" si="2"/>
        <v>17</v>
      </c>
      <c r="I44" s="112">
        <v>18.0</v>
      </c>
      <c r="J44" s="114">
        <f t="shared" si="5"/>
        <v>1.636363636</v>
      </c>
      <c r="K44" s="4"/>
      <c r="L44" s="4"/>
      <c r="M44" s="4"/>
      <c r="N44" s="4"/>
      <c r="O44" s="4"/>
      <c r="P44" s="4"/>
      <c r="Q44" s="4"/>
      <c r="R44" s="4"/>
      <c r="S44" s="4"/>
      <c r="T44" s="4"/>
      <c r="U44" s="4"/>
      <c r="V44" s="4"/>
      <c r="W44" s="4"/>
      <c r="X44" s="4"/>
      <c r="Y44" s="4"/>
      <c r="Z44" s="4"/>
    </row>
    <row r="45" ht="15.75" customHeight="1">
      <c r="A45" s="100" t="s">
        <v>445</v>
      </c>
      <c r="B45" s="101" t="s">
        <v>438</v>
      </c>
      <c r="C45" s="184" t="s">
        <v>446</v>
      </c>
      <c r="D45" s="100" t="s">
        <v>432</v>
      </c>
      <c r="E45" s="108"/>
      <c r="F45" s="109">
        <v>1.0</v>
      </c>
      <c r="G45" s="109">
        <v>5.0</v>
      </c>
      <c r="H45" s="111">
        <f t="shared" si="2"/>
        <v>11</v>
      </c>
      <c r="I45" s="112"/>
      <c r="J45" s="114">
        <f t="shared" si="5"/>
        <v>0</v>
      </c>
      <c r="K45" s="4"/>
      <c r="L45" s="4"/>
      <c r="M45" s="4"/>
      <c r="N45" s="4"/>
      <c r="O45" s="4"/>
      <c r="P45" s="4"/>
      <c r="Q45" s="4"/>
      <c r="R45" s="4"/>
      <c r="S45" s="4"/>
      <c r="T45" s="4"/>
      <c r="U45" s="4"/>
      <c r="V45" s="4"/>
      <c r="W45" s="4"/>
      <c r="X45" s="4"/>
      <c r="Y45" s="4"/>
      <c r="Z45" s="4"/>
    </row>
    <row r="46" ht="15.75" customHeight="1">
      <c r="A46" s="100" t="s">
        <v>447</v>
      </c>
      <c r="B46" s="101" t="s">
        <v>438</v>
      </c>
      <c r="C46" s="184" t="s">
        <v>449</v>
      </c>
      <c r="D46" s="100" t="s">
        <v>432</v>
      </c>
      <c r="E46" s="108">
        <v>2.0</v>
      </c>
      <c r="F46" s="109">
        <v>2.0</v>
      </c>
      <c r="G46" s="109">
        <v>5.0</v>
      </c>
      <c r="H46" s="111">
        <f t="shared" si="2"/>
        <v>17</v>
      </c>
      <c r="I46" s="112">
        <v>17.0</v>
      </c>
      <c r="J46" s="114">
        <f t="shared" si="5"/>
        <v>1.545454545</v>
      </c>
      <c r="K46" s="4"/>
      <c r="L46" s="4"/>
      <c r="M46" s="4"/>
      <c r="N46" s="4"/>
      <c r="O46" s="4"/>
      <c r="P46" s="4"/>
      <c r="Q46" s="4"/>
      <c r="R46" s="4"/>
      <c r="S46" s="4"/>
      <c r="T46" s="4"/>
      <c r="U46" s="4"/>
      <c r="V46" s="4"/>
      <c r="W46" s="4"/>
      <c r="X46" s="4"/>
      <c r="Y46" s="4"/>
      <c r="Z46" s="4"/>
    </row>
    <row r="47" ht="15.75" customHeight="1">
      <c r="A47" s="100" t="s">
        <v>450</v>
      </c>
      <c r="B47" s="101" t="s">
        <v>438</v>
      </c>
      <c r="C47" s="184" t="s">
        <v>451</v>
      </c>
      <c r="D47" s="100" t="s">
        <v>432</v>
      </c>
      <c r="E47" s="108">
        <v>2.0</v>
      </c>
      <c r="F47" s="109">
        <v>3.0</v>
      </c>
      <c r="G47" s="109">
        <v>10.0</v>
      </c>
      <c r="H47" s="111">
        <f t="shared" si="2"/>
        <v>28</v>
      </c>
      <c r="I47" s="112">
        <v>28.0</v>
      </c>
      <c r="J47" s="114">
        <f t="shared" si="5"/>
        <v>2.545454545</v>
      </c>
      <c r="K47" s="4"/>
      <c r="L47" s="4"/>
      <c r="M47" s="4"/>
      <c r="N47" s="4"/>
      <c r="O47" s="4"/>
      <c r="P47" s="4"/>
      <c r="Q47" s="4"/>
      <c r="R47" s="4"/>
      <c r="S47" s="4"/>
      <c r="T47" s="4"/>
      <c r="U47" s="4"/>
      <c r="V47" s="4"/>
      <c r="W47" s="4"/>
      <c r="X47" s="4"/>
      <c r="Y47" s="4"/>
      <c r="Z47" s="4"/>
    </row>
    <row r="48" ht="15.75" customHeight="1">
      <c r="A48" s="100" t="s">
        <v>453</v>
      </c>
      <c r="B48" s="101" t="s">
        <v>454</v>
      </c>
      <c r="C48" s="184" t="s">
        <v>455</v>
      </c>
      <c r="D48" s="157" t="s">
        <v>432</v>
      </c>
      <c r="E48" s="136"/>
      <c r="F48" s="109">
        <v>3.0</v>
      </c>
      <c r="G48" s="109">
        <v>10.0</v>
      </c>
      <c r="H48" s="111">
        <f t="shared" si="2"/>
        <v>28</v>
      </c>
      <c r="I48" s="112"/>
      <c r="J48" s="114">
        <f t="shared" si="5"/>
        <v>0</v>
      </c>
      <c r="K48" s="4"/>
      <c r="L48" s="4"/>
      <c r="M48" s="4"/>
      <c r="N48" s="4"/>
      <c r="O48" s="4"/>
      <c r="P48" s="4"/>
      <c r="Q48" s="4"/>
      <c r="R48" s="4"/>
      <c r="S48" s="4"/>
      <c r="T48" s="4"/>
      <c r="U48" s="4"/>
      <c r="V48" s="4"/>
      <c r="W48" s="4"/>
      <c r="X48" s="4"/>
      <c r="Y48" s="4"/>
      <c r="Z48" s="4"/>
    </row>
    <row r="49" ht="15.75" customHeight="1">
      <c r="A49" s="100" t="s">
        <v>456</v>
      </c>
      <c r="B49" s="101" t="s">
        <v>454</v>
      </c>
      <c r="C49" s="184" t="s">
        <v>457</v>
      </c>
      <c r="D49" s="100" t="s">
        <v>181</v>
      </c>
      <c r="E49" s="108"/>
      <c r="F49" s="109"/>
      <c r="G49" s="109">
        <v>15.0</v>
      </c>
      <c r="H49" s="111">
        <f t="shared" si="2"/>
        <v>15</v>
      </c>
      <c r="I49" s="112"/>
      <c r="J49" s="114">
        <f t="shared" si="5"/>
        <v>0</v>
      </c>
      <c r="K49" s="4"/>
      <c r="L49" s="4"/>
      <c r="M49" s="4"/>
      <c r="N49" s="4"/>
      <c r="O49" s="4"/>
      <c r="P49" s="4"/>
      <c r="Q49" s="4"/>
      <c r="R49" s="4"/>
      <c r="S49" s="4"/>
      <c r="T49" s="4"/>
      <c r="U49" s="4"/>
      <c r="V49" s="4"/>
      <c r="W49" s="4"/>
      <c r="X49" s="4"/>
      <c r="Y49" s="4"/>
      <c r="Z49" s="4"/>
    </row>
    <row r="50" ht="15.75" customHeight="1">
      <c r="A50" s="100" t="s">
        <v>460</v>
      </c>
      <c r="B50" s="101" t="s">
        <v>454</v>
      </c>
      <c r="C50" s="184" t="s">
        <v>461</v>
      </c>
      <c r="D50" s="100" t="s">
        <v>181</v>
      </c>
      <c r="E50" s="108">
        <v>3.0</v>
      </c>
      <c r="F50" s="109"/>
      <c r="G50" s="109">
        <v>15.0</v>
      </c>
      <c r="H50" s="111">
        <f t="shared" si="2"/>
        <v>15</v>
      </c>
      <c r="I50" s="112">
        <v>16.0</v>
      </c>
      <c r="J50" s="114">
        <f t="shared" si="5"/>
        <v>1.454545455</v>
      </c>
      <c r="K50" s="4"/>
      <c r="L50" s="4"/>
      <c r="M50" s="4"/>
      <c r="N50" s="4"/>
      <c r="O50" s="4"/>
      <c r="P50" s="4"/>
      <c r="Q50" s="4"/>
      <c r="R50" s="4"/>
      <c r="S50" s="4"/>
      <c r="T50" s="4"/>
      <c r="U50" s="4"/>
      <c r="V50" s="4"/>
      <c r="W50" s="4"/>
      <c r="X50" s="4"/>
      <c r="Y50" s="4"/>
      <c r="Z50" s="4"/>
    </row>
    <row r="51" ht="15.75" customHeight="1">
      <c r="A51" s="100" t="s">
        <v>467</v>
      </c>
      <c r="B51" s="101" t="s">
        <v>454</v>
      </c>
      <c r="C51" s="184" t="s">
        <v>468</v>
      </c>
      <c r="D51" s="100" t="s">
        <v>181</v>
      </c>
      <c r="E51" s="108">
        <v>3.0</v>
      </c>
      <c r="F51" s="109"/>
      <c r="G51" s="109">
        <v>15.0</v>
      </c>
      <c r="H51" s="111">
        <f t="shared" si="2"/>
        <v>15</v>
      </c>
      <c r="I51" s="112">
        <v>26.0</v>
      </c>
      <c r="J51" s="114">
        <f t="shared" si="5"/>
        <v>2.363636364</v>
      </c>
      <c r="K51" s="4"/>
      <c r="L51" s="4"/>
      <c r="M51" s="4"/>
      <c r="N51" s="4"/>
      <c r="O51" s="4"/>
      <c r="P51" s="4"/>
      <c r="Q51" s="4"/>
      <c r="R51" s="4"/>
      <c r="S51" s="4"/>
      <c r="T51" s="4"/>
      <c r="U51" s="4"/>
      <c r="V51" s="4"/>
      <c r="W51" s="4"/>
      <c r="X51" s="4"/>
      <c r="Y51" s="4"/>
      <c r="Z51" s="4"/>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D5:I5"/>
    <mergeCell ref="D8:I8"/>
    <mergeCell ref="D7:I7"/>
    <mergeCell ref="D6:I6"/>
    <mergeCell ref="F11:H11"/>
    <mergeCell ref="A13:H13"/>
    <mergeCell ref="A11:A12"/>
    <mergeCell ref="B11:B12"/>
    <mergeCell ref="C11:C12"/>
    <mergeCell ref="D11:D12"/>
    <mergeCell ref="E11:E12"/>
    <mergeCell ref="I11:J11"/>
    <mergeCell ref="A1:J1"/>
    <mergeCell ref="A2:J2"/>
    <mergeCell ref="A4:B4"/>
    <mergeCell ref="D4:J4"/>
    <mergeCell ref="D9:I9"/>
  </mergeCells>
  <conditionalFormatting sqref="J8">
    <cfRule type="cellIs" dxfId="0" priority="1" operator="greaterThan">
      <formula>0.1</formula>
    </cfRule>
  </conditionalFormatting>
  <conditionalFormatting sqref="J8">
    <cfRule type="cellIs" dxfId="1" priority="2" operator="greaterThanOrEqual">
      <formula>0.01</formula>
    </cfRule>
  </conditionalFormatting>
  <printOptions/>
  <pageMargins bottom="0.7875" footer="0.0" header="0.0" left="1.025" right="1.025" top="0.7875"/>
  <pageSetup paperSize="9" orientation="landscape"/>
  <headerFooter>
    <oddHeader>&amp;C&amp;A</oddHeader>
    <oddFooter>&amp;CPágina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0.78"/>
    <col customWidth="1" min="3" max="14" width="10.44"/>
    <col customWidth="1" min="15" max="15" width="12.11"/>
    <col customWidth="1" min="16" max="26" width="9.0"/>
  </cols>
  <sheetData>
    <row r="1" ht="15.75" customHeight="1"/>
    <row r="2" ht="15.75" customHeight="1">
      <c r="B2" s="1" t="s">
        <v>296</v>
      </c>
      <c r="C2" s="6"/>
      <c r="D2" s="6"/>
      <c r="E2" s="6"/>
      <c r="F2" s="6"/>
      <c r="G2" s="6"/>
      <c r="H2" s="6"/>
      <c r="I2" s="6"/>
      <c r="J2" s="6"/>
      <c r="K2" s="6"/>
      <c r="L2" s="6"/>
      <c r="M2" s="6"/>
      <c r="N2" s="6"/>
      <c r="O2" s="7"/>
    </row>
    <row r="3" ht="15.75" customHeight="1">
      <c r="B3" s="9" t="s">
        <v>297</v>
      </c>
      <c r="O3" s="11"/>
    </row>
    <row r="4" ht="15.75" customHeight="1">
      <c r="B4" s="13" t="s">
        <v>6</v>
      </c>
      <c r="O4" s="11"/>
    </row>
    <row r="5" ht="33.75" customHeight="1">
      <c r="B5" s="14" t="s">
        <v>298</v>
      </c>
      <c r="C5" s="10"/>
      <c r="D5" s="10"/>
      <c r="E5" s="10"/>
      <c r="F5" s="10"/>
      <c r="G5" s="10"/>
      <c r="H5" s="10"/>
      <c r="I5" s="10"/>
      <c r="J5" s="10"/>
      <c r="K5" s="10"/>
      <c r="L5" s="10"/>
      <c r="M5" s="10"/>
      <c r="N5" s="10"/>
      <c r="O5" s="12"/>
    </row>
    <row r="6" ht="15.75" customHeight="1"/>
    <row r="7" ht="15.75" customHeight="1">
      <c r="B7" s="16" t="s">
        <v>299</v>
      </c>
      <c r="E7" s="170" t="s">
        <v>300</v>
      </c>
      <c r="F7" s="171"/>
      <c r="G7" s="171"/>
      <c r="H7" s="171"/>
      <c r="I7" s="171"/>
      <c r="J7" s="171"/>
      <c r="K7" s="171"/>
      <c r="L7" s="171"/>
      <c r="M7" s="171"/>
      <c r="N7" s="171"/>
      <c r="O7" s="172"/>
    </row>
    <row r="8" ht="15.75" customHeight="1">
      <c r="B8" s="19" t="s">
        <v>10</v>
      </c>
      <c r="C8" s="19">
        <v>30.0</v>
      </c>
      <c r="D8" s="4"/>
      <c r="E8" s="173"/>
      <c r="F8" s="174"/>
      <c r="G8" s="174"/>
      <c r="H8" s="174"/>
      <c r="I8" s="174"/>
      <c r="J8" s="174"/>
      <c r="K8" s="174"/>
      <c r="L8" s="174"/>
      <c r="M8" s="174"/>
      <c r="N8" s="174"/>
      <c r="O8" s="175"/>
    </row>
    <row r="9" ht="15.75" customHeight="1">
      <c r="B9" s="19" t="s">
        <v>21</v>
      </c>
      <c r="C9" s="19">
        <v>100.0</v>
      </c>
      <c r="D9" s="4"/>
      <c r="E9" s="173" t="s">
        <v>123</v>
      </c>
      <c r="F9" s="174" t="s">
        <v>301</v>
      </c>
      <c r="G9" s="174" t="s">
        <v>302</v>
      </c>
      <c r="H9" s="174"/>
      <c r="I9" s="174"/>
      <c r="J9" s="174"/>
      <c r="K9" s="174"/>
      <c r="L9" s="174"/>
      <c r="M9" s="174"/>
      <c r="N9" s="174"/>
      <c r="O9" s="175" t="s">
        <v>303</v>
      </c>
    </row>
    <row r="10" ht="15.75" customHeight="1">
      <c r="B10" s="19" t="s">
        <v>32</v>
      </c>
      <c r="C10" s="19">
        <v>20.0</v>
      </c>
      <c r="D10" s="4"/>
      <c r="E10" s="173" t="s">
        <v>304</v>
      </c>
      <c r="F10" s="174"/>
      <c r="G10" s="174"/>
      <c r="H10" s="174"/>
      <c r="I10" s="174"/>
      <c r="J10" s="174" t="s">
        <v>304</v>
      </c>
      <c r="K10" s="174" t="s">
        <v>305</v>
      </c>
      <c r="L10" s="174"/>
      <c r="M10" s="174"/>
      <c r="N10" s="174"/>
      <c r="O10" s="175" t="s">
        <v>306</v>
      </c>
    </row>
    <row r="11" ht="15.75" customHeight="1">
      <c r="B11" s="19" t="s">
        <v>55</v>
      </c>
      <c r="C11" s="19">
        <f>SUM(C8:C10)</f>
        <v>150</v>
      </c>
      <c r="D11" s="4"/>
      <c r="E11" s="173"/>
      <c r="F11" s="174"/>
      <c r="G11" s="174"/>
      <c r="H11" s="174"/>
      <c r="I11" s="174"/>
      <c r="J11" s="174" t="s">
        <v>307</v>
      </c>
      <c r="K11" s="174" t="s">
        <v>308</v>
      </c>
      <c r="L11" s="174"/>
      <c r="M11" s="174"/>
      <c r="N11" s="174"/>
      <c r="O11" s="175" t="s">
        <v>309</v>
      </c>
    </row>
    <row r="12" ht="15.75" customHeight="1">
      <c r="E12" s="176"/>
      <c r="F12" s="177"/>
      <c r="G12" s="177"/>
      <c r="H12" s="177"/>
      <c r="I12" s="177"/>
      <c r="J12" s="177" t="s">
        <v>311</v>
      </c>
      <c r="K12" s="177" t="s">
        <v>312</v>
      </c>
      <c r="L12" s="177"/>
      <c r="M12" s="177"/>
      <c r="N12" s="177"/>
      <c r="O12" s="178" t="s">
        <v>313</v>
      </c>
    </row>
    <row r="13" ht="15.75" customHeight="1">
      <c r="E13" s="174"/>
      <c r="F13" s="174"/>
      <c r="G13" s="174"/>
      <c r="H13" s="174"/>
      <c r="I13" s="174"/>
      <c r="J13" s="174"/>
      <c r="K13" s="174"/>
      <c r="L13" s="174"/>
      <c r="M13" s="174"/>
      <c r="N13" s="174"/>
      <c r="O13" s="174"/>
    </row>
    <row r="14" ht="15.75" customHeight="1">
      <c r="B14" s="85" t="s">
        <v>314</v>
      </c>
      <c r="E14" s="170" t="s">
        <v>315</v>
      </c>
      <c r="F14" s="171"/>
      <c r="G14" s="171"/>
      <c r="H14" s="171"/>
      <c r="I14" s="171"/>
      <c r="J14" s="171"/>
      <c r="K14" s="171"/>
      <c r="L14" s="171"/>
      <c r="M14" s="171"/>
      <c r="N14" s="171"/>
      <c r="O14" s="172"/>
    </row>
    <row r="15" ht="15.75" customHeight="1">
      <c r="B15" s="19" t="s">
        <v>96</v>
      </c>
      <c r="C15" s="19">
        <f>'Principal - ABP'!I19</f>
        <v>4</v>
      </c>
      <c r="D15" s="4"/>
      <c r="E15" s="173"/>
      <c r="F15" s="174"/>
      <c r="G15" s="174"/>
      <c r="H15" s="174"/>
      <c r="I15" s="174"/>
      <c r="J15" s="174"/>
      <c r="K15" s="174"/>
      <c r="L15" s="174"/>
      <c r="M15" s="174"/>
      <c r="N15" s="174"/>
      <c r="O15" s="175"/>
    </row>
    <row r="16" ht="15.75" customHeight="1">
      <c r="B16" s="19" t="s">
        <v>104</v>
      </c>
      <c r="C16" s="19">
        <f>C9*C15</f>
        <v>400</v>
      </c>
      <c r="D16" s="4"/>
      <c r="E16" s="173" t="s">
        <v>123</v>
      </c>
      <c r="F16" s="174" t="s">
        <v>301</v>
      </c>
      <c r="G16" s="174" t="s">
        <v>302</v>
      </c>
      <c r="H16" s="174"/>
      <c r="I16" s="174"/>
      <c r="J16" s="174"/>
      <c r="K16" s="174"/>
      <c r="L16" s="174"/>
      <c r="M16" s="174"/>
      <c r="N16" s="174"/>
      <c r="O16" s="175" t="s">
        <v>303</v>
      </c>
    </row>
    <row r="17" ht="15.75" customHeight="1">
      <c r="B17" s="19" t="s">
        <v>124</v>
      </c>
      <c r="C17" s="19">
        <f>C15*10</f>
        <v>40</v>
      </c>
      <c r="D17" s="4"/>
      <c r="E17" s="173" t="s">
        <v>304</v>
      </c>
      <c r="F17" s="174"/>
      <c r="G17" s="174" t="s">
        <v>319</v>
      </c>
      <c r="H17" s="174"/>
      <c r="I17" s="174"/>
      <c r="J17" s="174" t="s">
        <v>304</v>
      </c>
      <c r="K17" s="174" t="s">
        <v>305</v>
      </c>
      <c r="L17" s="174"/>
      <c r="M17" s="174"/>
      <c r="N17" s="174"/>
      <c r="O17" s="175" t="s">
        <v>306</v>
      </c>
    </row>
    <row r="18" ht="15.75" customHeight="1">
      <c r="B18" s="4"/>
      <c r="C18" s="62"/>
      <c r="D18" s="62"/>
      <c r="E18" s="173"/>
      <c r="F18" s="174"/>
      <c r="G18" s="174"/>
      <c r="H18" s="174"/>
      <c r="I18" s="174"/>
      <c r="J18" s="174" t="s">
        <v>307</v>
      </c>
      <c r="K18" s="174" t="s">
        <v>308</v>
      </c>
      <c r="L18" s="174"/>
      <c r="M18" s="174"/>
      <c r="N18" s="174"/>
      <c r="O18" s="175" t="s">
        <v>309</v>
      </c>
    </row>
    <row r="19" ht="15.75" customHeight="1">
      <c r="B19" s="4"/>
      <c r="C19" s="4"/>
      <c r="D19" s="4"/>
      <c r="E19" s="173"/>
      <c r="F19" s="174"/>
      <c r="G19" s="174"/>
      <c r="H19" s="174"/>
      <c r="I19" s="174"/>
      <c r="J19" s="174" t="s">
        <v>311</v>
      </c>
      <c r="K19" s="174" t="s">
        <v>312</v>
      </c>
      <c r="L19" s="174"/>
      <c r="M19" s="174"/>
      <c r="N19" s="174"/>
      <c r="O19" s="182" t="s">
        <v>320</v>
      </c>
    </row>
    <row r="20" ht="15.75" customHeight="1">
      <c r="B20" s="4"/>
      <c r="C20" s="4"/>
      <c r="D20" s="4"/>
      <c r="E20" s="176"/>
      <c r="F20" s="177"/>
      <c r="G20" s="177"/>
      <c r="H20" s="177"/>
      <c r="I20" s="177"/>
      <c r="J20" s="177" t="s">
        <v>319</v>
      </c>
      <c r="K20" s="177" t="s">
        <v>323</v>
      </c>
      <c r="L20" s="177"/>
      <c r="M20" s="177"/>
      <c r="N20" s="177"/>
      <c r="O20" s="183" t="s">
        <v>325</v>
      </c>
    </row>
    <row r="21" ht="15.75" customHeight="1">
      <c r="E21" s="174"/>
      <c r="F21" s="174"/>
      <c r="G21" s="174"/>
      <c r="H21" s="174"/>
      <c r="I21" s="174"/>
      <c r="J21" s="174"/>
      <c r="K21" s="174"/>
      <c r="L21" s="174"/>
      <c r="M21" s="174"/>
      <c r="N21" s="174"/>
      <c r="O21" s="174"/>
    </row>
    <row r="22" ht="15.75" customHeight="1">
      <c r="E22" s="170" t="s">
        <v>334</v>
      </c>
      <c r="F22" s="171"/>
      <c r="G22" s="171"/>
      <c r="H22" s="171"/>
      <c r="I22" s="171"/>
      <c r="J22" s="171"/>
      <c r="K22" s="171"/>
      <c r="L22" s="171"/>
      <c r="M22" s="171"/>
      <c r="N22" s="171"/>
      <c r="O22" s="172"/>
    </row>
    <row r="23" ht="15.75" customHeight="1">
      <c r="E23" s="173"/>
      <c r="F23" s="174"/>
      <c r="G23" s="174"/>
      <c r="H23" s="174"/>
      <c r="I23" s="174"/>
      <c r="J23" s="174"/>
      <c r="K23" s="174"/>
      <c r="L23" s="174"/>
      <c r="M23" s="174"/>
      <c r="N23" s="174"/>
      <c r="O23" s="175"/>
    </row>
    <row r="24" ht="15.75" customHeight="1">
      <c r="E24" s="173" t="s">
        <v>123</v>
      </c>
      <c r="F24" s="174" t="s">
        <v>301</v>
      </c>
      <c r="G24" s="174" t="s">
        <v>302</v>
      </c>
      <c r="H24" s="174"/>
      <c r="I24" s="174"/>
      <c r="J24" s="174"/>
      <c r="K24" s="174"/>
      <c r="L24" s="174"/>
      <c r="M24" s="174"/>
      <c r="N24" s="174"/>
      <c r="O24" s="175" t="s">
        <v>303</v>
      </c>
    </row>
    <row r="25" ht="15.75" customHeight="1">
      <c r="E25" s="173" t="s">
        <v>304</v>
      </c>
      <c r="F25" s="174"/>
      <c r="G25" s="174" t="s">
        <v>319</v>
      </c>
      <c r="H25" s="174"/>
      <c r="I25" s="174"/>
      <c r="J25" s="174" t="s">
        <v>304</v>
      </c>
      <c r="K25" s="174" t="s">
        <v>305</v>
      </c>
      <c r="L25" s="174"/>
      <c r="M25" s="174"/>
      <c r="N25" s="174"/>
      <c r="O25" s="175" t="s">
        <v>306</v>
      </c>
    </row>
    <row r="26" ht="15.75" customHeight="1">
      <c r="E26" s="173"/>
      <c r="F26" s="174"/>
      <c r="G26" s="174" t="s">
        <v>338</v>
      </c>
      <c r="H26" s="174"/>
      <c r="I26" s="174"/>
      <c r="J26" s="174" t="s">
        <v>307</v>
      </c>
      <c r="K26" s="174" t="s">
        <v>308</v>
      </c>
      <c r="L26" s="174"/>
      <c r="M26" s="174"/>
      <c r="N26" s="174"/>
      <c r="O26" s="175" t="s">
        <v>309</v>
      </c>
    </row>
    <row r="27" ht="15.75" customHeight="1">
      <c r="E27" s="173"/>
      <c r="F27" s="174"/>
      <c r="G27" s="174"/>
      <c r="H27" s="174"/>
      <c r="I27" s="174"/>
      <c r="J27" s="174" t="s">
        <v>311</v>
      </c>
      <c r="K27" s="174" t="s">
        <v>312</v>
      </c>
      <c r="L27" s="174"/>
      <c r="M27" s="174"/>
      <c r="N27" s="174"/>
      <c r="O27" s="182" t="s">
        <v>320</v>
      </c>
    </row>
    <row r="28" ht="15.75" customHeight="1">
      <c r="E28" s="173"/>
      <c r="F28" s="174"/>
      <c r="G28" s="174"/>
      <c r="H28" s="174"/>
      <c r="I28" s="174"/>
      <c r="J28" s="174" t="s">
        <v>319</v>
      </c>
      <c r="K28" s="174" t="s">
        <v>323</v>
      </c>
      <c r="L28" s="174"/>
      <c r="M28" s="174"/>
      <c r="N28" s="174"/>
      <c r="O28" s="175" t="s">
        <v>340</v>
      </c>
    </row>
    <row r="29" ht="15.75" customHeight="1">
      <c r="E29" s="176"/>
      <c r="F29" s="177"/>
      <c r="G29" s="177"/>
      <c r="H29" s="177"/>
      <c r="I29" s="177"/>
      <c r="J29" s="177" t="s">
        <v>338</v>
      </c>
      <c r="K29" s="177" t="s">
        <v>341</v>
      </c>
      <c r="L29" s="177"/>
      <c r="M29" s="177"/>
      <c r="N29" s="177"/>
      <c r="O29" s="183" t="s">
        <v>342</v>
      </c>
    </row>
    <row r="30" ht="15.75" customHeight="1">
      <c r="E30" s="174"/>
      <c r="F30" s="174"/>
      <c r="G30" s="174"/>
      <c r="H30" s="174"/>
      <c r="I30" s="174"/>
      <c r="J30" s="174"/>
      <c r="K30" s="174"/>
      <c r="L30" s="174"/>
      <c r="M30" s="174"/>
      <c r="N30" s="174"/>
      <c r="O30" s="174"/>
    </row>
    <row r="31" ht="15.75" customHeight="1">
      <c r="E31" s="170" t="s">
        <v>346</v>
      </c>
      <c r="F31" s="171"/>
      <c r="G31" s="171"/>
      <c r="H31" s="171"/>
      <c r="I31" s="171"/>
      <c r="J31" s="171"/>
      <c r="K31" s="171"/>
      <c r="L31" s="171"/>
      <c r="M31" s="171"/>
      <c r="N31" s="171"/>
      <c r="O31" s="172"/>
    </row>
    <row r="32" ht="15.75" customHeight="1">
      <c r="E32" s="173"/>
      <c r="F32" s="174"/>
      <c r="G32" s="174"/>
      <c r="H32" s="174"/>
      <c r="I32" s="174"/>
      <c r="J32" s="174"/>
      <c r="K32" s="174"/>
      <c r="L32" s="174"/>
      <c r="M32" s="174"/>
      <c r="N32" s="174"/>
      <c r="O32" s="175"/>
    </row>
    <row r="33" ht="15.75" customHeight="1">
      <c r="E33" s="173" t="s">
        <v>123</v>
      </c>
      <c r="F33" s="174" t="s">
        <v>321</v>
      </c>
      <c r="G33" s="174" t="s">
        <v>322</v>
      </c>
      <c r="H33" s="174" t="s">
        <v>302</v>
      </c>
      <c r="I33" s="174"/>
      <c r="J33" s="174"/>
      <c r="K33" s="174"/>
      <c r="L33" s="174"/>
      <c r="M33" s="174"/>
      <c r="N33" s="174"/>
      <c r="O33" s="175" t="s">
        <v>303</v>
      </c>
    </row>
    <row r="34" ht="15.75" customHeight="1">
      <c r="E34" s="173" t="s">
        <v>304</v>
      </c>
      <c r="F34" s="174" t="s">
        <v>311</v>
      </c>
      <c r="G34" s="174"/>
      <c r="H34" s="174" t="s">
        <v>338</v>
      </c>
      <c r="I34" s="174"/>
      <c r="J34" s="174" t="s">
        <v>304</v>
      </c>
      <c r="K34" s="174" t="s">
        <v>305</v>
      </c>
      <c r="L34" s="174"/>
      <c r="M34" s="174"/>
      <c r="N34" s="174"/>
      <c r="O34" s="186">
        <v>0.2</v>
      </c>
    </row>
    <row r="35" ht="15.75" customHeight="1">
      <c r="E35" s="173" t="s">
        <v>307</v>
      </c>
      <c r="F35" s="174"/>
      <c r="G35" s="174" t="s">
        <v>319</v>
      </c>
      <c r="H35" s="174" t="s">
        <v>348</v>
      </c>
      <c r="I35" s="174"/>
      <c r="J35" s="174" t="s">
        <v>307</v>
      </c>
      <c r="K35" s="174" t="s">
        <v>308</v>
      </c>
      <c r="L35" s="174"/>
      <c r="M35" s="174"/>
      <c r="N35" s="174"/>
      <c r="O35" s="186">
        <v>0.15</v>
      </c>
    </row>
    <row r="36" ht="15.75" customHeight="1">
      <c r="E36" s="173"/>
      <c r="F36" s="174"/>
      <c r="G36" s="174"/>
      <c r="H36" s="174"/>
      <c r="I36" s="174"/>
      <c r="J36" s="174" t="s">
        <v>311</v>
      </c>
      <c r="K36" s="174" t="s">
        <v>312</v>
      </c>
      <c r="L36" s="174"/>
      <c r="M36" s="174"/>
      <c r="N36" s="174"/>
      <c r="O36" s="182">
        <v>0.2</v>
      </c>
    </row>
    <row r="37" ht="15.75" customHeight="1">
      <c r="E37" s="173"/>
      <c r="F37" s="174"/>
      <c r="G37" s="174"/>
      <c r="H37" s="174"/>
      <c r="I37" s="174"/>
      <c r="J37" s="174" t="s">
        <v>319</v>
      </c>
      <c r="K37" s="174" t="s">
        <v>323</v>
      </c>
      <c r="L37" s="174"/>
      <c r="M37" s="174"/>
      <c r="N37" s="174"/>
      <c r="O37" s="186">
        <v>0.1</v>
      </c>
    </row>
    <row r="38" ht="15.75" customHeight="1">
      <c r="E38" s="173"/>
      <c r="F38" s="174"/>
      <c r="G38" s="174"/>
      <c r="H38" s="174"/>
      <c r="I38" s="174"/>
      <c r="J38" s="174" t="s">
        <v>338</v>
      </c>
      <c r="K38" s="174" t="s">
        <v>341</v>
      </c>
      <c r="L38" s="174"/>
      <c r="M38" s="174"/>
      <c r="N38" s="174"/>
      <c r="O38" s="186">
        <v>0.15</v>
      </c>
    </row>
    <row r="39" ht="15.75" customHeight="1">
      <c r="E39" s="176"/>
      <c r="F39" s="177"/>
      <c r="G39" s="177"/>
      <c r="H39" s="177"/>
      <c r="I39" s="177"/>
      <c r="J39" s="177" t="s">
        <v>348</v>
      </c>
      <c r="K39" s="177" t="s">
        <v>368</v>
      </c>
      <c r="L39" s="177"/>
      <c r="M39" s="177"/>
      <c r="N39" s="177"/>
      <c r="O39" s="187">
        <v>0.2</v>
      </c>
    </row>
    <row r="40" ht="15.75" customHeight="1">
      <c r="E40" s="174"/>
      <c r="F40" s="174"/>
      <c r="G40" s="174"/>
      <c r="H40" s="174"/>
      <c r="I40" s="174"/>
      <c r="J40" s="174"/>
      <c r="K40" s="174"/>
      <c r="L40" s="174"/>
      <c r="M40" s="174"/>
      <c r="N40" s="174">
        <f>SUM(N34:N39)</f>
        <v>0</v>
      </c>
      <c r="O40" s="174"/>
    </row>
    <row r="41" ht="15.75" customHeight="1">
      <c r="E41" s="170" t="s">
        <v>373</v>
      </c>
      <c r="F41" s="171"/>
      <c r="G41" s="171"/>
      <c r="H41" s="171"/>
      <c r="I41" s="171"/>
      <c r="J41" s="171"/>
      <c r="K41" s="171"/>
      <c r="L41" s="171"/>
      <c r="M41" s="171"/>
      <c r="N41" s="171"/>
      <c r="O41" s="172"/>
    </row>
    <row r="42" ht="15.75" customHeight="1">
      <c r="E42" s="173"/>
      <c r="F42" s="174"/>
      <c r="G42" s="174"/>
      <c r="H42" s="174"/>
      <c r="I42" s="174"/>
      <c r="J42" s="174"/>
      <c r="K42" s="174"/>
      <c r="L42" s="174"/>
      <c r="M42" s="174"/>
      <c r="N42" s="174"/>
      <c r="O42" s="175"/>
    </row>
    <row r="43" ht="15.75" customHeight="1">
      <c r="E43" s="173" t="s">
        <v>123</v>
      </c>
      <c r="F43" s="174" t="s">
        <v>301</v>
      </c>
      <c r="G43" s="174" t="s">
        <v>302</v>
      </c>
      <c r="H43" s="174"/>
      <c r="I43" s="174"/>
      <c r="J43" s="174"/>
      <c r="K43" s="174"/>
      <c r="L43" s="174"/>
      <c r="M43" s="174"/>
      <c r="N43" s="174"/>
      <c r="O43" s="175" t="s">
        <v>303</v>
      </c>
    </row>
    <row r="44" ht="15.75" customHeight="1">
      <c r="E44" s="173" t="s">
        <v>304</v>
      </c>
      <c r="F44" s="174"/>
      <c r="G44" s="174" t="s">
        <v>319</v>
      </c>
      <c r="H44" s="174"/>
      <c r="I44" s="174"/>
      <c r="J44" s="174" t="s">
        <v>304</v>
      </c>
      <c r="K44" s="174" t="s">
        <v>305</v>
      </c>
      <c r="L44" s="174"/>
      <c r="M44" s="174"/>
      <c r="N44" s="174"/>
      <c r="O44" s="175" t="s">
        <v>376</v>
      </c>
    </row>
    <row r="45" ht="15.75" customHeight="1">
      <c r="E45" s="173"/>
      <c r="F45" s="174"/>
      <c r="G45" s="174" t="s">
        <v>338</v>
      </c>
      <c r="H45" s="174"/>
      <c r="I45" s="174"/>
      <c r="J45" s="174" t="s">
        <v>307</v>
      </c>
      <c r="K45" s="174" t="s">
        <v>308</v>
      </c>
      <c r="L45" s="174"/>
      <c r="M45" s="174"/>
      <c r="N45" s="174"/>
      <c r="O45" s="175" t="s">
        <v>377</v>
      </c>
    </row>
    <row r="46" ht="15.75" customHeight="1">
      <c r="E46" s="173"/>
      <c r="F46" s="174"/>
      <c r="G46" s="174"/>
      <c r="H46" s="174"/>
      <c r="I46" s="174"/>
      <c r="J46" s="174" t="s">
        <v>311</v>
      </c>
      <c r="K46" s="174" t="s">
        <v>312</v>
      </c>
      <c r="L46" s="174"/>
      <c r="M46" s="174"/>
      <c r="N46" s="174"/>
      <c r="O46" s="182" t="s">
        <v>378</v>
      </c>
    </row>
    <row r="47" ht="15.75" customHeight="1">
      <c r="E47" s="173"/>
      <c r="F47" s="174"/>
      <c r="G47" s="174"/>
      <c r="H47" s="174"/>
      <c r="I47" s="174"/>
      <c r="J47" s="174" t="s">
        <v>319</v>
      </c>
      <c r="K47" s="174" t="s">
        <v>323</v>
      </c>
      <c r="L47" s="174"/>
      <c r="M47" s="174"/>
      <c r="N47" s="174"/>
      <c r="O47" s="175" t="s">
        <v>381</v>
      </c>
    </row>
    <row r="48" ht="15.75" customHeight="1">
      <c r="E48" s="173"/>
      <c r="F48" s="174"/>
      <c r="G48" s="174"/>
      <c r="H48" s="174"/>
      <c r="I48" s="174"/>
      <c r="J48" s="174" t="s">
        <v>338</v>
      </c>
      <c r="K48" s="174" t="s">
        <v>341</v>
      </c>
      <c r="L48" s="174"/>
      <c r="M48" s="174"/>
      <c r="N48" s="174"/>
      <c r="O48" s="175" t="s">
        <v>342</v>
      </c>
    </row>
    <row r="49" ht="15.75" customHeight="1">
      <c r="E49" s="173"/>
      <c r="F49" s="174"/>
      <c r="G49" s="174"/>
      <c r="H49" s="174"/>
      <c r="I49" s="174"/>
      <c r="J49" s="174" t="s">
        <v>348</v>
      </c>
      <c r="K49" s="174" t="s">
        <v>368</v>
      </c>
      <c r="L49" s="174"/>
      <c r="M49" s="174"/>
      <c r="N49" s="174"/>
      <c r="O49" s="175" t="s">
        <v>381</v>
      </c>
    </row>
    <row r="50" ht="15.75" customHeight="1">
      <c r="E50" s="176"/>
      <c r="F50" s="177"/>
      <c r="G50" s="177"/>
      <c r="H50" s="177"/>
      <c r="I50" s="177"/>
      <c r="J50" s="177" t="s">
        <v>352</v>
      </c>
      <c r="K50" s="177" t="s">
        <v>385</v>
      </c>
      <c r="L50" s="177"/>
      <c r="M50" s="177"/>
      <c r="N50" s="177"/>
      <c r="O50" s="183" t="s">
        <v>377</v>
      </c>
    </row>
    <row r="51" ht="15.75" customHeight="1">
      <c r="E51" s="174"/>
      <c r="F51" s="174"/>
      <c r="G51" s="174"/>
      <c r="H51" s="174"/>
      <c r="I51" s="174"/>
      <c r="J51" s="174"/>
      <c r="K51" s="174"/>
      <c r="L51" s="174"/>
      <c r="M51" s="174"/>
      <c r="N51" s="174"/>
      <c r="O51" s="174"/>
    </row>
    <row r="52" ht="15.75" customHeight="1">
      <c r="E52" s="170" t="s">
        <v>386</v>
      </c>
      <c r="F52" s="171"/>
      <c r="G52" s="171"/>
      <c r="H52" s="171"/>
      <c r="I52" s="171"/>
      <c r="J52" s="171"/>
      <c r="K52" s="171"/>
      <c r="L52" s="171"/>
      <c r="M52" s="171"/>
      <c r="N52" s="171"/>
      <c r="O52" s="172"/>
    </row>
    <row r="53" ht="15.75" customHeight="1">
      <c r="E53" s="173"/>
      <c r="F53" s="174"/>
      <c r="G53" s="174"/>
      <c r="H53" s="174"/>
      <c r="I53" s="174"/>
      <c r="J53" s="174"/>
      <c r="K53" s="174"/>
      <c r="L53" s="174"/>
      <c r="M53" s="174"/>
      <c r="N53" s="174"/>
      <c r="O53" s="175"/>
    </row>
    <row r="54" ht="15.75" customHeight="1">
      <c r="E54" s="173" t="s">
        <v>123</v>
      </c>
      <c r="F54" s="174" t="s">
        <v>301</v>
      </c>
      <c r="G54" s="174" t="s">
        <v>302</v>
      </c>
      <c r="H54" s="174"/>
      <c r="I54" s="174"/>
      <c r="J54" s="174"/>
      <c r="K54" s="174"/>
      <c r="L54" s="174"/>
      <c r="M54" s="174"/>
      <c r="N54" s="174"/>
      <c r="O54" s="175" t="s">
        <v>303</v>
      </c>
    </row>
    <row r="55" ht="15.75" customHeight="1">
      <c r="E55" s="173" t="s">
        <v>304</v>
      </c>
      <c r="F55" s="174"/>
      <c r="G55" s="174" t="s">
        <v>319</v>
      </c>
      <c r="H55" s="174"/>
      <c r="I55" s="174"/>
      <c r="J55" s="174" t="s">
        <v>304</v>
      </c>
      <c r="K55" s="174" t="s">
        <v>305</v>
      </c>
      <c r="L55" s="174"/>
      <c r="M55" s="174"/>
      <c r="N55" s="174"/>
      <c r="O55" s="175" t="s">
        <v>376</v>
      </c>
    </row>
    <row r="56" ht="15.75" customHeight="1">
      <c r="E56" s="173"/>
      <c r="F56" s="174"/>
      <c r="G56" s="174" t="s">
        <v>338</v>
      </c>
      <c r="H56" s="174"/>
      <c r="I56" s="174"/>
      <c r="J56" s="174" t="s">
        <v>307</v>
      </c>
      <c r="K56" s="174" t="s">
        <v>308</v>
      </c>
      <c r="L56" s="174"/>
      <c r="M56" s="174"/>
      <c r="N56" s="174"/>
      <c r="O56" s="175" t="s">
        <v>377</v>
      </c>
    </row>
    <row r="57" ht="15.75" customHeight="1">
      <c r="E57" s="173"/>
      <c r="F57" s="174"/>
      <c r="G57" s="174"/>
      <c r="H57" s="174"/>
      <c r="I57" s="174"/>
      <c r="J57" s="174" t="s">
        <v>311</v>
      </c>
      <c r="K57" s="174" t="s">
        <v>312</v>
      </c>
      <c r="L57" s="174"/>
      <c r="M57" s="174"/>
      <c r="N57" s="174"/>
      <c r="O57" s="182" t="s">
        <v>378</v>
      </c>
    </row>
    <row r="58" ht="15.75" customHeight="1">
      <c r="E58" s="173"/>
      <c r="F58" s="174"/>
      <c r="G58" s="174"/>
      <c r="H58" s="174"/>
      <c r="I58" s="174"/>
      <c r="J58" s="174" t="s">
        <v>319</v>
      </c>
      <c r="K58" s="174" t="s">
        <v>323</v>
      </c>
      <c r="L58" s="174"/>
      <c r="M58" s="174"/>
      <c r="N58" s="174"/>
      <c r="O58" s="175" t="s">
        <v>381</v>
      </c>
    </row>
    <row r="59" ht="15.75" customHeight="1">
      <c r="E59" s="173"/>
      <c r="F59" s="174"/>
      <c r="G59" s="174"/>
      <c r="H59" s="174"/>
      <c r="I59" s="174"/>
      <c r="J59" s="174" t="s">
        <v>338</v>
      </c>
      <c r="K59" s="174" t="s">
        <v>341</v>
      </c>
      <c r="L59" s="174"/>
      <c r="M59" s="174"/>
      <c r="N59" s="174"/>
      <c r="O59" s="175" t="s">
        <v>342</v>
      </c>
    </row>
    <row r="60" ht="15.75" customHeight="1">
      <c r="E60" s="173"/>
      <c r="F60" s="174"/>
      <c r="G60" s="174"/>
      <c r="H60" s="174"/>
      <c r="I60" s="174"/>
      <c r="J60" s="174" t="s">
        <v>348</v>
      </c>
      <c r="K60" s="174" t="s">
        <v>368</v>
      </c>
      <c r="L60" s="174"/>
      <c r="M60" s="174"/>
      <c r="N60" s="174"/>
      <c r="O60" s="175" t="s">
        <v>309</v>
      </c>
    </row>
    <row r="61" ht="15.75" customHeight="1">
      <c r="E61" s="173"/>
      <c r="F61" s="174"/>
      <c r="G61" s="174"/>
      <c r="H61" s="174"/>
      <c r="I61" s="174"/>
      <c r="J61" s="174" t="s">
        <v>352</v>
      </c>
      <c r="K61" s="174" t="s">
        <v>385</v>
      </c>
      <c r="L61" s="174"/>
      <c r="M61" s="174"/>
      <c r="N61" s="174"/>
      <c r="O61" s="175" t="s">
        <v>377</v>
      </c>
    </row>
    <row r="62" ht="15.75" customHeight="1">
      <c r="E62" s="176"/>
      <c r="F62" s="177"/>
      <c r="G62" s="177"/>
      <c r="H62" s="177"/>
      <c r="I62" s="177"/>
      <c r="J62" s="177" t="s">
        <v>354</v>
      </c>
      <c r="K62" s="177" t="s">
        <v>395</v>
      </c>
      <c r="L62" s="177"/>
      <c r="M62" s="177"/>
      <c r="N62" s="177"/>
      <c r="O62" s="188" t="s">
        <v>309</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3 E34:N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conditionalFormatting sqref="O34:O39">
    <cfRule type="expression" dxfId="0" priority="7">
      <formula>($C$15=4)</formula>
    </cfRule>
  </conditionalFormatting>
  <printOptions/>
  <pageMargins bottom="1.0" footer="0.0" header="0.0" left="0.75" right="0.75" top="1.0"/>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28.78"/>
    <col customWidth="1" min="3" max="14" width="10.44"/>
    <col customWidth="1" min="15" max="15" width="14.11"/>
    <col customWidth="1" min="16" max="26" width="9.0"/>
  </cols>
  <sheetData>
    <row r="1" ht="15.75" customHeight="1"/>
    <row r="2" ht="15.75" customHeight="1">
      <c r="B2" s="1" t="s">
        <v>310</v>
      </c>
      <c r="C2" s="6"/>
      <c r="D2" s="6"/>
      <c r="E2" s="6"/>
      <c r="F2" s="6"/>
      <c r="G2" s="6"/>
      <c r="H2" s="6"/>
      <c r="I2" s="6"/>
      <c r="J2" s="6"/>
      <c r="K2" s="6"/>
      <c r="L2" s="6"/>
      <c r="M2" s="6"/>
      <c r="N2" s="6"/>
      <c r="O2" s="7"/>
    </row>
    <row r="3" ht="15.75" customHeight="1">
      <c r="B3" s="9"/>
      <c r="O3" s="11"/>
    </row>
    <row r="4" ht="15.75" customHeight="1">
      <c r="B4" s="13" t="s">
        <v>6</v>
      </c>
      <c r="O4" s="11"/>
    </row>
    <row r="5" ht="37.5" customHeight="1">
      <c r="B5" s="14" t="s">
        <v>298</v>
      </c>
      <c r="C5" s="10"/>
      <c r="D5" s="10"/>
      <c r="E5" s="10"/>
      <c r="F5" s="10"/>
      <c r="G5" s="10"/>
      <c r="H5" s="10"/>
      <c r="I5" s="10"/>
      <c r="J5" s="10"/>
      <c r="K5" s="10"/>
      <c r="L5" s="10"/>
      <c r="M5" s="10"/>
      <c r="N5" s="10"/>
      <c r="O5" s="12"/>
    </row>
    <row r="6" ht="15.75" customHeight="1"/>
    <row r="7" ht="15.75" customHeight="1">
      <c r="B7" s="16" t="s">
        <v>316</v>
      </c>
      <c r="E7" s="179" t="s">
        <v>317</v>
      </c>
      <c r="F7" s="180"/>
      <c r="G7" s="180"/>
      <c r="H7" s="180"/>
      <c r="I7" s="180"/>
      <c r="J7" s="180"/>
      <c r="K7" s="180"/>
      <c r="L7" s="180"/>
      <c r="M7" s="180"/>
      <c r="N7" s="180"/>
      <c r="O7" s="181"/>
    </row>
    <row r="8" ht="15.75" customHeight="1">
      <c r="B8" s="19" t="s">
        <v>10</v>
      </c>
      <c r="C8" s="19">
        <v>30.0</v>
      </c>
      <c r="D8" s="4"/>
      <c r="E8" s="174"/>
      <c r="F8" s="174"/>
      <c r="G8" s="174"/>
      <c r="H8" s="174"/>
      <c r="I8" s="174"/>
      <c r="J8" s="174"/>
      <c r="K8" s="174"/>
      <c r="L8" s="174"/>
      <c r="M8" s="174"/>
      <c r="N8" s="174"/>
      <c r="O8" s="174"/>
    </row>
    <row r="9" ht="15.75" customHeight="1">
      <c r="B9" s="19" t="s">
        <v>21</v>
      </c>
      <c r="C9" s="19">
        <v>100.0</v>
      </c>
      <c r="D9" s="4"/>
      <c r="E9" s="170" t="s">
        <v>318</v>
      </c>
      <c r="F9" s="171"/>
      <c r="G9" s="171"/>
      <c r="H9" s="171"/>
      <c r="I9" s="171"/>
      <c r="J9" s="171"/>
      <c r="K9" s="171"/>
      <c r="L9" s="171"/>
      <c r="M9" s="171"/>
      <c r="N9" s="171"/>
      <c r="O9" s="172"/>
    </row>
    <row r="10" ht="15.75" customHeight="1">
      <c r="B10" s="19" t="s">
        <v>32</v>
      </c>
      <c r="C10" s="19">
        <v>20.0</v>
      </c>
      <c r="D10" s="4"/>
      <c r="E10" s="173"/>
      <c r="F10" s="174"/>
      <c r="G10" s="174"/>
      <c r="H10" s="174"/>
      <c r="I10" s="174"/>
      <c r="J10" s="174"/>
      <c r="K10" s="174"/>
      <c r="L10" s="174"/>
      <c r="M10" s="174"/>
      <c r="N10" s="174"/>
      <c r="O10" s="175"/>
    </row>
    <row r="11" ht="15.75" customHeight="1">
      <c r="B11" s="19" t="s">
        <v>55</v>
      </c>
      <c r="C11" s="19">
        <f>SUM(C8:C10)</f>
        <v>150</v>
      </c>
      <c r="D11" s="4"/>
      <c r="E11" s="173" t="s">
        <v>123</v>
      </c>
      <c r="F11" s="174" t="s">
        <v>321</v>
      </c>
      <c r="G11" s="174" t="s">
        <v>322</v>
      </c>
      <c r="H11" s="174" t="s">
        <v>302</v>
      </c>
      <c r="I11" s="174"/>
      <c r="J11" s="174"/>
      <c r="K11" s="174"/>
      <c r="L11" s="174"/>
      <c r="M11" s="174"/>
      <c r="N11" s="174"/>
      <c r="O11" s="175" t="s">
        <v>303</v>
      </c>
    </row>
    <row r="12" ht="15.75" customHeight="1">
      <c r="E12" s="173" t="s">
        <v>78</v>
      </c>
      <c r="F12" s="174"/>
      <c r="G12" s="174"/>
      <c r="H12" s="174"/>
      <c r="I12" s="174"/>
      <c r="J12" s="174" t="s">
        <v>304</v>
      </c>
      <c r="K12" s="174" t="s">
        <v>324</v>
      </c>
      <c r="L12" s="174"/>
      <c r="M12" s="174"/>
      <c r="N12" s="174">
        <v>5.0</v>
      </c>
      <c r="O12" s="175" t="s">
        <v>326</v>
      </c>
    </row>
    <row r="13" ht="15.75" customHeight="1">
      <c r="E13" s="173"/>
      <c r="F13" s="174"/>
      <c r="G13" s="174" t="s">
        <v>78</v>
      </c>
      <c r="H13" s="174"/>
      <c r="I13" s="174"/>
      <c r="J13" s="174" t="s">
        <v>307</v>
      </c>
      <c r="K13" s="174" t="s">
        <v>327</v>
      </c>
      <c r="L13" s="174"/>
      <c r="M13" s="174"/>
      <c r="N13" s="174">
        <v>20.0</v>
      </c>
      <c r="O13" s="175" t="s">
        <v>328</v>
      </c>
    </row>
    <row r="14" ht="15.75" customHeight="1">
      <c r="B14" s="85" t="s">
        <v>329</v>
      </c>
      <c r="E14" s="173"/>
      <c r="F14" s="174"/>
      <c r="G14" s="174" t="s">
        <v>78</v>
      </c>
      <c r="H14" s="174"/>
      <c r="I14" s="174"/>
      <c r="J14" s="174" t="s">
        <v>311</v>
      </c>
      <c r="K14" s="174" t="s">
        <v>330</v>
      </c>
      <c r="L14" s="174"/>
      <c r="M14" s="174"/>
      <c r="N14" s="174">
        <v>10.0</v>
      </c>
      <c r="O14" s="182" t="s">
        <v>328</v>
      </c>
    </row>
    <row r="15" ht="15.75" customHeight="1">
      <c r="B15" s="19" t="s">
        <v>96</v>
      </c>
      <c r="C15" s="19">
        <f>'Principal - ABP'!K19</f>
        <v>6</v>
      </c>
      <c r="D15" s="4"/>
      <c r="E15" s="173"/>
      <c r="F15" s="174"/>
      <c r="G15" s="174"/>
      <c r="H15" s="174" t="s">
        <v>78</v>
      </c>
      <c r="I15" s="174"/>
      <c r="J15" s="174" t="s">
        <v>319</v>
      </c>
      <c r="K15" s="174" t="s">
        <v>336</v>
      </c>
      <c r="L15" s="174"/>
      <c r="M15" s="174"/>
      <c r="N15" s="174">
        <v>3.0</v>
      </c>
      <c r="O15" s="175" t="s">
        <v>337</v>
      </c>
    </row>
    <row r="16" ht="15.75" customHeight="1">
      <c r="B16" s="19" t="s">
        <v>104</v>
      </c>
      <c r="C16" s="19">
        <f>C9*C15</f>
        <v>600</v>
      </c>
      <c r="D16" s="4"/>
      <c r="E16" s="173"/>
      <c r="F16" s="174"/>
      <c r="G16" s="174"/>
      <c r="H16" s="174" t="s">
        <v>78</v>
      </c>
      <c r="I16" s="174"/>
      <c r="J16" s="174" t="s">
        <v>319</v>
      </c>
      <c r="K16" s="174" t="s">
        <v>339</v>
      </c>
      <c r="L16" s="174"/>
      <c r="M16" s="174"/>
      <c r="N16" s="174">
        <v>10.0</v>
      </c>
      <c r="O16" s="175" t="s">
        <v>309</v>
      </c>
    </row>
    <row r="17" ht="15.75" customHeight="1">
      <c r="B17" s="19" t="s">
        <v>124</v>
      </c>
      <c r="C17" s="19">
        <f>C15*10</f>
        <v>60</v>
      </c>
      <c r="D17" s="4"/>
      <c r="E17" s="173"/>
      <c r="F17" s="174"/>
      <c r="G17" s="174"/>
      <c r="H17" s="174" t="s">
        <v>78</v>
      </c>
      <c r="I17" s="174"/>
      <c r="J17" s="174" t="s">
        <v>338</v>
      </c>
      <c r="K17" s="174" t="s">
        <v>345</v>
      </c>
      <c r="L17" s="174"/>
      <c r="M17" s="174"/>
      <c r="N17" s="174">
        <v>20.0</v>
      </c>
      <c r="O17" s="175" t="s">
        <v>325</v>
      </c>
    </row>
    <row r="18" ht="15.75" customHeight="1">
      <c r="B18" s="4"/>
      <c r="C18" s="4"/>
      <c r="D18" s="4"/>
      <c r="E18" s="173"/>
      <c r="F18" s="174"/>
      <c r="G18" s="174"/>
      <c r="H18" s="174"/>
      <c r="I18" s="174"/>
      <c r="J18" s="174"/>
      <c r="K18" s="174"/>
      <c r="L18" s="174"/>
      <c r="M18" s="174"/>
      <c r="N18" s="174"/>
      <c r="O18" s="175"/>
    </row>
    <row r="19" ht="15.75" customHeight="1">
      <c r="B19" s="4"/>
      <c r="C19" s="4"/>
      <c r="D19" s="4"/>
      <c r="E19" s="173" t="s">
        <v>347</v>
      </c>
      <c r="F19" s="174"/>
      <c r="G19" s="174"/>
      <c r="H19" s="174"/>
      <c r="I19" s="174"/>
      <c r="J19" s="174"/>
      <c r="K19" s="174"/>
      <c r="L19" s="174"/>
      <c r="M19" s="174"/>
      <c r="N19" s="174"/>
      <c r="O19" s="175"/>
    </row>
    <row r="20" ht="15.75" customHeight="1">
      <c r="B20" s="4"/>
      <c r="C20" s="4"/>
      <c r="D20" s="4"/>
      <c r="E20" s="173"/>
      <c r="F20" s="174"/>
      <c r="G20" s="174"/>
      <c r="H20" s="174"/>
      <c r="I20" s="174"/>
      <c r="J20" s="174"/>
      <c r="K20" s="174"/>
      <c r="L20" s="174"/>
      <c r="M20" s="174"/>
      <c r="N20" s="174"/>
      <c r="O20" s="175"/>
    </row>
    <row r="21" ht="15.75" customHeight="1">
      <c r="B21" s="4"/>
      <c r="C21" s="4"/>
      <c r="D21" s="4"/>
      <c r="E21" s="173" t="s">
        <v>78</v>
      </c>
      <c r="F21" s="174"/>
      <c r="G21" s="174"/>
      <c r="H21" s="174"/>
      <c r="I21" s="174"/>
      <c r="J21" s="174" t="s">
        <v>348</v>
      </c>
      <c r="K21" s="174" t="s">
        <v>349</v>
      </c>
      <c r="L21" s="174"/>
      <c r="M21" s="174"/>
      <c r="N21" s="174">
        <v>3.0</v>
      </c>
      <c r="O21" s="175" t="s">
        <v>326</v>
      </c>
    </row>
    <row r="22" ht="15.75" customHeight="1">
      <c r="B22" s="4"/>
      <c r="C22" s="4"/>
      <c r="D22" s="4"/>
      <c r="E22" s="173" t="s">
        <v>78</v>
      </c>
      <c r="F22" s="174"/>
      <c r="G22" s="174"/>
      <c r="H22" s="174"/>
      <c r="I22" s="174"/>
      <c r="J22" s="174" t="s">
        <v>352</v>
      </c>
      <c r="K22" s="174" t="s">
        <v>353</v>
      </c>
      <c r="L22" s="174"/>
      <c r="M22" s="174"/>
      <c r="N22" s="174">
        <v>3.0</v>
      </c>
      <c r="O22" s="175" t="s">
        <v>326</v>
      </c>
    </row>
    <row r="23" ht="15.75" customHeight="1">
      <c r="B23" s="4"/>
      <c r="C23" s="4"/>
      <c r="D23" s="4"/>
      <c r="E23" s="173"/>
      <c r="F23" s="174"/>
      <c r="G23" s="174" t="s">
        <v>78</v>
      </c>
      <c r="H23" s="174"/>
      <c r="I23" s="174"/>
      <c r="J23" s="174" t="s">
        <v>354</v>
      </c>
      <c r="K23" s="174" t="s">
        <v>355</v>
      </c>
      <c r="L23" s="174"/>
      <c r="M23" s="174"/>
      <c r="N23" s="174">
        <v>16.0</v>
      </c>
      <c r="O23" s="175" t="s">
        <v>356</v>
      </c>
    </row>
    <row r="24" ht="15.75" customHeight="1">
      <c r="B24" s="4"/>
      <c r="C24" s="4"/>
      <c r="D24" s="4"/>
      <c r="E24" s="173"/>
      <c r="F24" s="174"/>
      <c r="G24" s="174"/>
      <c r="H24" s="174" t="s">
        <v>78</v>
      </c>
      <c r="I24" s="174"/>
      <c r="J24" s="174" t="s">
        <v>357</v>
      </c>
      <c r="K24" s="174" t="s">
        <v>358</v>
      </c>
      <c r="L24" s="174"/>
      <c r="M24" s="174"/>
      <c r="N24" s="174">
        <v>10.0</v>
      </c>
      <c r="O24" s="175" t="s">
        <v>328</v>
      </c>
    </row>
    <row r="25" ht="15.75" customHeight="1">
      <c r="B25" s="4"/>
      <c r="C25" s="4"/>
      <c r="D25" s="4"/>
      <c r="E25" s="173"/>
      <c r="F25" s="174"/>
      <c r="G25" s="174"/>
      <c r="H25" s="174"/>
      <c r="I25" s="174"/>
      <c r="J25" s="174"/>
      <c r="K25" s="174"/>
      <c r="L25" s="174"/>
      <c r="M25" s="174"/>
      <c r="N25" s="174"/>
      <c r="O25" s="175"/>
    </row>
    <row r="26" ht="15.75" customHeight="1">
      <c r="B26" s="4"/>
      <c r="C26" s="4"/>
      <c r="D26" s="4"/>
      <c r="E26" s="173" t="s">
        <v>361</v>
      </c>
      <c r="F26" s="174"/>
      <c r="G26" s="174"/>
      <c r="H26" s="174"/>
      <c r="I26" s="174"/>
      <c r="J26" s="174"/>
      <c r="K26" s="174"/>
      <c r="L26" s="174"/>
      <c r="M26" s="174"/>
      <c r="N26" s="174"/>
      <c r="O26" s="175"/>
    </row>
    <row r="27" ht="15.75" customHeight="1">
      <c r="B27" s="4"/>
      <c r="C27" s="4"/>
      <c r="D27" s="4"/>
      <c r="E27" s="176"/>
      <c r="F27" s="177"/>
      <c r="G27" s="177"/>
      <c r="H27" s="177"/>
      <c r="I27" s="177"/>
      <c r="J27" s="177" t="s">
        <v>365</v>
      </c>
      <c r="K27" s="177" t="s">
        <v>366</v>
      </c>
      <c r="L27" s="177"/>
      <c r="M27" s="177"/>
      <c r="N27" s="177"/>
      <c r="O27" s="183" t="s">
        <v>367</v>
      </c>
    </row>
    <row r="28" ht="15.75" customHeight="1">
      <c r="B28" s="4"/>
      <c r="C28" s="4"/>
      <c r="D28" s="4"/>
      <c r="E28" s="174"/>
      <c r="F28" s="174"/>
      <c r="G28" s="174"/>
      <c r="H28" s="174"/>
      <c r="I28" s="174"/>
      <c r="J28" s="174"/>
      <c r="K28" s="174"/>
      <c r="L28" s="174"/>
      <c r="M28" s="174"/>
      <c r="N28" s="174">
        <f>SUM(N11:N24)</f>
        <v>100</v>
      </c>
      <c r="O28" s="174"/>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O2"/>
    <mergeCell ref="B3:O3"/>
    <mergeCell ref="B4:O4"/>
    <mergeCell ref="B5:O5"/>
  </mergeCells>
  <conditionalFormatting sqref="E9:O27">
    <cfRule type="expression" dxfId="0" priority="1">
      <formula>($C$15&gt;1)</formula>
    </cfRule>
  </conditionalFormatting>
  <conditionalFormatting sqref="E7:O7">
    <cfRule type="expression" dxfId="0" priority="2">
      <formula>($C$15=1)</formula>
    </cfRule>
  </conditionalFormatting>
  <printOptions/>
  <pageMargins bottom="1.0" footer="0.0" header="0.0" left="0.75" right="0.75" top="1.0"/>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78"/>
    <col customWidth="1" min="2" max="2" width="31.11"/>
    <col customWidth="1" min="3" max="3" width="7.0"/>
    <col customWidth="1" min="4" max="4" width="8.78"/>
    <col customWidth="1" min="5" max="5" width="8.44"/>
    <col customWidth="1" min="6" max="6" width="13.78"/>
    <col customWidth="1" min="7" max="7" width="50.33"/>
    <col customWidth="1" min="8" max="8" width="12.67"/>
    <col customWidth="1" min="9" max="9" width="7.44"/>
    <col customWidth="1" min="10" max="10" width="12.0"/>
    <col customWidth="1" min="11" max="11" width="11.0"/>
    <col customWidth="1" min="12" max="12" width="12.33"/>
    <col customWidth="1" min="13" max="26" width="8.78"/>
  </cols>
  <sheetData>
    <row r="1" ht="15.75" customHeight="1">
      <c r="A1" s="4"/>
      <c r="B1" s="4"/>
      <c r="C1" s="4"/>
      <c r="D1" s="4"/>
      <c r="E1" s="4"/>
      <c r="F1" s="4"/>
      <c r="G1" s="190"/>
      <c r="H1" s="4"/>
      <c r="I1" s="4"/>
      <c r="J1" s="4"/>
      <c r="K1" s="4"/>
      <c r="L1" s="4"/>
      <c r="M1" s="4"/>
      <c r="N1" s="4"/>
      <c r="O1" s="4"/>
      <c r="P1" s="4"/>
      <c r="Q1" s="4"/>
      <c r="R1" s="4"/>
      <c r="S1" s="4"/>
      <c r="T1" s="4"/>
      <c r="U1" s="4"/>
      <c r="V1" s="4"/>
      <c r="W1" s="4"/>
      <c r="X1" s="4"/>
      <c r="Y1" s="4"/>
      <c r="Z1" s="4"/>
    </row>
    <row r="2" ht="15.75" customHeight="1">
      <c r="A2" s="4"/>
      <c r="B2" s="1" t="s">
        <v>411</v>
      </c>
      <c r="C2" s="6"/>
      <c r="D2" s="6"/>
      <c r="E2" s="6"/>
      <c r="F2" s="6"/>
      <c r="G2" s="6"/>
      <c r="H2" s="6"/>
      <c r="I2" s="6"/>
      <c r="J2" s="6"/>
      <c r="K2" s="6"/>
      <c r="L2" s="7"/>
      <c r="M2" s="4"/>
      <c r="N2" s="4"/>
      <c r="O2" s="4"/>
      <c r="P2" s="4"/>
      <c r="Q2" s="4"/>
      <c r="R2" s="4"/>
      <c r="S2" s="4"/>
      <c r="T2" s="4"/>
      <c r="U2" s="4"/>
      <c r="V2" s="4"/>
      <c r="W2" s="4"/>
      <c r="X2" s="4"/>
      <c r="Y2" s="4"/>
      <c r="Z2" s="4"/>
    </row>
    <row r="3" ht="36.75" customHeight="1">
      <c r="A3" s="4"/>
      <c r="B3" s="9" t="s">
        <v>416</v>
      </c>
      <c r="L3" s="11"/>
      <c r="M3" s="4"/>
      <c r="N3" s="4"/>
      <c r="O3" s="4"/>
      <c r="P3" s="4"/>
      <c r="Q3" s="4"/>
      <c r="R3" s="4"/>
      <c r="S3" s="4"/>
      <c r="T3" s="4"/>
      <c r="U3" s="4"/>
      <c r="V3" s="4"/>
      <c r="W3" s="4"/>
      <c r="X3" s="4"/>
      <c r="Y3" s="4"/>
      <c r="Z3" s="4"/>
    </row>
    <row r="4" ht="15.0" customHeight="1">
      <c r="A4" s="4"/>
      <c r="B4" s="13" t="s">
        <v>6</v>
      </c>
      <c r="L4" s="11"/>
      <c r="M4" s="4"/>
      <c r="N4" s="4"/>
      <c r="O4" s="4"/>
      <c r="P4" s="4"/>
      <c r="Q4" s="4"/>
      <c r="R4" s="4"/>
      <c r="S4" s="4"/>
      <c r="T4" s="4"/>
      <c r="U4" s="4"/>
      <c r="V4" s="4"/>
      <c r="W4" s="4"/>
      <c r="X4" s="4"/>
      <c r="Y4" s="4"/>
      <c r="Z4" s="4"/>
    </row>
    <row r="5" ht="33.0" customHeight="1">
      <c r="A5" s="4"/>
      <c r="B5" s="14" t="s">
        <v>419</v>
      </c>
      <c r="C5" s="10"/>
      <c r="D5" s="10"/>
      <c r="E5" s="10"/>
      <c r="F5" s="10"/>
      <c r="G5" s="10"/>
      <c r="H5" s="10"/>
      <c r="I5" s="10"/>
      <c r="J5" s="10"/>
      <c r="K5" s="10"/>
      <c r="L5" s="12"/>
      <c r="M5" s="4"/>
      <c r="N5" s="4"/>
      <c r="O5" s="4"/>
      <c r="P5" s="4"/>
      <c r="Q5" s="4"/>
      <c r="R5" s="4"/>
      <c r="S5" s="4"/>
      <c r="T5" s="4"/>
      <c r="U5" s="4"/>
      <c r="V5" s="4"/>
      <c r="W5" s="4"/>
      <c r="X5" s="4"/>
      <c r="Y5" s="4"/>
      <c r="Z5" s="4"/>
    </row>
    <row r="6" ht="15.75" customHeight="1">
      <c r="A6" s="4"/>
      <c r="B6" s="4"/>
      <c r="C6" s="4"/>
      <c r="D6" s="4"/>
      <c r="E6" s="4"/>
      <c r="F6" s="4"/>
      <c r="G6" s="4"/>
      <c r="H6" s="4"/>
      <c r="I6" s="4"/>
      <c r="J6" s="4"/>
      <c r="K6" s="4"/>
      <c r="L6" s="4"/>
      <c r="M6" s="4"/>
      <c r="N6" s="4"/>
      <c r="O6" s="4"/>
      <c r="P6" s="4"/>
      <c r="Q6" s="4"/>
      <c r="R6" s="4"/>
      <c r="S6" s="4"/>
      <c r="T6" s="4"/>
      <c r="U6" s="4"/>
      <c r="V6" s="4"/>
      <c r="W6" s="4"/>
      <c r="X6" s="4"/>
      <c r="Y6" s="4"/>
      <c r="Z6" s="4"/>
    </row>
    <row r="7" ht="15.75" customHeight="1">
      <c r="A7" s="4"/>
      <c r="B7" s="16" t="s">
        <v>426</v>
      </c>
      <c r="C7" s="4"/>
      <c r="D7" s="4"/>
      <c r="E7" s="4"/>
      <c r="F7" s="4"/>
      <c r="G7" s="4"/>
      <c r="H7" s="17"/>
      <c r="I7" s="17"/>
      <c r="J7" s="17"/>
      <c r="K7" s="17"/>
      <c r="L7" s="4"/>
      <c r="M7" s="4"/>
      <c r="N7" s="4"/>
      <c r="O7" s="4"/>
      <c r="P7" s="4"/>
      <c r="Q7" s="4"/>
      <c r="R7" s="4"/>
      <c r="S7" s="4"/>
      <c r="T7" s="4"/>
      <c r="U7" s="4"/>
      <c r="V7" s="4"/>
      <c r="W7" s="4"/>
      <c r="X7" s="4"/>
      <c r="Y7" s="4"/>
      <c r="Z7" s="4"/>
    </row>
    <row r="8" ht="15.0" customHeight="1">
      <c r="A8" s="4"/>
      <c r="B8" s="19" t="s">
        <v>10</v>
      </c>
      <c r="C8" s="19">
        <v>30.0</v>
      </c>
      <c r="D8" s="4"/>
      <c r="E8" s="22" t="s">
        <v>12</v>
      </c>
      <c r="F8" s="25" t="s">
        <v>84</v>
      </c>
      <c r="G8" s="25" t="s">
        <v>16</v>
      </c>
      <c r="H8" s="27" t="s">
        <v>430</v>
      </c>
      <c r="I8" s="29" t="s">
        <v>19</v>
      </c>
      <c r="J8" s="3"/>
      <c r="K8" s="3"/>
      <c r="L8" s="5"/>
      <c r="M8" s="4"/>
      <c r="N8" s="4"/>
      <c r="O8" s="4"/>
      <c r="P8" s="4"/>
      <c r="Q8" s="4"/>
      <c r="R8" s="4"/>
      <c r="S8" s="4"/>
      <c r="T8" s="4"/>
      <c r="U8" s="4"/>
      <c r="V8" s="4"/>
      <c r="W8" s="4"/>
      <c r="X8" s="4"/>
      <c r="Y8" s="4"/>
      <c r="Z8" s="4"/>
    </row>
    <row r="9" ht="15.75" customHeight="1">
      <c r="A9" s="4"/>
      <c r="B9" s="19" t="s">
        <v>21</v>
      </c>
      <c r="C9" s="19">
        <v>120.0</v>
      </c>
      <c r="D9" s="4"/>
      <c r="E9" s="31"/>
      <c r="F9" s="32"/>
      <c r="G9" s="32"/>
      <c r="H9" s="32"/>
      <c r="I9" s="35" t="s">
        <v>435</v>
      </c>
      <c r="J9" s="35" t="s">
        <v>25</v>
      </c>
      <c r="K9" s="35" t="s">
        <v>436</v>
      </c>
      <c r="L9" s="39" t="s">
        <v>27</v>
      </c>
      <c r="M9" s="4"/>
      <c r="N9" s="4"/>
      <c r="O9" s="4"/>
      <c r="P9" s="4"/>
      <c r="Q9" s="4"/>
      <c r="R9" s="4"/>
      <c r="S9" s="4"/>
      <c r="T9" s="4"/>
      <c r="U9" s="4"/>
      <c r="V9" s="4"/>
      <c r="W9" s="4"/>
      <c r="X9" s="4"/>
      <c r="Y9" s="4"/>
      <c r="Z9" s="4"/>
    </row>
    <row r="10" ht="15.75" customHeight="1">
      <c r="A10" s="4"/>
      <c r="B10" s="19" t="s">
        <v>32</v>
      </c>
      <c r="C10" s="19">
        <v>0.0</v>
      </c>
      <c r="D10" s="4"/>
      <c r="E10" s="191" t="s">
        <v>440</v>
      </c>
      <c r="F10" s="192" t="s">
        <v>444</v>
      </c>
      <c r="G10" s="192" t="s">
        <v>448</v>
      </c>
      <c r="H10" s="192" t="s">
        <v>88</v>
      </c>
      <c r="I10" s="192">
        <v>10.0</v>
      </c>
      <c r="J10" s="192"/>
      <c r="K10" s="194"/>
      <c r="L10" s="195"/>
      <c r="M10" s="4"/>
      <c r="N10" s="4"/>
      <c r="O10" s="4"/>
      <c r="P10" s="4"/>
      <c r="Q10" s="4"/>
      <c r="R10" s="4"/>
      <c r="S10" s="4"/>
      <c r="T10" s="4"/>
      <c r="U10" s="4"/>
      <c r="V10" s="4"/>
      <c r="W10" s="4"/>
      <c r="X10" s="4"/>
      <c r="Y10" s="4"/>
      <c r="Z10" s="4"/>
    </row>
    <row r="11" ht="15.75" customHeight="1">
      <c r="A11" s="4"/>
      <c r="B11" s="19" t="s">
        <v>55</v>
      </c>
      <c r="C11" s="19">
        <f>SUM(C8:C10)</f>
        <v>150</v>
      </c>
      <c r="D11" s="4"/>
      <c r="E11" s="191" t="s">
        <v>458</v>
      </c>
      <c r="F11" s="192" t="s">
        <v>444</v>
      </c>
      <c r="G11" s="192" t="s">
        <v>459</v>
      </c>
      <c r="H11" s="192" t="s">
        <v>88</v>
      </c>
      <c r="I11" s="192">
        <v>10.0</v>
      </c>
      <c r="J11" s="192"/>
      <c r="K11" s="194"/>
      <c r="L11" s="195"/>
      <c r="M11" s="4"/>
      <c r="N11" s="4"/>
      <c r="O11" s="4"/>
      <c r="P11" s="4"/>
      <c r="Q11" s="4"/>
      <c r="R11" s="4"/>
      <c r="S11" s="4"/>
      <c r="T11" s="4"/>
      <c r="U11" s="4"/>
      <c r="V11" s="4"/>
      <c r="W11" s="4"/>
      <c r="X11" s="4"/>
      <c r="Y11" s="4"/>
      <c r="Z11" s="4"/>
    </row>
    <row r="12" ht="15.75" customHeight="1">
      <c r="A12" s="4"/>
      <c r="B12" s="4"/>
      <c r="C12" s="4"/>
      <c r="D12" s="4"/>
      <c r="E12" s="191" t="s">
        <v>462</v>
      </c>
      <c r="F12" s="192" t="s">
        <v>444</v>
      </c>
      <c r="G12" s="192" t="s">
        <v>463</v>
      </c>
      <c r="H12" s="192" t="s">
        <v>88</v>
      </c>
      <c r="I12" s="192">
        <v>10.0</v>
      </c>
      <c r="J12" s="192"/>
      <c r="K12" s="194"/>
      <c r="L12" s="195"/>
      <c r="M12" s="4"/>
      <c r="N12" s="4"/>
      <c r="O12" s="4"/>
      <c r="P12" s="4"/>
      <c r="Q12" s="4"/>
      <c r="R12" s="4"/>
      <c r="S12" s="4"/>
      <c r="T12" s="4"/>
      <c r="U12" s="4"/>
      <c r="V12" s="4"/>
      <c r="W12" s="4"/>
      <c r="X12" s="4"/>
      <c r="Y12" s="4"/>
      <c r="Z12" s="4"/>
    </row>
    <row r="13" ht="15.75" customHeight="1">
      <c r="A13" s="4"/>
      <c r="B13" s="4"/>
      <c r="C13" s="4"/>
      <c r="D13" s="4"/>
      <c r="E13" s="191" t="s">
        <v>464</v>
      </c>
      <c r="F13" s="192" t="s">
        <v>465</v>
      </c>
      <c r="G13" s="192" t="s">
        <v>466</v>
      </c>
      <c r="H13" s="192" t="s">
        <v>123</v>
      </c>
      <c r="I13" s="192">
        <v>40.0</v>
      </c>
      <c r="J13" s="192"/>
      <c r="K13" s="194"/>
      <c r="L13" s="195"/>
      <c r="M13" s="4"/>
      <c r="N13" s="4"/>
      <c r="O13" s="4"/>
      <c r="P13" s="4"/>
      <c r="Q13" s="4"/>
      <c r="R13" s="4"/>
      <c r="S13" s="4"/>
      <c r="T13" s="4"/>
      <c r="U13" s="4"/>
      <c r="V13" s="4"/>
      <c r="W13" s="4"/>
      <c r="X13" s="4"/>
      <c r="Y13" s="4"/>
      <c r="Z13" s="4"/>
    </row>
    <row r="14" ht="15.75" customHeight="1">
      <c r="A14" s="4"/>
      <c r="B14" s="85" t="s">
        <v>469</v>
      </c>
      <c r="C14" s="4"/>
      <c r="D14" s="4"/>
      <c r="E14" s="191" t="s">
        <v>470</v>
      </c>
      <c r="F14" s="192" t="s">
        <v>471</v>
      </c>
      <c r="G14" s="192" t="s">
        <v>472</v>
      </c>
      <c r="H14" s="192" t="s">
        <v>123</v>
      </c>
      <c r="I14" s="192">
        <v>50.0</v>
      </c>
      <c r="J14" s="192"/>
      <c r="K14" s="194"/>
      <c r="L14" s="195"/>
      <c r="M14" s="4"/>
      <c r="N14" s="4"/>
      <c r="O14" s="4"/>
      <c r="P14" s="4"/>
      <c r="Q14" s="4"/>
      <c r="R14" s="4"/>
      <c r="S14" s="4"/>
      <c r="T14" s="4"/>
      <c r="U14" s="4"/>
      <c r="V14" s="4"/>
      <c r="W14" s="4"/>
      <c r="X14" s="4"/>
      <c r="Y14" s="4"/>
      <c r="Z14" s="4"/>
    </row>
    <row r="15" ht="15.75" customHeight="1">
      <c r="A15" s="4"/>
      <c r="B15" s="19" t="s">
        <v>96</v>
      </c>
      <c r="C15" s="19">
        <f>'Principal - ABP'!L19</f>
        <v>0</v>
      </c>
      <c r="D15" s="4"/>
      <c r="E15" s="191" t="s">
        <v>473</v>
      </c>
      <c r="F15" s="192" t="s">
        <v>474</v>
      </c>
      <c r="G15" s="192" t="s">
        <v>475</v>
      </c>
      <c r="H15" s="192" t="s">
        <v>123</v>
      </c>
      <c r="I15" s="192">
        <v>5.0</v>
      </c>
      <c r="J15" s="192"/>
      <c r="K15" s="194"/>
      <c r="L15" s="195"/>
      <c r="M15" s="4"/>
      <c r="N15" s="4"/>
      <c r="O15" s="4"/>
      <c r="P15" s="4"/>
      <c r="Q15" s="4"/>
      <c r="R15" s="4"/>
      <c r="S15" s="4"/>
      <c r="T15" s="4"/>
      <c r="U15" s="4"/>
      <c r="V15" s="4"/>
      <c r="W15" s="4"/>
      <c r="X15" s="4"/>
      <c r="Y15" s="4"/>
      <c r="Z15" s="4"/>
    </row>
    <row r="16" ht="15.75" customHeight="1">
      <c r="A16" s="4"/>
      <c r="B16" s="19" t="s">
        <v>104</v>
      </c>
      <c r="C16" s="19">
        <f>C9*C15</f>
        <v>0</v>
      </c>
      <c r="D16" s="4"/>
      <c r="E16" s="191" t="s">
        <v>476</v>
      </c>
      <c r="F16" s="192" t="s">
        <v>477</v>
      </c>
      <c r="G16" s="192" t="s">
        <v>478</v>
      </c>
      <c r="H16" s="192" t="s">
        <v>123</v>
      </c>
      <c r="I16" s="192">
        <v>10.0</v>
      </c>
      <c r="J16" s="192"/>
      <c r="K16" s="194"/>
      <c r="L16" s="195"/>
      <c r="M16" s="4"/>
      <c r="N16" s="4"/>
      <c r="O16" s="4"/>
      <c r="P16" s="4"/>
      <c r="Q16" s="4"/>
      <c r="R16" s="4"/>
      <c r="S16" s="4"/>
      <c r="T16" s="4"/>
      <c r="U16" s="4"/>
      <c r="V16" s="4"/>
      <c r="W16" s="4"/>
      <c r="X16" s="4"/>
      <c r="Y16" s="4"/>
      <c r="Z16" s="4"/>
    </row>
    <row r="17" ht="15.75" customHeight="1">
      <c r="A17" s="4"/>
      <c r="B17" s="19" t="s">
        <v>113</v>
      </c>
      <c r="C17" s="19">
        <f>J19</f>
        <v>0</v>
      </c>
      <c r="D17" s="4"/>
      <c r="E17" s="191" t="s">
        <v>479</v>
      </c>
      <c r="F17" s="192" t="s">
        <v>480</v>
      </c>
      <c r="G17" s="192" t="s">
        <v>481</v>
      </c>
      <c r="H17" s="192" t="s">
        <v>123</v>
      </c>
      <c r="I17" s="192">
        <v>5.0</v>
      </c>
      <c r="J17" s="192"/>
      <c r="K17" s="194"/>
      <c r="L17" s="195"/>
      <c r="M17" s="4"/>
      <c r="N17" s="4"/>
      <c r="O17" s="4"/>
      <c r="P17" s="4"/>
      <c r="Q17" s="4"/>
      <c r="R17" s="4"/>
      <c r="S17" s="4"/>
      <c r="T17" s="4"/>
      <c r="U17" s="4"/>
      <c r="V17" s="4"/>
      <c r="W17" s="4"/>
      <c r="X17" s="4"/>
      <c r="Y17" s="4"/>
      <c r="Z17" s="4"/>
    </row>
    <row r="18" ht="15.75" customHeight="1">
      <c r="A18" s="4"/>
      <c r="B18" s="19" t="s">
        <v>117</v>
      </c>
      <c r="C18" s="103" t="str">
        <f>C17/C16-1</f>
        <v>#DIV/0!</v>
      </c>
      <c r="D18" s="4"/>
      <c r="E18" s="199" t="s">
        <v>482</v>
      </c>
      <c r="F18" s="200" t="s">
        <v>70</v>
      </c>
      <c r="G18" s="200" t="s">
        <v>483</v>
      </c>
      <c r="H18" s="200" t="s">
        <v>123</v>
      </c>
      <c r="I18" s="200">
        <v>10.0</v>
      </c>
      <c r="J18" s="200"/>
      <c r="K18" s="201"/>
      <c r="L18" s="202"/>
      <c r="M18" s="4"/>
      <c r="N18" s="4"/>
      <c r="O18" s="4"/>
      <c r="P18" s="4"/>
      <c r="Q18" s="4"/>
      <c r="R18" s="4"/>
      <c r="S18" s="4"/>
      <c r="T18" s="4"/>
      <c r="U18" s="4"/>
      <c r="V18" s="4"/>
      <c r="W18" s="4"/>
      <c r="X18" s="4"/>
      <c r="Y18" s="4"/>
      <c r="Z18" s="4"/>
    </row>
    <row r="19" ht="15.75" customHeight="1">
      <c r="A19" s="4"/>
      <c r="B19" s="19" t="s">
        <v>124</v>
      </c>
      <c r="C19" s="19">
        <f>C15*10</f>
        <v>0</v>
      </c>
      <c r="D19" s="4"/>
      <c r="E19" s="203"/>
      <c r="F19" s="203"/>
      <c r="G19" s="204" t="s">
        <v>276</v>
      </c>
      <c r="H19" s="203"/>
      <c r="I19" s="203">
        <f t="shared" ref="I19:L19" si="1">SUM(I10:I18)</f>
        <v>150</v>
      </c>
      <c r="J19" s="203">
        <f t="shared" si="1"/>
        <v>0</v>
      </c>
      <c r="K19" s="206">
        <f t="shared" si="1"/>
        <v>0</v>
      </c>
      <c r="L19" s="203">
        <f t="shared" si="1"/>
        <v>0</v>
      </c>
      <c r="M19" s="4"/>
      <c r="N19" s="4"/>
      <c r="O19" s="4"/>
      <c r="P19" s="4"/>
      <c r="Q19" s="4"/>
      <c r="R19" s="4"/>
      <c r="S19" s="4"/>
      <c r="T19" s="4"/>
      <c r="U19" s="4"/>
      <c r="V19" s="4"/>
      <c r="W19" s="4"/>
      <c r="X19" s="4"/>
      <c r="Y19" s="4"/>
      <c r="Z19" s="4"/>
    </row>
    <row r="20" ht="15.75" customHeight="1">
      <c r="A20" s="4"/>
      <c r="B20" s="19" t="s">
        <v>128</v>
      </c>
      <c r="C20" s="19">
        <f>L19</f>
        <v>0</v>
      </c>
      <c r="D20" s="4"/>
      <c r="E20" s="203"/>
      <c r="F20" s="4"/>
      <c r="G20" s="4"/>
      <c r="H20" s="4"/>
      <c r="I20" s="4"/>
      <c r="J20" s="203"/>
      <c r="K20" s="206"/>
      <c r="L20" s="203"/>
      <c r="M20" s="4"/>
      <c r="N20" s="4"/>
      <c r="O20" s="4"/>
      <c r="P20" s="4"/>
      <c r="Q20" s="4"/>
      <c r="R20" s="4"/>
      <c r="S20" s="4"/>
      <c r="T20" s="4"/>
      <c r="U20" s="4"/>
      <c r="V20" s="4"/>
      <c r="W20" s="4"/>
      <c r="X20" s="4"/>
      <c r="Y20" s="4"/>
      <c r="Z20"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F8:F9"/>
    <mergeCell ref="E8:E9"/>
    <mergeCell ref="G8:G9"/>
    <mergeCell ref="H8:H9"/>
    <mergeCell ref="I8:L8"/>
    <mergeCell ref="B2:L2"/>
    <mergeCell ref="B3:L3"/>
    <mergeCell ref="B4:L4"/>
    <mergeCell ref="B5:L5"/>
  </mergeCells>
  <printOptions/>
  <pageMargins bottom="1.0" footer="0.0" header="0.0" left="0.75" right="0.75" top="1.0"/>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0"/>
    <col customWidth="1" min="2" max="2" width="16.44"/>
    <col customWidth="1" min="3" max="3" width="20.67"/>
    <col customWidth="1" min="4" max="4" width="82.67"/>
    <col customWidth="1" min="5" max="8" width="8.78"/>
    <col customWidth="1" min="9" max="9" width="9.44"/>
    <col customWidth="1" min="10" max="26" width="8.78"/>
  </cols>
  <sheetData>
    <row r="1" ht="12.75" customHeight="1">
      <c r="A1" s="2" t="s">
        <v>443</v>
      </c>
      <c r="B1" s="3"/>
      <c r="C1" s="3"/>
      <c r="D1" s="3"/>
      <c r="E1" s="3"/>
      <c r="F1" s="3"/>
      <c r="G1" s="3"/>
      <c r="H1" s="3"/>
      <c r="I1" s="3"/>
      <c r="J1" s="3"/>
      <c r="K1" s="5"/>
      <c r="L1" s="193"/>
      <c r="M1" s="193"/>
      <c r="N1" s="193"/>
      <c r="O1" s="193"/>
      <c r="P1" s="193"/>
      <c r="Q1" s="193"/>
      <c r="R1" s="193"/>
      <c r="S1" s="193"/>
      <c r="T1" s="193"/>
      <c r="U1" s="193"/>
      <c r="V1" s="193"/>
      <c r="W1" s="193"/>
      <c r="X1" s="193"/>
      <c r="Y1" s="193"/>
      <c r="Z1" s="193"/>
    </row>
    <row r="2" ht="189.75" customHeight="1">
      <c r="A2" s="8" t="s">
        <v>452</v>
      </c>
      <c r="B2" s="10"/>
      <c r="C2" s="10"/>
      <c r="D2" s="10"/>
      <c r="E2" s="10"/>
      <c r="F2" s="10"/>
      <c r="G2" s="10"/>
      <c r="H2" s="10"/>
      <c r="I2" s="10"/>
      <c r="J2" s="10"/>
      <c r="K2" s="12"/>
      <c r="L2" s="193"/>
      <c r="M2" s="193"/>
      <c r="N2" s="193"/>
      <c r="O2" s="193"/>
      <c r="P2" s="193"/>
      <c r="Q2" s="193"/>
      <c r="R2" s="193"/>
      <c r="S2" s="193"/>
      <c r="T2" s="193"/>
      <c r="U2" s="193"/>
      <c r="V2" s="193"/>
      <c r="W2" s="193"/>
      <c r="X2" s="193"/>
      <c r="Y2" s="193"/>
      <c r="Z2" s="193"/>
    </row>
    <row r="3" ht="12.75" customHeight="1">
      <c r="A3" s="18"/>
      <c r="B3" s="18"/>
      <c r="C3" s="18"/>
      <c r="D3" s="18"/>
      <c r="E3" s="18"/>
      <c r="F3" s="18"/>
      <c r="G3" s="18"/>
      <c r="H3" s="18"/>
      <c r="I3" s="18"/>
      <c r="J3" s="18"/>
      <c r="K3" s="18"/>
      <c r="L3" s="193"/>
      <c r="M3" s="193"/>
      <c r="N3" s="193"/>
      <c r="O3" s="193"/>
      <c r="P3" s="193"/>
      <c r="Q3" s="193"/>
      <c r="R3" s="193"/>
      <c r="S3" s="193"/>
      <c r="T3" s="193"/>
      <c r="U3" s="193"/>
      <c r="V3" s="193"/>
      <c r="W3" s="193"/>
      <c r="X3" s="193"/>
      <c r="Y3" s="193"/>
      <c r="Z3" s="193"/>
    </row>
    <row r="4" ht="20.25" customHeight="1">
      <c r="A4" s="21" t="s">
        <v>11</v>
      </c>
      <c r="B4" s="24"/>
      <c r="C4" s="196"/>
      <c r="D4" s="18"/>
      <c r="E4" s="21" t="s">
        <v>15</v>
      </c>
      <c r="F4" s="26"/>
      <c r="G4" s="26"/>
      <c r="H4" s="26"/>
      <c r="I4" s="26"/>
      <c r="J4" s="26"/>
      <c r="K4" s="24"/>
      <c r="L4" s="193"/>
      <c r="M4" s="193"/>
      <c r="N4" s="193"/>
      <c r="O4" s="193"/>
      <c r="P4" s="193"/>
      <c r="Q4" s="193"/>
      <c r="R4" s="193"/>
      <c r="S4" s="193"/>
      <c r="T4" s="193"/>
      <c r="U4" s="193"/>
      <c r="V4" s="193"/>
      <c r="W4" s="193"/>
      <c r="X4" s="193"/>
      <c r="Y4" s="193"/>
      <c r="Z4" s="193"/>
    </row>
    <row r="5" ht="12.75" customHeight="1">
      <c r="A5" s="28" t="s">
        <v>18</v>
      </c>
      <c r="B5" s="33" t="s">
        <v>20</v>
      </c>
      <c r="C5" s="197"/>
      <c r="D5" s="18"/>
      <c r="E5" s="40" t="s">
        <v>24</v>
      </c>
      <c r="F5" s="42"/>
      <c r="G5" s="42"/>
      <c r="H5" s="42"/>
      <c r="I5" s="42"/>
      <c r="J5" s="44"/>
      <c r="K5" s="47">
        <f>'Principal - ABP'!F19</f>
        <v>6</v>
      </c>
      <c r="L5" s="193"/>
      <c r="M5" s="193"/>
      <c r="N5" s="193"/>
      <c r="O5" s="193"/>
      <c r="P5" s="193"/>
      <c r="Q5" s="193"/>
      <c r="R5" s="193"/>
      <c r="S5" s="193"/>
      <c r="T5" s="193"/>
      <c r="U5" s="193"/>
      <c r="V5" s="193"/>
      <c r="W5" s="193"/>
      <c r="X5" s="193"/>
      <c r="Y5" s="193"/>
      <c r="Z5" s="193"/>
    </row>
    <row r="6" ht="12.75" customHeight="1">
      <c r="A6" s="53" t="s">
        <v>37</v>
      </c>
      <c r="B6" s="47">
        <v>30.0</v>
      </c>
      <c r="C6" s="198"/>
      <c r="D6" s="18"/>
      <c r="E6" s="40" t="s">
        <v>41</v>
      </c>
      <c r="F6" s="42"/>
      <c r="G6" s="42"/>
      <c r="H6" s="42"/>
      <c r="I6" s="42"/>
      <c r="J6" s="44"/>
      <c r="K6" s="58">
        <f>K5*B7</f>
        <v>720</v>
      </c>
      <c r="L6" s="193"/>
      <c r="M6" s="193"/>
      <c r="N6" s="193"/>
      <c r="O6" s="193"/>
      <c r="P6" s="193"/>
      <c r="Q6" s="193"/>
      <c r="R6" s="193"/>
      <c r="S6" s="193"/>
      <c r="T6" s="193"/>
      <c r="U6" s="193"/>
      <c r="V6" s="193"/>
      <c r="W6" s="193"/>
      <c r="X6" s="193"/>
      <c r="Y6" s="193"/>
      <c r="Z6" s="193"/>
    </row>
    <row r="7" ht="12.75" customHeight="1">
      <c r="A7" s="53" t="s">
        <v>46</v>
      </c>
      <c r="B7" s="47">
        <v>120.0</v>
      </c>
      <c r="C7" s="198"/>
      <c r="D7" s="18"/>
      <c r="E7" s="40" t="s">
        <v>47</v>
      </c>
      <c r="F7" s="42"/>
      <c r="G7" s="42"/>
      <c r="H7" s="42"/>
      <c r="I7" s="42"/>
      <c r="J7" s="44"/>
      <c r="K7" s="61">
        <f>H13</f>
        <v>654</v>
      </c>
      <c r="L7" s="193"/>
      <c r="M7" s="193"/>
      <c r="N7" s="193"/>
      <c r="O7" s="193"/>
      <c r="P7" s="193"/>
      <c r="Q7" s="193"/>
      <c r="R7" s="193"/>
      <c r="S7" s="193"/>
      <c r="T7" s="193"/>
      <c r="U7" s="193"/>
      <c r="V7" s="193"/>
      <c r="W7" s="193"/>
      <c r="X7" s="193"/>
      <c r="Y7" s="193"/>
      <c r="Z7" s="193"/>
    </row>
    <row r="8" ht="20.25" customHeight="1">
      <c r="A8" s="53"/>
      <c r="B8" s="47"/>
      <c r="C8" s="198"/>
      <c r="D8" s="18"/>
      <c r="E8" s="40" t="s">
        <v>54</v>
      </c>
      <c r="F8" s="42"/>
      <c r="G8" s="42"/>
      <c r="H8" s="42"/>
      <c r="I8" s="42"/>
      <c r="J8" s="44"/>
      <c r="K8" s="64">
        <f>ABS(K6-K7)/K6</f>
        <v>0.09166666667</v>
      </c>
      <c r="L8" s="193"/>
      <c r="M8" s="193"/>
      <c r="N8" s="193"/>
      <c r="O8" s="193"/>
      <c r="P8" s="193"/>
      <c r="Q8" s="193"/>
      <c r="R8" s="193"/>
      <c r="S8" s="193"/>
      <c r="T8" s="193"/>
      <c r="U8" s="193"/>
      <c r="V8" s="193"/>
      <c r="W8" s="193"/>
      <c r="X8" s="193"/>
      <c r="Y8" s="193"/>
      <c r="Z8" s="193"/>
    </row>
    <row r="9" ht="12.75" customHeight="1">
      <c r="A9" s="66" t="s">
        <v>63</v>
      </c>
      <c r="B9" s="69">
        <f>SUM(B6:B8)</f>
        <v>150</v>
      </c>
      <c r="C9" s="205"/>
      <c r="D9" s="18"/>
      <c r="E9" s="71" t="s">
        <v>69</v>
      </c>
      <c r="F9" s="42"/>
      <c r="G9" s="42"/>
      <c r="H9" s="42"/>
      <c r="I9" s="42"/>
      <c r="J9" s="44"/>
      <c r="K9" s="73">
        <f>I13</f>
        <v>54.5</v>
      </c>
      <c r="L9" s="193"/>
      <c r="M9" s="193"/>
      <c r="N9" s="193"/>
      <c r="O9" s="193"/>
      <c r="P9" s="193"/>
      <c r="Q9" s="193"/>
      <c r="R9" s="193"/>
      <c r="S9" s="193"/>
      <c r="T9" s="193"/>
      <c r="U9" s="193"/>
      <c r="V9" s="193"/>
      <c r="W9" s="193"/>
      <c r="X9" s="193"/>
      <c r="Y9" s="193"/>
      <c r="Z9" s="193"/>
    </row>
    <row r="10" ht="12.75" customHeight="1">
      <c r="A10" s="18"/>
      <c r="B10" s="18"/>
      <c r="C10" s="18"/>
      <c r="D10" s="18"/>
      <c r="E10" s="18"/>
      <c r="F10" s="18"/>
      <c r="G10" s="18"/>
      <c r="H10" s="18"/>
      <c r="I10" s="18"/>
      <c r="J10" s="18"/>
      <c r="K10" s="18"/>
      <c r="L10" s="193"/>
      <c r="M10" s="193"/>
      <c r="N10" s="193"/>
      <c r="O10" s="193"/>
      <c r="P10" s="193"/>
      <c r="Q10" s="193"/>
      <c r="R10" s="193"/>
      <c r="S10" s="193"/>
      <c r="T10" s="193"/>
      <c r="U10" s="193"/>
      <c r="V10" s="193"/>
      <c r="W10" s="193"/>
      <c r="X10" s="193"/>
      <c r="Y10" s="193"/>
      <c r="Z10" s="193"/>
    </row>
    <row r="11" ht="15.0" customHeight="1">
      <c r="A11" s="78" t="s">
        <v>12</v>
      </c>
      <c r="B11" s="78" t="s">
        <v>484</v>
      </c>
      <c r="C11" s="78" t="s">
        <v>485</v>
      </c>
      <c r="D11" s="78" t="s">
        <v>16</v>
      </c>
      <c r="E11" s="80" t="s">
        <v>85</v>
      </c>
      <c r="F11" s="82" t="s">
        <v>87</v>
      </c>
      <c r="G11" s="207" t="s">
        <v>91</v>
      </c>
      <c r="H11" s="86" t="s">
        <v>93</v>
      </c>
      <c r="I11" s="44"/>
      <c r="J11" s="193"/>
      <c r="K11" s="193"/>
      <c r="L11" s="193"/>
      <c r="M11" s="193"/>
      <c r="N11" s="193"/>
      <c r="O11" s="193"/>
      <c r="P11" s="193"/>
      <c r="Q11" s="193"/>
      <c r="R11" s="193"/>
      <c r="S11" s="193"/>
      <c r="T11" s="193"/>
      <c r="U11" s="193"/>
      <c r="V11" s="193"/>
      <c r="W11" s="193"/>
      <c r="X11" s="193"/>
      <c r="Y11" s="193"/>
      <c r="Z11" s="193"/>
    </row>
    <row r="12" ht="12.75" customHeight="1">
      <c r="A12" s="88"/>
      <c r="B12" s="88"/>
      <c r="C12" s="88"/>
      <c r="D12" s="88"/>
      <c r="E12" s="88"/>
      <c r="F12" s="88"/>
      <c r="G12" s="90" t="s">
        <v>101</v>
      </c>
      <c r="H12" s="91" t="s">
        <v>20</v>
      </c>
      <c r="I12" s="91" t="s">
        <v>105</v>
      </c>
      <c r="J12" s="193"/>
      <c r="K12" s="193"/>
      <c r="L12" s="193"/>
      <c r="M12" s="193"/>
      <c r="N12" s="193"/>
      <c r="O12" s="193"/>
      <c r="P12" s="193"/>
      <c r="Q12" s="193"/>
      <c r="R12" s="193"/>
      <c r="S12" s="193"/>
      <c r="T12" s="193"/>
      <c r="U12" s="193"/>
      <c r="V12" s="193"/>
      <c r="W12" s="193"/>
      <c r="X12" s="193"/>
      <c r="Y12" s="193"/>
      <c r="Z12" s="193"/>
    </row>
    <row r="13" ht="12.75" customHeight="1">
      <c r="A13" s="209"/>
      <c r="B13" s="210"/>
      <c r="C13" s="210"/>
      <c r="D13" s="210"/>
      <c r="E13" s="210"/>
      <c r="F13" s="210"/>
      <c r="G13" s="212"/>
      <c r="H13" s="98">
        <f t="shared" ref="H13:I13" si="1">SUM(H14:H83)</f>
        <v>654</v>
      </c>
      <c r="I13" s="98">
        <f t="shared" si="1"/>
        <v>54.5</v>
      </c>
      <c r="J13" s="193"/>
      <c r="K13" s="193"/>
      <c r="L13" s="193"/>
      <c r="M13" s="193"/>
      <c r="N13" s="193"/>
      <c r="O13" s="193"/>
      <c r="P13" s="193"/>
      <c r="Q13" s="193"/>
      <c r="R13" s="193"/>
      <c r="S13" s="193"/>
      <c r="T13" s="193"/>
      <c r="U13" s="193"/>
      <c r="V13" s="193"/>
      <c r="W13" s="193"/>
      <c r="X13" s="193"/>
      <c r="Y13" s="193"/>
      <c r="Z13" s="193"/>
    </row>
    <row r="14" ht="12.75" customHeight="1">
      <c r="A14" s="213" t="s">
        <v>489</v>
      </c>
      <c r="B14" s="214" t="s">
        <v>490</v>
      </c>
      <c r="C14" s="214" t="s">
        <v>491</v>
      </c>
      <c r="D14" s="215" t="s">
        <v>493</v>
      </c>
      <c r="E14" s="213">
        <v>3.0</v>
      </c>
      <c r="F14" s="218">
        <v>3.0</v>
      </c>
      <c r="G14" s="221">
        <v>7.0</v>
      </c>
      <c r="H14" s="224">
        <v>7.0</v>
      </c>
      <c r="I14" s="226">
        <f t="shared" ref="I14:I83" si="2">H14/$K$6*10*$K$5</f>
        <v>0.5833333333</v>
      </c>
      <c r="J14" s="193"/>
      <c r="K14" s="193"/>
      <c r="L14" s="193"/>
      <c r="M14" s="193"/>
      <c r="N14" s="193"/>
      <c r="O14" s="193"/>
      <c r="P14" s="193"/>
      <c r="Q14" s="193"/>
      <c r="R14" s="193"/>
      <c r="S14" s="193"/>
      <c r="T14" s="193"/>
      <c r="U14" s="193"/>
      <c r="V14" s="193"/>
      <c r="W14" s="193"/>
      <c r="X14" s="193"/>
      <c r="Y14" s="193"/>
      <c r="Z14" s="193"/>
    </row>
    <row r="15" ht="12.75" customHeight="1">
      <c r="A15" s="213" t="s">
        <v>508</v>
      </c>
      <c r="B15" s="214" t="s">
        <v>490</v>
      </c>
      <c r="C15" s="214" t="s">
        <v>491</v>
      </c>
      <c r="D15" s="215" t="s">
        <v>510</v>
      </c>
      <c r="E15" s="213">
        <v>3.0</v>
      </c>
      <c r="F15" s="218">
        <v>3.0</v>
      </c>
      <c r="G15" s="221">
        <v>7.0</v>
      </c>
      <c r="H15" s="224">
        <v>7.0</v>
      </c>
      <c r="I15" s="226">
        <f t="shared" si="2"/>
        <v>0.5833333333</v>
      </c>
      <c r="J15" s="193"/>
      <c r="K15" s="193"/>
      <c r="L15" s="193"/>
      <c r="M15" s="193"/>
      <c r="N15" s="193"/>
      <c r="O15" s="193"/>
      <c r="P15" s="193"/>
      <c r="Q15" s="193"/>
      <c r="R15" s="193"/>
      <c r="S15" s="193"/>
      <c r="T15" s="193"/>
      <c r="U15" s="193"/>
      <c r="V15" s="193"/>
      <c r="W15" s="193"/>
      <c r="X15" s="193"/>
      <c r="Y15" s="193"/>
      <c r="Z15" s="193"/>
    </row>
    <row r="16" ht="12.75" customHeight="1">
      <c r="A16" s="213" t="s">
        <v>514</v>
      </c>
      <c r="B16" s="214" t="s">
        <v>490</v>
      </c>
      <c r="C16" s="214" t="s">
        <v>491</v>
      </c>
      <c r="D16" s="228" t="s">
        <v>515</v>
      </c>
      <c r="E16" s="229" t="s">
        <v>181</v>
      </c>
      <c r="F16" s="218">
        <v>4.0</v>
      </c>
      <c r="G16" s="221">
        <v>20.0</v>
      </c>
      <c r="H16" s="224">
        <v>20.0</v>
      </c>
      <c r="I16" s="226">
        <f t="shared" si="2"/>
        <v>1.666666667</v>
      </c>
      <c r="J16" s="193"/>
      <c r="K16" s="193"/>
      <c r="L16" s="193"/>
      <c r="M16" s="193"/>
      <c r="N16" s="193"/>
      <c r="O16" s="193"/>
      <c r="P16" s="193"/>
      <c r="Q16" s="193"/>
      <c r="R16" s="193"/>
      <c r="S16" s="193"/>
      <c r="T16" s="193"/>
      <c r="U16" s="193"/>
      <c r="V16" s="193"/>
      <c r="W16" s="193"/>
      <c r="X16" s="193"/>
      <c r="Y16" s="193"/>
      <c r="Z16" s="193"/>
    </row>
    <row r="17" ht="12.75" customHeight="1">
      <c r="A17" s="213" t="s">
        <v>521</v>
      </c>
      <c r="B17" s="214" t="s">
        <v>490</v>
      </c>
      <c r="C17" s="214" t="s">
        <v>522</v>
      </c>
      <c r="D17" s="215" t="s">
        <v>523</v>
      </c>
      <c r="E17" s="213">
        <v>3.0</v>
      </c>
      <c r="F17" s="218">
        <v>3.0</v>
      </c>
      <c r="G17" s="221">
        <v>7.0</v>
      </c>
      <c r="H17" s="224">
        <v>7.0</v>
      </c>
      <c r="I17" s="226">
        <f t="shared" si="2"/>
        <v>0.5833333333</v>
      </c>
      <c r="J17" s="193"/>
      <c r="K17" s="193"/>
      <c r="L17" s="193"/>
      <c r="M17" s="193"/>
      <c r="N17" s="193"/>
      <c r="O17" s="193"/>
      <c r="P17" s="193"/>
      <c r="Q17" s="193"/>
      <c r="R17" s="193"/>
      <c r="S17" s="193"/>
      <c r="T17" s="193"/>
      <c r="U17" s="193"/>
      <c r="V17" s="193"/>
      <c r="W17" s="193"/>
      <c r="X17" s="193"/>
      <c r="Y17" s="193"/>
      <c r="Z17" s="193"/>
    </row>
    <row r="18" ht="12.75" customHeight="1">
      <c r="A18" s="213" t="s">
        <v>524</v>
      </c>
      <c r="B18" s="214" t="s">
        <v>490</v>
      </c>
      <c r="C18" s="214" t="s">
        <v>522</v>
      </c>
      <c r="D18" s="215" t="s">
        <v>525</v>
      </c>
      <c r="E18" s="213">
        <v>3.0</v>
      </c>
      <c r="F18" s="218">
        <v>3.0</v>
      </c>
      <c r="G18" s="221">
        <v>8.0</v>
      </c>
      <c r="H18" s="224">
        <v>8.0</v>
      </c>
      <c r="I18" s="226">
        <f t="shared" si="2"/>
        <v>0.6666666667</v>
      </c>
      <c r="J18" s="193"/>
      <c r="K18" s="193"/>
      <c r="L18" s="193"/>
      <c r="M18" s="193"/>
      <c r="N18" s="193"/>
      <c r="O18" s="193"/>
      <c r="P18" s="193"/>
      <c r="Q18" s="193"/>
      <c r="R18" s="193"/>
      <c r="S18" s="193"/>
      <c r="T18" s="193"/>
      <c r="U18" s="193"/>
      <c r="V18" s="193"/>
      <c r="W18" s="193"/>
      <c r="X18" s="193"/>
      <c r="Y18" s="193"/>
      <c r="Z18" s="193"/>
    </row>
    <row r="19" ht="12.75" customHeight="1">
      <c r="A19" s="213" t="s">
        <v>527</v>
      </c>
      <c r="B19" s="214" t="s">
        <v>490</v>
      </c>
      <c r="C19" s="214" t="s">
        <v>528</v>
      </c>
      <c r="D19" s="215" t="s">
        <v>529</v>
      </c>
      <c r="E19" s="213">
        <v>3.0</v>
      </c>
      <c r="F19" s="218">
        <v>3.0</v>
      </c>
      <c r="G19" s="221">
        <v>7.0</v>
      </c>
      <c r="H19" s="224">
        <v>7.0</v>
      </c>
      <c r="I19" s="226">
        <f t="shared" si="2"/>
        <v>0.5833333333</v>
      </c>
      <c r="J19" s="193"/>
      <c r="K19" s="193"/>
      <c r="L19" s="193"/>
      <c r="M19" s="193"/>
      <c r="N19" s="193"/>
      <c r="O19" s="193"/>
      <c r="P19" s="193"/>
      <c r="Q19" s="193"/>
      <c r="R19" s="193"/>
      <c r="S19" s="193"/>
      <c r="T19" s="193"/>
      <c r="U19" s="193"/>
      <c r="V19" s="193"/>
      <c r="W19" s="193"/>
      <c r="X19" s="193"/>
      <c r="Y19" s="193"/>
      <c r="Z19" s="193"/>
    </row>
    <row r="20" ht="12.75" customHeight="1">
      <c r="A20" s="213" t="s">
        <v>533</v>
      </c>
      <c r="B20" s="214" t="s">
        <v>490</v>
      </c>
      <c r="C20" s="214" t="s">
        <v>528</v>
      </c>
      <c r="D20" s="215" t="s">
        <v>534</v>
      </c>
      <c r="E20" s="213">
        <v>3.0</v>
      </c>
      <c r="F20" s="218">
        <v>3.0</v>
      </c>
      <c r="G20" s="221">
        <v>9.0</v>
      </c>
      <c r="H20" s="224">
        <v>9.0</v>
      </c>
      <c r="I20" s="226">
        <f t="shared" si="2"/>
        <v>0.75</v>
      </c>
      <c r="J20" s="193"/>
      <c r="K20" s="193"/>
      <c r="L20" s="193"/>
      <c r="M20" s="193"/>
      <c r="N20" s="193"/>
      <c r="O20" s="193"/>
      <c r="P20" s="193"/>
      <c r="Q20" s="193"/>
      <c r="R20" s="193"/>
      <c r="S20" s="193"/>
      <c r="T20" s="193"/>
      <c r="U20" s="193"/>
      <c r="V20" s="193"/>
      <c r="W20" s="193"/>
      <c r="X20" s="193"/>
      <c r="Y20" s="193"/>
      <c r="Z20" s="193"/>
    </row>
    <row r="21" ht="12.75" customHeight="1">
      <c r="A21" s="213" t="s">
        <v>535</v>
      </c>
      <c r="B21" s="214" t="s">
        <v>490</v>
      </c>
      <c r="C21" s="214" t="s">
        <v>528</v>
      </c>
      <c r="D21" s="215" t="s">
        <v>536</v>
      </c>
      <c r="E21" s="213">
        <v>3.0</v>
      </c>
      <c r="F21" s="218">
        <v>3.0</v>
      </c>
      <c r="G21" s="221">
        <v>9.0</v>
      </c>
      <c r="H21" s="224">
        <v>9.0</v>
      </c>
      <c r="I21" s="226">
        <f t="shared" si="2"/>
        <v>0.75</v>
      </c>
      <c r="J21" s="193"/>
      <c r="K21" s="193"/>
      <c r="L21" s="193"/>
      <c r="M21" s="193"/>
      <c r="N21" s="193"/>
      <c r="O21" s="193"/>
      <c r="P21" s="193"/>
      <c r="Q21" s="193"/>
      <c r="R21" s="193"/>
      <c r="S21" s="193"/>
      <c r="T21" s="193"/>
      <c r="U21" s="193"/>
      <c r="V21" s="193"/>
      <c r="W21" s="193"/>
      <c r="X21" s="193"/>
      <c r="Y21" s="193"/>
      <c r="Z21" s="193"/>
    </row>
    <row r="22" ht="12.75" customHeight="1">
      <c r="A22" s="213" t="s">
        <v>540</v>
      </c>
      <c r="B22" s="214" t="s">
        <v>490</v>
      </c>
      <c r="C22" s="214" t="s">
        <v>541</v>
      </c>
      <c r="D22" s="215" t="s">
        <v>542</v>
      </c>
      <c r="E22" s="213">
        <v>3.0</v>
      </c>
      <c r="F22" s="218">
        <v>3.0</v>
      </c>
      <c r="G22" s="221">
        <v>6.0</v>
      </c>
      <c r="H22" s="224">
        <v>6.0</v>
      </c>
      <c r="I22" s="226">
        <f t="shared" si="2"/>
        <v>0.5</v>
      </c>
      <c r="J22" s="193"/>
      <c r="K22" s="193"/>
      <c r="L22" s="193"/>
      <c r="M22" s="193"/>
      <c r="N22" s="193"/>
      <c r="O22" s="193"/>
      <c r="P22" s="193"/>
      <c r="Q22" s="193"/>
      <c r="R22" s="193"/>
      <c r="S22" s="193"/>
      <c r="T22" s="193"/>
      <c r="U22" s="193"/>
      <c r="V22" s="193"/>
      <c r="W22" s="193"/>
      <c r="X22" s="193"/>
      <c r="Y22" s="193"/>
      <c r="Z22" s="193"/>
    </row>
    <row r="23" ht="12.75" customHeight="1">
      <c r="A23" s="213" t="s">
        <v>543</v>
      </c>
      <c r="B23" s="214" t="s">
        <v>490</v>
      </c>
      <c r="C23" s="214" t="s">
        <v>541</v>
      </c>
      <c r="D23" s="233" t="s">
        <v>544</v>
      </c>
      <c r="E23" s="213">
        <v>3.0</v>
      </c>
      <c r="F23" s="218"/>
      <c r="G23" s="221">
        <v>5.0</v>
      </c>
      <c r="H23" s="224"/>
      <c r="I23" s="226">
        <f t="shared" si="2"/>
        <v>0</v>
      </c>
      <c r="J23" s="193"/>
      <c r="K23" s="193"/>
      <c r="L23" s="193"/>
      <c r="M23" s="193"/>
      <c r="N23" s="193"/>
      <c r="O23" s="193"/>
      <c r="P23" s="193"/>
      <c r="Q23" s="193"/>
      <c r="R23" s="193"/>
      <c r="S23" s="193"/>
      <c r="T23" s="193"/>
      <c r="U23" s="193"/>
      <c r="V23" s="193"/>
      <c r="W23" s="193"/>
      <c r="X23" s="193"/>
      <c r="Y23" s="193"/>
      <c r="Z23" s="193"/>
    </row>
    <row r="24" ht="12.75" customHeight="1">
      <c r="A24" s="213" t="s">
        <v>546</v>
      </c>
      <c r="B24" s="214" t="s">
        <v>490</v>
      </c>
      <c r="C24" s="214" t="s">
        <v>541</v>
      </c>
      <c r="D24" s="215" t="s">
        <v>547</v>
      </c>
      <c r="E24" s="213">
        <v>3.0</v>
      </c>
      <c r="F24" s="218">
        <v>3.0</v>
      </c>
      <c r="G24" s="221">
        <v>5.0</v>
      </c>
      <c r="H24" s="224">
        <v>5.0</v>
      </c>
      <c r="I24" s="226">
        <f t="shared" si="2"/>
        <v>0.4166666667</v>
      </c>
      <c r="J24" s="193"/>
      <c r="K24" s="193"/>
      <c r="L24" s="193"/>
      <c r="M24" s="193"/>
      <c r="N24" s="193"/>
      <c r="O24" s="193"/>
      <c r="P24" s="193"/>
      <c r="Q24" s="193"/>
      <c r="R24" s="193"/>
      <c r="S24" s="193"/>
      <c r="T24" s="193"/>
      <c r="U24" s="193"/>
      <c r="V24" s="193"/>
      <c r="W24" s="193"/>
      <c r="X24" s="193"/>
      <c r="Y24" s="193"/>
      <c r="Z24" s="193"/>
    </row>
    <row r="25" ht="12.75" customHeight="1">
      <c r="A25" s="213" t="s">
        <v>549</v>
      </c>
      <c r="B25" s="214" t="s">
        <v>490</v>
      </c>
      <c r="C25" s="214" t="s">
        <v>541</v>
      </c>
      <c r="D25" s="228" t="s">
        <v>550</v>
      </c>
      <c r="E25" s="229" t="s">
        <v>181</v>
      </c>
      <c r="F25" s="218"/>
      <c r="G25" s="221" t="s">
        <v>551</v>
      </c>
      <c r="H25" s="224"/>
      <c r="I25" s="226">
        <f t="shared" si="2"/>
        <v>0</v>
      </c>
      <c r="J25" s="193"/>
      <c r="K25" s="193"/>
      <c r="L25" s="193"/>
      <c r="M25" s="193"/>
      <c r="N25" s="193"/>
      <c r="O25" s="193"/>
      <c r="P25" s="193"/>
      <c r="Q25" s="193"/>
      <c r="R25" s="193"/>
      <c r="S25" s="193"/>
      <c r="T25" s="193"/>
      <c r="U25" s="193"/>
      <c r="V25" s="193"/>
      <c r="W25" s="193"/>
      <c r="X25" s="193"/>
      <c r="Y25" s="193"/>
      <c r="Z25" s="193"/>
    </row>
    <row r="26" ht="12.75" customHeight="1">
      <c r="A26" s="213" t="s">
        <v>552</v>
      </c>
      <c r="B26" s="214" t="s">
        <v>490</v>
      </c>
      <c r="C26" s="214" t="s">
        <v>553</v>
      </c>
      <c r="D26" s="215" t="s">
        <v>555</v>
      </c>
      <c r="E26" s="213">
        <v>3.0</v>
      </c>
      <c r="F26" s="218">
        <v>3.0</v>
      </c>
      <c r="G26" s="221">
        <v>6.0</v>
      </c>
      <c r="H26" s="224">
        <v>6.0</v>
      </c>
      <c r="I26" s="226">
        <f t="shared" si="2"/>
        <v>0.5</v>
      </c>
      <c r="J26" s="193"/>
      <c r="K26" s="193"/>
      <c r="L26" s="193"/>
      <c r="M26" s="193"/>
      <c r="N26" s="193"/>
      <c r="O26" s="193"/>
      <c r="P26" s="193"/>
      <c r="Q26" s="193"/>
      <c r="R26" s="193"/>
      <c r="S26" s="193"/>
      <c r="T26" s="193"/>
      <c r="U26" s="193"/>
      <c r="V26" s="193"/>
      <c r="W26" s="193"/>
      <c r="X26" s="193"/>
      <c r="Y26" s="193"/>
      <c r="Z26" s="193"/>
    </row>
    <row r="27" ht="12.75" customHeight="1">
      <c r="A27" s="213" t="s">
        <v>556</v>
      </c>
      <c r="B27" s="214" t="s">
        <v>490</v>
      </c>
      <c r="C27" s="214" t="s">
        <v>553</v>
      </c>
      <c r="D27" s="215" t="s">
        <v>557</v>
      </c>
      <c r="E27" s="213">
        <v>3.0</v>
      </c>
      <c r="F27" s="218">
        <v>3.0</v>
      </c>
      <c r="G27" s="221">
        <v>6.0</v>
      </c>
      <c r="H27" s="224">
        <v>6.0</v>
      </c>
      <c r="I27" s="226">
        <f t="shared" si="2"/>
        <v>0.5</v>
      </c>
      <c r="J27" s="193"/>
      <c r="K27" s="193"/>
      <c r="L27" s="193"/>
      <c r="M27" s="193"/>
      <c r="N27" s="193"/>
      <c r="O27" s="193"/>
      <c r="P27" s="193"/>
      <c r="Q27" s="193"/>
      <c r="R27" s="193"/>
      <c r="S27" s="193"/>
      <c r="T27" s="193"/>
      <c r="U27" s="193"/>
      <c r="V27" s="193"/>
      <c r="W27" s="193"/>
      <c r="X27" s="193"/>
      <c r="Y27" s="193"/>
      <c r="Z27" s="193"/>
    </row>
    <row r="28" ht="12.75" customHeight="1">
      <c r="A28" s="213" t="s">
        <v>558</v>
      </c>
      <c r="B28" s="214" t="s">
        <v>490</v>
      </c>
      <c r="C28" s="214" t="s">
        <v>553</v>
      </c>
      <c r="D28" s="233" t="s">
        <v>559</v>
      </c>
      <c r="E28" s="229" t="s">
        <v>181</v>
      </c>
      <c r="F28" s="218">
        <v>3.0</v>
      </c>
      <c r="G28" s="221">
        <v>8.0</v>
      </c>
      <c r="H28" s="224">
        <v>8.0</v>
      </c>
      <c r="I28" s="226">
        <f t="shared" si="2"/>
        <v>0.6666666667</v>
      </c>
      <c r="J28" s="193"/>
      <c r="K28" s="193"/>
      <c r="L28" s="193"/>
      <c r="M28" s="193"/>
      <c r="N28" s="193"/>
      <c r="O28" s="193"/>
      <c r="P28" s="193"/>
      <c r="Q28" s="193"/>
      <c r="R28" s="193"/>
      <c r="S28" s="193"/>
      <c r="T28" s="193"/>
      <c r="U28" s="193"/>
      <c r="V28" s="193"/>
      <c r="W28" s="193"/>
      <c r="X28" s="193"/>
      <c r="Y28" s="193"/>
      <c r="Z28" s="193"/>
    </row>
    <row r="29" ht="12.75" customHeight="1">
      <c r="A29" s="213" t="s">
        <v>560</v>
      </c>
      <c r="B29" s="214" t="s">
        <v>490</v>
      </c>
      <c r="C29" s="214" t="s">
        <v>553</v>
      </c>
      <c r="D29" s="228" t="s">
        <v>561</v>
      </c>
      <c r="E29" s="229" t="s">
        <v>181</v>
      </c>
      <c r="F29" s="218">
        <v>4.0</v>
      </c>
      <c r="G29" s="221" t="s">
        <v>551</v>
      </c>
      <c r="H29" s="224">
        <v>15.0</v>
      </c>
      <c r="I29" s="226">
        <f t="shared" si="2"/>
        <v>1.25</v>
      </c>
      <c r="J29" s="193"/>
      <c r="K29" s="193"/>
      <c r="L29" s="193"/>
      <c r="M29" s="193"/>
      <c r="N29" s="193"/>
      <c r="O29" s="193"/>
      <c r="P29" s="193"/>
      <c r="Q29" s="193"/>
      <c r="R29" s="193"/>
      <c r="S29" s="193"/>
      <c r="T29" s="193"/>
      <c r="U29" s="193"/>
      <c r="V29" s="193"/>
      <c r="W29" s="193"/>
      <c r="X29" s="193"/>
      <c r="Y29" s="193"/>
      <c r="Z29" s="193"/>
    </row>
    <row r="30" ht="12.75" customHeight="1">
      <c r="A30" s="213" t="s">
        <v>562</v>
      </c>
      <c r="B30" s="214" t="s">
        <v>490</v>
      </c>
      <c r="C30" s="214" t="s">
        <v>563</v>
      </c>
      <c r="D30" s="215" t="s">
        <v>564</v>
      </c>
      <c r="E30" s="213">
        <v>3.0</v>
      </c>
      <c r="F30" s="218">
        <v>3.0</v>
      </c>
      <c r="G30" s="221">
        <v>6.0</v>
      </c>
      <c r="H30" s="224">
        <v>6.0</v>
      </c>
      <c r="I30" s="226">
        <f t="shared" si="2"/>
        <v>0.5</v>
      </c>
      <c r="J30" s="193"/>
      <c r="K30" s="193"/>
      <c r="L30" s="193"/>
      <c r="M30" s="193"/>
      <c r="N30" s="193"/>
      <c r="O30" s="193"/>
      <c r="P30" s="193"/>
      <c r="Q30" s="193"/>
      <c r="R30" s="193"/>
      <c r="S30" s="193"/>
      <c r="T30" s="193"/>
      <c r="U30" s="193"/>
      <c r="V30" s="193"/>
      <c r="W30" s="193"/>
      <c r="X30" s="193"/>
      <c r="Y30" s="193"/>
      <c r="Z30" s="193"/>
    </row>
    <row r="31" ht="12.75" customHeight="1">
      <c r="A31" s="213" t="s">
        <v>565</v>
      </c>
      <c r="B31" s="214" t="s">
        <v>490</v>
      </c>
      <c r="C31" s="214" t="s">
        <v>563</v>
      </c>
      <c r="D31" s="215" t="s">
        <v>566</v>
      </c>
      <c r="E31" s="213">
        <v>3.0</v>
      </c>
      <c r="F31" s="218">
        <v>3.0</v>
      </c>
      <c r="G31" s="221">
        <v>7.0</v>
      </c>
      <c r="H31" s="224">
        <v>7.0</v>
      </c>
      <c r="I31" s="226">
        <f t="shared" si="2"/>
        <v>0.5833333333</v>
      </c>
      <c r="J31" s="193"/>
      <c r="K31" s="193"/>
      <c r="L31" s="193"/>
      <c r="M31" s="193"/>
      <c r="N31" s="193"/>
      <c r="O31" s="193"/>
      <c r="P31" s="193"/>
      <c r="Q31" s="193"/>
      <c r="R31" s="193"/>
      <c r="S31" s="193"/>
      <c r="T31" s="193"/>
      <c r="U31" s="193"/>
      <c r="V31" s="193"/>
      <c r="W31" s="193"/>
      <c r="X31" s="193"/>
      <c r="Y31" s="193"/>
      <c r="Z31" s="193"/>
    </row>
    <row r="32" ht="12.75" customHeight="1">
      <c r="A32" s="213" t="s">
        <v>567</v>
      </c>
      <c r="B32" s="214" t="s">
        <v>490</v>
      </c>
      <c r="C32" s="214" t="s">
        <v>563</v>
      </c>
      <c r="D32" s="215" t="s">
        <v>568</v>
      </c>
      <c r="E32" s="213">
        <v>3.0</v>
      </c>
      <c r="F32" s="218">
        <v>3.0</v>
      </c>
      <c r="G32" s="221">
        <v>8.0</v>
      </c>
      <c r="H32" s="224">
        <v>8.0</v>
      </c>
      <c r="I32" s="226">
        <f t="shared" si="2"/>
        <v>0.6666666667</v>
      </c>
      <c r="J32" s="193"/>
      <c r="K32" s="193"/>
      <c r="L32" s="193"/>
      <c r="M32" s="193"/>
      <c r="N32" s="193"/>
      <c r="O32" s="193"/>
      <c r="P32" s="193"/>
      <c r="Q32" s="193"/>
      <c r="R32" s="193"/>
      <c r="S32" s="193"/>
      <c r="T32" s="193"/>
      <c r="U32" s="193"/>
      <c r="V32" s="193"/>
      <c r="W32" s="193"/>
      <c r="X32" s="193"/>
      <c r="Y32" s="193"/>
      <c r="Z32" s="193"/>
    </row>
    <row r="33" ht="12.75" customHeight="1">
      <c r="A33" s="213" t="s">
        <v>569</v>
      </c>
      <c r="B33" s="214" t="s">
        <v>490</v>
      </c>
      <c r="C33" s="214" t="s">
        <v>570</v>
      </c>
      <c r="D33" s="233" t="s">
        <v>571</v>
      </c>
      <c r="E33" s="229" t="s">
        <v>181</v>
      </c>
      <c r="F33" s="218">
        <v>3.0</v>
      </c>
      <c r="G33" s="221">
        <v>7.0</v>
      </c>
      <c r="H33" s="224">
        <v>7.0</v>
      </c>
      <c r="I33" s="226">
        <f t="shared" si="2"/>
        <v>0.5833333333</v>
      </c>
      <c r="J33" s="193"/>
      <c r="K33" s="193"/>
      <c r="L33" s="193"/>
      <c r="M33" s="193"/>
      <c r="N33" s="193"/>
      <c r="O33" s="193"/>
      <c r="P33" s="193"/>
      <c r="Q33" s="193"/>
      <c r="R33" s="193"/>
      <c r="S33" s="193"/>
      <c r="T33" s="193"/>
      <c r="U33" s="193"/>
      <c r="V33" s="193"/>
      <c r="W33" s="193"/>
      <c r="X33" s="193"/>
      <c r="Y33" s="193"/>
      <c r="Z33" s="193"/>
    </row>
    <row r="34" ht="12.75" customHeight="1">
      <c r="A34" s="213" t="s">
        <v>572</v>
      </c>
      <c r="B34" s="214" t="s">
        <v>490</v>
      </c>
      <c r="C34" s="214" t="s">
        <v>570</v>
      </c>
      <c r="D34" s="233" t="s">
        <v>573</v>
      </c>
      <c r="E34" s="229" t="s">
        <v>181</v>
      </c>
      <c r="F34" s="218">
        <v>4.0</v>
      </c>
      <c r="G34" s="221">
        <v>8.0</v>
      </c>
      <c r="H34" s="224">
        <v>8.0</v>
      </c>
      <c r="I34" s="226">
        <f t="shared" si="2"/>
        <v>0.6666666667</v>
      </c>
      <c r="J34" s="193"/>
      <c r="K34" s="193"/>
      <c r="L34" s="193"/>
      <c r="M34" s="193"/>
      <c r="N34" s="193"/>
      <c r="O34" s="193"/>
      <c r="P34" s="193"/>
      <c r="Q34" s="193"/>
      <c r="R34" s="193"/>
      <c r="S34" s="193"/>
      <c r="T34" s="193"/>
      <c r="U34" s="193"/>
      <c r="V34" s="193"/>
      <c r="W34" s="193"/>
      <c r="X34" s="193"/>
      <c r="Y34" s="193"/>
      <c r="Z34" s="193"/>
    </row>
    <row r="35" ht="12.75" customHeight="1">
      <c r="A35" s="213" t="s">
        <v>574</v>
      </c>
      <c r="B35" s="214" t="s">
        <v>490</v>
      </c>
      <c r="C35" s="214" t="s">
        <v>570</v>
      </c>
      <c r="D35" s="233" t="s">
        <v>575</v>
      </c>
      <c r="E35" s="229" t="s">
        <v>181</v>
      </c>
      <c r="F35" s="218">
        <v>4.0</v>
      </c>
      <c r="G35" s="221">
        <v>9.0</v>
      </c>
      <c r="H35" s="224">
        <v>9.0</v>
      </c>
      <c r="I35" s="226">
        <f t="shared" si="2"/>
        <v>0.75</v>
      </c>
      <c r="J35" s="193"/>
      <c r="K35" s="193"/>
      <c r="L35" s="193"/>
      <c r="M35" s="193"/>
      <c r="N35" s="193"/>
      <c r="O35" s="193"/>
      <c r="P35" s="193"/>
      <c r="Q35" s="193"/>
      <c r="R35" s="193"/>
      <c r="S35" s="193"/>
      <c r="T35" s="193"/>
      <c r="U35" s="193"/>
      <c r="V35" s="193"/>
      <c r="W35" s="193"/>
      <c r="X35" s="193"/>
      <c r="Y35" s="193"/>
      <c r="Z35" s="193"/>
    </row>
    <row r="36" ht="12.75" customHeight="1">
      <c r="A36" s="213" t="s">
        <v>576</v>
      </c>
      <c r="B36" s="214" t="s">
        <v>490</v>
      </c>
      <c r="C36" s="214" t="s">
        <v>570</v>
      </c>
      <c r="D36" s="233" t="s">
        <v>577</v>
      </c>
      <c r="E36" s="229" t="s">
        <v>181</v>
      </c>
      <c r="F36" s="218">
        <v>4.0</v>
      </c>
      <c r="G36" s="221">
        <v>9.0</v>
      </c>
      <c r="H36" s="224">
        <v>9.0</v>
      </c>
      <c r="I36" s="226">
        <f t="shared" si="2"/>
        <v>0.75</v>
      </c>
      <c r="J36" s="193"/>
      <c r="K36" s="193"/>
      <c r="L36" s="193"/>
      <c r="M36" s="193"/>
      <c r="N36" s="193"/>
      <c r="O36" s="193"/>
      <c r="P36" s="193"/>
      <c r="Q36" s="193"/>
      <c r="R36" s="193"/>
      <c r="S36" s="193"/>
      <c r="T36" s="193"/>
      <c r="U36" s="193"/>
      <c r="V36" s="193"/>
      <c r="W36" s="193"/>
      <c r="X36" s="193"/>
      <c r="Y36" s="193"/>
      <c r="Z36" s="193"/>
    </row>
    <row r="37" ht="12.75" customHeight="1">
      <c r="A37" s="213" t="s">
        <v>578</v>
      </c>
      <c r="B37" s="214" t="s">
        <v>579</v>
      </c>
      <c r="C37" s="214" t="s">
        <v>579</v>
      </c>
      <c r="D37" s="215" t="s">
        <v>580</v>
      </c>
      <c r="E37" s="213">
        <v>3.0</v>
      </c>
      <c r="F37" s="218">
        <v>3.0</v>
      </c>
      <c r="G37" s="221">
        <v>7.0</v>
      </c>
      <c r="H37" s="224">
        <v>7.0</v>
      </c>
      <c r="I37" s="226">
        <f t="shared" si="2"/>
        <v>0.5833333333</v>
      </c>
      <c r="J37" s="193"/>
      <c r="K37" s="193"/>
      <c r="L37" s="193"/>
      <c r="M37" s="193"/>
      <c r="N37" s="193"/>
      <c r="O37" s="193"/>
      <c r="P37" s="193"/>
      <c r="Q37" s="193"/>
      <c r="R37" s="193"/>
      <c r="S37" s="193"/>
      <c r="T37" s="193"/>
      <c r="U37" s="193"/>
      <c r="V37" s="193"/>
      <c r="W37" s="193"/>
      <c r="X37" s="193"/>
      <c r="Y37" s="193"/>
      <c r="Z37" s="193"/>
    </row>
    <row r="38" ht="12.75" customHeight="1">
      <c r="A38" s="213" t="s">
        <v>581</v>
      </c>
      <c r="B38" s="214" t="s">
        <v>579</v>
      </c>
      <c r="C38" s="214" t="s">
        <v>579</v>
      </c>
      <c r="D38" s="215" t="s">
        <v>582</v>
      </c>
      <c r="E38" s="213">
        <v>3.0</v>
      </c>
      <c r="F38" s="218">
        <v>3.0</v>
      </c>
      <c r="G38" s="221">
        <v>9.0</v>
      </c>
      <c r="H38" s="224">
        <v>9.0</v>
      </c>
      <c r="I38" s="226">
        <f t="shared" si="2"/>
        <v>0.75</v>
      </c>
      <c r="J38" s="193"/>
      <c r="K38" s="193"/>
      <c r="L38" s="193"/>
      <c r="M38" s="193"/>
      <c r="N38" s="193"/>
      <c r="O38" s="193"/>
      <c r="P38" s="193"/>
      <c r="Q38" s="193"/>
      <c r="R38" s="193"/>
      <c r="S38" s="193"/>
      <c r="T38" s="193"/>
      <c r="U38" s="193"/>
      <c r="V38" s="193"/>
      <c r="W38" s="193"/>
      <c r="X38" s="193"/>
      <c r="Y38" s="193"/>
      <c r="Z38" s="193"/>
    </row>
    <row r="39" ht="12.75" customHeight="1">
      <c r="A39" s="213" t="s">
        <v>583</v>
      </c>
      <c r="B39" s="214" t="s">
        <v>579</v>
      </c>
      <c r="C39" s="214" t="s">
        <v>584</v>
      </c>
      <c r="D39" s="215" t="s">
        <v>585</v>
      </c>
      <c r="E39" s="213">
        <v>3.0</v>
      </c>
      <c r="F39" s="218">
        <v>3.0</v>
      </c>
      <c r="G39" s="221">
        <v>6.0</v>
      </c>
      <c r="H39" s="224">
        <v>6.0</v>
      </c>
      <c r="I39" s="226">
        <f t="shared" si="2"/>
        <v>0.5</v>
      </c>
      <c r="J39" s="193"/>
      <c r="K39" s="193"/>
      <c r="L39" s="193"/>
      <c r="M39" s="193"/>
      <c r="N39" s="193"/>
      <c r="O39" s="193"/>
      <c r="P39" s="193"/>
      <c r="Q39" s="193"/>
      <c r="R39" s="193"/>
      <c r="S39" s="193"/>
      <c r="T39" s="193"/>
      <c r="U39" s="193"/>
      <c r="V39" s="193"/>
      <c r="W39" s="193"/>
      <c r="X39" s="193"/>
      <c r="Y39" s="193"/>
      <c r="Z39" s="193"/>
    </row>
    <row r="40" ht="12.75" customHeight="1">
      <c r="A40" s="213" t="s">
        <v>586</v>
      </c>
      <c r="B40" s="214" t="s">
        <v>579</v>
      </c>
      <c r="C40" s="214" t="s">
        <v>587</v>
      </c>
      <c r="D40" s="215" t="s">
        <v>588</v>
      </c>
      <c r="E40" s="213">
        <v>3.0</v>
      </c>
      <c r="F40" s="218">
        <v>3.0</v>
      </c>
      <c r="G40" s="221">
        <v>7.0</v>
      </c>
      <c r="H40" s="224">
        <v>7.0</v>
      </c>
      <c r="I40" s="226">
        <f t="shared" si="2"/>
        <v>0.5833333333</v>
      </c>
      <c r="J40" s="193"/>
      <c r="K40" s="193"/>
      <c r="L40" s="193"/>
      <c r="M40" s="193"/>
      <c r="N40" s="193"/>
      <c r="O40" s="193"/>
      <c r="P40" s="193"/>
      <c r="Q40" s="193"/>
      <c r="R40" s="193"/>
      <c r="S40" s="193"/>
      <c r="T40" s="193"/>
      <c r="U40" s="193"/>
      <c r="V40" s="193"/>
      <c r="W40" s="193"/>
      <c r="X40" s="193"/>
      <c r="Y40" s="193"/>
      <c r="Z40" s="193"/>
    </row>
    <row r="41" ht="12.75" customHeight="1">
      <c r="A41" s="213" t="s">
        <v>589</v>
      </c>
      <c r="B41" s="214" t="s">
        <v>579</v>
      </c>
      <c r="C41" s="214" t="s">
        <v>587</v>
      </c>
      <c r="D41" s="215" t="s">
        <v>590</v>
      </c>
      <c r="E41" s="213">
        <v>3.0</v>
      </c>
      <c r="F41" s="218">
        <v>3.0</v>
      </c>
      <c r="G41" s="221">
        <v>9.0</v>
      </c>
      <c r="H41" s="224">
        <v>9.0</v>
      </c>
      <c r="I41" s="226">
        <f t="shared" si="2"/>
        <v>0.75</v>
      </c>
      <c r="J41" s="193"/>
      <c r="K41" s="193"/>
      <c r="L41" s="193"/>
      <c r="M41" s="193"/>
      <c r="N41" s="193"/>
      <c r="O41" s="193"/>
      <c r="P41" s="193"/>
      <c r="Q41" s="193"/>
      <c r="R41" s="193"/>
      <c r="S41" s="193"/>
      <c r="T41" s="193"/>
      <c r="U41" s="193"/>
      <c r="V41" s="193"/>
      <c r="W41" s="193"/>
      <c r="X41" s="193"/>
      <c r="Y41" s="193"/>
      <c r="Z41" s="193"/>
    </row>
    <row r="42" ht="12.75" customHeight="1">
      <c r="A42" s="213" t="s">
        <v>591</v>
      </c>
      <c r="B42" s="214" t="s">
        <v>579</v>
      </c>
      <c r="C42" s="214" t="s">
        <v>587</v>
      </c>
      <c r="D42" s="215" t="s">
        <v>592</v>
      </c>
      <c r="E42" s="213">
        <v>3.0</v>
      </c>
      <c r="F42" s="218">
        <v>3.0</v>
      </c>
      <c r="G42" s="221">
        <v>11.0</v>
      </c>
      <c r="H42" s="224">
        <v>11.0</v>
      </c>
      <c r="I42" s="226">
        <f t="shared" si="2"/>
        <v>0.9166666667</v>
      </c>
      <c r="J42" s="193"/>
      <c r="K42" s="193"/>
      <c r="L42" s="193"/>
      <c r="M42" s="193"/>
      <c r="N42" s="193"/>
      <c r="O42" s="193"/>
      <c r="P42" s="193"/>
      <c r="Q42" s="193"/>
      <c r="R42" s="193"/>
      <c r="S42" s="193"/>
      <c r="T42" s="193"/>
      <c r="U42" s="193"/>
      <c r="V42" s="193"/>
      <c r="W42" s="193"/>
      <c r="X42" s="193"/>
      <c r="Y42" s="193"/>
      <c r="Z42" s="193"/>
    </row>
    <row r="43" ht="12.75" customHeight="1">
      <c r="A43" s="213" t="s">
        <v>593</v>
      </c>
      <c r="B43" s="214" t="s">
        <v>579</v>
      </c>
      <c r="C43" s="214" t="s">
        <v>587</v>
      </c>
      <c r="D43" s="215" t="s">
        <v>594</v>
      </c>
      <c r="E43" s="213">
        <v>3.0</v>
      </c>
      <c r="F43" s="218">
        <v>3.0</v>
      </c>
      <c r="G43" s="221">
        <v>11.0</v>
      </c>
      <c r="H43" s="224">
        <v>11.0</v>
      </c>
      <c r="I43" s="226">
        <f t="shared" si="2"/>
        <v>0.9166666667</v>
      </c>
      <c r="J43" s="193"/>
      <c r="K43" s="193"/>
      <c r="L43" s="193"/>
      <c r="M43" s="193"/>
      <c r="N43" s="193"/>
      <c r="O43" s="193"/>
      <c r="P43" s="193"/>
      <c r="Q43" s="193"/>
      <c r="R43" s="193"/>
      <c r="S43" s="193"/>
      <c r="T43" s="193"/>
      <c r="U43" s="193"/>
      <c r="V43" s="193"/>
      <c r="W43" s="193"/>
      <c r="X43" s="193"/>
      <c r="Y43" s="193"/>
      <c r="Z43" s="193"/>
    </row>
    <row r="44" ht="12.75" customHeight="1">
      <c r="A44" s="213" t="s">
        <v>595</v>
      </c>
      <c r="B44" s="214" t="s">
        <v>579</v>
      </c>
      <c r="C44" s="214" t="s">
        <v>596</v>
      </c>
      <c r="D44" s="233" t="s">
        <v>597</v>
      </c>
      <c r="E44" s="229" t="s">
        <v>181</v>
      </c>
      <c r="F44" s="218">
        <v>4.0</v>
      </c>
      <c r="G44" s="221">
        <v>5.0</v>
      </c>
      <c r="H44" s="224">
        <v>5.0</v>
      </c>
      <c r="I44" s="226">
        <f t="shared" si="2"/>
        <v>0.4166666667</v>
      </c>
      <c r="J44" s="193"/>
      <c r="K44" s="193"/>
      <c r="L44" s="193"/>
      <c r="M44" s="193"/>
      <c r="N44" s="193"/>
      <c r="O44" s="193"/>
      <c r="P44" s="193"/>
      <c r="Q44" s="193"/>
      <c r="R44" s="193"/>
      <c r="S44" s="193"/>
      <c r="T44" s="193"/>
      <c r="U44" s="193"/>
      <c r="V44" s="193"/>
      <c r="W44" s="193"/>
      <c r="X44" s="193"/>
      <c r="Y44" s="193"/>
      <c r="Z44" s="193"/>
    </row>
    <row r="45" ht="12.75" customHeight="1">
      <c r="A45" s="213" t="s">
        <v>598</v>
      </c>
      <c r="B45" s="214" t="s">
        <v>579</v>
      </c>
      <c r="C45" s="214" t="s">
        <v>596</v>
      </c>
      <c r="D45" s="233" t="s">
        <v>599</v>
      </c>
      <c r="E45" s="229" t="s">
        <v>181</v>
      </c>
      <c r="F45" s="234">
        <v>4.0</v>
      </c>
      <c r="G45" s="221">
        <v>9.0</v>
      </c>
      <c r="H45" s="224">
        <v>9.0</v>
      </c>
      <c r="I45" s="226">
        <f t="shared" si="2"/>
        <v>0.75</v>
      </c>
      <c r="J45" s="193"/>
      <c r="K45" s="193"/>
      <c r="L45" s="193"/>
      <c r="M45" s="193"/>
      <c r="N45" s="193"/>
      <c r="O45" s="193"/>
      <c r="P45" s="193"/>
      <c r="Q45" s="193"/>
      <c r="R45" s="193"/>
      <c r="S45" s="193"/>
      <c r="T45" s="193"/>
      <c r="U45" s="193"/>
      <c r="V45" s="193"/>
      <c r="W45" s="193"/>
      <c r="X45" s="193"/>
      <c r="Y45" s="193"/>
      <c r="Z45" s="193"/>
    </row>
    <row r="46" ht="12.75" customHeight="1">
      <c r="A46" s="213" t="s">
        <v>601</v>
      </c>
      <c r="B46" s="214" t="s">
        <v>579</v>
      </c>
      <c r="C46" s="214" t="s">
        <v>596</v>
      </c>
      <c r="D46" s="233" t="s">
        <v>602</v>
      </c>
      <c r="E46" s="229" t="s">
        <v>181</v>
      </c>
      <c r="F46" s="218">
        <v>3.0</v>
      </c>
      <c r="G46" s="221">
        <v>11.0</v>
      </c>
      <c r="H46" s="224">
        <v>11.0</v>
      </c>
      <c r="I46" s="226">
        <f t="shared" si="2"/>
        <v>0.9166666667</v>
      </c>
      <c r="J46" s="193"/>
      <c r="K46" s="193"/>
      <c r="L46" s="193"/>
      <c r="M46" s="193"/>
      <c r="N46" s="193"/>
      <c r="O46" s="193"/>
      <c r="P46" s="193"/>
      <c r="Q46" s="193"/>
      <c r="R46" s="193"/>
      <c r="S46" s="193"/>
      <c r="T46" s="193"/>
      <c r="U46" s="193"/>
      <c r="V46" s="193"/>
      <c r="W46" s="193"/>
      <c r="X46" s="193"/>
      <c r="Y46" s="193"/>
      <c r="Z46" s="193"/>
    </row>
    <row r="47" ht="12.75" customHeight="1">
      <c r="A47" s="235" t="s">
        <v>603</v>
      </c>
      <c r="B47" s="236" t="s">
        <v>579</v>
      </c>
      <c r="C47" s="236" t="s">
        <v>605</v>
      </c>
      <c r="D47" s="215" t="s">
        <v>606</v>
      </c>
      <c r="E47" s="235">
        <v>3.0</v>
      </c>
      <c r="F47" s="218">
        <v>3.0</v>
      </c>
      <c r="G47" s="221">
        <v>5.0</v>
      </c>
      <c r="H47" s="237">
        <v>5.0</v>
      </c>
      <c r="I47" s="238">
        <f t="shared" si="2"/>
        <v>0.4166666667</v>
      </c>
      <c r="J47" s="193"/>
      <c r="K47" s="193"/>
      <c r="L47" s="193"/>
      <c r="M47" s="193"/>
      <c r="N47" s="193"/>
      <c r="O47" s="193"/>
      <c r="P47" s="193"/>
      <c r="Q47" s="193"/>
      <c r="R47" s="193"/>
      <c r="S47" s="193"/>
      <c r="T47" s="193"/>
      <c r="U47" s="193"/>
      <c r="V47" s="193"/>
      <c r="W47" s="193"/>
      <c r="X47" s="193"/>
      <c r="Y47" s="193"/>
      <c r="Z47" s="193"/>
    </row>
    <row r="48" ht="12.75" customHeight="1">
      <c r="A48" s="213" t="s">
        <v>607</v>
      </c>
      <c r="B48" s="214" t="s">
        <v>579</v>
      </c>
      <c r="C48" s="214" t="s">
        <v>605</v>
      </c>
      <c r="D48" s="240" t="s">
        <v>608</v>
      </c>
      <c r="E48" s="213">
        <v>3.0</v>
      </c>
      <c r="F48" s="218">
        <v>3.0</v>
      </c>
      <c r="G48" s="221">
        <v>8.0</v>
      </c>
      <c r="H48" s="224">
        <v>8.0</v>
      </c>
      <c r="I48" s="226">
        <f t="shared" si="2"/>
        <v>0.6666666667</v>
      </c>
      <c r="J48" s="193"/>
      <c r="K48" s="193"/>
      <c r="L48" s="193"/>
      <c r="M48" s="193"/>
      <c r="N48" s="193"/>
      <c r="O48" s="193"/>
      <c r="P48" s="193"/>
      <c r="Q48" s="193"/>
      <c r="R48" s="193"/>
      <c r="S48" s="193"/>
      <c r="T48" s="193"/>
      <c r="U48" s="193"/>
      <c r="V48" s="193"/>
      <c r="W48" s="193"/>
      <c r="X48" s="193"/>
      <c r="Y48" s="193"/>
      <c r="Z48" s="193"/>
    </row>
    <row r="49" ht="12.75" customHeight="1">
      <c r="A49" s="213" t="s">
        <v>609</v>
      </c>
      <c r="B49" s="214" t="s">
        <v>579</v>
      </c>
      <c r="C49" s="214" t="s">
        <v>605</v>
      </c>
      <c r="D49" s="240" t="s">
        <v>610</v>
      </c>
      <c r="E49" s="213">
        <v>3.0</v>
      </c>
      <c r="F49" s="218">
        <v>3.0</v>
      </c>
      <c r="G49" s="221">
        <v>7.0</v>
      </c>
      <c r="H49" s="224">
        <v>7.0</v>
      </c>
      <c r="I49" s="226">
        <f t="shared" si="2"/>
        <v>0.5833333333</v>
      </c>
      <c r="J49" s="193"/>
      <c r="K49" s="193"/>
      <c r="L49" s="193"/>
      <c r="M49" s="193"/>
      <c r="N49" s="193"/>
      <c r="O49" s="193"/>
      <c r="P49" s="193"/>
      <c r="Q49" s="193"/>
      <c r="R49" s="193"/>
      <c r="S49" s="193"/>
      <c r="T49" s="193"/>
      <c r="U49" s="193"/>
      <c r="V49" s="193"/>
      <c r="W49" s="193"/>
      <c r="X49" s="193"/>
      <c r="Y49" s="193"/>
      <c r="Z49" s="193"/>
    </row>
    <row r="50" ht="12.75" customHeight="1">
      <c r="A50" s="213" t="s">
        <v>612</v>
      </c>
      <c r="B50" s="214" t="s">
        <v>579</v>
      </c>
      <c r="C50" s="214" t="s">
        <v>613</v>
      </c>
      <c r="D50" s="240" t="s">
        <v>614</v>
      </c>
      <c r="E50" s="213">
        <v>3.0</v>
      </c>
      <c r="F50" s="218">
        <v>3.0</v>
      </c>
      <c r="G50" s="221">
        <v>7.0</v>
      </c>
      <c r="H50" s="224">
        <v>7.0</v>
      </c>
      <c r="I50" s="226">
        <f t="shared" si="2"/>
        <v>0.5833333333</v>
      </c>
      <c r="J50" s="193"/>
      <c r="K50" s="193"/>
      <c r="L50" s="193"/>
      <c r="M50" s="193"/>
      <c r="N50" s="193"/>
      <c r="O50" s="193"/>
      <c r="P50" s="193"/>
      <c r="Q50" s="193"/>
      <c r="R50" s="193"/>
      <c r="S50" s="193"/>
      <c r="T50" s="193"/>
      <c r="U50" s="193"/>
      <c r="V50" s="193"/>
      <c r="W50" s="193"/>
      <c r="X50" s="193"/>
      <c r="Y50" s="193"/>
      <c r="Z50" s="193"/>
    </row>
    <row r="51" ht="12.75" customHeight="1">
      <c r="A51" s="213" t="s">
        <v>615</v>
      </c>
      <c r="B51" s="214" t="s">
        <v>579</v>
      </c>
      <c r="C51" s="214" t="s">
        <v>613</v>
      </c>
      <c r="D51" s="240" t="s">
        <v>616</v>
      </c>
      <c r="E51" s="213">
        <v>3.0</v>
      </c>
      <c r="F51" s="218">
        <v>3.0</v>
      </c>
      <c r="G51" s="221">
        <v>10.0</v>
      </c>
      <c r="H51" s="244">
        <v>10.0</v>
      </c>
      <c r="I51" s="226">
        <f t="shared" si="2"/>
        <v>0.8333333333</v>
      </c>
      <c r="J51" s="193"/>
      <c r="K51" s="193"/>
      <c r="L51" s="193"/>
      <c r="M51" s="193"/>
      <c r="N51" s="193"/>
      <c r="O51" s="193"/>
      <c r="P51" s="193"/>
      <c r="Q51" s="193"/>
      <c r="R51" s="193"/>
      <c r="S51" s="193"/>
      <c r="T51" s="193"/>
      <c r="U51" s="193"/>
      <c r="V51" s="193"/>
      <c r="W51" s="193"/>
      <c r="X51" s="193"/>
      <c r="Y51" s="193"/>
      <c r="Z51" s="193"/>
    </row>
    <row r="52" ht="12.75" customHeight="1">
      <c r="A52" s="213" t="s">
        <v>618</v>
      </c>
      <c r="B52" s="214" t="s">
        <v>619</v>
      </c>
      <c r="C52" s="214" t="s">
        <v>620</v>
      </c>
      <c r="D52" s="240" t="s">
        <v>621</v>
      </c>
      <c r="E52" s="213">
        <v>3.0</v>
      </c>
      <c r="F52" s="218">
        <v>3.0</v>
      </c>
      <c r="G52" s="221">
        <v>9.0</v>
      </c>
      <c r="H52" s="244">
        <v>9.0</v>
      </c>
      <c r="I52" s="226">
        <f t="shared" si="2"/>
        <v>0.75</v>
      </c>
      <c r="J52" s="193"/>
      <c r="K52" s="193"/>
      <c r="L52" s="193"/>
      <c r="M52" s="193"/>
      <c r="N52" s="193"/>
      <c r="O52" s="193"/>
      <c r="P52" s="193"/>
      <c r="Q52" s="193"/>
      <c r="R52" s="193"/>
      <c r="S52" s="193"/>
      <c r="T52" s="193"/>
      <c r="U52" s="193"/>
      <c r="V52" s="193"/>
      <c r="W52" s="193"/>
      <c r="X52" s="193"/>
      <c r="Y52" s="193"/>
      <c r="Z52" s="193"/>
    </row>
    <row r="53" ht="12.75" customHeight="1">
      <c r="A53" s="213" t="s">
        <v>622</v>
      </c>
      <c r="B53" s="214" t="s">
        <v>619</v>
      </c>
      <c r="C53" s="214" t="s">
        <v>620</v>
      </c>
      <c r="D53" s="240" t="s">
        <v>623</v>
      </c>
      <c r="E53" s="213">
        <v>3.0</v>
      </c>
      <c r="F53" s="218">
        <v>3.0</v>
      </c>
      <c r="G53" s="221">
        <v>13.0</v>
      </c>
      <c r="H53" s="244">
        <v>13.0</v>
      </c>
      <c r="I53" s="226">
        <f t="shared" si="2"/>
        <v>1.083333333</v>
      </c>
      <c r="J53" s="193"/>
      <c r="K53" s="193"/>
      <c r="L53" s="193"/>
      <c r="M53" s="193"/>
      <c r="N53" s="193"/>
      <c r="O53" s="193"/>
      <c r="P53" s="193"/>
      <c r="Q53" s="193"/>
      <c r="R53" s="193"/>
      <c r="S53" s="193"/>
      <c r="T53" s="193"/>
      <c r="U53" s="193"/>
      <c r="V53" s="193"/>
      <c r="W53" s="193"/>
      <c r="X53" s="193"/>
      <c r="Y53" s="193"/>
      <c r="Z53" s="193"/>
    </row>
    <row r="54" ht="12.75" customHeight="1">
      <c r="A54" s="213" t="s">
        <v>624</v>
      </c>
      <c r="B54" s="214" t="s">
        <v>619</v>
      </c>
      <c r="C54" s="214" t="s">
        <v>620</v>
      </c>
      <c r="D54" s="240" t="s">
        <v>625</v>
      </c>
      <c r="E54" s="213">
        <v>3.0</v>
      </c>
      <c r="F54" s="218">
        <v>3.0</v>
      </c>
      <c r="G54" s="221">
        <v>9.0</v>
      </c>
      <c r="H54" s="244">
        <v>9.0</v>
      </c>
      <c r="I54" s="226">
        <f t="shared" si="2"/>
        <v>0.75</v>
      </c>
      <c r="J54" s="193"/>
      <c r="K54" s="193"/>
      <c r="L54" s="193"/>
      <c r="M54" s="193"/>
      <c r="N54" s="193"/>
      <c r="O54" s="193"/>
      <c r="P54" s="193"/>
      <c r="Q54" s="193"/>
      <c r="R54" s="193"/>
      <c r="S54" s="193"/>
      <c r="T54" s="193"/>
      <c r="U54" s="193"/>
      <c r="V54" s="193"/>
      <c r="W54" s="193"/>
      <c r="X54" s="193"/>
      <c r="Y54" s="193"/>
      <c r="Z54" s="193"/>
    </row>
    <row r="55" ht="12.75" customHeight="1">
      <c r="A55" s="213" t="s">
        <v>627</v>
      </c>
      <c r="B55" s="214" t="s">
        <v>619</v>
      </c>
      <c r="C55" s="214" t="s">
        <v>620</v>
      </c>
      <c r="D55" s="240" t="s">
        <v>628</v>
      </c>
      <c r="E55" s="213">
        <v>3.0</v>
      </c>
      <c r="F55" s="218">
        <v>3.0</v>
      </c>
      <c r="G55" s="221">
        <v>9.0</v>
      </c>
      <c r="H55" s="244">
        <v>9.0</v>
      </c>
      <c r="I55" s="226">
        <f t="shared" si="2"/>
        <v>0.75</v>
      </c>
      <c r="J55" s="193"/>
      <c r="K55" s="193"/>
      <c r="L55" s="193"/>
      <c r="M55" s="193"/>
      <c r="N55" s="193"/>
      <c r="O55" s="193"/>
      <c r="P55" s="193"/>
      <c r="Q55" s="193"/>
      <c r="R55" s="193"/>
      <c r="S55" s="193"/>
      <c r="T55" s="193"/>
      <c r="U55" s="193"/>
      <c r="V55" s="193"/>
      <c r="W55" s="193"/>
      <c r="X55" s="193"/>
      <c r="Y55" s="193"/>
      <c r="Z55" s="193"/>
    </row>
    <row r="56" ht="12.75" customHeight="1">
      <c r="A56" s="213" t="s">
        <v>631</v>
      </c>
      <c r="B56" s="214" t="s">
        <v>619</v>
      </c>
      <c r="C56" s="214" t="s">
        <v>620</v>
      </c>
      <c r="D56" s="240" t="s">
        <v>632</v>
      </c>
      <c r="E56" s="213">
        <v>3.0</v>
      </c>
      <c r="F56" s="218">
        <v>3.0</v>
      </c>
      <c r="G56" s="221">
        <v>9.0</v>
      </c>
      <c r="H56" s="244">
        <v>9.0</v>
      </c>
      <c r="I56" s="226">
        <f t="shared" si="2"/>
        <v>0.75</v>
      </c>
      <c r="J56" s="193"/>
      <c r="K56" s="193"/>
      <c r="L56" s="193"/>
      <c r="M56" s="193"/>
      <c r="N56" s="193"/>
      <c r="O56" s="193"/>
      <c r="P56" s="193"/>
      <c r="Q56" s="193"/>
      <c r="R56" s="193"/>
      <c r="S56" s="193"/>
      <c r="T56" s="193"/>
      <c r="U56" s="193"/>
      <c r="V56" s="193"/>
      <c r="W56" s="193"/>
      <c r="X56" s="193"/>
      <c r="Y56" s="193"/>
      <c r="Z56" s="193"/>
    </row>
    <row r="57" ht="12.75" customHeight="1">
      <c r="A57" s="213" t="s">
        <v>634</v>
      </c>
      <c r="B57" s="214" t="s">
        <v>619</v>
      </c>
      <c r="C57" s="214" t="s">
        <v>620</v>
      </c>
      <c r="D57" s="240" t="s">
        <v>635</v>
      </c>
      <c r="E57" s="213">
        <v>3.0</v>
      </c>
      <c r="F57" s="218">
        <v>3.0</v>
      </c>
      <c r="G57" s="221">
        <v>9.0</v>
      </c>
      <c r="H57" s="244">
        <v>9.0</v>
      </c>
      <c r="I57" s="226">
        <f t="shared" si="2"/>
        <v>0.75</v>
      </c>
      <c r="J57" s="193"/>
      <c r="K57" s="193"/>
      <c r="L57" s="193"/>
      <c r="M57" s="193"/>
      <c r="N57" s="193"/>
      <c r="O57" s="193"/>
      <c r="P57" s="193"/>
      <c r="Q57" s="193"/>
      <c r="R57" s="193"/>
      <c r="S57" s="193"/>
      <c r="T57" s="193"/>
      <c r="U57" s="193"/>
      <c r="V57" s="193"/>
      <c r="W57" s="193"/>
      <c r="X57" s="193"/>
      <c r="Y57" s="193"/>
      <c r="Z57" s="193"/>
    </row>
    <row r="58" ht="12.75" customHeight="1">
      <c r="A58" s="213" t="s">
        <v>637</v>
      </c>
      <c r="B58" s="214" t="s">
        <v>639</v>
      </c>
      <c r="C58" s="214" t="s">
        <v>640</v>
      </c>
      <c r="D58" s="240" t="s">
        <v>641</v>
      </c>
      <c r="E58" s="213">
        <v>3.0</v>
      </c>
      <c r="F58" s="218">
        <v>3.0</v>
      </c>
      <c r="G58" s="221">
        <v>8.0</v>
      </c>
      <c r="H58" s="244">
        <v>8.0</v>
      </c>
      <c r="I58" s="226">
        <f t="shared" si="2"/>
        <v>0.6666666667</v>
      </c>
      <c r="J58" s="193"/>
      <c r="K58" s="193"/>
      <c r="L58" s="193"/>
      <c r="M58" s="193"/>
      <c r="N58" s="193"/>
      <c r="O58" s="193"/>
      <c r="P58" s="193"/>
      <c r="Q58" s="193"/>
      <c r="R58" s="193"/>
      <c r="S58" s="193"/>
      <c r="T58" s="193"/>
      <c r="U58" s="193"/>
      <c r="V58" s="193"/>
      <c r="W58" s="193"/>
      <c r="X58" s="193"/>
      <c r="Y58" s="193"/>
      <c r="Z58" s="193"/>
    </row>
    <row r="59" ht="12.75" customHeight="1">
      <c r="A59" s="213" t="s">
        <v>645</v>
      </c>
      <c r="B59" s="214" t="s">
        <v>639</v>
      </c>
      <c r="C59" s="214" t="s">
        <v>640</v>
      </c>
      <c r="D59" s="249" t="s">
        <v>646</v>
      </c>
      <c r="E59" s="229" t="s">
        <v>181</v>
      </c>
      <c r="F59" s="250">
        <v>3.0</v>
      </c>
      <c r="G59" s="221">
        <v>13.0</v>
      </c>
      <c r="H59" s="244">
        <v>13.0</v>
      </c>
      <c r="I59" s="226">
        <f t="shared" si="2"/>
        <v>1.083333333</v>
      </c>
      <c r="J59" s="193"/>
      <c r="K59" s="193"/>
      <c r="L59" s="193"/>
      <c r="M59" s="193"/>
      <c r="N59" s="193"/>
      <c r="O59" s="193"/>
      <c r="P59" s="193"/>
      <c r="Q59" s="193"/>
      <c r="R59" s="193"/>
      <c r="S59" s="193"/>
      <c r="T59" s="193"/>
      <c r="U59" s="193"/>
      <c r="V59" s="193"/>
      <c r="W59" s="193"/>
      <c r="X59" s="193"/>
      <c r="Y59" s="193"/>
      <c r="Z59" s="193"/>
    </row>
    <row r="60" ht="12.75" customHeight="1">
      <c r="A60" s="213" t="s">
        <v>649</v>
      </c>
      <c r="B60" s="214" t="s">
        <v>639</v>
      </c>
      <c r="C60" s="214" t="s">
        <v>640</v>
      </c>
      <c r="D60" s="249" t="s">
        <v>650</v>
      </c>
      <c r="E60" s="229" t="s">
        <v>181</v>
      </c>
      <c r="F60" s="250">
        <v>3.0</v>
      </c>
      <c r="G60" s="221">
        <v>15.0</v>
      </c>
      <c r="H60" s="244">
        <v>15.0</v>
      </c>
      <c r="I60" s="226">
        <f t="shared" si="2"/>
        <v>1.25</v>
      </c>
      <c r="J60" s="193"/>
      <c r="K60" s="193"/>
      <c r="L60" s="193"/>
      <c r="M60" s="193"/>
      <c r="N60" s="193"/>
      <c r="O60" s="193"/>
      <c r="P60" s="193"/>
      <c r="Q60" s="193"/>
      <c r="R60" s="193"/>
      <c r="S60" s="193"/>
      <c r="T60" s="193"/>
      <c r="U60" s="193"/>
      <c r="V60" s="193"/>
      <c r="W60" s="193"/>
      <c r="X60" s="193"/>
      <c r="Y60" s="193"/>
      <c r="Z60" s="193"/>
    </row>
    <row r="61" ht="12.75" customHeight="1">
      <c r="A61" s="213" t="s">
        <v>651</v>
      </c>
      <c r="B61" s="214" t="s">
        <v>639</v>
      </c>
      <c r="C61" s="214" t="s">
        <v>640</v>
      </c>
      <c r="D61" s="249" t="s">
        <v>653</v>
      </c>
      <c r="E61" s="229" t="s">
        <v>181</v>
      </c>
      <c r="F61" s="250"/>
      <c r="G61" s="221">
        <v>18.0</v>
      </c>
      <c r="H61" s="244"/>
      <c r="I61" s="226">
        <f t="shared" si="2"/>
        <v>0</v>
      </c>
      <c r="J61" s="193"/>
      <c r="K61" s="193"/>
      <c r="L61" s="193"/>
      <c r="M61" s="193"/>
      <c r="N61" s="193"/>
      <c r="O61" s="193"/>
      <c r="P61" s="193"/>
      <c r="Q61" s="193"/>
      <c r="R61" s="193"/>
      <c r="S61" s="193"/>
      <c r="T61" s="193"/>
      <c r="U61" s="193"/>
      <c r="V61" s="193"/>
      <c r="W61" s="193"/>
      <c r="X61" s="193"/>
      <c r="Y61" s="193"/>
      <c r="Z61" s="193"/>
    </row>
    <row r="62" ht="12.75" customHeight="1">
      <c r="A62" s="213" t="s">
        <v>655</v>
      </c>
      <c r="B62" s="214" t="s">
        <v>639</v>
      </c>
      <c r="C62" s="214" t="s">
        <v>640</v>
      </c>
      <c r="D62" s="249" t="s">
        <v>656</v>
      </c>
      <c r="E62" s="229" t="s">
        <v>181</v>
      </c>
      <c r="F62" s="250"/>
      <c r="G62" s="221">
        <v>25.0</v>
      </c>
      <c r="H62" s="244"/>
      <c r="I62" s="226">
        <f t="shared" si="2"/>
        <v>0</v>
      </c>
      <c r="J62" s="193"/>
      <c r="K62" s="193"/>
      <c r="L62" s="193"/>
      <c r="M62" s="193"/>
      <c r="N62" s="193"/>
      <c r="O62" s="193"/>
      <c r="P62" s="193"/>
      <c r="Q62" s="193"/>
      <c r="R62" s="193"/>
      <c r="S62" s="193"/>
      <c r="T62" s="193"/>
      <c r="U62" s="193"/>
      <c r="V62" s="193"/>
      <c r="W62" s="193"/>
      <c r="X62" s="193"/>
      <c r="Y62" s="193"/>
      <c r="Z62" s="193"/>
    </row>
    <row r="63" ht="12.75" customHeight="1">
      <c r="A63" s="213" t="s">
        <v>659</v>
      </c>
      <c r="B63" s="214" t="s">
        <v>660</v>
      </c>
      <c r="C63" s="214" t="s">
        <v>660</v>
      </c>
      <c r="D63" s="240" t="s">
        <v>661</v>
      </c>
      <c r="E63" s="213">
        <v>3.0</v>
      </c>
      <c r="F63" s="250">
        <v>3.0</v>
      </c>
      <c r="G63" s="221">
        <v>33.0</v>
      </c>
      <c r="H63" s="244">
        <v>33.0</v>
      </c>
      <c r="I63" s="226">
        <f t="shared" si="2"/>
        <v>2.75</v>
      </c>
      <c r="J63" s="193"/>
      <c r="K63" s="193"/>
      <c r="L63" s="193"/>
      <c r="M63" s="193"/>
      <c r="N63" s="193"/>
      <c r="O63" s="193"/>
      <c r="P63" s="193"/>
      <c r="Q63" s="193"/>
      <c r="R63" s="193"/>
      <c r="S63" s="193"/>
      <c r="T63" s="193"/>
      <c r="U63" s="193"/>
      <c r="V63" s="193"/>
      <c r="W63" s="193"/>
      <c r="X63" s="193"/>
      <c r="Y63" s="193"/>
      <c r="Z63" s="193"/>
    </row>
    <row r="64" ht="12.75" customHeight="1">
      <c r="A64" s="213" t="s">
        <v>664</v>
      </c>
      <c r="B64" s="214" t="s">
        <v>660</v>
      </c>
      <c r="C64" s="214" t="s">
        <v>665</v>
      </c>
      <c r="D64" s="252" t="s">
        <v>666</v>
      </c>
      <c r="E64" s="229" t="s">
        <v>181</v>
      </c>
      <c r="F64" s="250"/>
      <c r="G64" s="221" t="s">
        <v>551</v>
      </c>
      <c r="H64" s="244"/>
      <c r="I64" s="226">
        <f t="shared" si="2"/>
        <v>0</v>
      </c>
      <c r="J64" s="193"/>
      <c r="K64" s="193"/>
      <c r="L64" s="193"/>
      <c r="M64" s="193"/>
      <c r="N64" s="193"/>
      <c r="O64" s="193"/>
      <c r="P64" s="193"/>
      <c r="Q64" s="193"/>
      <c r="R64" s="193"/>
      <c r="S64" s="193"/>
      <c r="T64" s="193"/>
      <c r="U64" s="193"/>
      <c r="V64" s="193"/>
      <c r="W64" s="193"/>
      <c r="X64" s="193"/>
      <c r="Y64" s="193"/>
      <c r="Z64" s="193"/>
    </row>
    <row r="65" ht="12.75" customHeight="1">
      <c r="A65" s="213" t="s">
        <v>670</v>
      </c>
      <c r="B65" s="214" t="s">
        <v>660</v>
      </c>
      <c r="C65" s="214" t="s">
        <v>671</v>
      </c>
      <c r="D65" s="240" t="s">
        <v>672</v>
      </c>
      <c r="E65" s="229" t="s">
        <v>181</v>
      </c>
      <c r="F65" s="250">
        <v>3.0</v>
      </c>
      <c r="G65" s="221">
        <v>18.0</v>
      </c>
      <c r="H65" s="244">
        <v>18.0</v>
      </c>
      <c r="I65" s="226">
        <f t="shared" si="2"/>
        <v>1.5</v>
      </c>
      <c r="J65" s="193"/>
      <c r="K65" s="193"/>
      <c r="L65" s="193"/>
      <c r="M65" s="193"/>
      <c r="N65" s="193"/>
      <c r="O65" s="193"/>
      <c r="P65" s="193"/>
      <c r="Q65" s="193"/>
      <c r="R65" s="193"/>
      <c r="S65" s="193"/>
      <c r="T65" s="193"/>
      <c r="U65" s="193"/>
      <c r="V65" s="193"/>
      <c r="W65" s="193"/>
      <c r="X65" s="193"/>
      <c r="Y65" s="193"/>
      <c r="Z65" s="193"/>
    </row>
    <row r="66" ht="12.75" customHeight="1">
      <c r="A66" s="213" t="s">
        <v>673</v>
      </c>
      <c r="B66" s="214" t="s">
        <v>674</v>
      </c>
      <c r="C66" s="214" t="s">
        <v>675</v>
      </c>
      <c r="D66" s="249" t="s">
        <v>676</v>
      </c>
      <c r="E66" s="229" t="s">
        <v>181</v>
      </c>
      <c r="F66" s="250">
        <v>3.0</v>
      </c>
      <c r="G66" s="221">
        <v>15.0</v>
      </c>
      <c r="H66" s="244">
        <v>15.0</v>
      </c>
      <c r="I66" s="226">
        <f t="shared" si="2"/>
        <v>1.25</v>
      </c>
      <c r="J66" s="193"/>
      <c r="K66" s="193"/>
      <c r="L66" s="193"/>
      <c r="M66" s="193"/>
      <c r="N66" s="193"/>
      <c r="O66" s="193"/>
      <c r="P66" s="193"/>
      <c r="Q66" s="193"/>
      <c r="R66" s="193"/>
      <c r="S66" s="193"/>
      <c r="T66" s="193"/>
      <c r="U66" s="193"/>
      <c r="V66" s="193"/>
      <c r="W66" s="193"/>
      <c r="X66" s="193"/>
      <c r="Y66" s="193"/>
      <c r="Z66" s="193"/>
    </row>
    <row r="67" ht="12.75" customHeight="1">
      <c r="A67" s="213" t="s">
        <v>677</v>
      </c>
      <c r="B67" s="214" t="s">
        <v>674</v>
      </c>
      <c r="C67" s="214" t="s">
        <v>675</v>
      </c>
      <c r="D67" s="249" t="s">
        <v>678</v>
      </c>
      <c r="E67" s="229" t="s">
        <v>181</v>
      </c>
      <c r="F67" s="250">
        <v>4.0</v>
      </c>
      <c r="G67" s="221">
        <v>7.0</v>
      </c>
      <c r="H67" s="244">
        <v>7.0</v>
      </c>
      <c r="I67" s="226">
        <f t="shared" si="2"/>
        <v>0.5833333333</v>
      </c>
      <c r="J67" s="193"/>
      <c r="K67" s="193"/>
      <c r="L67" s="193"/>
      <c r="M67" s="193"/>
      <c r="N67" s="193"/>
      <c r="O67" s="193"/>
      <c r="P67" s="193"/>
      <c r="Q67" s="193"/>
      <c r="R67" s="193"/>
      <c r="S67" s="193"/>
      <c r="T67" s="193"/>
      <c r="U67" s="193"/>
      <c r="V67" s="193"/>
      <c r="W67" s="193"/>
      <c r="X67" s="193"/>
      <c r="Y67" s="193"/>
      <c r="Z67" s="193"/>
    </row>
    <row r="68" ht="12.75" customHeight="1">
      <c r="A68" s="213" t="s">
        <v>679</v>
      </c>
      <c r="B68" s="214" t="s">
        <v>674</v>
      </c>
      <c r="C68" s="214" t="s">
        <v>675</v>
      </c>
      <c r="D68" s="249" t="s">
        <v>680</v>
      </c>
      <c r="E68" s="229" t="s">
        <v>181</v>
      </c>
      <c r="F68" s="250">
        <v>4.0</v>
      </c>
      <c r="G68" s="221">
        <v>23.0</v>
      </c>
      <c r="H68" s="244">
        <v>23.0</v>
      </c>
      <c r="I68" s="226">
        <f t="shared" si="2"/>
        <v>1.916666667</v>
      </c>
      <c r="J68" s="193"/>
      <c r="K68" s="193"/>
      <c r="L68" s="193"/>
      <c r="M68" s="193"/>
      <c r="N68" s="193"/>
      <c r="O68" s="193"/>
      <c r="P68" s="193"/>
      <c r="Q68" s="193"/>
      <c r="R68" s="193"/>
      <c r="S68" s="193"/>
      <c r="T68" s="193"/>
      <c r="U68" s="193"/>
      <c r="V68" s="193"/>
      <c r="W68" s="193"/>
      <c r="X68" s="193"/>
      <c r="Y68" s="193"/>
      <c r="Z68" s="193"/>
    </row>
    <row r="69" ht="12.75" customHeight="1">
      <c r="A69" s="213" t="s">
        <v>681</v>
      </c>
      <c r="B69" s="214" t="s">
        <v>674</v>
      </c>
      <c r="C69" s="214" t="s">
        <v>675</v>
      </c>
      <c r="D69" s="249" t="s">
        <v>682</v>
      </c>
      <c r="E69" s="229" t="s">
        <v>181</v>
      </c>
      <c r="F69" s="250"/>
      <c r="G69" s="221">
        <v>23.0</v>
      </c>
      <c r="H69" s="244"/>
      <c r="I69" s="226">
        <f t="shared" si="2"/>
        <v>0</v>
      </c>
      <c r="J69" s="193"/>
      <c r="K69" s="193"/>
      <c r="L69" s="193"/>
      <c r="M69" s="193"/>
      <c r="N69" s="193"/>
      <c r="O69" s="193"/>
      <c r="P69" s="193"/>
      <c r="Q69" s="193"/>
      <c r="R69" s="193"/>
      <c r="S69" s="193"/>
      <c r="T69" s="193"/>
      <c r="U69" s="193"/>
      <c r="V69" s="193"/>
      <c r="W69" s="193"/>
      <c r="X69" s="193"/>
      <c r="Y69" s="193"/>
      <c r="Z69" s="193"/>
    </row>
    <row r="70" ht="12.75" customHeight="1">
      <c r="A70" s="213" t="s">
        <v>683</v>
      </c>
      <c r="B70" s="214" t="s">
        <v>674</v>
      </c>
      <c r="C70" s="214" t="s">
        <v>675</v>
      </c>
      <c r="D70" s="249" t="s">
        <v>684</v>
      </c>
      <c r="E70" s="229" t="s">
        <v>181</v>
      </c>
      <c r="F70" s="250">
        <v>3.0</v>
      </c>
      <c r="G70" s="221">
        <v>23.0</v>
      </c>
      <c r="H70" s="244">
        <v>23.0</v>
      </c>
      <c r="I70" s="226">
        <f t="shared" si="2"/>
        <v>1.916666667</v>
      </c>
      <c r="J70" s="193"/>
      <c r="K70" s="193"/>
      <c r="L70" s="193"/>
      <c r="M70" s="193"/>
      <c r="N70" s="193"/>
      <c r="O70" s="193"/>
      <c r="P70" s="193"/>
      <c r="Q70" s="193"/>
      <c r="R70" s="193"/>
      <c r="S70" s="193"/>
      <c r="T70" s="193"/>
      <c r="U70" s="193"/>
      <c r="V70" s="193"/>
      <c r="W70" s="193"/>
      <c r="X70" s="193"/>
      <c r="Y70" s="193"/>
      <c r="Z70" s="193"/>
    </row>
    <row r="71" ht="12.75" customHeight="1">
      <c r="A71" s="213" t="s">
        <v>685</v>
      </c>
      <c r="B71" s="214" t="s">
        <v>674</v>
      </c>
      <c r="C71" s="214" t="s">
        <v>686</v>
      </c>
      <c r="D71" s="249" t="s">
        <v>687</v>
      </c>
      <c r="E71" s="229" t="s">
        <v>181</v>
      </c>
      <c r="F71" s="250"/>
      <c r="G71" s="221">
        <v>13.0</v>
      </c>
      <c r="H71" s="244"/>
      <c r="I71" s="226">
        <f t="shared" si="2"/>
        <v>0</v>
      </c>
      <c r="J71" s="193"/>
      <c r="K71" s="193"/>
      <c r="L71" s="193"/>
      <c r="M71" s="193"/>
      <c r="N71" s="193"/>
      <c r="O71" s="193"/>
      <c r="P71" s="193"/>
      <c r="Q71" s="193"/>
      <c r="R71" s="193"/>
      <c r="S71" s="193"/>
      <c r="T71" s="193"/>
      <c r="U71" s="193"/>
      <c r="V71" s="193"/>
      <c r="W71" s="193"/>
      <c r="X71" s="193"/>
      <c r="Y71" s="193"/>
      <c r="Z71" s="193"/>
    </row>
    <row r="72" ht="12.75" customHeight="1">
      <c r="A72" s="213" t="s">
        <v>688</v>
      </c>
      <c r="B72" s="214" t="s">
        <v>674</v>
      </c>
      <c r="C72" s="214" t="s">
        <v>686</v>
      </c>
      <c r="D72" s="249" t="s">
        <v>689</v>
      </c>
      <c r="E72" s="229" t="s">
        <v>181</v>
      </c>
      <c r="F72" s="250">
        <v>4.0</v>
      </c>
      <c r="G72" s="221">
        <v>28.0</v>
      </c>
      <c r="H72" s="244">
        <v>28.0</v>
      </c>
      <c r="I72" s="226">
        <f t="shared" si="2"/>
        <v>2.333333333</v>
      </c>
      <c r="J72" s="193"/>
      <c r="K72" s="193"/>
      <c r="L72" s="193"/>
      <c r="M72" s="193"/>
      <c r="N72" s="193"/>
      <c r="O72" s="193"/>
      <c r="P72" s="193"/>
      <c r="Q72" s="193"/>
      <c r="R72" s="193"/>
      <c r="S72" s="193"/>
      <c r="T72" s="193"/>
      <c r="U72" s="193"/>
      <c r="V72" s="193"/>
      <c r="W72" s="193"/>
      <c r="X72" s="193"/>
      <c r="Y72" s="193"/>
      <c r="Z72" s="193"/>
    </row>
    <row r="73" ht="12.75" customHeight="1">
      <c r="A73" s="213" t="s">
        <v>690</v>
      </c>
      <c r="B73" s="214" t="s">
        <v>674</v>
      </c>
      <c r="C73" s="214" t="s">
        <v>686</v>
      </c>
      <c r="D73" s="249" t="s">
        <v>691</v>
      </c>
      <c r="E73" s="229" t="s">
        <v>181</v>
      </c>
      <c r="F73" s="250"/>
      <c r="G73" s="221">
        <v>38.0</v>
      </c>
      <c r="H73" s="244"/>
      <c r="I73" s="226">
        <f t="shared" si="2"/>
        <v>0</v>
      </c>
      <c r="J73" s="193"/>
      <c r="K73" s="193"/>
      <c r="L73" s="193"/>
      <c r="M73" s="193"/>
      <c r="N73" s="193"/>
      <c r="O73" s="193"/>
      <c r="P73" s="193"/>
      <c r="Q73" s="193"/>
      <c r="R73" s="193"/>
      <c r="S73" s="193"/>
      <c r="T73" s="193"/>
      <c r="U73" s="193"/>
      <c r="V73" s="193"/>
      <c r="W73" s="193"/>
      <c r="X73" s="193"/>
      <c r="Y73" s="193"/>
      <c r="Z73" s="193"/>
    </row>
    <row r="74" ht="12.75" customHeight="1">
      <c r="A74" s="213" t="s">
        <v>692</v>
      </c>
      <c r="B74" s="214" t="s">
        <v>674</v>
      </c>
      <c r="C74" s="214" t="s">
        <v>693</v>
      </c>
      <c r="D74" s="249" t="s">
        <v>694</v>
      </c>
      <c r="E74" s="229" t="s">
        <v>181</v>
      </c>
      <c r="F74" s="250">
        <v>4.0</v>
      </c>
      <c r="G74" s="221">
        <v>28.0</v>
      </c>
      <c r="H74" s="244">
        <v>28.0</v>
      </c>
      <c r="I74" s="226">
        <f t="shared" si="2"/>
        <v>2.333333333</v>
      </c>
      <c r="J74" s="193"/>
      <c r="K74" s="193"/>
      <c r="L74" s="193"/>
      <c r="M74" s="193"/>
      <c r="N74" s="193"/>
      <c r="O74" s="193"/>
      <c r="P74" s="193"/>
      <c r="Q74" s="193"/>
      <c r="R74" s="193"/>
      <c r="S74" s="193"/>
      <c r="T74" s="193"/>
      <c r="U74" s="193"/>
      <c r="V74" s="193"/>
      <c r="W74" s="193"/>
      <c r="X74" s="193"/>
      <c r="Y74" s="193"/>
      <c r="Z74" s="193"/>
    </row>
    <row r="75" ht="12.75" customHeight="1">
      <c r="A75" s="213" t="s">
        <v>695</v>
      </c>
      <c r="B75" s="214" t="s">
        <v>674</v>
      </c>
      <c r="C75" s="214" t="s">
        <v>693</v>
      </c>
      <c r="D75" s="249" t="s">
        <v>696</v>
      </c>
      <c r="E75" s="229" t="s">
        <v>181</v>
      </c>
      <c r="F75" s="250">
        <v>4.0</v>
      </c>
      <c r="G75" s="221">
        <v>28.0</v>
      </c>
      <c r="H75" s="244">
        <v>28.0</v>
      </c>
      <c r="I75" s="226">
        <f t="shared" si="2"/>
        <v>2.333333333</v>
      </c>
      <c r="J75" s="193"/>
      <c r="K75" s="193"/>
      <c r="L75" s="193"/>
      <c r="M75" s="193"/>
      <c r="N75" s="193"/>
      <c r="O75" s="193"/>
      <c r="P75" s="193"/>
      <c r="Q75" s="193"/>
      <c r="R75" s="193"/>
      <c r="S75" s="193"/>
      <c r="T75" s="193"/>
      <c r="U75" s="193"/>
      <c r="V75" s="193"/>
      <c r="W75" s="193"/>
      <c r="X75" s="193"/>
      <c r="Y75" s="193"/>
      <c r="Z75" s="193"/>
    </row>
    <row r="76" ht="12.75" customHeight="1">
      <c r="A76" s="213" t="s">
        <v>697</v>
      </c>
      <c r="B76" s="214" t="s">
        <v>674</v>
      </c>
      <c r="C76" s="214" t="s">
        <v>693</v>
      </c>
      <c r="D76" s="252" t="s">
        <v>698</v>
      </c>
      <c r="E76" s="229" t="s">
        <v>181</v>
      </c>
      <c r="F76" s="250"/>
      <c r="G76" s="221" t="s">
        <v>551</v>
      </c>
      <c r="H76" s="244"/>
      <c r="I76" s="226">
        <f t="shared" si="2"/>
        <v>0</v>
      </c>
      <c r="J76" s="193"/>
      <c r="K76" s="193"/>
      <c r="L76" s="193"/>
      <c r="M76" s="193"/>
      <c r="N76" s="193"/>
      <c r="O76" s="193"/>
      <c r="P76" s="193"/>
      <c r="Q76" s="193"/>
      <c r="R76" s="193"/>
      <c r="S76" s="193"/>
      <c r="T76" s="193"/>
      <c r="U76" s="193"/>
      <c r="V76" s="193"/>
      <c r="W76" s="193"/>
      <c r="X76" s="193"/>
      <c r="Y76" s="193"/>
      <c r="Z76" s="193"/>
    </row>
    <row r="77" ht="12.75" customHeight="1">
      <c r="A77" s="213" t="s">
        <v>699</v>
      </c>
      <c r="B77" s="214" t="s">
        <v>674</v>
      </c>
      <c r="C77" s="214" t="s">
        <v>693</v>
      </c>
      <c r="D77" s="249" t="s">
        <v>700</v>
      </c>
      <c r="E77" s="229" t="s">
        <v>181</v>
      </c>
      <c r="F77" s="250">
        <v>4.0</v>
      </c>
      <c r="G77" s="221">
        <v>13.0</v>
      </c>
      <c r="H77" s="244">
        <v>13.0</v>
      </c>
      <c r="I77" s="226">
        <f t="shared" si="2"/>
        <v>1.083333333</v>
      </c>
      <c r="J77" s="193"/>
      <c r="K77" s="193"/>
      <c r="L77" s="193"/>
      <c r="M77" s="193"/>
      <c r="N77" s="193"/>
      <c r="O77" s="193"/>
      <c r="P77" s="193"/>
      <c r="Q77" s="193"/>
      <c r="R77" s="193"/>
      <c r="S77" s="193"/>
      <c r="T77" s="193"/>
      <c r="U77" s="193"/>
      <c r="V77" s="193"/>
      <c r="W77" s="193"/>
      <c r="X77" s="193"/>
      <c r="Y77" s="193"/>
      <c r="Z77" s="193"/>
    </row>
    <row r="78" ht="12.75" customHeight="1">
      <c r="A78" s="213" t="s">
        <v>701</v>
      </c>
      <c r="B78" s="214" t="s">
        <v>674</v>
      </c>
      <c r="C78" s="214" t="s">
        <v>693</v>
      </c>
      <c r="D78" s="249" t="s">
        <v>702</v>
      </c>
      <c r="E78" s="229" t="s">
        <v>181</v>
      </c>
      <c r="F78" s="250"/>
      <c r="G78" s="221">
        <v>8.0</v>
      </c>
      <c r="H78" s="244"/>
      <c r="I78" s="226">
        <f t="shared" si="2"/>
        <v>0</v>
      </c>
      <c r="J78" s="193"/>
      <c r="K78" s="193"/>
      <c r="L78" s="193"/>
      <c r="M78" s="193"/>
      <c r="N78" s="193"/>
      <c r="O78" s="193"/>
      <c r="P78" s="193"/>
      <c r="Q78" s="193"/>
      <c r="R78" s="193"/>
      <c r="S78" s="193"/>
      <c r="T78" s="193"/>
      <c r="U78" s="193"/>
      <c r="V78" s="193"/>
      <c r="W78" s="193"/>
      <c r="X78" s="193"/>
      <c r="Y78" s="193"/>
      <c r="Z78" s="193"/>
    </row>
    <row r="79" ht="12.75" customHeight="1">
      <c r="A79" s="213" t="s">
        <v>703</v>
      </c>
      <c r="B79" s="214" t="s">
        <v>704</v>
      </c>
      <c r="C79" s="214" t="s">
        <v>705</v>
      </c>
      <c r="D79" s="240" t="s">
        <v>706</v>
      </c>
      <c r="E79" s="213">
        <v>3.0</v>
      </c>
      <c r="F79" s="250">
        <v>3.0</v>
      </c>
      <c r="G79" s="221">
        <v>7.0</v>
      </c>
      <c r="H79" s="244">
        <v>7.0</v>
      </c>
      <c r="I79" s="226">
        <f t="shared" si="2"/>
        <v>0.5833333333</v>
      </c>
      <c r="J79" s="193"/>
      <c r="K79" s="193"/>
      <c r="L79" s="193"/>
      <c r="M79" s="193"/>
      <c r="N79" s="193"/>
      <c r="O79" s="193"/>
      <c r="P79" s="193"/>
      <c r="Q79" s="193"/>
      <c r="R79" s="193"/>
      <c r="S79" s="193"/>
      <c r="T79" s="193"/>
      <c r="U79" s="193"/>
      <c r="V79" s="193"/>
      <c r="W79" s="193"/>
      <c r="X79" s="193"/>
      <c r="Y79" s="193"/>
      <c r="Z79" s="193"/>
    </row>
    <row r="80" ht="12.75" customHeight="1">
      <c r="A80" s="213" t="s">
        <v>707</v>
      </c>
      <c r="B80" s="214" t="s">
        <v>704</v>
      </c>
      <c r="C80" s="214" t="s">
        <v>705</v>
      </c>
      <c r="D80" s="254" t="s">
        <v>708</v>
      </c>
      <c r="E80" s="213">
        <v>3.0</v>
      </c>
      <c r="F80" s="250">
        <v>3.0</v>
      </c>
      <c r="G80" s="221">
        <v>13.0</v>
      </c>
      <c r="H80" s="244">
        <v>13.0</v>
      </c>
      <c r="I80" s="226">
        <f t="shared" si="2"/>
        <v>1.083333333</v>
      </c>
      <c r="J80" s="193"/>
      <c r="K80" s="193"/>
      <c r="L80" s="193"/>
      <c r="M80" s="193"/>
      <c r="N80" s="193"/>
      <c r="O80" s="193"/>
      <c r="P80" s="193"/>
      <c r="Q80" s="193"/>
      <c r="R80" s="193"/>
      <c r="S80" s="193"/>
      <c r="T80" s="193"/>
      <c r="U80" s="193"/>
      <c r="V80" s="193"/>
      <c r="W80" s="193"/>
      <c r="X80" s="193"/>
      <c r="Y80" s="193"/>
      <c r="Z80" s="193"/>
    </row>
    <row r="81" ht="12.75" customHeight="1">
      <c r="A81" s="213" t="s">
        <v>709</v>
      </c>
      <c r="B81" s="214" t="s">
        <v>704</v>
      </c>
      <c r="C81" s="214" t="s">
        <v>705</v>
      </c>
      <c r="D81" s="254" t="s">
        <v>710</v>
      </c>
      <c r="E81" s="213">
        <v>3.0</v>
      </c>
      <c r="F81" s="250">
        <v>3.0</v>
      </c>
      <c r="G81" s="221">
        <v>13.0</v>
      </c>
      <c r="H81" s="244">
        <v>13.0</v>
      </c>
      <c r="I81" s="226">
        <f t="shared" si="2"/>
        <v>1.083333333</v>
      </c>
      <c r="J81" s="193"/>
      <c r="K81" s="193"/>
      <c r="L81" s="193"/>
      <c r="M81" s="193"/>
      <c r="N81" s="193"/>
      <c r="O81" s="193"/>
      <c r="P81" s="193"/>
      <c r="Q81" s="193"/>
      <c r="R81" s="193"/>
      <c r="S81" s="193"/>
      <c r="T81" s="193"/>
      <c r="U81" s="193"/>
      <c r="V81" s="193"/>
      <c r="W81" s="193"/>
      <c r="X81" s="193"/>
      <c r="Y81" s="193"/>
      <c r="Z81" s="193"/>
    </row>
    <row r="82" ht="12.75" customHeight="1">
      <c r="A82" s="213" t="s">
        <v>711</v>
      </c>
      <c r="B82" s="214" t="s">
        <v>704</v>
      </c>
      <c r="C82" s="214" t="s">
        <v>712</v>
      </c>
      <c r="D82" s="255" t="s">
        <v>713</v>
      </c>
      <c r="E82" s="229" t="s">
        <v>181</v>
      </c>
      <c r="F82" s="250">
        <v>4.0</v>
      </c>
      <c r="G82" s="256" t="s">
        <v>551</v>
      </c>
      <c r="H82" s="257"/>
      <c r="I82" s="226">
        <f t="shared" si="2"/>
        <v>0</v>
      </c>
      <c r="J82" s="193"/>
      <c r="K82" s="193"/>
      <c r="L82" s="193"/>
      <c r="M82" s="193"/>
      <c r="N82" s="193"/>
      <c r="O82" s="193"/>
      <c r="P82" s="193"/>
      <c r="Q82" s="193"/>
      <c r="R82" s="193"/>
      <c r="S82" s="193"/>
      <c r="T82" s="193"/>
      <c r="U82" s="193"/>
      <c r="V82" s="193"/>
      <c r="W82" s="193"/>
      <c r="X82" s="193"/>
      <c r="Y82" s="193"/>
      <c r="Z82" s="193"/>
    </row>
    <row r="83" ht="12.75" customHeight="1">
      <c r="A83" s="213" t="s">
        <v>714</v>
      </c>
      <c r="B83" s="214" t="s">
        <v>674</v>
      </c>
      <c r="C83" s="214" t="s">
        <v>693</v>
      </c>
      <c r="D83" s="258" t="s">
        <v>715</v>
      </c>
      <c r="E83" s="213" t="s">
        <v>181</v>
      </c>
      <c r="F83" s="250">
        <v>4.0</v>
      </c>
      <c r="G83" s="221" t="s">
        <v>551</v>
      </c>
      <c r="H83" s="244">
        <v>15.0</v>
      </c>
      <c r="I83" s="226">
        <f t="shared" si="2"/>
        <v>1.25</v>
      </c>
      <c r="J83" s="193"/>
      <c r="K83" s="193"/>
      <c r="L83" s="193"/>
      <c r="M83" s="193"/>
      <c r="N83" s="193"/>
      <c r="O83" s="193"/>
      <c r="P83" s="193"/>
      <c r="Q83" s="193"/>
      <c r="R83" s="193"/>
      <c r="S83" s="193"/>
      <c r="T83" s="193"/>
      <c r="U83" s="193"/>
      <c r="V83" s="193"/>
      <c r="W83" s="193"/>
      <c r="X83" s="193"/>
      <c r="Y83" s="193"/>
      <c r="Z83" s="193"/>
    </row>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11:F12"/>
    <mergeCell ref="H11:I11"/>
    <mergeCell ref="A11:A12"/>
    <mergeCell ref="B11:B12"/>
    <mergeCell ref="C11:C12"/>
    <mergeCell ref="D11:D12"/>
    <mergeCell ref="E11:E12"/>
    <mergeCell ref="E6:J6"/>
    <mergeCell ref="E7:J7"/>
    <mergeCell ref="E8:J8"/>
    <mergeCell ref="E9:J9"/>
    <mergeCell ref="A1:K1"/>
    <mergeCell ref="A2:K2"/>
    <mergeCell ref="A4:B4"/>
    <mergeCell ref="E4:K4"/>
    <mergeCell ref="E5:J5"/>
  </mergeCells>
  <conditionalFormatting sqref="K8">
    <cfRule type="cellIs" dxfId="0" priority="1" operator="greaterThan">
      <formula>0.1</formula>
    </cfRule>
  </conditionalFormatting>
  <conditionalFormatting sqref="K8">
    <cfRule type="cellIs" dxfId="1" priority="2" operator="greaterThanOrEqual">
      <formula>0.01</formula>
    </cfRule>
  </conditionalFormatting>
  <printOptions/>
  <pageMargins bottom="0.7875" footer="0.0" header="0.0" left="1.025" right="1.025" top="0.7875"/>
  <pageSetup paperSize="8" scale="80" orientation="landscape"/>
  <headerFooter>
    <oddHeader>&amp;C&amp;A</oddHeader>
    <oddFooter>&amp;CPágina &amp;P</oddFooter>
  </headerFooter>
  <drawing r:id="rId1"/>
</worksheet>
</file>