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9686a30ad2489f/Desktop/Vanderbilt Analytics Boot Camp/Module 1 - Crowdfunding Analysis/"/>
    </mc:Choice>
  </mc:AlternateContent>
  <xr:revisionPtr revIDLastSave="194" documentId="13_ncr:1_{E16E9DDA-6D62-4EC2-8F14-888A4A8BB948}" xr6:coauthVersionLast="46" xr6:coauthVersionMax="46" xr10:uidLastSave="{97B665DF-1759-4179-AB96-9A720F788237}"/>
  <bookViews>
    <workbookView xWindow="28680" yWindow="-1800" windowWidth="29040" windowHeight="15840" firstSheet="1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Category Statistics" sheetId="2" r:id="rId5"/>
    <sheet name="Subcategory Statistics" sheetId="4" r:id="rId6"/>
    <sheet name="Outcomes Based on Launch Date" sheetId="5" r:id="rId7"/>
    <sheet name="Edinburgh Research" sheetId="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C12" i="9"/>
  <c r="C14" i="9" s="1"/>
  <c r="C11" i="9"/>
  <c r="B13" i="9"/>
  <c r="B12" i="9"/>
  <c r="B14" i="9" s="1"/>
  <c r="B11" i="9"/>
  <c r="C7" i="9"/>
  <c r="C6" i="9"/>
  <c r="C5" i="9"/>
  <c r="C4" i="9"/>
  <c r="B7" i="9"/>
  <c r="B6" i="9"/>
  <c r="B5" i="9"/>
  <c r="B4" i="9"/>
  <c r="C10" i="9"/>
  <c r="B10" i="9"/>
  <c r="C9" i="9"/>
  <c r="B9" i="9"/>
  <c r="B2" i="9"/>
  <c r="C2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8" i="12" l="1"/>
  <c r="H8" i="12" s="1"/>
  <c r="E10" i="12"/>
  <c r="G10" i="12" s="1"/>
  <c r="E7" i="12"/>
  <c r="G7" i="12" s="1"/>
  <c r="E9" i="12"/>
  <c r="H9" i="12" s="1"/>
  <c r="E2" i="12"/>
  <c r="H2" i="12" s="1"/>
  <c r="E6" i="12"/>
  <c r="F6" i="12" s="1"/>
  <c r="E13" i="12"/>
  <c r="H13" i="12" s="1"/>
  <c r="E5" i="12"/>
  <c r="G5" i="12" s="1"/>
  <c r="E12" i="12"/>
  <c r="H12" i="12" s="1"/>
  <c r="E4" i="12"/>
  <c r="G4" i="12" s="1"/>
  <c r="E11" i="12"/>
  <c r="F11" i="12" s="1"/>
  <c r="E3" i="12"/>
  <c r="F3" i="12" s="1"/>
  <c r="G8" i="12" l="1"/>
  <c r="F8" i="12"/>
  <c r="F7" i="12"/>
  <c r="G9" i="12"/>
  <c r="F9" i="12"/>
  <c r="H10" i="12"/>
  <c r="F10" i="12"/>
  <c r="H7" i="12"/>
  <c r="H4" i="12"/>
  <c r="H6" i="12"/>
  <c r="F4" i="12"/>
  <c r="H3" i="12"/>
  <c r="G2" i="12"/>
  <c r="F2" i="12"/>
  <c r="F13" i="12"/>
  <c r="G13" i="12"/>
  <c r="G12" i="12"/>
  <c r="F12" i="12"/>
  <c r="G6" i="12"/>
  <c r="H5" i="12"/>
  <c r="G11" i="12"/>
  <c r="F5" i="12"/>
  <c r="H11" i="12"/>
  <c r="G3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<sst xmlns="http://schemas.openxmlformats.org/spreadsheetml/2006/main" count="33050" uniqueCount="8418">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</sst>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80-4ED7-AA5B-3A261EF7EB6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80-4ED7-AA5B-3A261EF7EB6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80-4ED7-AA5B-3A261EF7E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437744"/>
        <c:axId val="1530120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180-4ED7-AA5B-3A261EF7EB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80-4ED7-AA5B-3A261EF7EB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80-4ED7-AA5B-3A261EF7EB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80-4ED7-AA5B-3A261EF7EB63}"/>
                  </c:ext>
                </c:extLst>
              </c15:ser>
            </c15:filteredLineSeries>
          </c:ext>
        </c:extLst>
      </c:lineChart>
      <c:catAx>
        <c:axId val="16804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120592"/>
        <c:crosses val="autoZero"/>
        <c:auto val="1"/>
        <c:lblAlgn val="ctr"/>
        <c:lblOffset val="100"/>
        <c:noMultiLvlLbl val="0"/>
      </c:catAx>
      <c:valAx>
        <c:axId val="15301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225072842158871"/>
          <c:y val="2.3477991177028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45712109171358E-2"/>
          <c:y val="2.9376883445124916E-2"/>
          <c:w val="0.86675281384852942"/>
          <c:h val="0.919580793141598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5-4058-8E95-8B03EB93DC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5-4058-8E95-8B03EB93DC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5-4058-8E95-8B03EB93D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96912"/>
        <c:axId val="64891504"/>
      </c:lineChart>
      <c:catAx>
        <c:axId val="6489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1504"/>
        <c:crosses val="autoZero"/>
        <c:auto val="1"/>
        <c:lblAlgn val="ctr"/>
        <c:lblOffset val="100"/>
        <c:noMultiLvlLbl val="0"/>
      </c:catAx>
      <c:valAx>
        <c:axId val="648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1-46F7-A746-197D85B7DB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4-4370-B13D-361A1F7DE2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4-4370-B13D-361A1F7DE2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4-4370-B13D-361A1F7D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073168"/>
        <c:axId val="495603696"/>
      </c:barChart>
      <c:catAx>
        <c:axId val="21210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03696"/>
        <c:crosses val="autoZero"/>
        <c:auto val="1"/>
        <c:lblAlgn val="ctr"/>
        <c:lblOffset val="100"/>
        <c:noMultiLvlLbl val="0"/>
      </c:catAx>
      <c:valAx>
        <c:axId val="495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4-4161-B693-6570F15D85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4-4161-B693-6570F15D85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4-4161-B693-6570F15D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865008"/>
        <c:axId val="653862928"/>
      </c:barChart>
      <c:catAx>
        <c:axId val="6538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2928"/>
        <c:crosses val="autoZero"/>
        <c:auto val="1"/>
        <c:lblAlgn val="ctr"/>
        <c:lblOffset val="100"/>
        <c:noMultiLvlLbl val="0"/>
      </c:catAx>
      <c:valAx>
        <c:axId val="6538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1-49F6-8F34-62795EB8A3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1-49F6-8F34-62795EB8A3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71-49F6-8F34-62795EB8A3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1-49F6-8F34-62795EB8A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490448"/>
        <c:axId val="508490032"/>
      </c:lineChart>
      <c:catAx>
        <c:axId val="508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90032"/>
        <c:crosses val="autoZero"/>
        <c:auto val="1"/>
        <c:lblAlgn val="ctr"/>
        <c:lblOffset val="100"/>
        <c:noMultiLvlLbl val="0"/>
      </c:catAx>
      <c:valAx>
        <c:axId val="5084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17</xdr:row>
      <xdr:rowOff>80962</xdr:rowOff>
    </xdr:from>
    <xdr:to>
      <xdr:col>11</xdr:col>
      <xdr:colOff>1095375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3BA7EE-CA20-43E5-8C98-8A692A043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123825</xdr:rowOff>
    </xdr:from>
    <xdr:to>
      <xdr:col>18</xdr:col>
      <xdr:colOff>342900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34390-F521-4617-AFB7-F8469C27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61912</xdr:rowOff>
    </xdr:from>
    <xdr:to>
      <xdr:col>17</xdr:col>
      <xdr:colOff>409574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0CEC3-79BD-47A4-98A0-8DE9B53FF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33337</xdr:rowOff>
    </xdr:from>
    <xdr:to>
      <xdr:col>18</xdr:col>
      <xdr:colOff>209550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5EE30-7C4F-48C5-BC02-E726AE54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3</xdr:row>
      <xdr:rowOff>119062</xdr:rowOff>
    </xdr:from>
    <xdr:to>
      <xdr:col>18</xdr:col>
      <xdr:colOff>447674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3FB73-8BD6-4C4B-A2E6-3F1D8014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1.69746747685" createdVersion="6" refreshedVersion="6" minRefreshableVersion="3" recordCount="4114" xr:uid="{573E1ADF-BE51-41D1-8C8E-8D208F930C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1.857335069442" createdVersion="6" refreshedVersion="6" minRefreshableVersion="3" recordCount="4114" xr:uid="{05403B19-2FBA-4D85-98E2-D8FAFF0871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2.809721064812" createdVersion="6" refreshedVersion="6" minRefreshableVersion="3" recordCount="4114" xr:uid="{1AA30B25-397A-4078-BABF-06F387E891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CF8E-A863-4ECB-9F83-88E22E04EAD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BA8EE-AA6D-4B44-ACED-8981A28E77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8547F-53D4-4F80-A51E-BB9A536D4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8903B-75BC-4488-9D92-7052ABF5CFD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3.5703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B01D7136-D3BE-4D9E-8DF6-B1EB3FC2718B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D451-667F-471E-8257-1F97AC14637A}">
  <dimension ref="A1:H13"/>
  <sheetViews>
    <sheetView tabSelected="1" workbookViewId="0">
      <selection activeCell="K13" sqref="K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20.42578125" style="18" bestFit="1" customWidth="1"/>
    <col min="10" max="10" width="17.85546875" bestFit="1" customWidth="1"/>
    <col min="11" max="11" width="27.7109375" bestFit="1" customWidth="1"/>
    <col min="12" max="12" width="23.85546875" bestFit="1" customWidth="1"/>
    <col min="13" max="13" width="26.71093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8404</v>
      </c>
      <c r="E1" t="s">
        <v>8401</v>
      </c>
      <c r="F1" s="18" t="s">
        <v>8402</v>
      </c>
      <c r="G1" s="18" t="s">
        <v>8403</v>
      </c>
      <c r="H1" s="18" t="s">
        <v>8405</v>
      </c>
    </row>
    <row r="2" spans="1:8" x14ac:dyDescent="0.25">
      <c r="A2" t="s">
        <v>8406</v>
      </c>
      <c r="B2">
        <f>COUNTIFS(Kickstarter!$F:$F, "successful", Kickstarter!$D:$D,"&lt;1000", Kickstarter!$R:$R, "plays")</f>
        <v>141</v>
      </c>
      <c r="C2">
        <f>COUNTIFS(Kickstarter!$F:$F, "failed", Kickstarter!$D:$D,"&lt;1000", Kickstarter!$R:$R, "plays")</f>
        <v>45</v>
      </c>
      <c r="D2">
        <f>COUNTIFS(Kickstarter!$F:$F, "canceled", Kickstarter!$D:$D,"&lt;1000",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8407</v>
      </c>
      <c r="B3">
        <f>COUNTIFS(Kickstarter!$F:$F, "successful", Kickstarter!$D:$D,"&gt;=1000", Kickstarter!$D:$D,"&lt;=4999", Kickstarter!$R:$R, "plays")</f>
        <v>388</v>
      </c>
      <c r="C3">
        <f>COUNTIFS(Kickstarter!$F:$F, "failed", Kickstarter!$D:$D,"&gt;=1000", Kickstarter!$D:$D,"&lt;=4999", Kickstarter!$R:$R, "plays")</f>
        <v>146</v>
      </c>
      <c r="D3">
        <f>COUNTIFS(Kickstarter!$F:$F, "canceled", Kickstarter!$D:$D,"&gt;=1000", Kickstarter!$D:$D,"&lt;=4999",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8408</v>
      </c>
      <c r="B4">
        <f>COUNTIFS(Kickstarter!$F:$F, "successful", Kickstarter!$D:$D,"&gt;=5000", Kickstarter!$D:$D,"&lt;=9999", Kickstarter!$R:$R, "plays")</f>
        <v>93</v>
      </c>
      <c r="C4">
        <f>COUNTIFS(Kickstarter!$F:$F, "failed", Kickstarter!$D:$D,"&gt;=5000", Kickstarter!$D:$D,"&lt;=9999", Kickstarter!$R:$R, "plays")</f>
        <v>76</v>
      </c>
      <c r="D4">
        <f>COUNTIFS(Kickstarter!$F:$F, "canceled", Kickstarter!$D:$D,"&gt;=5000", Kickstarter!$D:$D,"&lt;=9999",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8409</v>
      </c>
      <c r="B5">
        <f>COUNTIFS(Kickstarter!$F:$F, "successful", Kickstarter!$D:$D,"&gt;=10000", Kickstarter!$D:$D,"&lt;=14999", Kickstarter!$R:$R, "plays")</f>
        <v>39</v>
      </c>
      <c r="C5">
        <f>COUNTIFS(Kickstarter!$F:$F, "failed", Kickstarter!$D:$D,"&gt;=10000", Kickstarter!$D:$D,"&lt;=14999", Kickstarter!$R:$R, "plays")</f>
        <v>33</v>
      </c>
      <c r="D5">
        <f>COUNTIFS(Kickstarter!$F:$F, "canceled", Kickstarter!$D:$D,"&gt;=10000", Kickstarter!$D:$D,"&lt;=14999",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8410</v>
      </c>
      <c r="B6">
        <f>COUNTIFS(Kickstarter!$F:$F, "successful", Kickstarter!$D:$D,"&gt;=15000", Kickstarter!$D:$D,"&lt;=19999", Kickstarter!$R:$R, "plays")</f>
        <v>12</v>
      </c>
      <c r="C6">
        <f>COUNTIFS(Kickstarter!$F:$F, "failed", Kickstarter!$D:$D,"&gt;=15000", Kickstarter!$D:$D,"&lt;=19999", Kickstarter!$R:$R, "plays")</f>
        <v>12</v>
      </c>
      <c r="D6">
        <f>COUNTIFS(Kickstarter!$F:$F, "canceled", Kickstarter!$D:$D,"&gt;=15000", Kickstarter!$D:$D,"&lt;=19999",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8411</v>
      </c>
      <c r="B7">
        <f>COUNTIFS(Kickstarter!$F:$F, "successful", Kickstarter!$D:$D,"&gt;=20000", Kickstarter!$D:$D,"&lt;=24999", Kickstarter!$R:$R, "plays")</f>
        <v>9</v>
      </c>
      <c r="C7">
        <f>COUNTIFS(Kickstarter!$F:$F, "failed", Kickstarter!$D:$D,"&gt;=20000", Kickstarter!$D:$D,"&lt;=24999", Kickstarter!$R:$R, "plays")</f>
        <v>11</v>
      </c>
      <c r="D7">
        <f>COUNTIFS(Kickstarter!$F:$F, "canceled", Kickstarter!$D:$D,"&gt;=20000", Kickstarter!$D:$D,"&lt;=24999",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8412</v>
      </c>
      <c r="B8">
        <f>COUNTIFS(Kickstarter!$F:$F, "successful", Kickstarter!$D:$D,"&gt;=25000", Kickstarter!$D:$D,"&lt;=29999", Kickstarter!$R:$R, "plays")</f>
        <v>1</v>
      </c>
      <c r="C8">
        <f>COUNTIFS(Kickstarter!$F:$F, "failed", Kickstarter!$D:$D,"&gt;=25000", Kickstarter!$D:$D,"&lt;=29999", Kickstarter!$R:$R, "plays")</f>
        <v>4</v>
      </c>
      <c r="D8">
        <f>COUNTIFS(Kickstarter!$F:$F, "canceled", Kickstarter!$D:$D,"&gt;=25000", Kickstarter!$D:$D,"&lt;=29999",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8413</v>
      </c>
      <c r="B9">
        <f>COUNTIFS(Kickstarter!$F:$F, "successful", Kickstarter!$D:$D,"&gt;=30000", Kickstarter!$D:$D,"&lt;=34999", Kickstarter!$R:$R, "plays")</f>
        <v>3</v>
      </c>
      <c r="C9">
        <f>COUNTIFS(Kickstarter!$F:$F, "failed", Kickstarter!$D:$D,"&gt;=30000", Kickstarter!$D:$D,"&lt;=34999", Kickstarter!$R:$R, "plays")</f>
        <v>8</v>
      </c>
      <c r="D9">
        <f>COUNTIFS(Kickstarter!$F:$F, "canceled", Kickstarter!$D:$D,"&gt;=30000", Kickstarter!$D:$D,"&lt;=34999",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8414</v>
      </c>
      <c r="B10">
        <f>COUNTIFS(Kickstarter!$F:$F, "successful", Kickstarter!$D:$D,"&gt;=35000", Kickstarter!$D:$D,"&lt;=39999", Kickstarter!$R:$R, "plays")</f>
        <v>4</v>
      </c>
      <c r="C10">
        <f>COUNTIFS(Kickstarter!$F:$F, "failed", Kickstarter!$D:$D,"&gt;=35000", Kickstarter!$D:$D,"&lt;=39999", Kickstarter!$R:$R, "plays")</f>
        <v>2</v>
      </c>
      <c r="D10">
        <f>COUNTIFS(Kickstarter!$F:$F, "canceled", Kickstarter!$D:$D,"&gt;=35000", Kickstarter!$D:$D,"&lt;=39999",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8415</v>
      </c>
      <c r="B11">
        <f>COUNTIFS(Kickstarter!$F:$F, "successful", Kickstarter!$D:$D,"&gt;=40000", Kickstarter!$D:$D,"&lt;=44999", Kickstarter!$R:$R, "plays")</f>
        <v>2</v>
      </c>
      <c r="C11">
        <f>COUNTIFS(Kickstarter!$F:$F, "failed", Kickstarter!$D:$D,"&gt;=40000", Kickstarter!$D:$D,"&lt;=44999", Kickstarter!$R:$R, "plays")</f>
        <v>1</v>
      </c>
      <c r="D11">
        <f>COUNTIFS(Kickstarter!$F:$F, "canceled", Kickstarter!$D:$D,"&gt;=40000", Kickstarter!$D:$D,"&lt;=44999",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COUNTIFS(Kickstarter!$F:$F, "successful", Kickstarter!$D:$D,"&gt;=45000", Kickstarter!$D:$D,"&lt;=49999", Kickstarter!$R:$R, "plays")</f>
        <v>0</v>
      </c>
      <c r="C12">
        <f>COUNTIFS(Kickstarter!$F:$F, "failed", Kickstarter!$D:$D,"&gt;=45000", Kickstarter!$D:$D,"&lt;=49999", Kickstarter!$R:$R, "plays")</f>
        <v>1</v>
      </c>
      <c r="D12">
        <f>COUNTIFS(Kickstarter!$F:$F, "canceled", Kickstarter!$D:$D,"&gt;=45000", Kickstarter!$D:$D,"&lt;=49999",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COUNTIFS(Kickstarter!$F:$F, "successful", Kickstarter!$D:$D,"&gt;=50000", Kickstarter!$R:$R, "plays")</f>
        <v>2</v>
      </c>
      <c r="C13">
        <f>COUNTIFS(Kickstarter!$F:$F, "failed", Kickstarter!$D:$D,"&gt;=50000", Kickstarter!$R:$R, "plays")</f>
        <v>14</v>
      </c>
      <c r="D13">
        <f>COUNTIFS(Kickstarter!$F:$F, "canceled", Kickstarter!$D:$D,"&gt;=50000",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5852-4898-4C87-B0C0-9B4D6F77739F}">
  <dimension ref="A1:E18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667A5-DB2A-46CD-8B41-55F59F9D58C1}">
  <dimension ref="A1:C14"/>
  <sheetViews>
    <sheetView workbookViewId="0">
      <selection activeCell="B12" sqref="B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AC678-2E62-4E5F-B1FD-B850BA61652D}">
  <dimension ref="A1:F6"/>
  <sheetViews>
    <sheetView workbookViewId="0">
      <selection activeCell="S35" sqref="S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5.140625" bestFit="1" customWidth="1"/>
    <col min="13" max="13" width="10.42578125" bestFit="1" customWidth="1"/>
    <col min="14" max="14" width="6.140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3.85546875" bestFit="1" customWidth="1"/>
    <col min="19" max="19" width="12" bestFit="1" customWidth="1"/>
    <col min="20" max="20" width="5.140625" bestFit="1" customWidth="1"/>
    <col min="21" max="21" width="6.7109375" bestFit="1" customWidth="1"/>
    <col min="22" max="22" width="6.140625" bestFit="1" customWidth="1"/>
    <col min="23" max="23" width="12.28515625" bestFit="1" customWidth="1"/>
    <col min="24" max="24" width="10.28515625" bestFit="1" customWidth="1"/>
    <col min="25" max="25" width="10.85546875" bestFit="1" customWidth="1"/>
    <col min="26" max="26" width="7.5703125" bestFit="1" customWidth="1"/>
    <col min="27" max="27" width="11" bestFit="1" customWidth="1"/>
    <col min="28" max="29" width="6.140625" bestFit="1" customWidth="1"/>
    <col min="30" max="30" width="7.570312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8218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25">
      <c r="A5" s="12" t="s">
        <v>8315</v>
      </c>
      <c r="B5" s="13">
        <v>525</v>
      </c>
      <c r="C5" s="13">
        <v>26</v>
      </c>
      <c r="D5" s="13">
        <v>349</v>
      </c>
      <c r="E5" s="13">
        <v>12</v>
      </c>
      <c r="F5" s="13">
        <v>912</v>
      </c>
    </row>
    <row r="6" spans="1:6" x14ac:dyDescent="0.25">
      <c r="A6" s="12" t="s">
        <v>8361</v>
      </c>
      <c r="B6" s="13">
        <v>525</v>
      </c>
      <c r="C6" s="13">
        <v>26</v>
      </c>
      <c r="D6" s="13">
        <v>349</v>
      </c>
      <c r="E6" s="13">
        <v>12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F765-9BCE-45D1-AB69-1FFAA2F760D7}">
  <dimension ref="A1:E7"/>
  <sheetViews>
    <sheetView workbookViewId="0">
      <selection activeCell="N36" sqref="N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5">
      <c r="A6" s="12" t="s">
        <v>8316</v>
      </c>
      <c r="B6" s="13">
        <v>412</v>
      </c>
      <c r="C6" s="13">
        <v>250</v>
      </c>
      <c r="D6" s="13">
        <v>9</v>
      </c>
      <c r="E6" s="13">
        <v>671</v>
      </c>
    </row>
    <row r="7" spans="1:5" x14ac:dyDescent="0.25">
      <c r="A7" s="12" t="s">
        <v>8361</v>
      </c>
      <c r="B7" s="13">
        <v>412</v>
      </c>
      <c r="C7" s="13">
        <v>250</v>
      </c>
      <c r="D7" s="13">
        <v>9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9464-F736-4BE6-BA1A-1BFACA74EAAF}">
  <dimension ref="A1:F18"/>
  <sheetViews>
    <sheetView workbookViewId="0">
      <selection activeCell="V12" sqref="V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8218</v>
      </c>
      <c r="C5" t="s">
        <v>8219</v>
      </c>
      <c r="D5" t="s">
        <v>8220</v>
      </c>
      <c r="E5" t="s">
        <v>8221</v>
      </c>
      <c r="F5" t="s">
        <v>8361</v>
      </c>
    </row>
    <row r="6" spans="1:6" x14ac:dyDescent="0.25">
      <c r="A6" s="16" t="s">
        <v>8373</v>
      </c>
      <c r="B6" s="13">
        <v>56</v>
      </c>
      <c r="C6" s="13">
        <v>7</v>
      </c>
      <c r="D6" s="13">
        <v>33</v>
      </c>
      <c r="E6" s="13">
        <v>2</v>
      </c>
      <c r="F6" s="13">
        <v>98</v>
      </c>
    </row>
    <row r="7" spans="1:6" x14ac:dyDescent="0.25">
      <c r="A7" s="16" t="s">
        <v>8374</v>
      </c>
      <c r="B7" s="13">
        <v>71</v>
      </c>
      <c r="C7" s="13">
        <v>3</v>
      </c>
      <c r="D7" s="13">
        <v>39</v>
      </c>
      <c r="E7" s="13">
        <v>8</v>
      </c>
      <c r="F7" s="13">
        <v>121</v>
      </c>
    </row>
    <row r="8" spans="1:6" x14ac:dyDescent="0.25">
      <c r="A8" s="16" t="s">
        <v>8375</v>
      </c>
      <c r="B8" s="13">
        <v>56</v>
      </c>
      <c r="C8" s="13">
        <v>3</v>
      </c>
      <c r="D8" s="13">
        <v>33</v>
      </c>
      <c r="E8" s="13">
        <v>14</v>
      </c>
      <c r="F8" s="13">
        <v>106</v>
      </c>
    </row>
    <row r="9" spans="1:6" x14ac:dyDescent="0.25">
      <c r="A9" s="16" t="s">
        <v>8376</v>
      </c>
      <c r="B9" s="13">
        <v>71</v>
      </c>
      <c r="C9" s="13">
        <v>2</v>
      </c>
      <c r="D9" s="13">
        <v>40</v>
      </c>
      <c r="E9" s="13"/>
      <c r="F9" s="13">
        <v>113</v>
      </c>
    </row>
    <row r="10" spans="1:6" x14ac:dyDescent="0.25">
      <c r="A10" s="16" t="s">
        <v>8367</v>
      </c>
      <c r="B10" s="13">
        <v>111</v>
      </c>
      <c r="C10" s="13">
        <v>3</v>
      </c>
      <c r="D10" s="13">
        <v>52</v>
      </c>
      <c r="E10" s="13"/>
      <c r="F10" s="13">
        <v>166</v>
      </c>
    </row>
    <row r="11" spans="1:6" x14ac:dyDescent="0.25">
      <c r="A11" s="16" t="s">
        <v>8377</v>
      </c>
      <c r="B11" s="13">
        <v>100</v>
      </c>
      <c r="C11" s="13">
        <v>4</v>
      </c>
      <c r="D11" s="13">
        <v>49</v>
      </c>
      <c r="E11" s="13"/>
      <c r="F11" s="13">
        <v>153</v>
      </c>
    </row>
    <row r="12" spans="1:6" x14ac:dyDescent="0.25">
      <c r="A12" s="16" t="s">
        <v>8368</v>
      </c>
      <c r="B12" s="13">
        <v>87</v>
      </c>
      <c r="C12" s="13">
        <v>1</v>
      </c>
      <c r="D12" s="13">
        <v>50</v>
      </c>
      <c r="E12" s="13"/>
      <c r="F12" s="13">
        <v>138</v>
      </c>
    </row>
    <row r="13" spans="1:6" x14ac:dyDescent="0.25">
      <c r="A13" s="16" t="s">
        <v>8369</v>
      </c>
      <c r="B13" s="13">
        <v>72</v>
      </c>
      <c r="C13" s="13">
        <v>4</v>
      </c>
      <c r="D13" s="13">
        <v>47</v>
      </c>
      <c r="E13" s="13"/>
      <c r="F13" s="13">
        <v>123</v>
      </c>
    </row>
    <row r="14" spans="1:6" x14ac:dyDescent="0.25">
      <c r="A14" s="16" t="s">
        <v>8370</v>
      </c>
      <c r="B14" s="13">
        <v>59</v>
      </c>
      <c r="C14" s="13">
        <v>4</v>
      </c>
      <c r="D14" s="13">
        <v>34</v>
      </c>
      <c r="E14" s="13"/>
      <c r="F14" s="13">
        <v>97</v>
      </c>
    </row>
    <row r="15" spans="1:6" x14ac:dyDescent="0.25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6" t="s">
        <v>8372</v>
      </c>
      <c r="B16" s="13">
        <v>54</v>
      </c>
      <c r="C16" s="13">
        <v>3</v>
      </c>
      <c r="D16" s="13">
        <v>31</v>
      </c>
      <c r="E16" s="13"/>
      <c r="F16" s="13">
        <v>88</v>
      </c>
    </row>
    <row r="17" spans="1:6" x14ac:dyDescent="0.25">
      <c r="A17" s="16" t="s">
        <v>8378</v>
      </c>
      <c r="B17" s="13">
        <v>37</v>
      </c>
      <c r="C17" s="13">
        <v>3</v>
      </c>
      <c r="D17" s="13">
        <v>35</v>
      </c>
      <c r="E17" s="13"/>
      <c r="F17" s="13">
        <v>75</v>
      </c>
    </row>
    <row r="18" spans="1:6" x14ac:dyDescent="0.25">
      <c r="A18" s="16" t="s">
        <v>8361</v>
      </c>
      <c r="B18" s="13">
        <v>839</v>
      </c>
      <c r="C18" s="13">
        <v>37</v>
      </c>
      <c r="D18" s="13">
        <v>493</v>
      </c>
      <c r="E18" s="13">
        <v>24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F7B1-7685-4777-8C1A-6680290C4C8D}">
  <dimension ref="A1:F6"/>
  <sheetViews>
    <sheetView workbookViewId="0">
      <selection activeCell="B18" sqref="B17:B18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Deb Cuyler</cp:lastModifiedBy>
  <dcterms:created xsi:type="dcterms:W3CDTF">2017-04-20T15:17:24Z</dcterms:created>
  <dcterms:modified xsi:type="dcterms:W3CDTF">2021-03-12T20:42:03Z</dcterms:modified>
</cp:coreProperties>
</file>