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2211982/github/RSVcorrelates/raw-data/"/>
    </mc:Choice>
  </mc:AlternateContent>
  <xr:revisionPtr revIDLastSave="0" documentId="13_ncr:1_{84B733E1-D8DC-6B47-8B63-AC60551E43D6}" xr6:coauthVersionLast="47" xr6:coauthVersionMax="47" xr10:uidLastSave="{00000000-0000-0000-0000-000000000000}"/>
  <bookViews>
    <workbookView xWindow="6140" yWindow="1940" windowWidth="24780" windowHeight="18620" activeTab="3" xr2:uid="{EB31B1D0-F9A6-424A-A571-FCA1CB7357B7}"/>
  </bookViews>
  <sheets>
    <sheet name="Antibodies" sheetId="1" r:id="rId1"/>
    <sheet name="ab_eff" sheetId="2" r:id="rId2"/>
    <sheet name="Papers" sheetId="3" r:id="rId3"/>
    <sheet name="Natural Abs" sheetId="4" r:id="rId4"/>
  </sheets>
  <definedNames>
    <definedName name="_xlnm._FilterDatabase" localSheetId="1" hidden="1">ab_eff!$B$1:$P$65</definedName>
    <definedName name="_xlnm._FilterDatabase" localSheetId="0" hidden="1">Antibodies!$A$1:$AH$177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1" i="1" l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178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D149" i="1" l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8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65" i="2"/>
  <c r="F65" i="2"/>
  <c r="G64" i="2"/>
  <c r="F64" i="2"/>
  <c r="G57" i="2"/>
  <c r="F57" i="2"/>
  <c r="G41" i="2"/>
  <c r="F41" i="2"/>
  <c r="G54" i="2"/>
  <c r="F54" i="2"/>
  <c r="G51" i="2"/>
  <c r="F51" i="2"/>
  <c r="C36" i="2"/>
  <c r="B36" i="2"/>
  <c r="G36" i="2"/>
  <c r="F36" i="2"/>
  <c r="G16" i="2"/>
  <c r="F16" i="2"/>
  <c r="G11" i="2"/>
  <c r="F11" i="2"/>
  <c r="G4" i="2"/>
  <c r="F4" i="2"/>
  <c r="L18" i="2"/>
  <c r="L19" i="2"/>
  <c r="L17" i="2"/>
  <c r="H47" i="1"/>
  <c r="H49" i="1" s="1"/>
  <c r="H51" i="1" s="1"/>
  <c r="H53" i="1" s="1"/>
  <c r="H55" i="1" s="1"/>
  <c r="H46" i="1"/>
  <c r="H48" i="1" s="1"/>
  <c r="H50" i="1" s="1"/>
  <c r="H52" i="1" s="1"/>
  <c r="H54" i="1" s="1"/>
  <c r="AA42" i="1"/>
  <c r="AA43" i="1"/>
  <c r="AA41" i="1"/>
  <c r="AA40" i="1"/>
  <c r="AA39" i="1"/>
  <c r="AA38" i="1"/>
  <c r="AA37" i="1"/>
  <c r="AA36" i="1"/>
  <c r="AA34" i="1"/>
  <c r="AA35" i="1"/>
  <c r="W43" i="1"/>
  <c r="W41" i="1"/>
  <c r="W39" i="1"/>
  <c r="W37" i="1"/>
  <c r="W35" i="1"/>
  <c r="AD29" i="1"/>
  <c r="AD26" i="1"/>
  <c r="AD22" i="1"/>
  <c r="AD18" i="1"/>
  <c r="AG65" i="1"/>
  <c r="AG64" i="1"/>
  <c r="AG63" i="1"/>
  <c r="AG62" i="1"/>
  <c r="AG61" i="1"/>
  <c r="AG60" i="1"/>
  <c r="T29" i="1"/>
  <c r="T30" i="1"/>
  <c r="T31" i="1"/>
  <c r="T32" i="1"/>
  <c r="T33" i="1"/>
  <c r="T34" i="1"/>
  <c r="T28" i="1"/>
  <c r="U28" i="1" s="1"/>
  <c r="M35" i="1"/>
  <c r="M36" i="1"/>
  <c r="M41" i="1"/>
  <c r="M40" i="1"/>
  <c r="M39" i="1"/>
  <c r="M38" i="1"/>
  <c r="M37" i="1"/>
  <c r="M34" i="1"/>
  <c r="M33" i="1"/>
  <c r="M32" i="1"/>
  <c r="M31" i="1"/>
  <c r="M30" i="1"/>
  <c r="M28" i="1"/>
  <c r="M29" i="1"/>
  <c r="AC29" i="1"/>
  <c r="AC26" i="1"/>
  <c r="AC24" i="1"/>
  <c r="AC22" i="1"/>
  <c r="AC20" i="1"/>
  <c r="AC18" i="1"/>
  <c r="AC16" i="1"/>
  <c r="AB64" i="1"/>
  <c r="AB63" i="1"/>
  <c r="AB62" i="1"/>
  <c r="AB61" i="1"/>
  <c r="AB6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D14" i="1"/>
  <c r="AC14" i="1"/>
  <c r="AD12" i="1"/>
  <c r="AC12" i="1"/>
  <c r="AD10" i="1"/>
  <c r="AC10" i="1"/>
  <c r="AD8" i="1"/>
  <c r="AD6" i="1"/>
  <c r="AC6" i="1"/>
  <c r="AD4" i="1"/>
  <c r="AC4" i="1"/>
  <c r="AF4" i="1"/>
  <c r="AF14" i="1"/>
  <c r="AF12" i="1"/>
  <c r="AF10" i="1"/>
  <c r="AF8" i="1"/>
  <c r="AF6" i="1"/>
  <c r="AE14" i="1"/>
  <c r="AE12" i="1"/>
  <c r="AE10" i="1"/>
  <c r="AE8" i="1"/>
  <c r="AE6" i="1"/>
  <c r="AE4" i="1"/>
  <c r="W7" i="1"/>
  <c r="W9" i="1" s="1"/>
  <c r="W11" i="1" s="1"/>
  <c r="W13" i="1" s="1"/>
  <c r="W15" i="1" s="1"/>
  <c r="W6" i="1"/>
  <c r="W8" i="1" s="1"/>
  <c r="W10" i="1" s="1"/>
  <c r="W12" i="1" s="1"/>
  <c r="W14" i="1" s="1"/>
  <c r="T26" i="1"/>
  <c r="T24" i="1"/>
  <c r="T22" i="1"/>
  <c r="T20" i="1"/>
  <c r="AC35" i="1" l="1"/>
  <c r="AC37" i="1"/>
  <c r="AD43" i="1"/>
  <c r="AC41" i="1"/>
  <c r="U32" i="1"/>
  <c r="AD39" i="1"/>
  <c r="AD41" i="1"/>
  <c r="U34" i="1"/>
  <c r="U30" i="1"/>
  <c r="AD37" i="1"/>
  <c r="AC43" i="1"/>
  <c r="AC39" i="1"/>
  <c r="U31" i="1"/>
  <c r="U29" i="1"/>
  <c r="U33" i="1"/>
</calcChain>
</file>

<file path=xl/sharedStrings.xml><?xml version="1.0" encoding="utf-8"?>
<sst xmlns="http://schemas.openxmlformats.org/spreadsheetml/2006/main" count="2720" uniqueCount="206">
  <si>
    <t>Trial</t>
  </si>
  <si>
    <t>Time</t>
  </si>
  <si>
    <t>Pfizer</t>
  </si>
  <si>
    <t>Pfizer infants</t>
  </si>
  <si>
    <t>Group</t>
  </si>
  <si>
    <t>120ug</t>
  </si>
  <si>
    <t>Pfizer maternal</t>
  </si>
  <si>
    <t>Time post</t>
  </si>
  <si>
    <t>administration</t>
  </si>
  <si>
    <t>birth</t>
  </si>
  <si>
    <t>RSVA</t>
  </si>
  <si>
    <t>RSVB</t>
  </si>
  <si>
    <t>Variant</t>
  </si>
  <si>
    <t>combined A/B</t>
  </si>
  <si>
    <t>120ug+Al(OH)2</t>
  </si>
  <si>
    <t>Pfizer Elderly</t>
  </si>
  <si>
    <t>placebo</t>
  </si>
  <si>
    <t>Number at risk</t>
  </si>
  <si>
    <t>Cases</t>
  </si>
  <si>
    <t>Severe</t>
  </si>
  <si>
    <t>VE</t>
  </si>
  <si>
    <t>Severe VE</t>
  </si>
  <si>
    <t>Severe instant VE</t>
  </si>
  <si>
    <t>instant VE</t>
  </si>
  <si>
    <t>Norm ab</t>
  </si>
  <si>
    <t>Eff</t>
  </si>
  <si>
    <t>Severe Eff</t>
  </si>
  <si>
    <t>log10(norm ab)</t>
  </si>
  <si>
    <t>Time (days)</t>
  </si>
  <si>
    <t>Elderly Eff</t>
  </si>
  <si>
    <t>Pfizer elderly</t>
  </si>
  <si>
    <t>AstraSanofi Infants</t>
  </si>
  <si>
    <t>ab</t>
  </si>
  <si>
    <t>A</t>
  </si>
  <si>
    <t>B</t>
  </si>
  <si>
    <t>Type</t>
  </si>
  <si>
    <t>Nab</t>
  </si>
  <si>
    <t>Drug</t>
  </si>
  <si>
    <t>NabVal</t>
  </si>
  <si>
    <t>NumberAtRisk</t>
  </si>
  <si>
    <t>SevereCases</t>
  </si>
  <si>
    <t>normalisedNab</t>
  </si>
  <si>
    <t>Treatment</t>
  </si>
  <si>
    <t>TimeRelTo</t>
  </si>
  <si>
    <t>Dose</t>
  </si>
  <si>
    <t>drug</t>
  </si>
  <si>
    <t>PeakAb</t>
  </si>
  <si>
    <t>Agegroup</t>
  </si>
  <si>
    <t>Ad26.RSV.preF</t>
  </si>
  <si>
    <t>Combined</t>
  </si>
  <si>
    <t>EfficacyType</t>
  </si>
  <si>
    <t>Symptomatic</t>
  </si>
  <si>
    <t>PlaceboAb</t>
  </si>
  <si>
    <t>lowerVE</t>
  </si>
  <si>
    <t>upperVE</t>
  </si>
  <si>
    <t>Duration</t>
  </si>
  <si>
    <t>unknown</t>
  </si>
  <si>
    <t>Moderate</t>
  </si>
  <si>
    <t>AZ-S</t>
  </si>
  <si>
    <t>AzSanofi infants</t>
  </si>
  <si>
    <t>Phase2b</t>
  </si>
  <si>
    <t>MELODY</t>
  </si>
  <si>
    <t>Study</t>
  </si>
  <si>
    <t>Immunisation</t>
  </si>
  <si>
    <t>J&amp;J elderly</t>
  </si>
  <si>
    <t>JJ</t>
  </si>
  <si>
    <t>Novavax</t>
  </si>
  <si>
    <t>infants</t>
  </si>
  <si>
    <t>mothers</t>
  </si>
  <si>
    <t>elderly</t>
  </si>
  <si>
    <t>Note these are numbers from table 3 that are different to the sticker price numbers</t>
  </si>
  <si>
    <t>Notes</t>
  </si>
  <si>
    <t>Drug name</t>
  </si>
  <si>
    <t>Nirsevimab</t>
  </si>
  <si>
    <t>HARMONIE</t>
  </si>
  <si>
    <t>mRNA-1345</t>
  </si>
  <si>
    <t>Paper</t>
  </si>
  <si>
    <t>https://www.nejm.org/doi/full/10.1056/NEJMoa2110275</t>
  </si>
  <si>
    <t>https://www.nejm.org/doi/full/10.1056/NEJMoa2309189</t>
  </si>
  <si>
    <t>https://www.nejm.org/doi/pdf/10.1056/NEJMoa2307079</t>
  </si>
  <si>
    <t>Moderna</t>
  </si>
  <si>
    <t>3 signs / symptoms</t>
  </si>
  <si>
    <t>2 signs / symptoms</t>
  </si>
  <si>
    <t>acute</t>
  </si>
  <si>
    <t>ConquerRSV</t>
  </si>
  <si>
    <t>https://www.ncbi.nlm.nih.gov/pmc/articles/PMC9752082/pdf/ofac492.312.pdf</t>
  </si>
  <si>
    <t>YoungAdults</t>
  </si>
  <si>
    <t>These are actually very severe</t>
  </si>
  <si>
    <t>GSK</t>
  </si>
  <si>
    <t xml:space="preserve">Arexvy </t>
  </si>
  <si>
    <t>https://academic.oup.com/ofid/article/9/Supplement_2/ofac492.312/6902559</t>
  </si>
  <si>
    <t xml:space="preserve">Moderna </t>
  </si>
  <si>
    <t>Abs</t>
  </si>
  <si>
    <t>MRNA-1345</t>
  </si>
  <si>
    <t>2023 extraction</t>
  </si>
  <si>
    <t>Bavarian Nordic</t>
  </si>
  <si>
    <t>low</t>
  </si>
  <si>
    <t>high</t>
  </si>
  <si>
    <t>AzSanofi</t>
  </si>
  <si>
    <t>Company</t>
  </si>
  <si>
    <t>Datatype</t>
  </si>
  <si>
    <t>URL</t>
  </si>
  <si>
    <t>Drugname</t>
  </si>
  <si>
    <t>RSV01</t>
  </si>
  <si>
    <t>paper_id</t>
  </si>
  <si>
    <t>Relevalant data</t>
  </si>
  <si>
    <t>J&amp;J</t>
  </si>
  <si>
    <t>RSV02</t>
  </si>
  <si>
    <t>RSVpreF</t>
  </si>
  <si>
    <t>maternal</t>
  </si>
  <si>
    <t>https://www.nejm.org/doi/full/10.1056/NEJMoa2106062</t>
  </si>
  <si>
    <t>maternal, infants</t>
  </si>
  <si>
    <t>Infants over time, maternal at administration only</t>
  </si>
  <si>
    <t>RSVA/B</t>
  </si>
  <si>
    <t>combined</t>
  </si>
  <si>
    <t>https://academic.oup.com/jid/article/226/12/2054/6583554</t>
  </si>
  <si>
    <t>Pfizer_preg_abs_NEJM2022</t>
  </si>
  <si>
    <t>Pfizer_elderly_abs_JID2022</t>
  </si>
  <si>
    <t>Pfizer_infants_eff_NEJM2023</t>
  </si>
  <si>
    <t>Efficacy</t>
  </si>
  <si>
    <t>https://www.nejm.org/doi/10.1056/NEJMoa2216480</t>
  </si>
  <si>
    <t>https://www.nejm.org/doi/10.1056/NEJMoa2213836</t>
  </si>
  <si>
    <t>Pfizer_elderly_eff_NEJM2023</t>
  </si>
  <si>
    <t>https://www.nejm.org/doi/full/10.1056/NEJMoa1908380</t>
  </si>
  <si>
    <t>Table S11 (immunogenicity)</t>
  </si>
  <si>
    <t>Abs, Efficacy</t>
  </si>
  <si>
    <t>MATISSE</t>
  </si>
  <si>
    <t>RENOIR</t>
  </si>
  <si>
    <t>https://ir.novavax.com/press-releases/2016-09-25-Novavax-Announces-Topline-RSV-F-Vaccine-Data-from-Two-Clinical-Trials-in-Older-Adults</t>
  </si>
  <si>
    <t>Resolve</t>
  </si>
  <si>
    <t>data unsure</t>
  </si>
  <si>
    <t>https://academic.oup.com/ofid/article/10/1/ofac693/6986211</t>
  </si>
  <si>
    <t>https://immunityageing.biomedcentral.com/articles/10.1186/s12979-017-0090-7</t>
  </si>
  <si>
    <t>https://academic.oup.com/jid/article/220/11/1802/5546089</t>
  </si>
  <si>
    <t>Novavax_preg_ab_JID2019</t>
  </si>
  <si>
    <t>Mothers / Infants</t>
  </si>
  <si>
    <t>https://onlinelibrary.wiley.com/doi/pdf/10.1002/%28SICI%291096-9071%28199807%2955%3A3%3C234%3A%3AAID-JMV9%3E3.0.CO%3B2-2</t>
  </si>
  <si>
    <t>Seroepidemiological Study of Respiratory Syncytial Virus in Sa˜o Paulo State, Brazil</t>
  </si>
  <si>
    <t>https://onlinelibrary.wiley.com/doi/epdf/10.1002/%28SICI%291096-9071%28199705%2952%3A1%3C97%3A%3AAID-JMV16%3E3.0.CO%3B2-Y</t>
  </si>
  <si>
    <t>Respiratory Syncytial Virus Specific SerumAntibodies in Infants Under Six Months of Age:Limited Serological Response Upon Infection</t>
  </si>
  <si>
    <t>https://www.microbiologyresearch.org/content/journal/jgv/10.1099/0022-1317-64-9-1867</t>
  </si>
  <si>
    <t>Antibodies to Respiratory Syncytial Virus Polypeptides and their Significance in Human Infection</t>
  </si>
  <si>
    <t>only 10 subjects</t>
  </si>
  <si>
    <t>https://adc.bmj.com/content/89/1/52</t>
  </si>
  <si>
    <t>The progression of maternal RSV antibodies in the offspring</t>
  </si>
  <si>
    <t>The Level and Duration of RSV-Specific Maternal IgG in Infants in Kilifi Kenya</t>
  </si>
  <si>
    <t>https://journals.plos.org/plosone/article?id=10.1371/journal.pone.0008088</t>
  </si>
  <si>
    <t>https://onlinelibrary.wiley.com/doi/10.1002/jmv.23696</t>
  </si>
  <si>
    <t>Kinetics of the Neutralizing Antibody Response to Respiratory Syncytial Virus Infections in a Birth Cohort</t>
  </si>
  <si>
    <t>Great tracking of a birth cohort over time and infections</t>
  </si>
  <si>
    <t>Adults</t>
  </si>
  <si>
    <t>https://www.sciencedirect.com/science/article/pii/S0264410X1831185X</t>
  </si>
  <si>
    <t>Humoral and cellular immunity to RSV in infants, children and adults</t>
  </si>
  <si>
    <t>Figure 1 may show that adult abs don’t wane</t>
  </si>
  <si>
    <t>Quantifying maternally derived respiratory syncytial virus specific neutralising antibodies in a birth cohort from coastal Kenya</t>
  </si>
  <si>
    <t>https://www.sciencedirect.com/science/article/pii/S0264410X15002285</t>
  </si>
  <si>
    <t>https://academic.oup.com/jid/article/177/2/463/925432</t>
  </si>
  <si>
    <t>HIVIG</t>
  </si>
  <si>
    <t>https://journals.asm.org/doi/10.1128/microbiolspec.aid-0014-2014</t>
  </si>
  <si>
    <t>This references trials on hivig - res 75-78ish. Also talks about palivizumab</t>
  </si>
  <si>
    <t>Prevention of Respiratory Syncytial Virus Infection: From Vaccine to Antibody</t>
  </si>
  <si>
    <t>https://www.sciencedirect.com/science/article/pii/S0264410X17306813</t>
  </si>
  <si>
    <t>this shows strong immunological effect of vaccine and seems to be the same vaccine as Novavax_preg_ab_JID2019</t>
  </si>
  <si>
    <t>RSV F nanoparticle vaccine</t>
  </si>
  <si>
    <t>dose</t>
  </si>
  <si>
    <t>120 μg of RSV F vaccine adsorbed to 0.4 mg of aluminum</t>
  </si>
  <si>
    <t>Prepare</t>
  </si>
  <si>
    <t>this is the first novavax study frm which they all follow</t>
  </si>
  <si>
    <t>Figure 3</t>
  </si>
  <si>
    <t>multiple</t>
  </si>
  <si>
    <t>Novavax_preg_abeff_NEJM2020</t>
  </si>
  <si>
    <t>this shows very little effect of vaccine - and seems to be the same vaccine as Novavax_preg_abeff_NEJM2020</t>
  </si>
  <si>
    <t>Analysis of data from Novavax_preg_abeff_NEJM2020</t>
  </si>
  <si>
    <t>Novavax_preg_abeff_OFID2023_repeat_data</t>
  </si>
  <si>
    <t>lowerCI</t>
  </si>
  <si>
    <t>upperCI</t>
  </si>
  <si>
    <t>NA</t>
  </si>
  <si>
    <t>women</t>
  </si>
  <si>
    <t>Novavax_women_ab_Vaccine2017</t>
  </si>
  <si>
    <t>Novavax RSV F nanoparticle vaccine</t>
  </si>
  <si>
    <t>delivery</t>
  </si>
  <si>
    <t>https://www.nature.com/articles/s41591-023-02316-5</t>
  </si>
  <si>
    <t>MELODY, Phase2b</t>
  </si>
  <si>
    <t>AzSanofi_infants_abeff_combined_NatMed2023</t>
  </si>
  <si>
    <t>AzSanofi_infants_eff_MELODY_NEJM2022</t>
  </si>
  <si>
    <t>https://www.nejm.org/doi/10.1056/NEJMoa2110275</t>
  </si>
  <si>
    <t>AzSanofi_infants_eff_Phase2b_NEJM2020</t>
  </si>
  <si>
    <t>https://www.nejm.org/doi/full/10.1056/nejmoa1913556</t>
  </si>
  <si>
    <t>BavarianNordic_elderly_eff_News2023</t>
  </si>
  <si>
    <t>https://www.bavarian-nordic.com/investor/news/news.aspx?news=6808</t>
  </si>
  <si>
    <t>https://academic.oup.com/jid/article/228/8/999/7133623</t>
  </si>
  <si>
    <t>abs</t>
  </si>
  <si>
    <t>BavarianNordic</t>
  </si>
  <si>
    <t>adults</t>
  </si>
  <si>
    <t>HumanChallenge</t>
  </si>
  <si>
    <t>BavarianNordic_adults_abchallenge_JID2023</t>
  </si>
  <si>
    <t>https://academic.oup.com/jid/article/223/6/1062/5878073</t>
  </si>
  <si>
    <t>MVA-BN-RSV</t>
  </si>
  <si>
    <t>1 × 10^8 InfU</t>
  </si>
  <si>
    <t>5 × 10^8 InfU</t>
  </si>
  <si>
    <t>BavarianNordic_adults_ab_JID2021</t>
  </si>
  <si>
    <t>low dose (only)</t>
  </si>
  <si>
    <t>low dose (+later dose)</t>
  </si>
  <si>
    <t>high dose (only)</t>
  </si>
  <si>
    <t>high dose (+later dose)</t>
  </si>
  <si>
    <t>Relationship of Serum Antibody to Risk of Respiratory Syncytial Virus Infection in Elderly Adults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</si>
</sst>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2" fillId="0" borderId="0" xfId="0" applyFont="1" applyAlignment="1">
      <alignment wrapText="1"/>
    </xf>
    <xf numFmtId="0" fontId="3" fillId="0" borderId="0" xfId="1"/>
    <xf numFmtId="0" fontId="0" fillId="2" borderId="0" xfId="0" applyFill="1"/>
    <xf numFmtId="0" fontId="3" fillId="2" borderId="0" xfId="1" applyFill="1"/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Pfizer Infants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Antibodies!$AC$59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Antibodies!$AB$60:$AB$64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Antibodies!$AC$60:$AC$64</c:f>
              <c:numCache>
                <c:formatCode>0.00%</c:formatCode>
                <c:ptCount val="5"/>
                <c:pt idx="1">
                  <c:v>0.75425500149298297</c:v>
                </c:pt>
                <c:pt idx="3">
                  <c:v>0.58020034208877369</c:v>
                </c:pt>
                <c:pt idx="4">
                  <c:v>0.52508637934169844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EA4E-90B1-63F06703F5C8}"/>
            </c:ext>
          </c:extLst>
        </c:ser>
        <c:ser>
          <c:idx val="1"/>
          <c:order val="1"/>
          <c:tx>
            <c:strRef>
              <c:f>Antibodies!$AD$59</c:f>
              <c:strCache>
                <c:ptCount val="1"/>
                <c:pt idx="0">
                  <c:v>Severe 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Antibodies!$AB$60:$AB$64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Antibodies!$AD$60:$AD$64</c:f>
              <c:numCache>
                <c:formatCode>0.00%</c:formatCode>
                <c:ptCount val="5"/>
                <c:pt idx="1">
                  <c:v>0.85957428656741885</c:v>
                </c:pt>
                <c:pt idx="2">
                  <c:v>0.86038320653705269</c:v>
                </c:pt>
                <c:pt idx="3">
                  <c:v>0.55159860715416265</c:v>
                </c:pt>
                <c:pt idx="4">
                  <c:v>0.58221884498480247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EA4E-90B1-63F06703F5C8}"/>
            </c:ext>
          </c:extLst>
        </c:ser>
        <c:ser>
          <c:idx val="3"/>
          <c:order val="2"/>
          <c:tx>
            <c:strRef>
              <c:f>Antibodies!$AH$59</c:f>
              <c:strCache>
                <c:ptCount val="1"/>
                <c:pt idx="0">
                  <c:v>Elderly 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Antibodies!$AG$60:$AG$65</c:f>
              <c:numCache>
                <c:formatCode>0.00</c:formatCode>
                <c:ptCount val="6"/>
                <c:pt idx="0">
                  <c:v>1.9083077783263198E-2</c:v>
                </c:pt>
                <c:pt idx="1">
                  <c:v>0.99165045178374855</c:v>
                </c:pt>
                <c:pt idx="2">
                  <c:v>0.91680774296521339</c:v>
                </c:pt>
                <c:pt idx="3">
                  <c:v>0.66509208023458166</c:v>
                </c:pt>
                <c:pt idx="4">
                  <c:v>0.5849116658497111</c:v>
                </c:pt>
                <c:pt idx="5">
                  <c:v>0.3835302220473813</c:v>
                </c:pt>
              </c:numCache>
            </c:numRef>
          </c:xVal>
          <c:yVal>
            <c:numRef>
              <c:f>Antibodies!$AH$60:$AH$65</c:f>
              <c:numCache>
                <c:formatCode>General</c:formatCode>
                <c:ptCount val="6"/>
                <c:pt idx="2" formatCode="0.00%">
                  <c:v>0.71670885025517617</c:v>
                </c:pt>
                <c:pt idx="3" formatCode="0.00%">
                  <c:v>0.50424048794655829</c:v>
                </c:pt>
                <c:pt idx="4" formatCode="0.00%">
                  <c:v>0.71670885025517617</c:v>
                </c:pt>
                <c:pt idx="5" formatCode="0.00%">
                  <c:v>0.75212024397327915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C-EA4E-90B1-63F0670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6896"/>
        <c:axId val="1790189552"/>
      </c:scatterChart>
      <c:valAx>
        <c:axId val="1790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9552"/>
        <c:crosses val="autoZero"/>
        <c:crossBetween val="midCat"/>
      </c:valAx>
      <c:valAx>
        <c:axId val="1790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311150</xdr:colOff>
      <xdr:row>18</xdr:row>
      <xdr:rowOff>12700</xdr:rowOff>
    </xdr:from>
    <xdr:to>
      <xdr:col>55</xdr:col>
      <xdr:colOff>139700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86B6-0BC5-E086-A251-EE3FF33A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cademic.oup.com/jid/article/220/11/1802/5546089" TargetMode="External"/><Relationship Id="rId2" Type="http://schemas.openxmlformats.org/officeDocument/2006/relationships/hyperlink" Target="https://www.sciencedirect.com/science/article/pii/S0264410X17306813" TargetMode="External"/><Relationship Id="rId1" Type="http://schemas.openxmlformats.org/officeDocument/2006/relationships/hyperlink" Target="https://www.nejm.org/doi/full/10.1056/NEJMoa1908380" TargetMode="External"/><Relationship Id="rId6" Type="http://schemas.openxmlformats.org/officeDocument/2006/relationships/hyperlink" Target="https://www.bavarian-nordic.com/investor/news/news.aspx?news=6808" TargetMode="External"/><Relationship Id="rId5" Type="http://schemas.openxmlformats.org/officeDocument/2006/relationships/hyperlink" Target="https://ir.novavax.com/press-releases/2016-09-25-Novavax-Announces-Topline-RSV-F-Vaccine-Data-from-Two-Clinical-Trials-in-Older-Adults" TargetMode="External"/><Relationship Id="rId4" Type="http://schemas.openxmlformats.org/officeDocument/2006/relationships/hyperlink" Target="https://academic.oup.com/ofid/article/10/1/ofac693/698621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cademic.oup.com/jid/article/177/2/463/925432" TargetMode="External"/><Relationship Id="rId3" Type="http://schemas.openxmlformats.org/officeDocument/2006/relationships/hyperlink" Target="https://onlinelibrary.wiley.com/doi/10.1002/jmv.23696" TargetMode="External"/><Relationship Id="rId7" Type="http://schemas.openxmlformats.org/officeDocument/2006/relationships/hyperlink" Target="https://www.sciencedirect.com/science/article/pii/S0264410X1831185X" TargetMode="External"/><Relationship Id="rId2" Type="http://schemas.openxmlformats.org/officeDocument/2006/relationships/hyperlink" Target="https://journals.plos.org/plosone/article?id=10.1371/journal.pone.0008088" TargetMode="External"/><Relationship Id="rId1" Type="http://schemas.openxmlformats.org/officeDocument/2006/relationships/hyperlink" Target="https://adc.bmj.com/content/89/1/52" TargetMode="External"/><Relationship Id="rId6" Type="http://schemas.openxmlformats.org/officeDocument/2006/relationships/hyperlink" Target="https://www.sciencedirect.com/science/article/pii/S0264410X15002285" TargetMode="External"/><Relationship Id="rId5" Type="http://schemas.openxmlformats.org/officeDocument/2006/relationships/hyperlink" Target="https://www.microbiologyresearch.org/content/journal/jgv/10.1099/0022-1317-64-9-1867" TargetMode="External"/><Relationship Id="rId4" Type="http://schemas.openxmlformats.org/officeDocument/2006/relationships/hyperlink" Target="https://onlinelibrary.wiley.com/doi/epdf/10.1002/%28SICI%291096-9071%28199705%2952%3A1%3C97%3A%3AAID-JMV16%3E3.0.CO%3B2-Y" TargetMode="External"/><Relationship Id="rId9" Type="http://schemas.openxmlformats.org/officeDocument/2006/relationships/hyperlink" Target="https://journals.asm.org/doi/10.1128/microbiolspec.aid-0014-20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AD0-FE00-D14F-8109-AD4E81997C16}">
  <dimension ref="A1:AH241"/>
  <sheetViews>
    <sheetView workbookViewId="0">
      <pane ySplit="1" topLeftCell="A192" activePane="bottomLeft" state="frozen"/>
      <selection pane="bottomLeft" activeCell="K229" sqref="K229"/>
    </sheetView>
  </sheetViews>
  <sheetFormatPr baseColWidth="10" defaultRowHeight="16" x14ac:dyDescent="0.2"/>
  <cols>
    <col min="1" max="1" width="30" bestFit="1" customWidth="1"/>
    <col min="2" max="2" width="13.83203125" bestFit="1" customWidth="1"/>
    <col min="3" max="7" width="13.83203125" customWidth="1"/>
    <col min="10" max="10" width="13.6640625" bestFit="1" customWidth="1"/>
    <col min="11" max="11" width="13.6640625" customWidth="1"/>
    <col min="13" max="13" width="17.5" bestFit="1" customWidth="1"/>
    <col min="14" max="15" width="17.5" customWidth="1"/>
    <col min="16" max="16" width="12.83203125" bestFit="1" customWidth="1"/>
    <col min="17" max="19" width="12.83203125" customWidth="1"/>
    <col min="22" max="22" width="12" bestFit="1" customWidth="1"/>
    <col min="26" max="26" width="13.33203125" bestFit="1" customWidth="1"/>
  </cols>
  <sheetData>
    <row r="1" spans="1:32" x14ac:dyDescent="0.2">
      <c r="A1" t="s">
        <v>104</v>
      </c>
      <c r="B1" t="s">
        <v>0</v>
      </c>
      <c r="C1" t="s">
        <v>63</v>
      </c>
      <c r="D1" t="s">
        <v>47</v>
      </c>
      <c r="E1" t="s">
        <v>4</v>
      </c>
      <c r="F1" t="s">
        <v>35</v>
      </c>
      <c r="G1" t="s">
        <v>37</v>
      </c>
      <c r="H1" t="s">
        <v>1</v>
      </c>
      <c r="I1" t="s">
        <v>43</v>
      </c>
      <c r="J1" t="s">
        <v>42</v>
      </c>
      <c r="K1" t="s">
        <v>44</v>
      </c>
      <c r="L1" t="s">
        <v>38</v>
      </c>
      <c r="M1" t="s">
        <v>41</v>
      </c>
      <c r="N1" t="s">
        <v>174</v>
      </c>
      <c r="O1" t="s">
        <v>175</v>
      </c>
      <c r="P1" t="s">
        <v>12</v>
      </c>
      <c r="Q1" t="s">
        <v>39</v>
      </c>
      <c r="R1" t="s">
        <v>18</v>
      </c>
      <c r="S1" t="s">
        <v>40</v>
      </c>
      <c r="V1" t="s">
        <v>0</v>
      </c>
      <c r="W1" t="s">
        <v>1</v>
      </c>
      <c r="X1" t="s">
        <v>7</v>
      </c>
      <c r="Y1" t="s">
        <v>4</v>
      </c>
      <c r="Z1" t="s">
        <v>17</v>
      </c>
      <c r="AA1" t="s">
        <v>18</v>
      </c>
      <c r="AB1" t="s">
        <v>19</v>
      </c>
      <c r="AC1" t="s">
        <v>20</v>
      </c>
      <c r="AD1" t="s">
        <v>23</v>
      </c>
      <c r="AE1" t="s">
        <v>21</v>
      </c>
      <c r="AF1" t="s">
        <v>22</v>
      </c>
    </row>
    <row r="2" spans="1:32" x14ac:dyDescent="0.2">
      <c r="A2" t="s">
        <v>116</v>
      </c>
      <c r="B2" t="s">
        <v>6</v>
      </c>
      <c r="C2" t="str">
        <f>LEFT(B2,FIND(" ",B2)-1)</f>
        <v>Pfizer</v>
      </c>
      <c r="D2" t="str">
        <f>RIGHT(B2,LEN(B2)-FIND(" ",B2))</f>
        <v>maternal</v>
      </c>
      <c r="E2" t="s">
        <v>114</v>
      </c>
      <c r="F2" t="s">
        <v>36</v>
      </c>
      <c r="G2" t="s">
        <v>2</v>
      </c>
      <c r="H2">
        <v>0</v>
      </c>
      <c r="I2" t="s">
        <v>8</v>
      </c>
      <c r="J2" t="s">
        <v>16</v>
      </c>
      <c r="L2">
        <v>1543.9490748631799</v>
      </c>
      <c r="M2" s="2">
        <f>L2/L$2</f>
        <v>1</v>
      </c>
      <c r="N2" s="2"/>
      <c r="O2" s="2"/>
      <c r="P2" t="s">
        <v>13</v>
      </c>
      <c r="V2" t="s">
        <v>3</v>
      </c>
      <c r="W2">
        <v>0</v>
      </c>
      <c r="X2" t="s">
        <v>9</v>
      </c>
      <c r="Y2" t="s">
        <v>16</v>
      </c>
      <c r="Z2">
        <v>3480</v>
      </c>
    </row>
    <row r="3" spans="1:32" x14ac:dyDescent="0.2">
      <c r="A3" t="s">
        <v>116</v>
      </c>
      <c r="B3" t="s">
        <v>6</v>
      </c>
      <c r="C3" t="str">
        <f t="shared" ref="C3:C66" si="0">LEFT(B3,FIND(" ",B3)-1)</f>
        <v>Pfizer</v>
      </c>
      <c r="D3" t="str">
        <f t="shared" ref="D3:D27" si="1">RIGHT(B3,LEN(B3)-FIND(" ",B3))</f>
        <v>maternal</v>
      </c>
      <c r="E3" t="s">
        <v>114</v>
      </c>
      <c r="F3" t="s">
        <v>36</v>
      </c>
      <c r="G3" t="s">
        <v>2</v>
      </c>
      <c r="H3">
        <v>0</v>
      </c>
      <c r="I3" t="s">
        <v>8</v>
      </c>
      <c r="J3" t="s">
        <v>45</v>
      </c>
      <c r="K3" t="s">
        <v>5</v>
      </c>
      <c r="L3">
        <v>1635.72762527242</v>
      </c>
      <c r="M3" s="2">
        <f t="shared" ref="M3:M9" si="2">L3/L$2</f>
        <v>1.0594440269458845</v>
      </c>
      <c r="N3" s="2"/>
      <c r="O3" s="2"/>
      <c r="P3" t="s">
        <v>13</v>
      </c>
      <c r="V3" t="s">
        <v>3</v>
      </c>
      <c r="W3">
        <v>0</v>
      </c>
      <c r="X3" t="s">
        <v>9</v>
      </c>
      <c r="Y3" t="s">
        <v>5</v>
      </c>
      <c r="Z3">
        <v>3495</v>
      </c>
    </row>
    <row r="4" spans="1:32" x14ac:dyDescent="0.2">
      <c r="A4" t="s">
        <v>116</v>
      </c>
      <c r="B4" t="s">
        <v>6</v>
      </c>
      <c r="C4" t="str">
        <f t="shared" si="0"/>
        <v>Pfizer</v>
      </c>
      <c r="D4" t="str">
        <f t="shared" si="1"/>
        <v>maternal</v>
      </c>
      <c r="E4" t="s">
        <v>114</v>
      </c>
      <c r="F4" t="s">
        <v>36</v>
      </c>
      <c r="G4" t="s">
        <v>2</v>
      </c>
      <c r="H4">
        <v>30</v>
      </c>
      <c r="I4" t="s">
        <v>8</v>
      </c>
      <c r="J4" t="s">
        <v>16</v>
      </c>
      <c r="L4">
        <v>1582.50146699065</v>
      </c>
      <c r="M4" s="2">
        <f t="shared" si="2"/>
        <v>1.0249699894608806</v>
      </c>
      <c r="N4" s="2"/>
      <c r="O4" s="2"/>
      <c r="P4" t="s">
        <v>13</v>
      </c>
      <c r="V4" t="s">
        <v>3</v>
      </c>
      <c r="W4">
        <v>30</v>
      </c>
      <c r="X4" t="s">
        <v>9</v>
      </c>
      <c r="Y4" t="s">
        <v>16</v>
      </c>
      <c r="Z4">
        <v>3292</v>
      </c>
      <c r="AA4">
        <v>8</v>
      </c>
      <c r="AB4">
        <v>7</v>
      </c>
      <c r="AC4" s="1">
        <f>1-(AA5/Z5)/(AA4/Z4)</f>
        <v>0.75425500149298297</v>
      </c>
      <c r="AD4" s="1">
        <f>1-((AA5-AA3)/Z5)/((AA4-AA2)/Z4)</f>
        <v>0.75425500149298297</v>
      </c>
      <c r="AE4" s="1">
        <f>1-(AB5/Z5)/(AB4/Z4)</f>
        <v>0.85957428656741885</v>
      </c>
      <c r="AF4" s="1">
        <f>1-((AB5-AB3)/Z5)/((AB4-AB2)/Z4)</f>
        <v>0.85957428656741885</v>
      </c>
    </row>
    <row r="5" spans="1:32" x14ac:dyDescent="0.2">
      <c r="A5" t="s">
        <v>116</v>
      </c>
      <c r="B5" t="s">
        <v>6</v>
      </c>
      <c r="C5" t="str">
        <f t="shared" si="0"/>
        <v>Pfizer</v>
      </c>
      <c r="D5" t="str">
        <f t="shared" si="1"/>
        <v>maternal</v>
      </c>
      <c r="E5" t="s">
        <v>114</v>
      </c>
      <c r="F5" t="s">
        <v>36</v>
      </c>
      <c r="G5" t="s">
        <v>2</v>
      </c>
      <c r="H5">
        <v>30</v>
      </c>
      <c r="I5" t="s">
        <v>8</v>
      </c>
      <c r="J5" t="s">
        <v>45</v>
      </c>
      <c r="K5" t="s">
        <v>5</v>
      </c>
      <c r="L5">
        <v>28652.452507083799</v>
      </c>
      <c r="M5" s="2">
        <f t="shared" si="2"/>
        <v>18.557899981009989</v>
      </c>
      <c r="N5" s="2"/>
      <c r="O5" s="2"/>
      <c r="P5" t="s">
        <v>13</v>
      </c>
      <c r="V5" t="s">
        <v>3</v>
      </c>
      <c r="W5">
        <v>30</v>
      </c>
      <c r="X5" t="s">
        <v>9</v>
      </c>
      <c r="Y5" t="s">
        <v>5</v>
      </c>
      <c r="Z5">
        <v>3349</v>
      </c>
      <c r="AA5">
        <v>2</v>
      </c>
      <c r="AB5">
        <v>1</v>
      </c>
      <c r="AE5" s="1"/>
    </row>
    <row r="6" spans="1:32" x14ac:dyDescent="0.2">
      <c r="A6" t="s">
        <v>116</v>
      </c>
      <c r="B6" t="s">
        <v>6</v>
      </c>
      <c r="C6" t="str">
        <f t="shared" si="0"/>
        <v>Pfizer</v>
      </c>
      <c r="D6" t="str">
        <f t="shared" si="1"/>
        <v>maternal</v>
      </c>
      <c r="E6" t="s">
        <v>114</v>
      </c>
      <c r="F6" t="s">
        <v>36</v>
      </c>
      <c r="G6" t="s">
        <v>2</v>
      </c>
      <c r="H6">
        <v>60</v>
      </c>
      <c r="I6" t="s">
        <v>8</v>
      </c>
      <c r="J6" t="s">
        <v>16</v>
      </c>
      <c r="L6">
        <v>1137.5147924228399</v>
      </c>
      <c r="M6" s="2">
        <f t="shared" si="2"/>
        <v>0.73675667866418659</v>
      </c>
      <c r="N6" s="2"/>
      <c r="O6" s="2"/>
      <c r="P6" t="s">
        <v>13</v>
      </c>
      <c r="V6" t="s">
        <v>3</v>
      </c>
      <c r="W6">
        <f>W4+30</f>
        <v>60</v>
      </c>
      <c r="X6" t="s">
        <v>9</v>
      </c>
      <c r="Y6" t="s">
        <v>16</v>
      </c>
      <c r="Z6">
        <v>2973</v>
      </c>
      <c r="AB6">
        <v>28</v>
      </c>
      <c r="AC6" s="1" t="e">
        <f>1-(AA7/Z7)/(AA6/Z6)</f>
        <v>#DIV/0!</v>
      </c>
      <c r="AD6" s="1">
        <f>1-((AA7-AA5)/Z7)/((AA6-AA4)/Z6)</f>
        <v>2.2216469428007892</v>
      </c>
      <c r="AE6" s="1">
        <f>1-(AB7/Z7)/(AB6/Z6)</f>
        <v>0.86038320653705269</v>
      </c>
      <c r="AF6" s="1">
        <f>1-((AB7-AB5)/Z7)/((AB6-AB4)/Z6)</f>
        <v>0.86038320653705269</v>
      </c>
    </row>
    <row r="7" spans="1:32" x14ac:dyDescent="0.2">
      <c r="A7" t="s">
        <v>116</v>
      </c>
      <c r="B7" t="s">
        <v>6</v>
      </c>
      <c r="C7" t="str">
        <f t="shared" si="0"/>
        <v>Pfizer</v>
      </c>
      <c r="D7" t="str">
        <f t="shared" si="1"/>
        <v>maternal</v>
      </c>
      <c r="E7" t="s">
        <v>114</v>
      </c>
      <c r="F7" t="s">
        <v>36</v>
      </c>
      <c r="G7" t="s">
        <v>2</v>
      </c>
      <c r="H7">
        <v>60</v>
      </c>
      <c r="I7" t="s">
        <v>8</v>
      </c>
      <c r="J7" t="s">
        <v>45</v>
      </c>
      <c r="K7" t="s">
        <v>5</v>
      </c>
      <c r="L7">
        <v>14023.1527176825</v>
      </c>
      <c r="M7" s="2">
        <f t="shared" si="2"/>
        <v>9.0826523659306506</v>
      </c>
      <c r="N7" s="2"/>
      <c r="O7" s="2"/>
      <c r="P7" t="s">
        <v>13</v>
      </c>
      <c r="V7" t="s">
        <v>3</v>
      </c>
      <c r="W7">
        <f t="shared" ref="W7:W15" si="3">W5+30</f>
        <v>60</v>
      </c>
      <c r="X7" t="s">
        <v>9</v>
      </c>
      <c r="Y7" t="s">
        <v>5</v>
      </c>
      <c r="Z7">
        <v>3042</v>
      </c>
      <c r="AA7">
        <v>12</v>
      </c>
      <c r="AB7">
        <v>4</v>
      </c>
    </row>
    <row r="8" spans="1:32" x14ac:dyDescent="0.2">
      <c r="A8" t="s">
        <v>116</v>
      </c>
      <c r="B8" t="s">
        <v>6</v>
      </c>
      <c r="C8" t="str">
        <f t="shared" si="0"/>
        <v>Pfizer</v>
      </c>
      <c r="D8" t="str">
        <f t="shared" si="1"/>
        <v>maternal</v>
      </c>
      <c r="E8" t="s">
        <v>114</v>
      </c>
      <c r="F8" t="s">
        <v>36</v>
      </c>
      <c r="G8" t="s">
        <v>2</v>
      </c>
      <c r="H8">
        <v>240</v>
      </c>
      <c r="I8" t="s">
        <v>8</v>
      </c>
      <c r="J8" t="s">
        <v>16</v>
      </c>
      <c r="L8">
        <v>2137.52192605253</v>
      </c>
      <c r="M8" s="2">
        <f t="shared" si="2"/>
        <v>1.3844510553186158</v>
      </c>
      <c r="N8" s="2"/>
      <c r="O8" s="2"/>
      <c r="P8" t="s">
        <v>13</v>
      </c>
      <c r="V8" t="s">
        <v>3</v>
      </c>
      <c r="W8">
        <f t="shared" si="3"/>
        <v>90</v>
      </c>
      <c r="X8" t="s">
        <v>9</v>
      </c>
      <c r="Y8" t="s">
        <v>16</v>
      </c>
      <c r="Z8">
        <v>2899</v>
      </c>
      <c r="AA8">
        <v>56</v>
      </c>
      <c r="AB8">
        <v>33</v>
      </c>
      <c r="AC8" s="1"/>
      <c r="AD8" s="1">
        <f>1-((AA9-AA7)/Z9)/((AA8-AA6)/Z8)</f>
        <v>0.79160876024344662</v>
      </c>
      <c r="AE8" s="1">
        <f>1-(AB9/Z9)/(AB8/Z8)</f>
        <v>0.82318319050959099</v>
      </c>
      <c r="AF8" s="1">
        <f>1-((AB9-AB7)/Z9)/((AB8-AB6)/Z8)</f>
        <v>0.61100301912110033</v>
      </c>
    </row>
    <row r="9" spans="1:32" x14ac:dyDescent="0.2">
      <c r="A9" t="s">
        <v>116</v>
      </c>
      <c r="B9" t="s">
        <v>6</v>
      </c>
      <c r="C9" t="str">
        <f t="shared" si="0"/>
        <v>Pfizer</v>
      </c>
      <c r="D9" t="str">
        <f t="shared" si="1"/>
        <v>maternal</v>
      </c>
      <c r="E9" t="s">
        <v>114</v>
      </c>
      <c r="F9" t="s">
        <v>36</v>
      </c>
      <c r="G9" t="s">
        <v>2</v>
      </c>
      <c r="H9">
        <v>240</v>
      </c>
      <c r="I9" t="s">
        <v>8</v>
      </c>
      <c r="J9" t="s">
        <v>45</v>
      </c>
      <c r="K9" t="s">
        <v>5</v>
      </c>
      <c r="L9">
        <v>11345.482268116401</v>
      </c>
      <c r="M9" s="2">
        <f t="shared" si="2"/>
        <v>7.3483526450649306</v>
      </c>
      <c r="N9" s="2"/>
      <c r="O9" s="2"/>
      <c r="P9" t="s">
        <v>13</v>
      </c>
      <c r="V9" t="s">
        <v>3</v>
      </c>
      <c r="W9">
        <f t="shared" si="3"/>
        <v>90</v>
      </c>
      <c r="X9" t="s">
        <v>9</v>
      </c>
      <c r="Y9" t="s">
        <v>5</v>
      </c>
      <c r="Z9">
        <v>2981</v>
      </c>
      <c r="AA9">
        <v>24</v>
      </c>
      <c r="AB9">
        <v>6</v>
      </c>
    </row>
    <row r="10" spans="1:32" x14ac:dyDescent="0.2">
      <c r="A10" t="s">
        <v>116</v>
      </c>
      <c r="B10" t="s">
        <v>3</v>
      </c>
      <c r="C10" t="str">
        <f t="shared" si="0"/>
        <v>Pfizer</v>
      </c>
      <c r="D10" t="str">
        <f t="shared" si="1"/>
        <v>infants</v>
      </c>
      <c r="E10" t="s">
        <v>114</v>
      </c>
      <c r="F10" t="s">
        <v>36</v>
      </c>
      <c r="G10" t="s">
        <v>2</v>
      </c>
      <c r="H10">
        <v>0</v>
      </c>
      <c r="I10" t="s">
        <v>9</v>
      </c>
      <c r="J10" t="s">
        <v>16</v>
      </c>
      <c r="L10">
        <v>2121.2885444118601</v>
      </c>
      <c r="M10" s="2">
        <f>L10/L$10</f>
        <v>1</v>
      </c>
      <c r="N10" s="2"/>
      <c r="O10" s="2"/>
      <c r="P10" t="s">
        <v>13</v>
      </c>
      <c r="V10" t="s">
        <v>3</v>
      </c>
      <c r="W10">
        <f t="shared" si="3"/>
        <v>120</v>
      </c>
      <c r="X10" t="s">
        <v>9</v>
      </c>
      <c r="Y10" t="s">
        <v>16</v>
      </c>
      <c r="Z10">
        <v>2833</v>
      </c>
      <c r="AA10">
        <v>81</v>
      </c>
      <c r="AB10">
        <v>46</v>
      </c>
      <c r="AC10" s="1">
        <f>1-(AA11/Z11)/(AA10/Z10)</f>
        <v>0.58020034208877369</v>
      </c>
      <c r="AD10" s="1">
        <f>1-((AA11-AA9)/Z11)/((AA10-AA8)/Z10)</f>
        <v>0.57252400548696847</v>
      </c>
      <c r="AE10" s="1">
        <f>1-(AB11/Z11)/(AB10/Z10)</f>
        <v>0.7465557344784397</v>
      </c>
      <c r="AF10" s="1">
        <f>1-((AB11-AB9)/Z11)/((AB10-AB8)/Z10)</f>
        <v>0.55159860715416265</v>
      </c>
    </row>
    <row r="11" spans="1:32" x14ac:dyDescent="0.2">
      <c r="A11" t="s">
        <v>116</v>
      </c>
      <c r="B11" t="s">
        <v>3</v>
      </c>
      <c r="C11" t="str">
        <f t="shared" si="0"/>
        <v>Pfizer</v>
      </c>
      <c r="D11" t="str">
        <f t="shared" si="1"/>
        <v>infants</v>
      </c>
      <c r="E11" t="s">
        <v>114</v>
      </c>
      <c r="F11" t="s">
        <v>36</v>
      </c>
      <c r="G11" t="s">
        <v>2</v>
      </c>
      <c r="H11">
        <v>30</v>
      </c>
      <c r="I11" t="s">
        <v>9</v>
      </c>
      <c r="J11" t="s">
        <v>16</v>
      </c>
      <c r="L11">
        <v>1580.8638782742501</v>
      </c>
      <c r="M11" s="2">
        <f t="shared" ref="M11:M19" si="4">L11/L$10</f>
        <v>0.74523755027987193</v>
      </c>
      <c r="N11" s="2"/>
      <c r="O11" s="2"/>
      <c r="P11" t="s">
        <v>13</v>
      </c>
      <c r="V11" t="s">
        <v>3</v>
      </c>
      <c r="W11">
        <f t="shared" si="3"/>
        <v>120</v>
      </c>
      <c r="X11" t="s">
        <v>9</v>
      </c>
      <c r="Y11" t="s">
        <v>5</v>
      </c>
      <c r="Z11">
        <v>2916</v>
      </c>
      <c r="AA11">
        <v>35</v>
      </c>
      <c r="AB11">
        <v>12</v>
      </c>
    </row>
    <row r="12" spans="1:32" x14ac:dyDescent="0.2">
      <c r="A12" t="s">
        <v>116</v>
      </c>
      <c r="B12" t="s">
        <v>3</v>
      </c>
      <c r="C12" t="str">
        <f t="shared" si="0"/>
        <v>Pfizer</v>
      </c>
      <c r="D12" t="str">
        <f t="shared" si="1"/>
        <v>infants</v>
      </c>
      <c r="E12" t="s">
        <v>114</v>
      </c>
      <c r="F12" t="s">
        <v>36</v>
      </c>
      <c r="G12" t="s">
        <v>2</v>
      </c>
      <c r="H12">
        <v>60</v>
      </c>
      <c r="I12" t="s">
        <v>9</v>
      </c>
      <c r="J12" t="s">
        <v>16</v>
      </c>
      <c r="L12">
        <v>700.622142371378</v>
      </c>
      <c r="M12" s="2">
        <f t="shared" si="4"/>
        <v>0.33028139628483671</v>
      </c>
      <c r="N12" s="2"/>
      <c r="O12" s="2"/>
      <c r="P12" t="s">
        <v>13</v>
      </c>
      <c r="V12" t="s">
        <v>3</v>
      </c>
      <c r="W12">
        <f t="shared" si="3"/>
        <v>150</v>
      </c>
      <c r="X12" t="s">
        <v>9</v>
      </c>
      <c r="Y12" t="s">
        <v>16</v>
      </c>
      <c r="Z12">
        <v>2776</v>
      </c>
      <c r="AA12">
        <v>99</v>
      </c>
      <c r="AB12">
        <v>55</v>
      </c>
      <c r="AC12" s="1">
        <f>1-(AA13/Z13)/(AA12/Z12)</f>
        <v>0.54032124523927805</v>
      </c>
      <c r="AD12" s="1">
        <f>1-((AA13-AA11)/Z13)/((AA12-AA10)/Z12)</f>
        <v>0.35449366352749678</v>
      </c>
      <c r="AE12" s="1">
        <f>1-(AB13/Z13)/(AB12/Z12)</f>
        <v>0.71832450772108958</v>
      </c>
      <c r="AF12" s="1">
        <f>1-((AB13-AB11)/Z13)/((AB12-AB10)/Z12)</f>
        <v>0.56966244235166452</v>
      </c>
    </row>
    <row r="13" spans="1:32" x14ac:dyDescent="0.2">
      <c r="A13" t="s">
        <v>116</v>
      </c>
      <c r="B13" t="s">
        <v>3</v>
      </c>
      <c r="C13" t="str">
        <f t="shared" si="0"/>
        <v>Pfizer</v>
      </c>
      <c r="D13" t="str">
        <f t="shared" si="1"/>
        <v>infants</v>
      </c>
      <c r="E13" t="s">
        <v>114</v>
      </c>
      <c r="F13" t="s">
        <v>36</v>
      </c>
      <c r="G13" t="s">
        <v>2</v>
      </c>
      <c r="H13">
        <v>120</v>
      </c>
      <c r="I13" t="s">
        <v>9</v>
      </c>
      <c r="J13" t="s">
        <v>16</v>
      </c>
      <c r="L13">
        <v>470.60810107156402</v>
      </c>
      <c r="M13" s="2">
        <f t="shared" si="4"/>
        <v>0.22185011195732587</v>
      </c>
      <c r="N13" s="2"/>
      <c r="O13" s="2"/>
      <c r="P13" t="s">
        <v>13</v>
      </c>
      <c r="V13" t="s">
        <v>3</v>
      </c>
      <c r="W13">
        <f t="shared" si="3"/>
        <v>150</v>
      </c>
      <c r="X13" t="s">
        <v>9</v>
      </c>
      <c r="Y13" t="s">
        <v>5</v>
      </c>
      <c r="Z13">
        <v>2867</v>
      </c>
      <c r="AA13">
        <v>47</v>
      </c>
      <c r="AB13">
        <v>16</v>
      </c>
    </row>
    <row r="14" spans="1:32" x14ac:dyDescent="0.2">
      <c r="A14" t="s">
        <v>116</v>
      </c>
      <c r="B14" t="s">
        <v>3</v>
      </c>
      <c r="C14" t="str">
        <f t="shared" si="0"/>
        <v>Pfizer</v>
      </c>
      <c r="D14" t="str">
        <f t="shared" si="1"/>
        <v>infants</v>
      </c>
      <c r="E14" t="s">
        <v>114</v>
      </c>
      <c r="F14" t="s">
        <v>36</v>
      </c>
      <c r="G14" t="s">
        <v>2</v>
      </c>
      <c r="H14">
        <v>180</v>
      </c>
      <c r="I14" t="s">
        <v>9</v>
      </c>
      <c r="J14" t="s">
        <v>16</v>
      </c>
      <c r="L14">
        <v>227.34878697438799</v>
      </c>
      <c r="M14" s="2">
        <f t="shared" si="4"/>
        <v>0.10717485255520569</v>
      </c>
      <c r="N14" s="2"/>
      <c r="O14" s="2"/>
      <c r="P14" t="s">
        <v>13</v>
      </c>
      <c r="V14" t="s">
        <v>3</v>
      </c>
      <c r="W14">
        <f t="shared" si="3"/>
        <v>180</v>
      </c>
      <c r="X14" t="s">
        <v>9</v>
      </c>
      <c r="Y14" t="s">
        <v>16</v>
      </c>
      <c r="Z14">
        <v>2749</v>
      </c>
      <c r="AA14">
        <v>117</v>
      </c>
      <c r="AB14">
        <v>62</v>
      </c>
      <c r="AC14" s="1">
        <f>1-(AA15/Z15)/(AA14/Z14)</f>
        <v>0.52508637934169844</v>
      </c>
      <c r="AD14" s="1">
        <f>1-((AA15-AA13)/Z15)/((AA14-AA12)/Z14)</f>
        <v>0.45843183609141058</v>
      </c>
      <c r="AE14" s="1">
        <f>1-(AB15/Z15)/(AB14/Z14)</f>
        <v>0.70126401281171358</v>
      </c>
      <c r="AF14" s="1">
        <f>1-((AB15-AB13)/Z15)/((AB14-AB12)/Z14)</f>
        <v>0.58221884498480247</v>
      </c>
    </row>
    <row r="15" spans="1:32" x14ac:dyDescent="0.2">
      <c r="A15" t="s">
        <v>116</v>
      </c>
      <c r="B15" t="s">
        <v>3</v>
      </c>
      <c r="C15" t="str">
        <f t="shared" si="0"/>
        <v>Pfizer</v>
      </c>
      <c r="D15" t="str">
        <f t="shared" si="1"/>
        <v>infants</v>
      </c>
      <c r="E15" t="s">
        <v>114</v>
      </c>
      <c r="F15" t="s">
        <v>36</v>
      </c>
      <c r="G15" t="s">
        <v>2</v>
      </c>
      <c r="H15">
        <v>0</v>
      </c>
      <c r="I15" t="s">
        <v>9</v>
      </c>
      <c r="J15" t="s">
        <v>45</v>
      </c>
      <c r="K15" t="s">
        <v>5</v>
      </c>
      <c r="L15">
        <v>26762.269252522499</v>
      </c>
      <c r="M15" s="2">
        <f t="shared" si="4"/>
        <v>12.616043830068623</v>
      </c>
      <c r="N15" s="2"/>
      <c r="O15" s="2"/>
      <c r="P15" t="s">
        <v>13</v>
      </c>
      <c r="V15" t="s">
        <v>3</v>
      </c>
      <c r="W15">
        <f t="shared" si="3"/>
        <v>180</v>
      </c>
      <c r="X15" t="s">
        <v>9</v>
      </c>
      <c r="Y15" t="s">
        <v>5</v>
      </c>
      <c r="Z15">
        <v>2820</v>
      </c>
      <c r="AA15">
        <v>57</v>
      </c>
      <c r="AB15">
        <v>19</v>
      </c>
    </row>
    <row r="16" spans="1:32" x14ac:dyDescent="0.2">
      <c r="A16" t="s">
        <v>116</v>
      </c>
      <c r="B16" t="s">
        <v>3</v>
      </c>
      <c r="C16" t="str">
        <f t="shared" si="0"/>
        <v>Pfizer</v>
      </c>
      <c r="D16" t="str">
        <f t="shared" si="1"/>
        <v>infants</v>
      </c>
      <c r="E16" t="s">
        <v>114</v>
      </c>
      <c r="F16" t="s">
        <v>36</v>
      </c>
      <c r="G16" t="s">
        <v>2</v>
      </c>
      <c r="H16">
        <v>30</v>
      </c>
      <c r="I16" t="s">
        <v>9</v>
      </c>
      <c r="J16" t="s">
        <v>45</v>
      </c>
      <c r="K16" t="s">
        <v>5</v>
      </c>
      <c r="L16">
        <v>15090.7557517652</v>
      </c>
      <c r="M16" s="2">
        <f t="shared" si="4"/>
        <v>7.1139571236166752</v>
      </c>
      <c r="N16" s="2"/>
      <c r="O16" s="2"/>
      <c r="P16" t="s">
        <v>13</v>
      </c>
      <c r="V16" t="s">
        <v>30</v>
      </c>
      <c r="W16">
        <v>1</v>
      </c>
      <c r="X16" t="s">
        <v>8</v>
      </c>
      <c r="Y16" t="s">
        <v>16</v>
      </c>
      <c r="Z16">
        <v>17069</v>
      </c>
      <c r="AC16" s="1" t="e">
        <f>1-(AA17/Z17)/(AA16/Z16)</f>
        <v>#DIV/0!</v>
      </c>
      <c r="AD16" s="1"/>
      <c r="AE16" s="1"/>
      <c r="AF16" s="1"/>
    </row>
    <row r="17" spans="1:30" x14ac:dyDescent="0.2">
      <c r="A17" t="s">
        <v>116</v>
      </c>
      <c r="B17" t="s">
        <v>3</v>
      </c>
      <c r="C17" t="str">
        <f t="shared" si="0"/>
        <v>Pfizer</v>
      </c>
      <c r="D17" t="str">
        <f t="shared" si="1"/>
        <v>infants</v>
      </c>
      <c r="E17" t="s">
        <v>114</v>
      </c>
      <c r="F17" t="s">
        <v>36</v>
      </c>
      <c r="G17" t="s">
        <v>2</v>
      </c>
      <c r="H17">
        <v>60</v>
      </c>
      <c r="I17" t="s">
        <v>9</v>
      </c>
      <c r="J17" t="s">
        <v>45</v>
      </c>
      <c r="K17" t="s">
        <v>5</v>
      </c>
      <c r="L17">
        <v>12446.3616731681</v>
      </c>
      <c r="M17" s="2">
        <f t="shared" si="4"/>
        <v>5.8673591133821574</v>
      </c>
      <c r="N17" s="2"/>
      <c r="O17" s="2"/>
      <c r="P17" t="s">
        <v>13</v>
      </c>
      <c r="V17" t="s">
        <v>30</v>
      </c>
      <c r="W17">
        <v>1</v>
      </c>
      <c r="X17" t="s">
        <v>8</v>
      </c>
      <c r="Y17" t="s">
        <v>5</v>
      </c>
      <c r="Z17">
        <v>17215</v>
      </c>
    </row>
    <row r="18" spans="1:30" x14ac:dyDescent="0.2">
      <c r="A18" t="s">
        <v>116</v>
      </c>
      <c r="B18" t="s">
        <v>3</v>
      </c>
      <c r="C18" t="str">
        <f t="shared" si="0"/>
        <v>Pfizer</v>
      </c>
      <c r="D18" t="str">
        <f t="shared" si="1"/>
        <v>infants</v>
      </c>
      <c r="E18" t="s">
        <v>114</v>
      </c>
      <c r="F18" t="s">
        <v>36</v>
      </c>
      <c r="G18" t="s">
        <v>2</v>
      </c>
      <c r="H18">
        <v>120</v>
      </c>
      <c r="I18" t="s">
        <v>9</v>
      </c>
      <c r="J18" t="s">
        <v>45</v>
      </c>
      <c r="K18" t="s">
        <v>5</v>
      </c>
      <c r="L18">
        <v>2919.5771051851698</v>
      </c>
      <c r="M18" s="2">
        <f t="shared" si="4"/>
        <v>1.3763224776168486</v>
      </c>
      <c r="N18" s="2"/>
      <c r="O18" s="2"/>
      <c r="P18" t="s">
        <v>13</v>
      </c>
      <c r="V18" t="s">
        <v>30</v>
      </c>
      <c r="W18">
        <v>35</v>
      </c>
      <c r="X18" t="s">
        <v>8</v>
      </c>
      <c r="Y18" t="s">
        <v>16</v>
      </c>
      <c r="Z18">
        <v>17069</v>
      </c>
      <c r="AA18">
        <v>14</v>
      </c>
      <c r="AC18" s="1">
        <f>1-(AA19/Z19)/(AA18/Z18)</f>
        <v>0.71670885025517617</v>
      </c>
      <c r="AD18" s="1">
        <f>1-((AA19-AA17)/Z19)/((AA18-AA16)/Z18)</f>
        <v>0.71670885025517617</v>
      </c>
    </row>
    <row r="19" spans="1:30" x14ac:dyDescent="0.2">
      <c r="A19" t="s">
        <v>116</v>
      </c>
      <c r="B19" t="s">
        <v>3</v>
      </c>
      <c r="C19" t="str">
        <f t="shared" si="0"/>
        <v>Pfizer</v>
      </c>
      <c r="D19" t="str">
        <f t="shared" si="1"/>
        <v>infants</v>
      </c>
      <c r="E19" t="s">
        <v>114</v>
      </c>
      <c r="F19" t="s">
        <v>36</v>
      </c>
      <c r="G19" t="s">
        <v>2</v>
      </c>
      <c r="H19">
        <v>180</v>
      </c>
      <c r="I19" t="s">
        <v>9</v>
      </c>
      <c r="J19" t="s">
        <v>45</v>
      </c>
      <c r="K19" t="s">
        <v>5</v>
      </c>
      <c r="L19">
        <v>1560.9532240256699</v>
      </c>
      <c r="M19" s="2">
        <f t="shared" si="4"/>
        <v>0.73585143715488899</v>
      </c>
      <c r="N19" s="2"/>
      <c r="O19" s="2"/>
      <c r="P19" t="s">
        <v>13</v>
      </c>
      <c r="V19" t="s">
        <v>30</v>
      </c>
      <c r="W19">
        <v>35</v>
      </c>
      <c r="X19" t="s">
        <v>8</v>
      </c>
      <c r="Y19" t="s">
        <v>5</v>
      </c>
      <c r="Z19">
        <v>17215</v>
      </c>
      <c r="AA19">
        <v>4</v>
      </c>
      <c r="AC19" s="1"/>
      <c r="AD19" s="1"/>
    </row>
    <row r="20" spans="1:30" x14ac:dyDescent="0.2">
      <c r="A20" t="s">
        <v>116</v>
      </c>
      <c r="B20" t="s">
        <v>6</v>
      </c>
      <c r="C20" t="str">
        <f t="shared" si="0"/>
        <v>Pfizer</v>
      </c>
      <c r="D20" t="str">
        <f t="shared" si="1"/>
        <v>maternal</v>
      </c>
      <c r="E20" t="s">
        <v>113</v>
      </c>
      <c r="F20" t="s">
        <v>36</v>
      </c>
      <c r="G20" t="s">
        <v>2</v>
      </c>
      <c r="H20">
        <v>60</v>
      </c>
      <c r="I20" t="s">
        <v>8</v>
      </c>
      <c r="J20" t="s">
        <v>16</v>
      </c>
      <c r="L20">
        <v>455.65456800748302</v>
      </c>
      <c r="P20" t="s">
        <v>10</v>
      </c>
      <c r="T20">
        <f>L20+L21</f>
        <v>926.4830949372481</v>
      </c>
      <c r="V20" t="s">
        <v>30</v>
      </c>
      <c r="W20">
        <v>72</v>
      </c>
      <c r="X20" t="s">
        <v>8</v>
      </c>
      <c r="Y20" t="s">
        <v>16</v>
      </c>
      <c r="Z20">
        <v>17069</v>
      </c>
      <c r="AA20">
        <v>25</v>
      </c>
      <c r="AC20" s="1">
        <f>1-(AA21/Z21)/(AA20/Z20)</f>
        <v>0.52407086842869588</v>
      </c>
      <c r="AD20" s="1"/>
    </row>
    <row r="21" spans="1:30" x14ac:dyDescent="0.2">
      <c r="A21" t="s">
        <v>116</v>
      </c>
      <c r="B21" t="s">
        <v>6</v>
      </c>
      <c r="C21" t="str">
        <f t="shared" si="0"/>
        <v>Pfizer</v>
      </c>
      <c r="D21" t="str">
        <f t="shared" si="1"/>
        <v>maternal</v>
      </c>
      <c r="E21" t="s">
        <v>113</v>
      </c>
      <c r="F21" t="s">
        <v>36</v>
      </c>
      <c r="G21" t="s">
        <v>2</v>
      </c>
      <c r="H21">
        <v>60</v>
      </c>
      <c r="I21" t="s">
        <v>8</v>
      </c>
      <c r="J21" t="s">
        <v>16</v>
      </c>
      <c r="L21">
        <v>470.82852692976502</v>
      </c>
      <c r="P21" t="s">
        <v>11</v>
      </c>
      <c r="V21" t="s">
        <v>30</v>
      </c>
      <c r="W21">
        <v>72</v>
      </c>
      <c r="X21" t="s">
        <v>8</v>
      </c>
      <c r="Y21" t="s">
        <v>5</v>
      </c>
      <c r="Z21">
        <v>17215</v>
      </c>
      <c r="AA21">
        <v>12</v>
      </c>
      <c r="AC21" s="1"/>
      <c r="AD21" s="1"/>
    </row>
    <row r="22" spans="1:30" x14ac:dyDescent="0.2">
      <c r="A22" t="s">
        <v>116</v>
      </c>
      <c r="B22" t="s">
        <v>6</v>
      </c>
      <c r="C22" t="str">
        <f t="shared" si="0"/>
        <v>Pfizer</v>
      </c>
      <c r="D22" t="str">
        <f t="shared" si="1"/>
        <v>maternal</v>
      </c>
      <c r="E22" t="s">
        <v>113</v>
      </c>
      <c r="F22" t="s">
        <v>36</v>
      </c>
      <c r="G22" t="s">
        <v>2</v>
      </c>
      <c r="H22">
        <v>60</v>
      </c>
      <c r="I22" t="s">
        <v>8</v>
      </c>
      <c r="J22" t="s">
        <v>45</v>
      </c>
      <c r="K22" t="s">
        <v>5</v>
      </c>
      <c r="L22">
        <v>3598.5274951666402</v>
      </c>
      <c r="P22" t="s">
        <v>10</v>
      </c>
      <c r="T22">
        <f t="shared" ref="T22" si="5">L22+L23</f>
        <v>8038.8549402541794</v>
      </c>
      <c r="V22" t="s">
        <v>30</v>
      </c>
      <c r="W22">
        <v>104</v>
      </c>
      <c r="X22" t="s">
        <v>8</v>
      </c>
      <c r="Y22" t="s">
        <v>16</v>
      </c>
      <c r="Z22">
        <v>17069</v>
      </c>
      <c r="AA22">
        <v>40</v>
      </c>
      <c r="AC22" s="1">
        <f>1-(AA23/Z23)/(AA22/Z22)</f>
        <v>0.57860441475457436</v>
      </c>
      <c r="AD22" s="1">
        <f>1-((AA23-AA19)/Z23)/((AA22-AA18)/Z22)</f>
        <v>0.50424048794655829</v>
      </c>
    </row>
    <row r="23" spans="1:30" x14ac:dyDescent="0.2">
      <c r="A23" t="s">
        <v>116</v>
      </c>
      <c r="B23" t="s">
        <v>6</v>
      </c>
      <c r="C23" t="str">
        <f t="shared" si="0"/>
        <v>Pfizer</v>
      </c>
      <c r="D23" t="str">
        <f t="shared" si="1"/>
        <v>maternal</v>
      </c>
      <c r="E23" t="s">
        <v>113</v>
      </c>
      <c r="F23" t="s">
        <v>36</v>
      </c>
      <c r="G23" t="s">
        <v>2</v>
      </c>
      <c r="H23">
        <v>60</v>
      </c>
      <c r="I23" t="s">
        <v>8</v>
      </c>
      <c r="J23" t="s">
        <v>45</v>
      </c>
      <c r="K23" t="s">
        <v>5</v>
      </c>
      <c r="L23">
        <v>4440.3274450875397</v>
      </c>
      <c r="P23" t="s">
        <v>11</v>
      </c>
      <c r="V23" t="s">
        <v>30</v>
      </c>
      <c r="W23">
        <v>104</v>
      </c>
      <c r="X23" t="s">
        <v>8</v>
      </c>
      <c r="Y23" t="s">
        <v>5</v>
      </c>
      <c r="Z23">
        <v>17215</v>
      </c>
      <c r="AA23">
        <v>17</v>
      </c>
      <c r="AC23" s="1"/>
      <c r="AD23" s="1"/>
    </row>
    <row r="24" spans="1:30" x14ac:dyDescent="0.2">
      <c r="A24" t="s">
        <v>116</v>
      </c>
      <c r="B24" t="s">
        <v>3</v>
      </c>
      <c r="C24" t="str">
        <f t="shared" si="0"/>
        <v>Pfizer</v>
      </c>
      <c r="D24" t="str">
        <f t="shared" si="1"/>
        <v>infants</v>
      </c>
      <c r="E24" s="4" t="s">
        <v>113</v>
      </c>
      <c r="F24" t="s">
        <v>36</v>
      </c>
      <c r="G24" t="s">
        <v>2</v>
      </c>
      <c r="H24">
        <v>0</v>
      </c>
      <c r="I24" t="s">
        <v>9</v>
      </c>
      <c r="J24" t="s">
        <v>16</v>
      </c>
      <c r="L24">
        <v>2241.7131332343301</v>
      </c>
      <c r="P24" t="s">
        <v>10</v>
      </c>
      <c r="T24" t="e">
        <f>#REF!+#REF!</f>
        <v>#REF!</v>
      </c>
      <c r="V24" t="s">
        <v>30</v>
      </c>
      <c r="W24">
        <v>147</v>
      </c>
      <c r="X24" t="s">
        <v>8</v>
      </c>
      <c r="Y24" t="s">
        <v>16</v>
      </c>
      <c r="Z24">
        <v>17069</v>
      </c>
      <c r="AA24">
        <v>52</v>
      </c>
      <c r="AC24" s="1">
        <f>1-(AA27/Z27)/(AA26/Z26)</f>
        <v>0.61440926840287857</v>
      </c>
      <c r="AD24" s="1"/>
    </row>
    <row r="25" spans="1:30" x14ac:dyDescent="0.2">
      <c r="A25" t="s">
        <v>116</v>
      </c>
      <c r="B25" t="s">
        <v>3</v>
      </c>
      <c r="C25" t="str">
        <f t="shared" si="0"/>
        <v>Pfizer</v>
      </c>
      <c r="D25" t="str">
        <f t="shared" si="1"/>
        <v>infants</v>
      </c>
      <c r="E25" s="4" t="s">
        <v>113</v>
      </c>
      <c r="F25" t="s">
        <v>36</v>
      </c>
      <c r="G25" t="s">
        <v>2</v>
      </c>
      <c r="H25">
        <v>0</v>
      </c>
      <c r="I25" t="s">
        <v>9</v>
      </c>
      <c r="J25" t="s">
        <v>16</v>
      </c>
      <c r="L25">
        <v>1978.45283958037</v>
      </c>
      <c r="P25" t="s">
        <v>11</v>
      </c>
      <c r="V25" t="s">
        <v>30</v>
      </c>
      <c r="W25">
        <v>147</v>
      </c>
      <c r="X25" t="s">
        <v>8</v>
      </c>
      <c r="Y25" t="s">
        <v>5</v>
      </c>
      <c r="Z25">
        <v>17215</v>
      </c>
      <c r="AA25">
        <v>19</v>
      </c>
      <c r="AC25" s="1"/>
      <c r="AD25" s="1"/>
    </row>
    <row r="26" spans="1:30" x14ac:dyDescent="0.2">
      <c r="A26" t="s">
        <v>116</v>
      </c>
      <c r="B26" t="s">
        <v>3</v>
      </c>
      <c r="C26" t="str">
        <f t="shared" si="0"/>
        <v>Pfizer</v>
      </c>
      <c r="D26" t="str">
        <f t="shared" si="1"/>
        <v>infants</v>
      </c>
      <c r="E26" s="4" t="s">
        <v>113</v>
      </c>
      <c r="F26" t="s">
        <v>36</v>
      </c>
      <c r="G26" t="s">
        <v>2</v>
      </c>
      <c r="H26">
        <v>0</v>
      </c>
      <c r="I26" t="s">
        <v>9</v>
      </c>
      <c r="J26" t="s">
        <v>45</v>
      </c>
      <c r="K26" t="s">
        <v>5</v>
      </c>
      <c r="L26">
        <v>24225.875220441299</v>
      </c>
      <c r="P26" t="s">
        <v>10</v>
      </c>
      <c r="T26" t="e">
        <f>#REF!+#REF!</f>
        <v>#REF!</v>
      </c>
      <c r="V26" t="s">
        <v>30</v>
      </c>
      <c r="W26">
        <v>176</v>
      </c>
      <c r="X26" t="s">
        <v>8</v>
      </c>
      <c r="Y26" t="s">
        <v>16</v>
      </c>
      <c r="Z26">
        <v>17069</v>
      </c>
      <c r="AA26">
        <v>54</v>
      </c>
      <c r="AC26" s="1">
        <f>1-(AA29/Z29)/(AA28/Z28)</f>
        <v>0.6239065770629062</v>
      </c>
      <c r="AD26" s="1">
        <f>1-((AA27-AA23)/Z27)/((AA26-AA22)/Z26)</f>
        <v>0.71670885025517617</v>
      </c>
    </row>
    <row r="27" spans="1:30" x14ac:dyDescent="0.2">
      <c r="A27" t="s">
        <v>116</v>
      </c>
      <c r="B27" t="s">
        <v>3</v>
      </c>
      <c r="C27" t="str">
        <f t="shared" si="0"/>
        <v>Pfizer</v>
      </c>
      <c r="D27" t="str">
        <f t="shared" si="1"/>
        <v>infants</v>
      </c>
      <c r="E27" s="4" t="s">
        <v>113</v>
      </c>
      <c r="F27" t="s">
        <v>36</v>
      </c>
      <c r="G27" t="s">
        <v>2</v>
      </c>
      <c r="H27">
        <v>0</v>
      </c>
      <c r="I27" t="s">
        <v>9</v>
      </c>
      <c r="J27" t="s">
        <v>45</v>
      </c>
      <c r="K27" t="s">
        <v>5</v>
      </c>
      <c r="L27">
        <v>29803.157189886198</v>
      </c>
      <c r="P27" t="s">
        <v>11</v>
      </c>
      <c r="V27" t="s">
        <v>30</v>
      </c>
      <c r="W27">
        <v>176</v>
      </c>
      <c r="X27" t="s">
        <v>8</v>
      </c>
      <c r="Y27" t="s">
        <v>5</v>
      </c>
      <c r="Z27">
        <v>17215</v>
      </c>
      <c r="AA27">
        <v>21</v>
      </c>
      <c r="AC27" s="1"/>
      <c r="AD27" s="1"/>
    </row>
    <row r="28" spans="1:30" x14ac:dyDescent="0.2">
      <c r="A28" t="s">
        <v>117</v>
      </c>
      <c r="B28" t="s">
        <v>15</v>
      </c>
      <c r="C28" t="str">
        <f t="shared" si="0"/>
        <v>Pfizer</v>
      </c>
      <c r="D28" t="str">
        <f>LOWER(RIGHT(B28,LEN(B28)-FIND(" ",B28)))</f>
        <v>elderly</v>
      </c>
      <c r="E28" s="4" t="s">
        <v>113</v>
      </c>
      <c r="F28" t="s">
        <v>36</v>
      </c>
      <c r="G28" t="s">
        <v>2</v>
      </c>
      <c r="H28">
        <v>0</v>
      </c>
      <c r="I28" t="s">
        <v>8</v>
      </c>
      <c r="J28" t="s">
        <v>16</v>
      </c>
      <c r="L28">
        <v>2076</v>
      </c>
      <c r="M28" s="2">
        <f>L28/L$28</f>
        <v>1</v>
      </c>
      <c r="N28" s="2"/>
      <c r="O28" s="2"/>
      <c r="P28" t="s">
        <v>10</v>
      </c>
      <c r="T28">
        <f>L28+L35</f>
        <v>3839.6618147382401</v>
      </c>
      <c r="U28" s="2">
        <f>T28/T$28</f>
        <v>1</v>
      </c>
      <c r="V28" t="s">
        <v>30</v>
      </c>
      <c r="W28">
        <v>272</v>
      </c>
      <c r="X28" t="s">
        <v>8</v>
      </c>
      <c r="Y28" t="s">
        <v>16</v>
      </c>
      <c r="Z28">
        <v>17069</v>
      </c>
      <c r="AA28">
        <v>58</v>
      </c>
      <c r="AC28" s="1"/>
      <c r="AD28" s="1"/>
    </row>
    <row r="29" spans="1:30" x14ac:dyDescent="0.2">
      <c r="A29" t="s">
        <v>117</v>
      </c>
      <c r="B29" t="s">
        <v>15</v>
      </c>
      <c r="C29" t="str">
        <f t="shared" si="0"/>
        <v>Pfizer</v>
      </c>
      <c r="D29" t="str">
        <f t="shared" ref="D29:D92" si="6">LOWER(RIGHT(B29,LEN(B29)-FIND(" ",B29)))</f>
        <v>elderly</v>
      </c>
      <c r="E29" s="4" t="s">
        <v>113</v>
      </c>
      <c r="F29" t="s">
        <v>36</v>
      </c>
      <c r="G29" t="s">
        <v>2</v>
      </c>
      <c r="H29">
        <v>0</v>
      </c>
      <c r="I29" t="s">
        <v>8</v>
      </c>
      <c r="J29" t="s">
        <v>45</v>
      </c>
      <c r="K29" t="s">
        <v>14</v>
      </c>
      <c r="L29">
        <v>2201.7915667501402</v>
      </c>
      <c r="M29" s="2">
        <f>L29/L$28</f>
        <v>1.0605932402457323</v>
      </c>
      <c r="N29" s="2"/>
      <c r="O29" s="2"/>
      <c r="P29" t="s">
        <v>10</v>
      </c>
      <c r="T29">
        <f t="shared" ref="T29:T34" si="7">L29+L36</f>
        <v>4012.13975634279</v>
      </c>
      <c r="U29" s="2">
        <f>T29/T$28</f>
        <v>1.0449200866968302</v>
      </c>
      <c r="V29" t="s">
        <v>30</v>
      </c>
      <c r="W29">
        <v>272</v>
      </c>
      <c r="X29" t="s">
        <v>8</v>
      </c>
      <c r="Y29" t="s">
        <v>5</v>
      </c>
      <c r="Z29">
        <v>17215</v>
      </c>
      <c r="AA29">
        <v>22</v>
      </c>
      <c r="AC29" s="1">
        <f>1-(AA31/Z31)/(AA30/Z30)</f>
        <v>0.6239065770629062</v>
      </c>
      <c r="AD29" s="1">
        <f>1-((AA31-AA27)/Z31)/((AA30-AA26)/Z30)</f>
        <v>0.75212024397327915</v>
      </c>
    </row>
    <row r="30" spans="1:30" x14ac:dyDescent="0.2">
      <c r="A30" t="s">
        <v>117</v>
      </c>
      <c r="B30" t="s">
        <v>15</v>
      </c>
      <c r="C30" t="str">
        <f t="shared" si="0"/>
        <v>Pfizer</v>
      </c>
      <c r="D30" t="str">
        <f t="shared" si="6"/>
        <v>elderly</v>
      </c>
      <c r="E30" s="4" t="s">
        <v>113</v>
      </c>
      <c r="F30" t="s">
        <v>36</v>
      </c>
      <c r="G30" t="s">
        <v>2</v>
      </c>
      <c r="H30">
        <v>7</v>
      </c>
      <c r="I30" t="s">
        <v>8</v>
      </c>
      <c r="J30" t="s">
        <v>45</v>
      </c>
      <c r="K30" t="s">
        <v>14</v>
      </c>
      <c r="L30">
        <v>17184.1271998544</v>
      </c>
      <c r="M30" s="2">
        <f t="shared" ref="M30:M34" si="8">L30/L$28</f>
        <v>8.2775179190050103</v>
      </c>
      <c r="N30" s="2"/>
      <c r="O30" s="2"/>
      <c r="P30" t="s">
        <v>10</v>
      </c>
      <c r="T30">
        <f t="shared" si="7"/>
        <v>37665.473079256299</v>
      </c>
      <c r="U30" s="2">
        <f t="shared" ref="U30:U34" si="9">T30/T$28</f>
        <v>9.8095808684713699</v>
      </c>
      <c r="V30" t="s">
        <v>30</v>
      </c>
      <c r="W30">
        <v>311</v>
      </c>
      <c r="X30" t="s">
        <v>8</v>
      </c>
      <c r="Y30" t="s">
        <v>16</v>
      </c>
      <c r="Z30">
        <v>17069</v>
      </c>
      <c r="AA30">
        <v>58</v>
      </c>
      <c r="AC30" s="1"/>
      <c r="AD30" s="1"/>
    </row>
    <row r="31" spans="1:30" x14ac:dyDescent="0.2">
      <c r="A31" t="s">
        <v>117</v>
      </c>
      <c r="B31" t="s">
        <v>15</v>
      </c>
      <c r="C31" t="str">
        <f t="shared" si="0"/>
        <v>Pfizer</v>
      </c>
      <c r="D31" t="str">
        <f t="shared" si="6"/>
        <v>elderly</v>
      </c>
      <c r="E31" s="4" t="s">
        <v>113</v>
      </c>
      <c r="F31" t="s">
        <v>36</v>
      </c>
      <c r="G31" t="s">
        <v>2</v>
      </c>
      <c r="H31">
        <v>30</v>
      </c>
      <c r="I31" t="s">
        <v>8</v>
      </c>
      <c r="J31" t="s">
        <v>45</v>
      </c>
      <c r="K31" t="s">
        <v>14</v>
      </c>
      <c r="L31">
        <v>18583.256142173901</v>
      </c>
      <c r="M31" s="2">
        <f t="shared" si="8"/>
        <v>8.9514721301415712</v>
      </c>
      <c r="N31" s="2"/>
      <c r="O31" s="2"/>
      <c r="P31" t="s">
        <v>10</v>
      </c>
      <c r="T31">
        <f t="shared" si="7"/>
        <v>31703.026063255304</v>
      </c>
      <c r="U31" s="2">
        <f t="shared" si="9"/>
        <v>8.2567235326730408</v>
      </c>
      <c r="V31" t="s">
        <v>30</v>
      </c>
      <c r="W31">
        <v>311</v>
      </c>
      <c r="X31" t="s">
        <v>8</v>
      </c>
      <c r="Y31" t="s">
        <v>5</v>
      </c>
      <c r="Z31">
        <v>17215</v>
      </c>
      <c r="AA31">
        <v>22</v>
      </c>
    </row>
    <row r="32" spans="1:30" x14ac:dyDescent="0.2">
      <c r="A32" t="s">
        <v>117</v>
      </c>
      <c r="B32" t="s">
        <v>15</v>
      </c>
      <c r="C32" t="str">
        <f t="shared" si="0"/>
        <v>Pfizer</v>
      </c>
      <c r="D32" t="str">
        <f t="shared" si="6"/>
        <v>elderly</v>
      </c>
      <c r="E32" s="4" t="s">
        <v>113</v>
      </c>
      <c r="F32" t="s">
        <v>36</v>
      </c>
      <c r="G32" t="s">
        <v>2</v>
      </c>
      <c r="H32">
        <v>90</v>
      </c>
      <c r="I32" t="s">
        <v>8</v>
      </c>
      <c r="J32" t="s">
        <v>45</v>
      </c>
      <c r="K32" t="s">
        <v>14</v>
      </c>
      <c r="L32">
        <v>10956.202653247001</v>
      </c>
      <c r="M32" s="2">
        <f t="shared" si="8"/>
        <v>5.2775542645698463</v>
      </c>
      <c r="N32" s="2"/>
      <c r="O32" s="2"/>
      <c r="P32" t="s">
        <v>10</v>
      </c>
      <c r="T32">
        <f t="shared" si="7"/>
        <v>17757.632137058361</v>
      </c>
      <c r="U32" s="2">
        <f t="shared" si="9"/>
        <v>4.6247906700785695</v>
      </c>
      <c r="V32" t="s">
        <v>31</v>
      </c>
      <c r="W32">
        <v>0</v>
      </c>
      <c r="X32" t="s">
        <v>8</v>
      </c>
      <c r="Y32" t="s">
        <v>16</v>
      </c>
      <c r="Z32">
        <v>786</v>
      </c>
    </row>
    <row r="33" spans="1:30" x14ac:dyDescent="0.2">
      <c r="A33" t="s">
        <v>117</v>
      </c>
      <c r="B33" t="s">
        <v>15</v>
      </c>
      <c r="C33" t="str">
        <f t="shared" si="0"/>
        <v>Pfizer</v>
      </c>
      <c r="D33" t="str">
        <f t="shared" si="6"/>
        <v>elderly</v>
      </c>
      <c r="E33" s="4" t="s">
        <v>113</v>
      </c>
      <c r="F33" t="s">
        <v>36</v>
      </c>
      <c r="G33" t="s">
        <v>2</v>
      </c>
      <c r="H33">
        <v>180</v>
      </c>
      <c r="I33" t="s">
        <v>8</v>
      </c>
      <c r="J33" t="s">
        <v>45</v>
      </c>
      <c r="K33" t="s">
        <v>14</v>
      </c>
      <c r="L33">
        <v>8010.9259914527102</v>
      </c>
      <c r="M33" s="2">
        <f t="shared" si="8"/>
        <v>3.8588275488693209</v>
      </c>
      <c r="N33" s="2"/>
      <c r="O33" s="2"/>
      <c r="P33" t="s">
        <v>10</v>
      </c>
      <c r="T33">
        <f t="shared" si="7"/>
        <v>14764.020536426029</v>
      </c>
      <c r="U33" s="2">
        <f t="shared" si="9"/>
        <v>3.8451356522481999</v>
      </c>
      <c r="W33">
        <v>0</v>
      </c>
      <c r="X33" t="s">
        <v>8</v>
      </c>
      <c r="Y33" t="s">
        <v>32</v>
      </c>
      <c r="Z33">
        <v>1564</v>
      </c>
    </row>
    <row r="34" spans="1:30" x14ac:dyDescent="0.2">
      <c r="A34" t="s">
        <v>117</v>
      </c>
      <c r="B34" t="s">
        <v>15</v>
      </c>
      <c r="C34" t="str">
        <f t="shared" si="0"/>
        <v>Pfizer</v>
      </c>
      <c r="D34" t="str">
        <f t="shared" si="6"/>
        <v>elderly</v>
      </c>
      <c r="E34" s="4" t="s">
        <v>113</v>
      </c>
      <c r="F34" t="s">
        <v>36</v>
      </c>
      <c r="G34" t="s">
        <v>2</v>
      </c>
      <c r="H34">
        <v>360</v>
      </c>
      <c r="I34" t="s">
        <v>8</v>
      </c>
      <c r="J34" t="s">
        <v>45</v>
      </c>
      <c r="K34" t="s">
        <v>14</v>
      </c>
      <c r="L34">
        <v>5632.5909791717604</v>
      </c>
      <c r="M34" s="2">
        <f t="shared" si="8"/>
        <v>2.7131941132811948</v>
      </c>
      <c r="N34" s="2"/>
      <c r="O34" s="2"/>
      <c r="P34" t="s">
        <v>10</v>
      </c>
      <c r="T34">
        <f t="shared" si="7"/>
        <v>9285.8827746846</v>
      </c>
      <c r="U34" s="2">
        <f t="shared" si="9"/>
        <v>2.4184116265243643</v>
      </c>
      <c r="W34">
        <v>30</v>
      </c>
      <c r="X34" t="s">
        <v>8</v>
      </c>
      <c r="Y34" t="s">
        <v>16</v>
      </c>
      <c r="Z34">
        <v>772</v>
      </c>
      <c r="AA34">
        <f>Z32-Z34-6</f>
        <v>8</v>
      </c>
      <c r="AC34" s="1"/>
      <c r="AD34" s="1"/>
    </row>
    <row r="35" spans="1:30" x14ac:dyDescent="0.2">
      <c r="A35" t="s">
        <v>117</v>
      </c>
      <c r="B35" t="s">
        <v>15</v>
      </c>
      <c r="C35" t="str">
        <f t="shared" si="0"/>
        <v>Pfizer</v>
      </c>
      <c r="D35" t="str">
        <f t="shared" si="6"/>
        <v>elderly</v>
      </c>
      <c r="E35" s="4" t="s">
        <v>113</v>
      </c>
      <c r="F35" t="s">
        <v>36</v>
      </c>
      <c r="G35" t="s">
        <v>2</v>
      </c>
      <c r="H35">
        <v>0</v>
      </c>
      <c r="I35" t="s">
        <v>8</v>
      </c>
      <c r="J35" t="s">
        <v>16</v>
      </c>
      <c r="L35">
        <v>1763.6618147382401</v>
      </c>
      <c r="M35" s="2">
        <f>L35/L$35</f>
        <v>1</v>
      </c>
      <c r="N35" s="2"/>
      <c r="O35" s="2"/>
      <c r="P35" t="s">
        <v>11</v>
      </c>
      <c r="W35">
        <f>W34</f>
        <v>30</v>
      </c>
      <c r="X35" t="s">
        <v>8</v>
      </c>
      <c r="Y35" t="s">
        <v>32</v>
      </c>
      <c r="Z35">
        <v>1553</v>
      </c>
      <c r="AA35">
        <f>Z33-Z35-8</f>
        <v>3</v>
      </c>
      <c r="AC35" s="1">
        <f>1-(AA35/Z35)/(AA34/Z34)</f>
        <v>0.81358660656793302</v>
      </c>
      <c r="AD35" s="1"/>
    </row>
    <row r="36" spans="1:30" x14ac:dyDescent="0.2">
      <c r="A36" t="s">
        <v>117</v>
      </c>
      <c r="B36" t="s">
        <v>15</v>
      </c>
      <c r="C36" t="str">
        <f t="shared" si="0"/>
        <v>Pfizer</v>
      </c>
      <c r="D36" t="str">
        <f t="shared" si="6"/>
        <v>elderly</v>
      </c>
      <c r="E36" s="4" t="s">
        <v>113</v>
      </c>
      <c r="F36" t="s">
        <v>36</v>
      </c>
      <c r="G36" t="s">
        <v>2</v>
      </c>
      <c r="H36">
        <v>0</v>
      </c>
      <c r="I36" t="s">
        <v>8</v>
      </c>
      <c r="J36" t="s">
        <v>45</v>
      </c>
      <c r="K36" t="s">
        <v>14</v>
      </c>
      <c r="L36">
        <v>1810.34818959265</v>
      </c>
      <c r="M36" s="2">
        <f>L36/L$35</f>
        <v>1.0264712738373478</v>
      </c>
      <c r="N36" s="2"/>
      <c r="O36" s="2"/>
      <c r="P36" t="s">
        <v>11</v>
      </c>
      <c r="W36">
        <v>60</v>
      </c>
      <c r="X36" t="s">
        <v>8</v>
      </c>
      <c r="Y36" t="s">
        <v>16</v>
      </c>
      <c r="Z36">
        <v>756</v>
      </c>
      <c r="AA36">
        <f>Z34-Z36-1</f>
        <v>15</v>
      </c>
    </row>
    <row r="37" spans="1:30" x14ac:dyDescent="0.2">
      <c r="A37" t="s">
        <v>117</v>
      </c>
      <c r="B37" t="s">
        <v>15</v>
      </c>
      <c r="C37" t="str">
        <f t="shared" si="0"/>
        <v>Pfizer</v>
      </c>
      <c r="D37" t="str">
        <f t="shared" si="6"/>
        <v>elderly</v>
      </c>
      <c r="E37" s="4" t="s">
        <v>113</v>
      </c>
      <c r="F37" t="s">
        <v>36</v>
      </c>
      <c r="G37" t="s">
        <v>2</v>
      </c>
      <c r="H37">
        <v>7.5</v>
      </c>
      <c r="I37" t="s">
        <v>8</v>
      </c>
      <c r="J37" t="s">
        <v>45</v>
      </c>
      <c r="K37" t="s">
        <v>14</v>
      </c>
      <c r="L37">
        <v>20481.345879401899</v>
      </c>
      <c r="M37" s="2">
        <f>L37/L$28</f>
        <v>9.8657735449912813</v>
      </c>
      <c r="N37" s="2"/>
      <c r="O37" s="2"/>
      <c r="P37" t="s">
        <v>11</v>
      </c>
      <c r="W37">
        <f>W36</f>
        <v>60</v>
      </c>
      <c r="X37" t="s">
        <v>8</v>
      </c>
      <c r="Y37" t="s">
        <v>32</v>
      </c>
      <c r="Z37">
        <v>1546</v>
      </c>
      <c r="AA37">
        <f>Z35-Z37-3</f>
        <v>4</v>
      </c>
      <c r="AC37" s="1">
        <f>1-(AA37/Z37)/(AA36/Z36)</f>
        <v>0.86959896507115131</v>
      </c>
      <c r="AD37" s="1">
        <f>1-((AA37-AA35)/Z37)/((AA36-AA34)/Z36)</f>
        <v>0.93014230271668819</v>
      </c>
    </row>
    <row r="38" spans="1:30" x14ac:dyDescent="0.2">
      <c r="A38" t="s">
        <v>117</v>
      </c>
      <c r="B38" t="s">
        <v>15</v>
      </c>
      <c r="C38" t="str">
        <f t="shared" si="0"/>
        <v>Pfizer</v>
      </c>
      <c r="D38" t="str">
        <f t="shared" si="6"/>
        <v>elderly</v>
      </c>
      <c r="E38" s="4" t="s">
        <v>113</v>
      </c>
      <c r="F38" t="s">
        <v>36</v>
      </c>
      <c r="G38" t="s">
        <v>2</v>
      </c>
      <c r="H38">
        <v>30</v>
      </c>
      <c r="I38" t="s">
        <v>8</v>
      </c>
      <c r="J38" t="s">
        <v>45</v>
      </c>
      <c r="K38" t="s">
        <v>14</v>
      </c>
      <c r="L38">
        <v>13119.769921081401</v>
      </c>
      <c r="M38" s="2">
        <f>L38/L$28</f>
        <v>6.31973502942264</v>
      </c>
      <c r="N38" s="2"/>
      <c r="O38" s="2"/>
      <c r="P38" t="s">
        <v>11</v>
      </c>
      <c r="W38">
        <v>90</v>
      </c>
      <c r="X38" t="s">
        <v>8</v>
      </c>
      <c r="Y38" t="s">
        <v>16</v>
      </c>
      <c r="Z38">
        <v>737</v>
      </c>
      <c r="AA38">
        <f>Z36-Z38-1</f>
        <v>18</v>
      </c>
    </row>
    <row r="39" spans="1:30" x14ac:dyDescent="0.2">
      <c r="A39" t="s">
        <v>117</v>
      </c>
      <c r="B39" t="s">
        <v>15</v>
      </c>
      <c r="C39" t="str">
        <f t="shared" si="0"/>
        <v>Pfizer</v>
      </c>
      <c r="D39" t="str">
        <f t="shared" si="6"/>
        <v>elderly</v>
      </c>
      <c r="E39" s="4" t="s">
        <v>113</v>
      </c>
      <c r="F39" t="s">
        <v>36</v>
      </c>
      <c r="G39" t="s">
        <v>2</v>
      </c>
      <c r="H39">
        <v>90</v>
      </c>
      <c r="I39" t="s">
        <v>8</v>
      </c>
      <c r="J39" t="s">
        <v>45</v>
      </c>
      <c r="K39" t="s">
        <v>14</v>
      </c>
      <c r="L39">
        <v>6801.4294838113601</v>
      </c>
      <c r="M39" s="2">
        <f>L39/L$28</f>
        <v>3.2762184411422735</v>
      </c>
      <c r="N39" s="2"/>
      <c r="O39" s="2"/>
      <c r="P39" t="s">
        <v>11</v>
      </c>
      <c r="W39">
        <f>W38</f>
        <v>90</v>
      </c>
      <c r="X39" t="s">
        <v>8</v>
      </c>
      <c r="Y39" t="s">
        <v>32</v>
      </c>
      <c r="Z39">
        <v>1538</v>
      </c>
      <c r="AA39">
        <f>Z37-Z39-6</f>
        <v>2</v>
      </c>
      <c r="AC39" s="1">
        <f>1-(AA39/Z39)/(AA38/Z38)</f>
        <v>0.94675624909695133</v>
      </c>
      <c r="AD39" s="1">
        <f>1-((AA39-AA37)/Z39)/((AA38-AA36)/Z38)</f>
        <v>1.3194625054182922</v>
      </c>
    </row>
    <row r="40" spans="1:30" x14ac:dyDescent="0.2">
      <c r="A40" t="s">
        <v>117</v>
      </c>
      <c r="B40" t="s">
        <v>15</v>
      </c>
      <c r="C40" t="str">
        <f t="shared" si="0"/>
        <v>Pfizer</v>
      </c>
      <c r="D40" t="str">
        <f t="shared" si="6"/>
        <v>elderly</v>
      </c>
      <c r="E40" s="4" t="s">
        <v>113</v>
      </c>
      <c r="F40" t="s">
        <v>36</v>
      </c>
      <c r="G40" t="s">
        <v>2</v>
      </c>
      <c r="H40">
        <v>180</v>
      </c>
      <c r="I40" t="s">
        <v>8</v>
      </c>
      <c r="J40" t="s">
        <v>45</v>
      </c>
      <c r="K40" t="s">
        <v>14</v>
      </c>
      <c r="L40">
        <v>6753.0945449733199</v>
      </c>
      <c r="M40" s="2">
        <f>L40/L$28</f>
        <v>3.2529357153050675</v>
      </c>
      <c r="N40" s="2"/>
      <c r="O40" s="2"/>
      <c r="P40" t="s">
        <v>11</v>
      </c>
      <c r="W40">
        <v>120</v>
      </c>
      <c r="X40" t="s">
        <v>8</v>
      </c>
      <c r="Y40" t="s">
        <v>16</v>
      </c>
      <c r="Z40">
        <v>729</v>
      </c>
      <c r="AA40">
        <f>Z38-Z40-1</f>
        <v>7</v>
      </c>
    </row>
    <row r="41" spans="1:30" x14ac:dyDescent="0.2">
      <c r="A41" t="s">
        <v>117</v>
      </c>
      <c r="B41" t="s">
        <v>15</v>
      </c>
      <c r="C41" t="str">
        <f t="shared" si="0"/>
        <v>Pfizer</v>
      </c>
      <c r="D41" t="str">
        <f t="shared" si="6"/>
        <v>elderly</v>
      </c>
      <c r="E41" s="4" t="s">
        <v>113</v>
      </c>
      <c r="F41" t="s">
        <v>36</v>
      </c>
      <c r="G41" t="s">
        <v>2</v>
      </c>
      <c r="H41">
        <v>360</v>
      </c>
      <c r="I41" t="s">
        <v>8</v>
      </c>
      <c r="J41" t="s">
        <v>45</v>
      </c>
      <c r="K41" t="s">
        <v>14</v>
      </c>
      <c r="L41">
        <v>3653.2917955128401</v>
      </c>
      <c r="M41" s="2">
        <f>L41/L$28</f>
        <v>1.7597744679734297</v>
      </c>
      <c r="N41" s="2"/>
      <c r="O41" s="2"/>
      <c r="P41" t="s">
        <v>11</v>
      </c>
      <c r="W41">
        <f>W40</f>
        <v>120</v>
      </c>
      <c r="X41" t="s">
        <v>8</v>
      </c>
      <c r="Y41" t="s">
        <v>32</v>
      </c>
      <c r="Z41">
        <v>1527</v>
      </c>
      <c r="AA41">
        <f>Z39-Z41-4</f>
        <v>7</v>
      </c>
      <c r="AC41" s="1">
        <f>1-(AA41/Z41)/(AA40/Z40)</f>
        <v>0.52259332023575644</v>
      </c>
      <c r="AD41" s="1">
        <f>1-((AA41-AA39)/Z41)/((AA40-AA38)/Z40)</f>
        <v>1.2170030362564743</v>
      </c>
    </row>
    <row r="42" spans="1:30" x14ac:dyDescent="0.2">
      <c r="A42" t="s">
        <v>118</v>
      </c>
      <c r="B42" t="s">
        <v>3</v>
      </c>
      <c r="C42" t="str">
        <f t="shared" si="0"/>
        <v>Pfizer</v>
      </c>
      <c r="D42" t="str">
        <f t="shared" si="6"/>
        <v>infants</v>
      </c>
      <c r="E42" t="s">
        <v>114</v>
      </c>
      <c r="F42" t="s">
        <v>25</v>
      </c>
      <c r="G42" t="s">
        <v>2</v>
      </c>
      <c r="H42">
        <v>0</v>
      </c>
      <c r="I42" t="s">
        <v>9</v>
      </c>
      <c r="J42" t="s">
        <v>16</v>
      </c>
      <c r="P42" t="s">
        <v>13</v>
      </c>
      <c r="Q42">
        <v>3480</v>
      </c>
      <c r="W42">
        <v>150</v>
      </c>
      <c r="X42" t="s">
        <v>8</v>
      </c>
      <c r="Y42" t="s">
        <v>16</v>
      </c>
      <c r="Z42">
        <v>724</v>
      </c>
      <c r="AA42">
        <f>Z40-Z42-2</f>
        <v>3</v>
      </c>
    </row>
    <row r="43" spans="1:30" x14ac:dyDescent="0.2">
      <c r="A43" t="s">
        <v>118</v>
      </c>
      <c r="B43" t="s">
        <v>3</v>
      </c>
      <c r="C43" t="str">
        <f t="shared" si="0"/>
        <v>Pfizer</v>
      </c>
      <c r="D43" t="str">
        <f t="shared" si="6"/>
        <v>infants</v>
      </c>
      <c r="E43" t="s">
        <v>114</v>
      </c>
      <c r="F43" t="s">
        <v>25</v>
      </c>
      <c r="G43" t="s">
        <v>2</v>
      </c>
      <c r="H43">
        <v>0</v>
      </c>
      <c r="I43" t="s">
        <v>9</v>
      </c>
      <c r="J43" t="s">
        <v>45</v>
      </c>
      <c r="K43" t="s">
        <v>5</v>
      </c>
      <c r="P43" t="s">
        <v>13</v>
      </c>
      <c r="Q43">
        <v>3495</v>
      </c>
      <c r="W43">
        <f>W42</f>
        <v>150</v>
      </c>
      <c r="X43" t="s">
        <v>8</v>
      </c>
      <c r="Y43" t="s">
        <v>32</v>
      </c>
      <c r="Z43">
        <v>1519</v>
      </c>
      <c r="AA43">
        <f>Z41-Z43-3</f>
        <v>5</v>
      </c>
      <c r="AC43" s="1">
        <f>1-(AA43/Z43)/(AA42/Z42)</f>
        <v>0.20561773096335301</v>
      </c>
      <c r="AD43" s="1">
        <f>1-((AA43-AA41)/Z43)/((AA42-AA40)/Z42)</f>
        <v>0.76168531928900596</v>
      </c>
    </row>
    <row r="44" spans="1:30" x14ac:dyDescent="0.2">
      <c r="A44" t="s">
        <v>118</v>
      </c>
      <c r="B44" t="s">
        <v>3</v>
      </c>
      <c r="C44" t="str">
        <f t="shared" si="0"/>
        <v>Pfizer</v>
      </c>
      <c r="D44" t="str">
        <f t="shared" si="6"/>
        <v>infants</v>
      </c>
      <c r="E44" t="s">
        <v>114</v>
      </c>
      <c r="F44" t="s">
        <v>25</v>
      </c>
      <c r="G44" t="s">
        <v>2</v>
      </c>
      <c r="H44">
        <v>30</v>
      </c>
      <c r="I44" t="s">
        <v>9</v>
      </c>
      <c r="J44" t="s">
        <v>16</v>
      </c>
      <c r="P44" t="s">
        <v>13</v>
      </c>
      <c r="Q44">
        <v>3292</v>
      </c>
      <c r="R44">
        <v>8</v>
      </c>
      <c r="S44">
        <v>7</v>
      </c>
    </row>
    <row r="45" spans="1:30" x14ac:dyDescent="0.2">
      <c r="A45" t="s">
        <v>118</v>
      </c>
      <c r="B45" t="s">
        <v>3</v>
      </c>
      <c r="C45" t="str">
        <f t="shared" si="0"/>
        <v>Pfizer</v>
      </c>
      <c r="D45" t="str">
        <f t="shared" si="6"/>
        <v>infants</v>
      </c>
      <c r="E45" t="s">
        <v>114</v>
      </c>
      <c r="F45" t="s">
        <v>25</v>
      </c>
      <c r="G45" t="s">
        <v>2</v>
      </c>
      <c r="H45">
        <v>30</v>
      </c>
      <c r="I45" t="s">
        <v>9</v>
      </c>
      <c r="J45" t="s">
        <v>45</v>
      </c>
      <c r="K45" t="s">
        <v>5</v>
      </c>
      <c r="P45" t="s">
        <v>13</v>
      </c>
      <c r="Q45">
        <v>3349</v>
      </c>
      <c r="R45">
        <v>2</v>
      </c>
      <c r="S45">
        <v>1</v>
      </c>
    </row>
    <row r="46" spans="1:30" x14ac:dyDescent="0.2">
      <c r="A46" t="s">
        <v>118</v>
      </c>
      <c r="B46" t="s">
        <v>3</v>
      </c>
      <c r="C46" t="str">
        <f t="shared" si="0"/>
        <v>Pfizer</v>
      </c>
      <c r="D46" t="str">
        <f t="shared" si="6"/>
        <v>infants</v>
      </c>
      <c r="E46" t="s">
        <v>114</v>
      </c>
      <c r="F46" t="s">
        <v>25</v>
      </c>
      <c r="G46" t="s">
        <v>2</v>
      </c>
      <c r="H46">
        <f>H44+30</f>
        <v>60</v>
      </c>
      <c r="I46" t="s">
        <v>9</v>
      </c>
      <c r="J46" t="s">
        <v>16</v>
      </c>
      <c r="P46" t="s">
        <v>13</v>
      </c>
      <c r="Q46">
        <v>2973</v>
      </c>
      <c r="S46">
        <v>28</v>
      </c>
    </row>
    <row r="47" spans="1:30" x14ac:dyDescent="0.2">
      <c r="A47" t="s">
        <v>118</v>
      </c>
      <c r="B47" t="s">
        <v>3</v>
      </c>
      <c r="C47" t="str">
        <f t="shared" si="0"/>
        <v>Pfizer</v>
      </c>
      <c r="D47" t="str">
        <f t="shared" si="6"/>
        <v>infants</v>
      </c>
      <c r="E47" t="s">
        <v>114</v>
      </c>
      <c r="F47" t="s">
        <v>25</v>
      </c>
      <c r="G47" t="s">
        <v>2</v>
      </c>
      <c r="H47">
        <f t="shared" ref="H47:H55" si="10">H45+30</f>
        <v>60</v>
      </c>
      <c r="I47" t="s">
        <v>9</v>
      </c>
      <c r="J47" t="s">
        <v>45</v>
      </c>
      <c r="K47" t="s">
        <v>5</v>
      </c>
      <c r="P47" t="s">
        <v>13</v>
      </c>
      <c r="Q47">
        <v>3042</v>
      </c>
      <c r="R47">
        <v>12</v>
      </c>
      <c r="S47">
        <v>4</v>
      </c>
    </row>
    <row r="48" spans="1:30" x14ac:dyDescent="0.2">
      <c r="A48" t="s">
        <v>118</v>
      </c>
      <c r="B48" t="s">
        <v>3</v>
      </c>
      <c r="C48" t="str">
        <f t="shared" si="0"/>
        <v>Pfizer</v>
      </c>
      <c r="D48" t="str">
        <f t="shared" si="6"/>
        <v>infants</v>
      </c>
      <c r="E48" t="s">
        <v>114</v>
      </c>
      <c r="F48" t="s">
        <v>25</v>
      </c>
      <c r="G48" t="s">
        <v>2</v>
      </c>
      <c r="H48">
        <f t="shared" si="10"/>
        <v>90</v>
      </c>
      <c r="I48" t="s">
        <v>9</v>
      </c>
      <c r="J48" t="s">
        <v>16</v>
      </c>
      <c r="P48" t="s">
        <v>13</v>
      </c>
      <c r="Q48">
        <v>2899</v>
      </c>
      <c r="R48">
        <v>56</v>
      </c>
      <c r="S48">
        <v>33</v>
      </c>
    </row>
    <row r="49" spans="1:34" x14ac:dyDescent="0.2">
      <c r="A49" t="s">
        <v>118</v>
      </c>
      <c r="B49" t="s">
        <v>3</v>
      </c>
      <c r="C49" t="str">
        <f t="shared" si="0"/>
        <v>Pfizer</v>
      </c>
      <c r="D49" t="str">
        <f t="shared" si="6"/>
        <v>infants</v>
      </c>
      <c r="E49" t="s">
        <v>114</v>
      </c>
      <c r="F49" t="s">
        <v>25</v>
      </c>
      <c r="G49" t="s">
        <v>2</v>
      </c>
      <c r="H49">
        <f t="shared" si="10"/>
        <v>90</v>
      </c>
      <c r="I49" t="s">
        <v>9</v>
      </c>
      <c r="J49" t="s">
        <v>45</v>
      </c>
      <c r="K49" t="s">
        <v>5</v>
      </c>
      <c r="P49" t="s">
        <v>13</v>
      </c>
      <c r="Q49">
        <v>2981</v>
      </c>
      <c r="R49">
        <v>24</v>
      </c>
      <c r="S49">
        <v>6</v>
      </c>
      <c r="X49">
        <v>15.242633684279101</v>
      </c>
      <c r="Y49">
        <v>1763.6618147382401</v>
      </c>
    </row>
    <row r="50" spans="1:34" x14ac:dyDescent="0.2">
      <c r="A50" t="s">
        <v>118</v>
      </c>
      <c r="B50" t="s">
        <v>3</v>
      </c>
      <c r="C50" t="str">
        <f t="shared" si="0"/>
        <v>Pfizer</v>
      </c>
      <c r="D50" t="str">
        <f t="shared" si="6"/>
        <v>infants</v>
      </c>
      <c r="E50" t="s">
        <v>114</v>
      </c>
      <c r="F50" t="s">
        <v>25</v>
      </c>
      <c r="G50" t="s">
        <v>2</v>
      </c>
      <c r="H50">
        <f t="shared" si="10"/>
        <v>120</v>
      </c>
      <c r="I50" t="s">
        <v>9</v>
      </c>
      <c r="J50" t="s">
        <v>16</v>
      </c>
      <c r="P50" t="s">
        <v>13</v>
      </c>
      <c r="Q50">
        <v>2833</v>
      </c>
      <c r="R50">
        <v>81</v>
      </c>
      <c r="S50">
        <v>46</v>
      </c>
      <c r="X50">
        <v>15.227727592465801</v>
      </c>
      <c r="Y50">
        <v>1810.34818959265</v>
      </c>
    </row>
    <row r="51" spans="1:34" x14ac:dyDescent="0.2">
      <c r="A51" t="s">
        <v>118</v>
      </c>
      <c r="B51" t="s">
        <v>3</v>
      </c>
      <c r="C51" t="str">
        <f t="shared" si="0"/>
        <v>Pfizer</v>
      </c>
      <c r="D51" t="str">
        <f t="shared" si="6"/>
        <v>infants</v>
      </c>
      <c r="E51" t="s">
        <v>114</v>
      </c>
      <c r="F51" t="s">
        <v>25</v>
      </c>
      <c r="G51" t="s">
        <v>2</v>
      </c>
      <c r="H51">
        <f t="shared" si="10"/>
        <v>120</v>
      </c>
      <c r="I51" t="s">
        <v>9</v>
      </c>
      <c r="J51" t="s">
        <v>45</v>
      </c>
      <c r="K51" t="s">
        <v>5</v>
      </c>
      <c r="P51" t="s">
        <v>13</v>
      </c>
      <c r="Q51">
        <v>2916</v>
      </c>
      <c r="R51">
        <v>35</v>
      </c>
      <c r="S51">
        <v>12</v>
      </c>
      <c r="X51">
        <v>15.4490419429094</v>
      </c>
      <c r="Y51">
        <v>20481.345879401899</v>
      </c>
    </row>
    <row r="52" spans="1:34" x14ac:dyDescent="0.2">
      <c r="A52" t="s">
        <v>118</v>
      </c>
      <c r="B52" t="s">
        <v>3</v>
      </c>
      <c r="C52" t="str">
        <f t="shared" si="0"/>
        <v>Pfizer</v>
      </c>
      <c r="D52" t="str">
        <f t="shared" si="6"/>
        <v>infants</v>
      </c>
      <c r="E52" t="s">
        <v>114</v>
      </c>
      <c r="F52" t="s">
        <v>25</v>
      </c>
      <c r="G52" t="s">
        <v>2</v>
      </c>
      <c r="H52">
        <f t="shared" si="10"/>
        <v>150</v>
      </c>
      <c r="I52" t="s">
        <v>9</v>
      </c>
      <c r="J52" t="s">
        <v>16</v>
      </c>
      <c r="P52" t="s">
        <v>13</v>
      </c>
      <c r="Q52">
        <v>2776</v>
      </c>
      <c r="R52">
        <v>99</v>
      </c>
      <c r="S52">
        <v>55</v>
      </c>
      <c r="X52">
        <v>16.223420791860899</v>
      </c>
      <c r="Y52">
        <v>13119.769921081401</v>
      </c>
    </row>
    <row r="53" spans="1:34" x14ac:dyDescent="0.2">
      <c r="A53" t="s">
        <v>118</v>
      </c>
      <c r="B53" t="s">
        <v>3</v>
      </c>
      <c r="C53" t="str">
        <f t="shared" si="0"/>
        <v>Pfizer</v>
      </c>
      <c r="D53" t="str">
        <f t="shared" si="6"/>
        <v>infants</v>
      </c>
      <c r="E53" t="s">
        <v>114</v>
      </c>
      <c r="F53" t="s">
        <v>25</v>
      </c>
      <c r="G53" t="s">
        <v>2</v>
      </c>
      <c r="H53">
        <f t="shared" si="10"/>
        <v>150</v>
      </c>
      <c r="I53" t="s">
        <v>9</v>
      </c>
      <c r="J53" t="s">
        <v>45</v>
      </c>
      <c r="K53" t="s">
        <v>5</v>
      </c>
      <c r="P53" t="s">
        <v>13</v>
      </c>
      <c r="Q53">
        <v>2867</v>
      </c>
      <c r="R53">
        <v>47</v>
      </c>
      <c r="S53">
        <v>16</v>
      </c>
      <c r="X53">
        <v>18.2036539762675</v>
      </c>
      <c r="Y53">
        <v>6801.4294838113601</v>
      </c>
    </row>
    <row r="54" spans="1:34" x14ac:dyDescent="0.2">
      <c r="A54" t="s">
        <v>118</v>
      </c>
      <c r="B54" t="s">
        <v>3</v>
      </c>
      <c r="C54" t="str">
        <f t="shared" si="0"/>
        <v>Pfizer</v>
      </c>
      <c r="D54" t="str">
        <f t="shared" si="6"/>
        <v>infants</v>
      </c>
      <c r="E54" t="s">
        <v>114</v>
      </c>
      <c r="F54" t="s">
        <v>25</v>
      </c>
      <c r="G54" t="s">
        <v>2</v>
      </c>
      <c r="H54">
        <f t="shared" si="10"/>
        <v>180</v>
      </c>
      <c r="I54" t="s">
        <v>9</v>
      </c>
      <c r="J54" t="s">
        <v>16</v>
      </c>
      <c r="P54" t="s">
        <v>13</v>
      </c>
      <c r="Q54">
        <v>2749</v>
      </c>
      <c r="R54">
        <v>117</v>
      </c>
      <c r="S54">
        <v>62</v>
      </c>
      <c r="X54">
        <v>21.210425639167902</v>
      </c>
      <c r="Y54">
        <v>6753.0945449733199</v>
      </c>
    </row>
    <row r="55" spans="1:34" x14ac:dyDescent="0.2">
      <c r="A55" t="s">
        <v>118</v>
      </c>
      <c r="B55" t="s">
        <v>3</v>
      </c>
      <c r="C55" t="str">
        <f t="shared" si="0"/>
        <v>Pfizer</v>
      </c>
      <c r="D55" t="str">
        <f t="shared" si="6"/>
        <v>infants</v>
      </c>
      <c r="E55" t="s">
        <v>114</v>
      </c>
      <c r="F55" t="s">
        <v>25</v>
      </c>
      <c r="G55" t="s">
        <v>2</v>
      </c>
      <c r="H55">
        <f t="shared" si="10"/>
        <v>180</v>
      </c>
      <c r="I55" t="s">
        <v>9</v>
      </c>
      <c r="J55" t="s">
        <v>45</v>
      </c>
      <c r="K55" t="s">
        <v>5</v>
      </c>
      <c r="P55" t="s">
        <v>13</v>
      </c>
      <c r="Q55">
        <v>2820</v>
      </c>
      <c r="R55">
        <v>57</v>
      </c>
      <c r="S55">
        <v>19</v>
      </c>
      <c r="X55">
        <v>27.224453887333102</v>
      </c>
      <c r="Y55">
        <v>3653.2917955128401</v>
      </c>
    </row>
    <row r="56" spans="1:34" x14ac:dyDescent="0.2">
      <c r="A56" t="s">
        <v>122</v>
      </c>
      <c r="B56" t="s">
        <v>30</v>
      </c>
      <c r="C56" t="str">
        <f t="shared" si="0"/>
        <v>Pfizer</v>
      </c>
      <c r="D56" t="str">
        <f t="shared" si="6"/>
        <v>elderly</v>
      </c>
      <c r="E56" t="s">
        <v>114</v>
      </c>
      <c r="F56" t="s">
        <v>25</v>
      </c>
      <c r="G56" t="s">
        <v>2</v>
      </c>
      <c r="H56">
        <v>1</v>
      </c>
      <c r="I56" t="s">
        <v>8</v>
      </c>
      <c r="J56" t="s">
        <v>16</v>
      </c>
      <c r="P56" t="s">
        <v>13</v>
      </c>
      <c r="Q56">
        <v>17069</v>
      </c>
    </row>
    <row r="57" spans="1:34" x14ac:dyDescent="0.2">
      <c r="A57" t="s">
        <v>122</v>
      </c>
      <c r="B57" t="s">
        <v>30</v>
      </c>
      <c r="C57" t="str">
        <f t="shared" si="0"/>
        <v>Pfizer</v>
      </c>
      <c r="D57" t="str">
        <f t="shared" si="6"/>
        <v>elderly</v>
      </c>
      <c r="E57" t="s">
        <v>114</v>
      </c>
      <c r="F57" t="s">
        <v>25</v>
      </c>
      <c r="G57" t="s">
        <v>2</v>
      </c>
      <c r="H57">
        <v>1</v>
      </c>
      <c r="I57" t="s">
        <v>8</v>
      </c>
      <c r="J57" t="s">
        <v>45</v>
      </c>
      <c r="K57" t="s">
        <v>5</v>
      </c>
      <c r="P57" t="s">
        <v>13</v>
      </c>
      <c r="Q57">
        <v>17215</v>
      </c>
    </row>
    <row r="58" spans="1:34" x14ac:dyDescent="0.2">
      <c r="A58" t="s">
        <v>122</v>
      </c>
      <c r="B58" t="s">
        <v>30</v>
      </c>
      <c r="C58" t="str">
        <f t="shared" si="0"/>
        <v>Pfizer</v>
      </c>
      <c r="D58" t="str">
        <f t="shared" si="6"/>
        <v>elderly</v>
      </c>
      <c r="E58" t="s">
        <v>114</v>
      </c>
      <c r="F58" t="s">
        <v>25</v>
      </c>
      <c r="G58" t="s">
        <v>2</v>
      </c>
      <c r="H58">
        <v>35</v>
      </c>
      <c r="I58" t="s">
        <v>8</v>
      </c>
      <c r="J58" t="s">
        <v>16</v>
      </c>
      <c r="P58" t="s">
        <v>13</v>
      </c>
      <c r="Q58">
        <v>17069</v>
      </c>
      <c r="R58">
        <v>14</v>
      </c>
      <c r="AA58" t="s">
        <v>3</v>
      </c>
      <c r="AF58" t="s">
        <v>15</v>
      </c>
    </row>
    <row r="59" spans="1:34" x14ac:dyDescent="0.2">
      <c r="A59" t="s">
        <v>122</v>
      </c>
      <c r="B59" t="s">
        <v>30</v>
      </c>
      <c r="C59" t="str">
        <f t="shared" si="0"/>
        <v>Pfizer</v>
      </c>
      <c r="D59" t="str">
        <f t="shared" si="6"/>
        <v>elderly</v>
      </c>
      <c r="E59" t="s">
        <v>114</v>
      </c>
      <c r="F59" t="s">
        <v>25</v>
      </c>
      <c r="G59" t="s">
        <v>2</v>
      </c>
      <c r="H59">
        <v>35</v>
      </c>
      <c r="I59" t="s">
        <v>8</v>
      </c>
      <c r="J59" t="s">
        <v>45</v>
      </c>
      <c r="K59" t="s">
        <v>5</v>
      </c>
      <c r="P59" t="s">
        <v>13</v>
      </c>
      <c r="Q59">
        <v>17215</v>
      </c>
      <c r="R59">
        <v>4</v>
      </c>
      <c r="Z59" t="s">
        <v>28</v>
      </c>
      <c r="AA59" t="s">
        <v>24</v>
      </c>
      <c r="AB59" t="s">
        <v>27</v>
      </c>
      <c r="AC59" t="s">
        <v>25</v>
      </c>
      <c r="AD59" t="s">
        <v>26</v>
      </c>
      <c r="AE59" t="s">
        <v>28</v>
      </c>
      <c r="AF59" t="s">
        <v>24</v>
      </c>
      <c r="AG59" t="s">
        <v>27</v>
      </c>
      <c r="AH59" t="s">
        <v>29</v>
      </c>
    </row>
    <row r="60" spans="1:34" x14ac:dyDescent="0.2">
      <c r="A60" t="s">
        <v>122</v>
      </c>
      <c r="B60" t="s">
        <v>30</v>
      </c>
      <c r="C60" t="str">
        <f t="shared" si="0"/>
        <v>Pfizer</v>
      </c>
      <c r="D60" t="str">
        <f t="shared" si="6"/>
        <v>elderly</v>
      </c>
      <c r="E60" t="s">
        <v>114</v>
      </c>
      <c r="F60" t="s">
        <v>25</v>
      </c>
      <c r="G60" t="s">
        <v>2</v>
      </c>
      <c r="H60">
        <v>72</v>
      </c>
      <c r="I60" t="s">
        <v>8</v>
      </c>
      <c r="J60" t="s">
        <v>16</v>
      </c>
      <c r="P60" t="s">
        <v>13</v>
      </c>
      <c r="Q60">
        <v>17069</v>
      </c>
      <c r="R60">
        <v>25</v>
      </c>
      <c r="Z60">
        <v>0</v>
      </c>
      <c r="AA60" s="2">
        <v>12.616043830068623</v>
      </c>
      <c r="AB60" s="2">
        <f>LOG10(AA60)</f>
        <v>1.100923189129017</v>
      </c>
      <c r="AE60">
        <v>0</v>
      </c>
      <c r="AF60" s="2">
        <v>1.0449200866968302</v>
      </c>
      <c r="AG60" s="2">
        <f t="shared" ref="AG60:AG65" si="11">LOG10(AF60)</f>
        <v>1.9083077783263198E-2</v>
      </c>
    </row>
    <row r="61" spans="1:34" x14ac:dyDescent="0.2">
      <c r="A61" t="s">
        <v>122</v>
      </c>
      <c r="B61" t="s">
        <v>30</v>
      </c>
      <c r="C61" t="str">
        <f t="shared" si="0"/>
        <v>Pfizer</v>
      </c>
      <c r="D61" t="str">
        <f t="shared" si="6"/>
        <v>elderly</v>
      </c>
      <c r="E61" t="s">
        <v>114</v>
      </c>
      <c r="F61" t="s">
        <v>25</v>
      </c>
      <c r="G61" t="s">
        <v>2</v>
      </c>
      <c r="H61">
        <v>72</v>
      </c>
      <c r="I61" t="s">
        <v>8</v>
      </c>
      <c r="J61" t="s">
        <v>45</v>
      </c>
      <c r="K61" t="s">
        <v>5</v>
      </c>
      <c r="P61" t="s">
        <v>13</v>
      </c>
      <c r="Q61">
        <v>17215</v>
      </c>
      <c r="R61">
        <v>12</v>
      </c>
      <c r="Z61">
        <v>30</v>
      </c>
      <c r="AA61" s="2">
        <v>7.1139571236166752</v>
      </c>
      <c r="AB61" s="2">
        <f t="shared" ref="AB61:AB64" si="12">LOG10(AA61)</f>
        <v>0.85211124333039168</v>
      </c>
      <c r="AC61" s="3">
        <v>0.75425500149298297</v>
      </c>
      <c r="AD61" s="3">
        <v>0.85957428656741885</v>
      </c>
      <c r="AE61">
        <v>7</v>
      </c>
      <c r="AF61" s="2">
        <v>9.8095808684713699</v>
      </c>
      <c r="AG61" s="2">
        <f t="shared" si="11"/>
        <v>0.99165045178374855</v>
      </c>
    </row>
    <row r="62" spans="1:34" x14ac:dyDescent="0.2">
      <c r="A62" t="s">
        <v>122</v>
      </c>
      <c r="B62" t="s">
        <v>30</v>
      </c>
      <c r="C62" t="str">
        <f t="shared" si="0"/>
        <v>Pfizer</v>
      </c>
      <c r="D62" t="str">
        <f t="shared" si="6"/>
        <v>elderly</v>
      </c>
      <c r="E62" t="s">
        <v>114</v>
      </c>
      <c r="F62" t="s">
        <v>25</v>
      </c>
      <c r="G62" t="s">
        <v>2</v>
      </c>
      <c r="H62">
        <v>104</v>
      </c>
      <c r="I62" t="s">
        <v>8</v>
      </c>
      <c r="J62" t="s">
        <v>16</v>
      </c>
      <c r="P62" t="s">
        <v>13</v>
      </c>
      <c r="Q62">
        <v>17069</v>
      </c>
      <c r="R62">
        <v>40</v>
      </c>
      <c r="Z62">
        <v>60</v>
      </c>
      <c r="AA62" s="2">
        <v>5.8673591133821574</v>
      </c>
      <c r="AB62" s="2">
        <f t="shared" si="12"/>
        <v>0.7684426701470175</v>
      </c>
      <c r="AC62" s="3"/>
      <c r="AD62" s="3">
        <v>0.86038320653705269</v>
      </c>
      <c r="AE62">
        <v>35</v>
      </c>
      <c r="AF62" s="2">
        <v>8.2567235326730408</v>
      </c>
      <c r="AG62" s="2">
        <f t="shared" si="11"/>
        <v>0.91680774296521339</v>
      </c>
      <c r="AH62" s="3">
        <v>0.71670885025517617</v>
      </c>
    </row>
    <row r="63" spans="1:34" x14ac:dyDescent="0.2">
      <c r="A63" t="s">
        <v>122</v>
      </c>
      <c r="B63" t="s">
        <v>30</v>
      </c>
      <c r="C63" t="str">
        <f t="shared" si="0"/>
        <v>Pfizer</v>
      </c>
      <c r="D63" t="str">
        <f t="shared" si="6"/>
        <v>elderly</v>
      </c>
      <c r="E63" t="s">
        <v>114</v>
      </c>
      <c r="F63" t="s">
        <v>25</v>
      </c>
      <c r="G63" t="s">
        <v>2</v>
      </c>
      <c r="H63">
        <v>104</v>
      </c>
      <c r="I63" t="s">
        <v>8</v>
      </c>
      <c r="J63" t="s">
        <v>45</v>
      </c>
      <c r="K63" t="s">
        <v>5</v>
      </c>
      <c r="P63" t="s">
        <v>13</v>
      </c>
      <c r="Q63">
        <v>17215</v>
      </c>
      <c r="R63">
        <v>17</v>
      </c>
      <c r="Z63">
        <v>120</v>
      </c>
      <c r="AA63" s="2">
        <v>1.3763224776168486</v>
      </c>
      <c r="AB63" s="2">
        <f t="shared" si="12"/>
        <v>0.13872020267936075</v>
      </c>
      <c r="AC63" s="3">
        <v>0.58020034208877369</v>
      </c>
      <c r="AD63" s="3">
        <v>0.55159860715416265</v>
      </c>
      <c r="AE63">
        <v>90</v>
      </c>
      <c r="AF63" s="2">
        <v>4.6247906700785695</v>
      </c>
      <c r="AG63" s="2">
        <f t="shared" si="11"/>
        <v>0.66509208023458166</v>
      </c>
      <c r="AH63" s="3">
        <v>0.50424048794655829</v>
      </c>
    </row>
    <row r="64" spans="1:34" x14ac:dyDescent="0.2">
      <c r="A64" t="s">
        <v>122</v>
      </c>
      <c r="B64" t="s">
        <v>30</v>
      </c>
      <c r="C64" t="str">
        <f t="shared" si="0"/>
        <v>Pfizer</v>
      </c>
      <c r="D64" t="str">
        <f t="shared" si="6"/>
        <v>elderly</v>
      </c>
      <c r="E64" t="s">
        <v>114</v>
      </c>
      <c r="F64" t="s">
        <v>25</v>
      </c>
      <c r="G64" t="s">
        <v>2</v>
      </c>
      <c r="H64">
        <v>147</v>
      </c>
      <c r="I64" t="s">
        <v>8</v>
      </c>
      <c r="J64" t="s">
        <v>16</v>
      </c>
      <c r="P64" t="s">
        <v>13</v>
      </c>
      <c r="Q64">
        <v>17069</v>
      </c>
      <c r="R64">
        <v>52</v>
      </c>
      <c r="Z64">
        <v>180</v>
      </c>
      <c r="AA64" s="2">
        <v>0.73585143715488899</v>
      </c>
      <c r="AB64" s="2">
        <f t="shared" si="12"/>
        <v>-0.13320985758704182</v>
      </c>
      <c r="AC64" s="3">
        <v>0.52508637934169844</v>
      </c>
      <c r="AD64" s="3">
        <v>0.58221884498480247</v>
      </c>
      <c r="AE64">
        <v>180</v>
      </c>
      <c r="AF64" s="2">
        <v>3.8451356522481999</v>
      </c>
      <c r="AG64" s="2">
        <f t="shared" si="11"/>
        <v>0.5849116658497111</v>
      </c>
      <c r="AH64" s="3">
        <v>0.71670885025517617</v>
      </c>
    </row>
    <row r="65" spans="1:34" x14ac:dyDescent="0.2">
      <c r="A65" t="s">
        <v>122</v>
      </c>
      <c r="B65" t="s">
        <v>30</v>
      </c>
      <c r="C65" t="str">
        <f t="shared" si="0"/>
        <v>Pfizer</v>
      </c>
      <c r="D65" t="str">
        <f t="shared" si="6"/>
        <v>elderly</v>
      </c>
      <c r="E65" t="s">
        <v>114</v>
      </c>
      <c r="F65" t="s">
        <v>25</v>
      </c>
      <c r="G65" t="s">
        <v>2</v>
      </c>
      <c r="H65">
        <v>147</v>
      </c>
      <c r="I65" t="s">
        <v>8</v>
      </c>
      <c r="J65" t="s">
        <v>45</v>
      </c>
      <c r="K65" t="s">
        <v>5</v>
      </c>
      <c r="P65" t="s">
        <v>13</v>
      </c>
      <c r="Q65">
        <v>17215</v>
      </c>
      <c r="R65">
        <v>19</v>
      </c>
      <c r="AE65">
        <v>360</v>
      </c>
      <c r="AF65" s="2">
        <v>2.4184116265243643</v>
      </c>
      <c r="AG65" s="2">
        <f t="shared" si="11"/>
        <v>0.3835302220473813</v>
      </c>
      <c r="AH65" s="3">
        <v>0.75212024397327915</v>
      </c>
    </row>
    <row r="66" spans="1:34" x14ac:dyDescent="0.2">
      <c r="A66" t="s">
        <v>122</v>
      </c>
      <c r="B66" t="s">
        <v>30</v>
      </c>
      <c r="C66" t="str">
        <f t="shared" si="0"/>
        <v>Pfizer</v>
      </c>
      <c r="D66" t="str">
        <f t="shared" si="6"/>
        <v>elderly</v>
      </c>
      <c r="E66" t="s">
        <v>114</v>
      </c>
      <c r="F66" t="s">
        <v>25</v>
      </c>
      <c r="G66" t="s">
        <v>2</v>
      </c>
      <c r="H66">
        <v>176</v>
      </c>
      <c r="I66" t="s">
        <v>8</v>
      </c>
      <c r="J66" t="s">
        <v>16</v>
      </c>
      <c r="P66" t="s">
        <v>13</v>
      </c>
      <c r="Q66">
        <v>17069</v>
      </c>
      <c r="R66">
        <v>54</v>
      </c>
    </row>
    <row r="67" spans="1:34" x14ac:dyDescent="0.2">
      <c r="A67" t="s">
        <v>122</v>
      </c>
      <c r="B67" t="s">
        <v>30</v>
      </c>
      <c r="C67" t="str">
        <f t="shared" ref="C67:C101" si="13">LEFT(B67,FIND(" ",B67)-1)</f>
        <v>Pfizer</v>
      </c>
      <c r="D67" t="str">
        <f t="shared" si="6"/>
        <v>elderly</v>
      </c>
      <c r="E67" t="s">
        <v>114</v>
      </c>
      <c r="F67" t="s">
        <v>25</v>
      </c>
      <c r="G67" t="s">
        <v>2</v>
      </c>
      <c r="H67">
        <v>176</v>
      </c>
      <c r="I67" t="s">
        <v>8</v>
      </c>
      <c r="J67" t="s">
        <v>45</v>
      </c>
      <c r="K67" t="s">
        <v>5</v>
      </c>
      <c r="P67" t="s">
        <v>13</v>
      </c>
      <c r="Q67">
        <v>17215</v>
      </c>
      <c r="R67">
        <v>21</v>
      </c>
    </row>
    <row r="68" spans="1:34" x14ac:dyDescent="0.2">
      <c r="A68" t="s">
        <v>122</v>
      </c>
      <c r="B68" t="s">
        <v>30</v>
      </c>
      <c r="C68" t="str">
        <f t="shared" si="13"/>
        <v>Pfizer</v>
      </c>
      <c r="D68" t="str">
        <f t="shared" si="6"/>
        <v>elderly</v>
      </c>
      <c r="E68" t="s">
        <v>114</v>
      </c>
      <c r="F68" t="s">
        <v>25</v>
      </c>
      <c r="G68" t="s">
        <v>2</v>
      </c>
      <c r="H68">
        <v>272</v>
      </c>
      <c r="I68" t="s">
        <v>8</v>
      </c>
      <c r="J68" t="s">
        <v>16</v>
      </c>
      <c r="P68" t="s">
        <v>13</v>
      </c>
      <c r="Q68">
        <v>17069</v>
      </c>
      <c r="R68">
        <v>58</v>
      </c>
    </row>
    <row r="69" spans="1:34" x14ac:dyDescent="0.2">
      <c r="A69" t="s">
        <v>122</v>
      </c>
      <c r="B69" t="s">
        <v>30</v>
      </c>
      <c r="C69" t="str">
        <f t="shared" si="13"/>
        <v>Pfizer</v>
      </c>
      <c r="D69" t="str">
        <f t="shared" si="6"/>
        <v>elderly</v>
      </c>
      <c r="E69" t="s">
        <v>114</v>
      </c>
      <c r="F69" t="s">
        <v>25</v>
      </c>
      <c r="G69" t="s">
        <v>2</v>
      </c>
      <c r="H69">
        <v>272</v>
      </c>
      <c r="I69" t="s">
        <v>8</v>
      </c>
      <c r="J69" t="s">
        <v>45</v>
      </c>
      <c r="K69" t="s">
        <v>5</v>
      </c>
      <c r="P69" t="s">
        <v>13</v>
      </c>
      <c r="Q69">
        <v>17215</v>
      </c>
      <c r="R69">
        <v>22</v>
      </c>
    </row>
    <row r="70" spans="1:34" x14ac:dyDescent="0.2">
      <c r="A70" t="s">
        <v>122</v>
      </c>
      <c r="B70" t="s">
        <v>30</v>
      </c>
      <c r="C70" t="str">
        <f t="shared" si="13"/>
        <v>Pfizer</v>
      </c>
      <c r="D70" t="str">
        <f t="shared" si="6"/>
        <v>elderly</v>
      </c>
      <c r="E70" t="s">
        <v>114</v>
      </c>
      <c r="F70" t="s">
        <v>25</v>
      </c>
      <c r="G70" t="s">
        <v>2</v>
      </c>
      <c r="H70">
        <v>311</v>
      </c>
      <c r="I70" t="s">
        <v>8</v>
      </c>
      <c r="J70" t="s">
        <v>16</v>
      </c>
      <c r="P70" t="s">
        <v>13</v>
      </c>
      <c r="Q70">
        <v>17069</v>
      </c>
      <c r="R70">
        <v>58</v>
      </c>
    </row>
    <row r="71" spans="1:34" x14ac:dyDescent="0.2">
      <c r="A71" t="s">
        <v>122</v>
      </c>
      <c r="B71" t="s">
        <v>30</v>
      </c>
      <c r="C71" t="str">
        <f t="shared" si="13"/>
        <v>Pfizer</v>
      </c>
      <c r="D71" t="str">
        <f t="shared" si="6"/>
        <v>elderly</v>
      </c>
      <c r="E71" t="s">
        <v>114</v>
      </c>
      <c r="F71" t="s">
        <v>25</v>
      </c>
      <c r="G71" t="s">
        <v>2</v>
      </c>
      <c r="H71">
        <v>311</v>
      </c>
      <c r="I71" t="s">
        <v>8</v>
      </c>
      <c r="J71" t="s">
        <v>45</v>
      </c>
      <c r="K71" t="s">
        <v>5</v>
      </c>
      <c r="P71" t="s">
        <v>13</v>
      </c>
      <c r="Q71">
        <v>17215</v>
      </c>
      <c r="R71">
        <v>22</v>
      </c>
    </row>
    <row r="72" spans="1:34" x14ac:dyDescent="0.2">
      <c r="B72" t="s">
        <v>59</v>
      </c>
      <c r="C72" t="str">
        <f t="shared" si="13"/>
        <v>AzSanofi</v>
      </c>
      <c r="D72" t="str">
        <f t="shared" si="6"/>
        <v>infants</v>
      </c>
      <c r="E72" s="4" t="s">
        <v>60</v>
      </c>
      <c r="F72" t="s">
        <v>36</v>
      </c>
      <c r="G72" t="s">
        <v>58</v>
      </c>
      <c r="H72">
        <v>0</v>
      </c>
      <c r="I72" t="s">
        <v>9</v>
      </c>
      <c r="J72" t="s">
        <v>45</v>
      </c>
      <c r="L72">
        <v>76.545637176432805</v>
      </c>
      <c r="P72" t="s">
        <v>13</v>
      </c>
    </row>
    <row r="73" spans="1:34" x14ac:dyDescent="0.2">
      <c r="B73" t="s">
        <v>59</v>
      </c>
      <c r="C73" t="str">
        <f t="shared" si="13"/>
        <v>AzSanofi</v>
      </c>
      <c r="D73" t="str">
        <f t="shared" si="6"/>
        <v>infants</v>
      </c>
      <c r="E73" s="4" t="s">
        <v>60</v>
      </c>
      <c r="F73" t="s">
        <v>36</v>
      </c>
      <c r="G73" t="s">
        <v>58</v>
      </c>
      <c r="H73">
        <v>91</v>
      </c>
      <c r="I73" t="s">
        <v>9</v>
      </c>
      <c r="J73" t="s">
        <v>45</v>
      </c>
      <c r="L73">
        <v>7362.6466418949203</v>
      </c>
      <c r="P73" t="s">
        <v>13</v>
      </c>
    </row>
    <row r="74" spans="1:34" x14ac:dyDescent="0.2">
      <c r="B74" t="s">
        <v>59</v>
      </c>
      <c r="C74" t="str">
        <f t="shared" si="13"/>
        <v>AzSanofi</v>
      </c>
      <c r="D74" t="str">
        <f t="shared" si="6"/>
        <v>infants</v>
      </c>
      <c r="E74" s="4" t="s">
        <v>60</v>
      </c>
      <c r="F74" t="s">
        <v>36</v>
      </c>
      <c r="G74" t="s">
        <v>58</v>
      </c>
      <c r="H74">
        <v>151</v>
      </c>
      <c r="I74" t="s">
        <v>9</v>
      </c>
      <c r="J74" t="s">
        <v>45</v>
      </c>
      <c r="L74">
        <v>5018.1828813193397</v>
      </c>
      <c r="P74" t="s">
        <v>13</v>
      </c>
    </row>
    <row r="75" spans="1:34" x14ac:dyDescent="0.2">
      <c r="B75" t="s">
        <v>59</v>
      </c>
      <c r="C75" t="str">
        <f t="shared" si="13"/>
        <v>AzSanofi</v>
      </c>
      <c r="D75" t="str">
        <f t="shared" si="6"/>
        <v>infants</v>
      </c>
      <c r="E75" s="4" t="s">
        <v>60</v>
      </c>
      <c r="F75" t="s">
        <v>36</v>
      </c>
      <c r="G75" t="s">
        <v>58</v>
      </c>
      <c r="H75">
        <v>361</v>
      </c>
      <c r="I75" t="s">
        <v>9</v>
      </c>
      <c r="J75" t="s">
        <v>45</v>
      </c>
      <c r="L75">
        <v>736.29108109194999</v>
      </c>
      <c r="P75" t="s">
        <v>13</v>
      </c>
    </row>
    <row r="76" spans="1:34" x14ac:dyDescent="0.2">
      <c r="B76" t="s">
        <v>59</v>
      </c>
      <c r="C76" t="str">
        <f t="shared" si="13"/>
        <v>AzSanofi</v>
      </c>
      <c r="D76" t="str">
        <f t="shared" si="6"/>
        <v>infants</v>
      </c>
      <c r="E76" s="4" t="s">
        <v>61</v>
      </c>
      <c r="F76" t="s">
        <v>36</v>
      </c>
      <c r="G76" t="s">
        <v>58</v>
      </c>
      <c r="H76">
        <v>0</v>
      </c>
      <c r="I76" t="s">
        <v>9</v>
      </c>
      <c r="J76" t="s">
        <v>45</v>
      </c>
      <c r="L76">
        <v>134.99620089886599</v>
      </c>
      <c r="P76" t="s">
        <v>13</v>
      </c>
    </row>
    <row r="77" spans="1:34" x14ac:dyDescent="0.2">
      <c r="B77" t="s">
        <v>59</v>
      </c>
      <c r="C77" t="str">
        <f t="shared" si="13"/>
        <v>AzSanofi</v>
      </c>
      <c r="D77" t="str">
        <f t="shared" si="6"/>
        <v>infants</v>
      </c>
      <c r="E77" s="4" t="s">
        <v>61</v>
      </c>
      <c r="F77" t="s">
        <v>36</v>
      </c>
      <c r="G77" t="s">
        <v>58</v>
      </c>
      <c r="H77">
        <v>31</v>
      </c>
      <c r="I77" t="s">
        <v>9</v>
      </c>
      <c r="J77" t="s">
        <v>45</v>
      </c>
      <c r="L77">
        <v>21859.581117764701</v>
      </c>
      <c r="P77" t="s">
        <v>13</v>
      </c>
    </row>
    <row r="78" spans="1:34" x14ac:dyDescent="0.2">
      <c r="B78" t="s">
        <v>59</v>
      </c>
      <c r="C78" t="str">
        <f t="shared" si="13"/>
        <v>AzSanofi</v>
      </c>
      <c r="D78" t="str">
        <f t="shared" si="6"/>
        <v>infants</v>
      </c>
      <c r="E78" s="4" t="s">
        <v>61</v>
      </c>
      <c r="F78" t="s">
        <v>36</v>
      </c>
      <c r="G78" t="s">
        <v>58</v>
      </c>
      <c r="H78">
        <v>151</v>
      </c>
      <c r="I78" t="s">
        <v>9</v>
      </c>
      <c r="J78" t="s">
        <v>45</v>
      </c>
      <c r="L78">
        <v>7300.2677186007404</v>
      </c>
      <c r="P78" t="s">
        <v>13</v>
      </c>
    </row>
    <row r="79" spans="1:34" x14ac:dyDescent="0.2">
      <c r="B79" t="s">
        <v>59</v>
      </c>
      <c r="C79" t="str">
        <f t="shared" si="13"/>
        <v>AzSanofi</v>
      </c>
      <c r="D79" t="str">
        <f t="shared" si="6"/>
        <v>infants</v>
      </c>
      <c r="E79" s="4" t="s">
        <v>61</v>
      </c>
      <c r="F79" t="s">
        <v>36</v>
      </c>
      <c r="G79" t="s">
        <v>58</v>
      </c>
      <c r="H79">
        <v>361</v>
      </c>
      <c r="I79" t="s">
        <v>9</v>
      </c>
      <c r="J79" t="s">
        <v>45</v>
      </c>
      <c r="L79">
        <v>1042.12388967064</v>
      </c>
      <c r="P79" t="s">
        <v>13</v>
      </c>
    </row>
    <row r="80" spans="1:34" x14ac:dyDescent="0.2">
      <c r="B80" t="s">
        <v>59</v>
      </c>
      <c r="C80" t="str">
        <f t="shared" si="13"/>
        <v>AzSanofi</v>
      </c>
      <c r="D80" t="str">
        <f t="shared" si="6"/>
        <v>infants</v>
      </c>
      <c r="E80" s="4" t="s">
        <v>60</v>
      </c>
      <c r="F80" t="s">
        <v>36</v>
      </c>
      <c r="G80" t="s">
        <v>58</v>
      </c>
      <c r="H80">
        <v>0</v>
      </c>
      <c r="I80" t="s">
        <v>9</v>
      </c>
      <c r="J80" t="s">
        <v>16</v>
      </c>
      <c r="L80">
        <v>90.273905899636304</v>
      </c>
      <c r="P80" t="s">
        <v>13</v>
      </c>
    </row>
    <row r="81" spans="2:16" x14ac:dyDescent="0.2">
      <c r="B81" t="s">
        <v>59</v>
      </c>
      <c r="C81" t="str">
        <f t="shared" si="13"/>
        <v>AzSanofi</v>
      </c>
      <c r="D81" t="str">
        <f t="shared" si="6"/>
        <v>infants</v>
      </c>
      <c r="E81" s="4" t="s">
        <v>60</v>
      </c>
      <c r="F81" t="s">
        <v>36</v>
      </c>
      <c r="G81" t="s">
        <v>58</v>
      </c>
      <c r="H81">
        <v>91</v>
      </c>
      <c r="I81" t="s">
        <v>9</v>
      </c>
      <c r="J81" t="s">
        <v>16</v>
      </c>
      <c r="L81">
        <v>52.214260361964001</v>
      </c>
      <c r="P81" t="s">
        <v>13</v>
      </c>
    </row>
    <row r="82" spans="2:16" x14ac:dyDescent="0.2">
      <c r="B82" t="s">
        <v>59</v>
      </c>
      <c r="C82" t="str">
        <f t="shared" si="13"/>
        <v>AzSanofi</v>
      </c>
      <c r="D82" t="str">
        <f t="shared" si="6"/>
        <v>infants</v>
      </c>
      <c r="E82" s="4" t="s">
        <v>60</v>
      </c>
      <c r="F82" t="s">
        <v>36</v>
      </c>
      <c r="G82" t="s">
        <v>58</v>
      </c>
      <c r="H82">
        <v>151</v>
      </c>
      <c r="I82" t="s">
        <v>9</v>
      </c>
      <c r="J82" t="s">
        <v>16</v>
      </c>
      <c r="L82">
        <v>49.494680745193897</v>
      </c>
      <c r="P82" t="s">
        <v>13</v>
      </c>
    </row>
    <row r="83" spans="2:16" x14ac:dyDescent="0.2">
      <c r="B83" t="s">
        <v>59</v>
      </c>
      <c r="C83" t="str">
        <f t="shared" si="13"/>
        <v>AzSanofi</v>
      </c>
      <c r="D83" t="str">
        <f t="shared" si="6"/>
        <v>infants</v>
      </c>
      <c r="E83" s="4" t="s">
        <v>60</v>
      </c>
      <c r="F83" t="s">
        <v>36</v>
      </c>
      <c r="G83" t="s">
        <v>58</v>
      </c>
      <c r="H83">
        <v>361</v>
      </c>
      <c r="I83" t="s">
        <v>9</v>
      </c>
      <c r="J83" t="s">
        <v>16</v>
      </c>
      <c r="L83">
        <v>39.939682677436103</v>
      </c>
      <c r="P83" t="s">
        <v>13</v>
      </c>
    </row>
    <row r="84" spans="2:16" x14ac:dyDescent="0.2">
      <c r="B84" t="s">
        <v>59</v>
      </c>
      <c r="C84" t="str">
        <f t="shared" si="13"/>
        <v>AzSanofi</v>
      </c>
      <c r="D84" t="str">
        <f t="shared" si="6"/>
        <v>infants</v>
      </c>
      <c r="E84" s="4" t="s">
        <v>61</v>
      </c>
      <c r="F84" t="s">
        <v>36</v>
      </c>
      <c r="G84" t="s">
        <v>58</v>
      </c>
      <c r="H84">
        <v>0</v>
      </c>
      <c r="I84" t="s">
        <v>9</v>
      </c>
      <c r="J84" t="s">
        <v>16</v>
      </c>
      <c r="L84">
        <v>94.4311924971488</v>
      </c>
      <c r="P84" t="s">
        <v>13</v>
      </c>
    </row>
    <row r="85" spans="2:16" x14ac:dyDescent="0.2">
      <c r="B85" t="s">
        <v>59</v>
      </c>
      <c r="C85" t="str">
        <f t="shared" si="13"/>
        <v>AzSanofi</v>
      </c>
      <c r="D85" t="str">
        <f t="shared" si="6"/>
        <v>infants</v>
      </c>
      <c r="E85" s="4" t="s">
        <v>61</v>
      </c>
      <c r="F85" t="s">
        <v>36</v>
      </c>
      <c r="G85" t="s">
        <v>58</v>
      </c>
      <c r="H85">
        <v>31</v>
      </c>
      <c r="I85" t="s">
        <v>9</v>
      </c>
      <c r="J85" t="s">
        <v>16</v>
      </c>
      <c r="L85">
        <v>87.019207442510407</v>
      </c>
      <c r="P85" t="s">
        <v>13</v>
      </c>
    </row>
    <row r="86" spans="2:16" x14ac:dyDescent="0.2">
      <c r="B86" t="s">
        <v>59</v>
      </c>
      <c r="C86" t="str">
        <f t="shared" si="13"/>
        <v>AzSanofi</v>
      </c>
      <c r="D86" t="str">
        <f t="shared" si="6"/>
        <v>infants</v>
      </c>
      <c r="E86" s="4" t="s">
        <v>61</v>
      </c>
      <c r="F86" t="s">
        <v>36</v>
      </c>
      <c r="G86" t="s">
        <v>58</v>
      </c>
      <c r="H86">
        <v>151</v>
      </c>
      <c r="I86" t="s">
        <v>9</v>
      </c>
      <c r="J86" t="s">
        <v>16</v>
      </c>
      <c r="L86">
        <v>46.379264983373702</v>
      </c>
      <c r="P86" t="s">
        <v>13</v>
      </c>
    </row>
    <row r="87" spans="2:16" x14ac:dyDescent="0.2">
      <c r="B87" t="s">
        <v>59</v>
      </c>
      <c r="C87" t="str">
        <f t="shared" si="13"/>
        <v>AzSanofi</v>
      </c>
      <c r="D87" t="str">
        <f t="shared" si="6"/>
        <v>infants</v>
      </c>
      <c r="E87" s="4" t="s">
        <v>61</v>
      </c>
      <c r="F87" t="s">
        <v>36</v>
      </c>
      <c r="G87" t="s">
        <v>58</v>
      </c>
      <c r="H87">
        <v>361</v>
      </c>
      <c r="I87" t="s">
        <v>9</v>
      </c>
      <c r="J87" t="s">
        <v>16</v>
      </c>
      <c r="L87">
        <v>47.932781450626798</v>
      </c>
      <c r="P87" t="s">
        <v>13</v>
      </c>
    </row>
    <row r="88" spans="2:16" x14ac:dyDescent="0.2">
      <c r="B88" t="s">
        <v>64</v>
      </c>
      <c r="C88" t="str">
        <f t="shared" si="13"/>
        <v>J&amp;J</v>
      </c>
      <c r="D88" t="str">
        <f t="shared" si="6"/>
        <v>elderly</v>
      </c>
      <c r="E88" s="4" t="s">
        <v>65</v>
      </c>
      <c r="F88" t="s">
        <v>36</v>
      </c>
      <c r="G88" t="s">
        <v>65</v>
      </c>
      <c r="H88">
        <v>0</v>
      </c>
      <c r="I88" t="s">
        <v>8</v>
      </c>
      <c r="J88" t="s">
        <v>45</v>
      </c>
      <c r="L88">
        <v>1</v>
      </c>
      <c r="P88" t="s">
        <v>10</v>
      </c>
    </row>
    <row r="89" spans="2:16" x14ac:dyDescent="0.2">
      <c r="B89" t="s">
        <v>64</v>
      </c>
      <c r="C89" t="str">
        <f t="shared" si="13"/>
        <v>J&amp;J</v>
      </c>
      <c r="D89" t="str">
        <f t="shared" si="6"/>
        <v>elderly</v>
      </c>
      <c r="E89" s="4" t="s">
        <v>65</v>
      </c>
      <c r="F89" t="s">
        <v>36</v>
      </c>
      <c r="G89" t="s">
        <v>65</v>
      </c>
      <c r="H89">
        <v>15</v>
      </c>
      <c r="I89" t="s">
        <v>8</v>
      </c>
      <c r="J89" t="s">
        <v>45</v>
      </c>
      <c r="L89">
        <v>12.1</v>
      </c>
      <c r="P89" t="s">
        <v>10</v>
      </c>
    </row>
    <row r="90" spans="2:16" x14ac:dyDescent="0.2">
      <c r="B90" t="s">
        <v>64</v>
      </c>
      <c r="C90" t="str">
        <f t="shared" si="13"/>
        <v>J&amp;J</v>
      </c>
      <c r="D90" t="str">
        <f t="shared" si="6"/>
        <v>elderly</v>
      </c>
      <c r="E90" s="4" t="s">
        <v>65</v>
      </c>
      <c r="F90" t="s">
        <v>36</v>
      </c>
      <c r="G90" t="s">
        <v>65</v>
      </c>
      <c r="H90">
        <v>85</v>
      </c>
      <c r="I90" t="s">
        <v>8</v>
      </c>
      <c r="J90" t="s">
        <v>45</v>
      </c>
      <c r="L90">
        <v>8.9</v>
      </c>
      <c r="P90" t="s">
        <v>10</v>
      </c>
    </row>
    <row r="91" spans="2:16" x14ac:dyDescent="0.2">
      <c r="B91" t="s">
        <v>64</v>
      </c>
      <c r="C91" t="str">
        <f t="shared" si="13"/>
        <v>J&amp;J</v>
      </c>
      <c r="D91" t="str">
        <f t="shared" si="6"/>
        <v>elderly</v>
      </c>
      <c r="E91" s="4" t="s">
        <v>65</v>
      </c>
      <c r="F91" t="s">
        <v>36</v>
      </c>
      <c r="G91" t="s">
        <v>65</v>
      </c>
      <c r="H91">
        <v>169</v>
      </c>
      <c r="I91" t="s">
        <v>8</v>
      </c>
      <c r="J91" t="s">
        <v>45</v>
      </c>
      <c r="L91">
        <v>5.5</v>
      </c>
      <c r="P91" t="s">
        <v>10</v>
      </c>
    </row>
    <row r="92" spans="2:16" x14ac:dyDescent="0.2">
      <c r="B92" t="s">
        <v>64</v>
      </c>
      <c r="C92" t="str">
        <f t="shared" si="13"/>
        <v>J&amp;J</v>
      </c>
      <c r="D92" t="str">
        <f t="shared" si="6"/>
        <v>elderly</v>
      </c>
      <c r="E92" s="4" t="s">
        <v>65</v>
      </c>
      <c r="F92" t="s">
        <v>36</v>
      </c>
      <c r="G92" t="s">
        <v>65</v>
      </c>
      <c r="H92">
        <v>0</v>
      </c>
      <c r="I92" t="s">
        <v>8</v>
      </c>
      <c r="J92" t="s">
        <v>16</v>
      </c>
      <c r="L92">
        <v>1</v>
      </c>
      <c r="P92" t="s">
        <v>10</v>
      </c>
    </row>
    <row r="93" spans="2:16" x14ac:dyDescent="0.2">
      <c r="B93" t="s">
        <v>64</v>
      </c>
      <c r="C93" t="str">
        <f t="shared" si="13"/>
        <v>J&amp;J</v>
      </c>
      <c r="D93" t="str">
        <f t="shared" ref="D93:D101" si="14">LOWER(RIGHT(B93,LEN(B93)-FIND(" ",B93)))</f>
        <v>elderly</v>
      </c>
      <c r="E93" s="4" t="s">
        <v>65</v>
      </c>
      <c r="F93" t="s">
        <v>36</v>
      </c>
      <c r="G93" t="s">
        <v>65</v>
      </c>
      <c r="H93">
        <v>15</v>
      </c>
      <c r="I93" t="s">
        <v>8</v>
      </c>
      <c r="J93" t="s">
        <v>16</v>
      </c>
      <c r="L93">
        <v>1</v>
      </c>
      <c r="P93" t="s">
        <v>10</v>
      </c>
    </row>
    <row r="94" spans="2:16" x14ac:dyDescent="0.2">
      <c r="B94" t="s">
        <v>64</v>
      </c>
      <c r="C94" t="str">
        <f t="shared" si="13"/>
        <v>J&amp;J</v>
      </c>
      <c r="D94" t="str">
        <f t="shared" si="14"/>
        <v>elderly</v>
      </c>
      <c r="E94" s="4" t="s">
        <v>65</v>
      </c>
      <c r="F94" t="s">
        <v>36</v>
      </c>
      <c r="G94" t="s">
        <v>65</v>
      </c>
      <c r="H94">
        <v>85</v>
      </c>
      <c r="I94" t="s">
        <v>8</v>
      </c>
      <c r="J94" t="s">
        <v>16</v>
      </c>
      <c r="L94">
        <v>1.2</v>
      </c>
      <c r="P94" t="s">
        <v>10</v>
      </c>
    </row>
    <row r="95" spans="2:16" x14ac:dyDescent="0.2">
      <c r="B95" t="s">
        <v>64</v>
      </c>
      <c r="C95" t="str">
        <f t="shared" si="13"/>
        <v>J&amp;J</v>
      </c>
      <c r="D95" t="str">
        <f t="shared" si="14"/>
        <v>elderly</v>
      </c>
      <c r="E95" s="4" t="s">
        <v>65</v>
      </c>
      <c r="F95" t="s">
        <v>36</v>
      </c>
      <c r="G95" t="s">
        <v>65</v>
      </c>
      <c r="H95">
        <v>169</v>
      </c>
      <c r="I95" t="s">
        <v>8</v>
      </c>
      <c r="J95" t="s">
        <v>16</v>
      </c>
      <c r="L95">
        <v>1.1000000000000001</v>
      </c>
      <c r="P95" t="s">
        <v>10</v>
      </c>
    </row>
    <row r="96" spans="2:16" x14ac:dyDescent="0.2">
      <c r="B96" t="s">
        <v>64</v>
      </c>
      <c r="C96" t="str">
        <f t="shared" si="13"/>
        <v>J&amp;J</v>
      </c>
      <c r="D96" t="str">
        <f t="shared" si="14"/>
        <v>elderly</v>
      </c>
      <c r="E96" s="4" t="s">
        <v>65</v>
      </c>
      <c r="F96" t="s">
        <v>36</v>
      </c>
      <c r="G96" t="s">
        <v>65</v>
      </c>
      <c r="H96">
        <v>0</v>
      </c>
      <c r="I96" t="s">
        <v>8</v>
      </c>
      <c r="J96" t="s">
        <v>45</v>
      </c>
      <c r="L96">
        <v>1</v>
      </c>
      <c r="P96" t="s">
        <v>11</v>
      </c>
    </row>
    <row r="97" spans="1:16" x14ac:dyDescent="0.2">
      <c r="B97" t="s">
        <v>64</v>
      </c>
      <c r="C97" t="str">
        <f t="shared" si="13"/>
        <v>J&amp;J</v>
      </c>
      <c r="D97" t="str">
        <f t="shared" si="14"/>
        <v>elderly</v>
      </c>
      <c r="E97" s="4" t="s">
        <v>65</v>
      </c>
      <c r="F97" t="s">
        <v>36</v>
      </c>
      <c r="G97" t="s">
        <v>65</v>
      </c>
      <c r="H97">
        <v>15</v>
      </c>
      <c r="I97" t="s">
        <v>8</v>
      </c>
      <c r="J97" t="s">
        <v>45</v>
      </c>
      <c r="L97">
        <v>9.4</v>
      </c>
      <c r="P97" t="s">
        <v>11</v>
      </c>
    </row>
    <row r="98" spans="1:16" x14ac:dyDescent="0.2">
      <c r="B98" t="s">
        <v>64</v>
      </c>
      <c r="C98" t="str">
        <f t="shared" si="13"/>
        <v>J&amp;J</v>
      </c>
      <c r="D98" t="str">
        <f t="shared" si="14"/>
        <v>elderly</v>
      </c>
      <c r="E98" s="4" t="s">
        <v>65</v>
      </c>
      <c r="F98" t="s">
        <v>36</v>
      </c>
      <c r="G98" t="s">
        <v>65</v>
      </c>
      <c r="H98">
        <v>169</v>
      </c>
      <c r="I98" t="s">
        <v>8</v>
      </c>
      <c r="J98" t="s">
        <v>45</v>
      </c>
      <c r="L98">
        <v>4.4000000000000004</v>
      </c>
      <c r="P98" t="s">
        <v>11</v>
      </c>
    </row>
    <row r="99" spans="1:16" x14ac:dyDescent="0.2">
      <c r="B99" t="s">
        <v>64</v>
      </c>
      <c r="C99" t="str">
        <f t="shared" si="13"/>
        <v>J&amp;J</v>
      </c>
      <c r="D99" t="str">
        <f t="shared" si="14"/>
        <v>elderly</v>
      </c>
      <c r="E99" s="4" t="s">
        <v>65</v>
      </c>
      <c r="F99" t="s">
        <v>36</v>
      </c>
      <c r="G99" t="s">
        <v>65</v>
      </c>
      <c r="H99">
        <v>0</v>
      </c>
      <c r="I99" t="s">
        <v>8</v>
      </c>
      <c r="J99" t="s">
        <v>16</v>
      </c>
      <c r="L99">
        <v>1</v>
      </c>
      <c r="P99" t="s">
        <v>11</v>
      </c>
    </row>
    <row r="100" spans="1:16" x14ac:dyDescent="0.2">
      <c r="B100" t="s">
        <v>64</v>
      </c>
      <c r="C100" t="str">
        <f t="shared" si="13"/>
        <v>J&amp;J</v>
      </c>
      <c r="D100" t="str">
        <f t="shared" si="14"/>
        <v>elderly</v>
      </c>
      <c r="E100" s="4" t="s">
        <v>65</v>
      </c>
      <c r="F100" t="s">
        <v>36</v>
      </c>
      <c r="G100" t="s">
        <v>65</v>
      </c>
      <c r="H100">
        <v>15</v>
      </c>
      <c r="I100" t="s">
        <v>8</v>
      </c>
      <c r="J100" t="s">
        <v>16</v>
      </c>
      <c r="L100">
        <v>0.9</v>
      </c>
      <c r="P100" t="s">
        <v>11</v>
      </c>
    </row>
    <row r="101" spans="1:16" x14ac:dyDescent="0.2">
      <c r="B101" t="s">
        <v>64</v>
      </c>
      <c r="C101" t="str">
        <f t="shared" si="13"/>
        <v>J&amp;J</v>
      </c>
      <c r="D101" t="str">
        <f t="shared" si="14"/>
        <v>elderly</v>
      </c>
      <c r="E101" s="4" t="s">
        <v>65</v>
      </c>
      <c r="F101" t="s">
        <v>36</v>
      </c>
      <c r="G101" t="s">
        <v>65</v>
      </c>
      <c r="H101">
        <v>169</v>
      </c>
      <c r="I101" t="s">
        <v>8</v>
      </c>
      <c r="J101" t="s">
        <v>16</v>
      </c>
      <c r="L101">
        <v>1</v>
      </c>
      <c r="P101" t="s">
        <v>11</v>
      </c>
    </row>
    <row r="102" spans="1:16" x14ac:dyDescent="0.2">
      <c r="A102" t="s">
        <v>134</v>
      </c>
      <c r="B102" t="s">
        <v>66</v>
      </c>
      <c r="C102" t="str">
        <f>B102</f>
        <v>Novavax</v>
      </c>
      <c r="D102" t="str">
        <f t="shared" ref="D102:D107" si="15">IF(E102="mothers","maternal",E102)</f>
        <v>maternal</v>
      </c>
      <c r="E102" s="4" t="s">
        <v>68</v>
      </c>
      <c r="F102" t="s">
        <v>36</v>
      </c>
      <c r="G102" t="s">
        <v>66</v>
      </c>
      <c r="H102">
        <v>0</v>
      </c>
      <c r="I102" t="s">
        <v>8</v>
      </c>
      <c r="J102" t="s">
        <v>45</v>
      </c>
      <c r="L102">
        <v>763.59869174663402</v>
      </c>
      <c r="P102" s="4" t="s">
        <v>10</v>
      </c>
    </row>
    <row r="103" spans="1:16" x14ac:dyDescent="0.2">
      <c r="A103" t="s">
        <v>134</v>
      </c>
      <c r="B103" t="s">
        <v>66</v>
      </c>
      <c r="C103" t="str">
        <f>B103</f>
        <v>Novavax</v>
      </c>
      <c r="D103" t="str">
        <f t="shared" si="15"/>
        <v>infants</v>
      </c>
      <c r="E103" s="4" t="s">
        <v>67</v>
      </c>
      <c r="F103" t="s">
        <v>36</v>
      </c>
      <c r="G103" t="s">
        <v>66</v>
      </c>
      <c r="H103">
        <v>0</v>
      </c>
      <c r="I103" t="s">
        <v>9</v>
      </c>
      <c r="J103" t="s">
        <v>45</v>
      </c>
      <c r="L103">
        <v>678.89146677738302</v>
      </c>
      <c r="P103" s="4" t="s">
        <v>10</v>
      </c>
    </row>
    <row r="104" spans="1:16" x14ac:dyDescent="0.2">
      <c r="A104" t="s">
        <v>134</v>
      </c>
      <c r="B104" t="s">
        <v>66</v>
      </c>
      <c r="C104" t="str">
        <f t="shared" ref="C104:C149" si="16">B104</f>
        <v>Novavax</v>
      </c>
      <c r="D104" t="str">
        <f t="shared" si="15"/>
        <v>infants</v>
      </c>
      <c r="E104" s="4" t="s">
        <v>67</v>
      </c>
      <c r="F104" t="s">
        <v>36</v>
      </c>
      <c r="G104" t="s">
        <v>66</v>
      </c>
      <c r="H104">
        <v>14</v>
      </c>
      <c r="I104" t="s">
        <v>9</v>
      </c>
      <c r="J104" t="s">
        <v>45</v>
      </c>
      <c r="L104">
        <v>457.294437414009</v>
      </c>
      <c r="P104" s="4" t="s">
        <v>10</v>
      </c>
    </row>
    <row r="105" spans="1:16" x14ac:dyDescent="0.2">
      <c r="A105" t="s">
        <v>134</v>
      </c>
      <c r="B105" t="s">
        <v>66</v>
      </c>
      <c r="C105" t="str">
        <f t="shared" si="16"/>
        <v>Novavax</v>
      </c>
      <c r="D105" t="str">
        <f t="shared" si="15"/>
        <v>infants</v>
      </c>
      <c r="E105" s="4" t="s">
        <v>67</v>
      </c>
      <c r="F105" t="s">
        <v>36</v>
      </c>
      <c r="G105" t="s">
        <v>66</v>
      </c>
      <c r="H105">
        <v>35</v>
      </c>
      <c r="I105" t="s">
        <v>9</v>
      </c>
      <c r="J105" t="s">
        <v>45</v>
      </c>
      <c r="L105">
        <v>241.34239426132501</v>
      </c>
      <c r="P105" s="4" t="s">
        <v>10</v>
      </c>
    </row>
    <row r="106" spans="1:16" x14ac:dyDescent="0.2">
      <c r="A106" t="s">
        <v>134</v>
      </c>
      <c r="B106" t="s">
        <v>66</v>
      </c>
      <c r="C106" t="str">
        <f t="shared" si="16"/>
        <v>Novavax</v>
      </c>
      <c r="D106" t="str">
        <f t="shared" si="15"/>
        <v>infants</v>
      </c>
      <c r="E106" s="4" t="s">
        <v>67</v>
      </c>
      <c r="F106" t="s">
        <v>36</v>
      </c>
      <c r="G106" t="s">
        <v>66</v>
      </c>
      <c r="H106">
        <v>60</v>
      </c>
      <c r="I106" t="s">
        <v>9</v>
      </c>
      <c r="J106" t="s">
        <v>45</v>
      </c>
      <c r="L106">
        <v>178.23938604266601</v>
      </c>
      <c r="P106" s="4" t="s">
        <v>10</v>
      </c>
    </row>
    <row r="107" spans="1:16" x14ac:dyDescent="0.2">
      <c r="A107" t="s">
        <v>134</v>
      </c>
      <c r="B107" t="s">
        <v>66</v>
      </c>
      <c r="C107" t="str">
        <f t="shared" si="16"/>
        <v>Novavax</v>
      </c>
      <c r="D107" t="str">
        <f t="shared" si="15"/>
        <v>infants</v>
      </c>
      <c r="E107" s="4" t="s">
        <v>67</v>
      </c>
      <c r="F107" t="s">
        <v>36</v>
      </c>
      <c r="G107" t="s">
        <v>66</v>
      </c>
      <c r="H107">
        <v>180</v>
      </c>
      <c r="I107" t="s">
        <v>9</v>
      </c>
      <c r="J107" t="s">
        <v>45</v>
      </c>
      <c r="L107">
        <v>18.8677331449951</v>
      </c>
      <c r="P107" s="4" t="s">
        <v>10</v>
      </c>
    </row>
    <row r="108" spans="1:16" x14ac:dyDescent="0.2">
      <c r="A108" t="s">
        <v>134</v>
      </c>
      <c r="B108" t="s">
        <v>66</v>
      </c>
      <c r="C108" t="str">
        <f t="shared" si="16"/>
        <v>Novavax</v>
      </c>
      <c r="D108" t="str">
        <f>IF(E108="mothers","maternal",E108)</f>
        <v>maternal</v>
      </c>
      <c r="E108" s="4" t="s">
        <v>68</v>
      </c>
      <c r="F108" t="s">
        <v>36</v>
      </c>
      <c r="G108" t="s">
        <v>66</v>
      </c>
      <c r="H108">
        <v>0</v>
      </c>
      <c r="I108" t="s">
        <v>8</v>
      </c>
      <c r="J108" t="s">
        <v>16</v>
      </c>
      <c r="L108">
        <v>427.635276266728</v>
      </c>
      <c r="P108" s="4" t="s">
        <v>10</v>
      </c>
    </row>
    <row r="109" spans="1:16" x14ac:dyDescent="0.2">
      <c r="A109" t="s">
        <v>134</v>
      </c>
      <c r="B109" t="s">
        <v>66</v>
      </c>
      <c r="C109" t="str">
        <f t="shared" si="16"/>
        <v>Novavax</v>
      </c>
      <c r="D109" t="str">
        <f t="shared" ref="D109:D149" si="17">IF(E109="mothers","maternal",E109)</f>
        <v>infants</v>
      </c>
      <c r="E109" s="4" t="s">
        <v>67</v>
      </c>
      <c r="F109" t="s">
        <v>36</v>
      </c>
      <c r="G109" t="s">
        <v>66</v>
      </c>
      <c r="H109">
        <v>0</v>
      </c>
      <c r="I109" t="s">
        <v>9</v>
      </c>
      <c r="J109" t="s">
        <v>16</v>
      </c>
      <c r="L109">
        <v>513.982783488937</v>
      </c>
      <c r="P109" s="4" t="s">
        <v>10</v>
      </c>
    </row>
    <row r="110" spans="1:16" x14ac:dyDescent="0.2">
      <c r="A110" t="s">
        <v>134</v>
      </c>
      <c r="B110" t="s">
        <v>66</v>
      </c>
      <c r="C110" t="str">
        <f t="shared" si="16"/>
        <v>Novavax</v>
      </c>
      <c r="D110" t="str">
        <f t="shared" si="17"/>
        <v>infants</v>
      </c>
      <c r="E110" s="4" t="s">
        <v>67</v>
      </c>
      <c r="F110" t="s">
        <v>36</v>
      </c>
      <c r="G110" t="s">
        <v>66</v>
      </c>
      <c r="H110">
        <v>14</v>
      </c>
      <c r="I110" t="s">
        <v>9</v>
      </c>
      <c r="J110" t="s">
        <v>16</v>
      </c>
      <c r="L110">
        <v>397.90770813353203</v>
      </c>
      <c r="P110" s="4" t="s">
        <v>10</v>
      </c>
    </row>
    <row r="111" spans="1:16" x14ac:dyDescent="0.2">
      <c r="A111" t="s">
        <v>134</v>
      </c>
      <c r="B111" t="s">
        <v>66</v>
      </c>
      <c r="C111" t="str">
        <f t="shared" si="16"/>
        <v>Novavax</v>
      </c>
      <c r="D111" t="str">
        <f t="shared" si="17"/>
        <v>infants</v>
      </c>
      <c r="E111" s="4" t="s">
        <v>67</v>
      </c>
      <c r="F111" t="s">
        <v>36</v>
      </c>
      <c r="G111" t="s">
        <v>66</v>
      </c>
      <c r="H111">
        <v>35</v>
      </c>
      <c r="I111" t="s">
        <v>9</v>
      </c>
      <c r="J111" t="s">
        <v>16</v>
      </c>
      <c r="L111">
        <v>193.624809804059</v>
      </c>
      <c r="P111" s="4" t="s">
        <v>10</v>
      </c>
    </row>
    <row r="112" spans="1:16" x14ac:dyDescent="0.2">
      <c r="A112" t="s">
        <v>134</v>
      </c>
      <c r="B112" t="s">
        <v>66</v>
      </c>
      <c r="C112" t="str">
        <f t="shared" si="16"/>
        <v>Novavax</v>
      </c>
      <c r="D112" t="str">
        <f t="shared" si="17"/>
        <v>infants</v>
      </c>
      <c r="E112" s="4" t="s">
        <v>67</v>
      </c>
      <c r="F112" t="s">
        <v>36</v>
      </c>
      <c r="G112" t="s">
        <v>66</v>
      </c>
      <c r="H112">
        <v>60</v>
      </c>
      <c r="I112" t="s">
        <v>9</v>
      </c>
      <c r="J112" t="s">
        <v>16</v>
      </c>
      <c r="L112">
        <v>95.292885618255198</v>
      </c>
      <c r="P112" s="4" t="s">
        <v>10</v>
      </c>
    </row>
    <row r="113" spans="1:16" x14ac:dyDescent="0.2">
      <c r="A113" t="s">
        <v>134</v>
      </c>
      <c r="B113" t="s">
        <v>66</v>
      </c>
      <c r="C113" t="str">
        <f t="shared" si="16"/>
        <v>Novavax</v>
      </c>
      <c r="D113" t="str">
        <f t="shared" si="17"/>
        <v>infants</v>
      </c>
      <c r="E113" s="4" t="s">
        <v>67</v>
      </c>
      <c r="F113" t="s">
        <v>36</v>
      </c>
      <c r="G113" t="s">
        <v>66</v>
      </c>
      <c r="H113">
        <v>180</v>
      </c>
      <c r="I113" t="s">
        <v>9</v>
      </c>
      <c r="J113" t="s">
        <v>16</v>
      </c>
      <c r="L113">
        <v>16.417156709865498</v>
      </c>
      <c r="P113" s="4" t="s">
        <v>10</v>
      </c>
    </row>
    <row r="114" spans="1:16" x14ac:dyDescent="0.2">
      <c r="A114" t="s">
        <v>134</v>
      </c>
      <c r="B114" t="s">
        <v>66</v>
      </c>
      <c r="C114" t="str">
        <f t="shared" si="16"/>
        <v>Novavax</v>
      </c>
      <c r="D114" t="str">
        <f t="shared" si="17"/>
        <v>maternal</v>
      </c>
      <c r="E114" s="4" t="s">
        <v>68</v>
      </c>
      <c r="F114" t="s">
        <v>36</v>
      </c>
      <c r="G114" t="s">
        <v>66</v>
      </c>
      <c r="H114">
        <v>0</v>
      </c>
      <c r="I114" t="s">
        <v>8</v>
      </c>
      <c r="J114" t="s">
        <v>45</v>
      </c>
      <c r="L114">
        <v>476.410722979772</v>
      </c>
      <c r="P114" s="4" t="s">
        <v>11</v>
      </c>
    </row>
    <row r="115" spans="1:16" x14ac:dyDescent="0.2">
      <c r="A115" t="s">
        <v>134</v>
      </c>
      <c r="B115" t="s">
        <v>66</v>
      </c>
      <c r="C115" t="str">
        <f t="shared" si="16"/>
        <v>Novavax</v>
      </c>
      <c r="D115" t="str">
        <f t="shared" si="17"/>
        <v>infants</v>
      </c>
      <c r="E115" s="4" t="s">
        <v>67</v>
      </c>
      <c r="F115" t="s">
        <v>36</v>
      </c>
      <c r="G115" t="s">
        <v>66</v>
      </c>
      <c r="H115">
        <v>0</v>
      </c>
      <c r="I115" t="s">
        <v>9</v>
      </c>
      <c r="J115" t="s">
        <v>45</v>
      </c>
      <c r="L115">
        <v>481.19275598334502</v>
      </c>
      <c r="P115" s="4" t="s">
        <v>11</v>
      </c>
    </row>
    <row r="116" spans="1:16" x14ac:dyDescent="0.2">
      <c r="A116" t="s">
        <v>134</v>
      </c>
      <c r="B116" t="s">
        <v>66</v>
      </c>
      <c r="C116" t="str">
        <f t="shared" si="16"/>
        <v>Novavax</v>
      </c>
      <c r="D116" t="str">
        <f t="shared" si="17"/>
        <v>infants</v>
      </c>
      <c r="E116" s="4" t="s">
        <v>67</v>
      </c>
      <c r="F116" t="s">
        <v>36</v>
      </c>
      <c r="G116" t="s">
        <v>66</v>
      </c>
      <c r="H116">
        <v>14</v>
      </c>
      <c r="I116" t="s">
        <v>9</v>
      </c>
      <c r="J116" t="s">
        <v>45</v>
      </c>
      <c r="L116">
        <v>266.12203913594601</v>
      </c>
      <c r="P116" s="4" t="s">
        <v>11</v>
      </c>
    </row>
    <row r="117" spans="1:16" x14ac:dyDescent="0.2">
      <c r="A117" t="s">
        <v>134</v>
      </c>
      <c r="B117" t="s">
        <v>66</v>
      </c>
      <c r="C117" t="str">
        <f t="shared" si="16"/>
        <v>Novavax</v>
      </c>
      <c r="D117" t="str">
        <f t="shared" si="17"/>
        <v>infants</v>
      </c>
      <c r="E117" s="4" t="s">
        <v>67</v>
      </c>
      <c r="F117" t="s">
        <v>36</v>
      </c>
      <c r="G117" t="s">
        <v>66</v>
      </c>
      <c r="H117">
        <v>35</v>
      </c>
      <c r="I117" t="s">
        <v>9</v>
      </c>
      <c r="J117" t="s">
        <v>45</v>
      </c>
      <c r="L117">
        <v>250.79947496044201</v>
      </c>
      <c r="P117" s="4" t="s">
        <v>11</v>
      </c>
    </row>
    <row r="118" spans="1:16" x14ac:dyDescent="0.2">
      <c r="A118" t="s">
        <v>134</v>
      </c>
      <c r="B118" t="s">
        <v>66</v>
      </c>
      <c r="C118" t="str">
        <f t="shared" si="16"/>
        <v>Novavax</v>
      </c>
      <c r="D118" t="str">
        <f t="shared" si="17"/>
        <v>infants</v>
      </c>
      <c r="E118" s="4" t="s">
        <v>67</v>
      </c>
      <c r="F118" t="s">
        <v>36</v>
      </c>
      <c r="G118" t="s">
        <v>66</v>
      </c>
      <c r="H118">
        <v>60</v>
      </c>
      <c r="I118" t="s">
        <v>9</v>
      </c>
      <c r="J118" t="s">
        <v>45</v>
      </c>
      <c r="L118">
        <v>106.161851118908</v>
      </c>
      <c r="P118" s="4" t="s">
        <v>11</v>
      </c>
    </row>
    <row r="119" spans="1:16" x14ac:dyDescent="0.2">
      <c r="A119" t="s">
        <v>134</v>
      </c>
      <c r="B119" t="s">
        <v>66</v>
      </c>
      <c r="C119" t="str">
        <f t="shared" si="16"/>
        <v>Novavax</v>
      </c>
      <c r="D119" t="str">
        <f t="shared" si="17"/>
        <v>infants</v>
      </c>
      <c r="E119" s="4" t="s">
        <v>67</v>
      </c>
      <c r="F119" t="s">
        <v>36</v>
      </c>
      <c r="G119" t="s">
        <v>66</v>
      </c>
      <c r="H119">
        <v>180</v>
      </c>
      <c r="I119" t="s">
        <v>9</v>
      </c>
      <c r="J119" t="s">
        <v>45</v>
      </c>
      <c r="L119">
        <v>21.2637039666409</v>
      </c>
      <c r="P119" s="4" t="s">
        <v>11</v>
      </c>
    </row>
    <row r="120" spans="1:16" x14ac:dyDescent="0.2">
      <c r="A120" t="s">
        <v>134</v>
      </c>
      <c r="B120" t="s">
        <v>66</v>
      </c>
      <c r="C120" t="str">
        <f t="shared" si="16"/>
        <v>Novavax</v>
      </c>
      <c r="D120" t="str">
        <f t="shared" si="17"/>
        <v>maternal</v>
      </c>
      <c r="E120" s="4" t="s">
        <v>68</v>
      </c>
      <c r="F120" t="s">
        <v>36</v>
      </c>
      <c r="G120" t="s">
        <v>66</v>
      </c>
      <c r="H120">
        <v>0</v>
      </c>
      <c r="I120" t="s">
        <v>8</v>
      </c>
      <c r="J120" t="s">
        <v>16</v>
      </c>
      <c r="L120">
        <v>414.53360810829298</v>
      </c>
      <c r="P120" s="4" t="s">
        <v>11</v>
      </c>
    </row>
    <row r="121" spans="1:16" x14ac:dyDescent="0.2">
      <c r="A121" t="s">
        <v>134</v>
      </c>
      <c r="B121" t="s">
        <v>66</v>
      </c>
      <c r="C121" t="str">
        <f t="shared" si="16"/>
        <v>Novavax</v>
      </c>
      <c r="D121" t="str">
        <f t="shared" si="17"/>
        <v>infants</v>
      </c>
      <c r="E121" s="4" t="s">
        <v>67</v>
      </c>
      <c r="F121" t="s">
        <v>36</v>
      </c>
      <c r="G121" t="s">
        <v>66</v>
      </c>
      <c r="H121">
        <v>0</v>
      </c>
      <c r="I121" t="s">
        <v>9</v>
      </c>
      <c r="J121" t="s">
        <v>16</v>
      </c>
      <c r="L121">
        <v>470.16188037800902</v>
      </c>
      <c r="P121" s="4" t="s">
        <v>11</v>
      </c>
    </row>
    <row r="122" spans="1:16" x14ac:dyDescent="0.2">
      <c r="A122" t="s">
        <v>134</v>
      </c>
      <c r="B122" t="s">
        <v>66</v>
      </c>
      <c r="C122" t="str">
        <f t="shared" si="16"/>
        <v>Novavax</v>
      </c>
      <c r="D122" t="str">
        <f t="shared" si="17"/>
        <v>infants</v>
      </c>
      <c r="E122" s="4" t="s">
        <v>67</v>
      </c>
      <c r="F122" t="s">
        <v>36</v>
      </c>
      <c r="G122" t="s">
        <v>66</v>
      </c>
      <c r="H122">
        <v>14</v>
      </c>
      <c r="I122" t="s">
        <v>9</v>
      </c>
      <c r="J122" t="s">
        <v>16</v>
      </c>
      <c r="L122">
        <v>343.46746089628903</v>
      </c>
      <c r="P122" s="4" t="s">
        <v>11</v>
      </c>
    </row>
    <row r="123" spans="1:16" x14ac:dyDescent="0.2">
      <c r="A123" t="s">
        <v>134</v>
      </c>
      <c r="B123" t="s">
        <v>66</v>
      </c>
      <c r="C123" t="str">
        <f t="shared" si="16"/>
        <v>Novavax</v>
      </c>
      <c r="D123" t="str">
        <f t="shared" si="17"/>
        <v>infants</v>
      </c>
      <c r="E123" s="4" t="s">
        <v>67</v>
      </c>
      <c r="F123" t="s">
        <v>36</v>
      </c>
      <c r="G123" t="s">
        <v>66</v>
      </c>
      <c r="H123">
        <v>35</v>
      </c>
      <c r="I123" t="s">
        <v>9</v>
      </c>
      <c r="J123" t="s">
        <v>16</v>
      </c>
      <c r="L123">
        <v>220.770313619467</v>
      </c>
      <c r="P123" s="4" t="s">
        <v>11</v>
      </c>
    </row>
    <row r="124" spans="1:16" x14ac:dyDescent="0.2">
      <c r="A124" t="s">
        <v>134</v>
      </c>
      <c r="B124" t="s">
        <v>66</v>
      </c>
      <c r="C124" t="str">
        <f t="shared" si="16"/>
        <v>Novavax</v>
      </c>
      <c r="D124" t="str">
        <f t="shared" si="17"/>
        <v>infants</v>
      </c>
      <c r="E124" s="4" t="s">
        <v>67</v>
      </c>
      <c r="F124" t="s">
        <v>36</v>
      </c>
      <c r="G124" t="s">
        <v>66</v>
      </c>
      <c r="H124">
        <v>60</v>
      </c>
      <c r="I124" t="s">
        <v>9</v>
      </c>
      <c r="J124" t="s">
        <v>16</v>
      </c>
      <c r="L124">
        <v>94.540602840280698</v>
      </c>
      <c r="P124" s="4" t="s">
        <v>11</v>
      </c>
    </row>
    <row r="125" spans="1:16" x14ac:dyDescent="0.2">
      <c r="A125" t="s">
        <v>134</v>
      </c>
      <c r="B125" t="s">
        <v>66</v>
      </c>
      <c r="C125" t="str">
        <f t="shared" si="16"/>
        <v>Novavax</v>
      </c>
      <c r="D125" t="str">
        <f t="shared" si="17"/>
        <v>infants</v>
      </c>
      <c r="E125" s="4" t="s">
        <v>67</v>
      </c>
      <c r="F125" t="s">
        <v>36</v>
      </c>
      <c r="G125" t="s">
        <v>66</v>
      </c>
      <c r="H125">
        <v>180</v>
      </c>
      <c r="I125" t="s">
        <v>9</v>
      </c>
      <c r="J125" t="s">
        <v>16</v>
      </c>
      <c r="L125">
        <v>20.065951221747</v>
      </c>
      <c r="P125" s="4" t="s">
        <v>11</v>
      </c>
    </row>
    <row r="126" spans="1:16" x14ac:dyDescent="0.2">
      <c r="A126" t="s">
        <v>134</v>
      </c>
      <c r="B126" t="s">
        <v>66</v>
      </c>
      <c r="C126" t="str">
        <f t="shared" si="16"/>
        <v>Novavax</v>
      </c>
      <c r="D126" t="str">
        <f t="shared" si="17"/>
        <v>elderly</v>
      </c>
      <c r="E126" s="4" t="s">
        <v>69</v>
      </c>
      <c r="F126" t="s">
        <v>36</v>
      </c>
      <c r="G126" t="s">
        <v>66</v>
      </c>
      <c r="H126">
        <v>0</v>
      </c>
      <c r="I126" t="s">
        <v>8</v>
      </c>
      <c r="J126" t="s">
        <v>45</v>
      </c>
      <c r="L126">
        <v>266.55271718911098</v>
      </c>
      <c r="P126" s="4" t="s">
        <v>11</v>
      </c>
    </row>
    <row r="127" spans="1:16" x14ac:dyDescent="0.2">
      <c r="A127" t="s">
        <v>130</v>
      </c>
      <c r="B127" t="s">
        <v>66</v>
      </c>
      <c r="C127" t="str">
        <f t="shared" si="16"/>
        <v>Novavax</v>
      </c>
      <c r="D127" t="str">
        <f t="shared" si="17"/>
        <v>elderly</v>
      </c>
      <c r="E127" s="4" t="s">
        <v>69</v>
      </c>
      <c r="F127" t="s">
        <v>36</v>
      </c>
      <c r="G127" t="s">
        <v>66</v>
      </c>
      <c r="H127">
        <v>28</v>
      </c>
      <c r="I127" t="s">
        <v>8</v>
      </c>
      <c r="J127" t="s">
        <v>45</v>
      </c>
      <c r="L127">
        <v>509.94489548395501</v>
      </c>
      <c r="P127" s="4" t="s">
        <v>11</v>
      </c>
    </row>
    <row r="128" spans="1:16" x14ac:dyDescent="0.2">
      <c r="A128" t="s">
        <v>130</v>
      </c>
      <c r="B128" t="s">
        <v>66</v>
      </c>
      <c r="C128" t="str">
        <f t="shared" si="16"/>
        <v>Novavax</v>
      </c>
      <c r="D128" t="str">
        <f t="shared" si="17"/>
        <v>elderly</v>
      </c>
      <c r="E128" s="4" t="s">
        <v>69</v>
      </c>
      <c r="F128" t="s">
        <v>36</v>
      </c>
      <c r="G128" t="s">
        <v>66</v>
      </c>
      <c r="H128">
        <v>56</v>
      </c>
      <c r="I128" t="s">
        <v>8</v>
      </c>
      <c r="J128" t="s">
        <v>45</v>
      </c>
      <c r="L128">
        <v>480.475480592807</v>
      </c>
      <c r="P128" s="4" t="s">
        <v>11</v>
      </c>
    </row>
    <row r="129" spans="1:16" x14ac:dyDescent="0.2">
      <c r="A129" t="s">
        <v>130</v>
      </c>
      <c r="B129" t="s">
        <v>66</v>
      </c>
      <c r="C129" t="str">
        <f t="shared" si="16"/>
        <v>Novavax</v>
      </c>
      <c r="D129" t="str">
        <f t="shared" si="17"/>
        <v>elderly</v>
      </c>
      <c r="E129" s="4" t="s">
        <v>69</v>
      </c>
      <c r="F129" t="s">
        <v>36</v>
      </c>
      <c r="G129" t="s">
        <v>66</v>
      </c>
      <c r="H129">
        <v>0</v>
      </c>
      <c r="I129" t="s">
        <v>8</v>
      </c>
      <c r="J129" t="s">
        <v>16</v>
      </c>
      <c r="L129">
        <v>310.94578768440601</v>
      </c>
      <c r="P129" s="4" t="s">
        <v>11</v>
      </c>
    </row>
    <row r="130" spans="1:16" x14ac:dyDescent="0.2">
      <c r="A130" t="s">
        <v>130</v>
      </c>
      <c r="B130" t="s">
        <v>66</v>
      </c>
      <c r="C130" t="str">
        <f t="shared" si="16"/>
        <v>Novavax</v>
      </c>
      <c r="D130" t="str">
        <f t="shared" si="17"/>
        <v>elderly</v>
      </c>
      <c r="E130" s="4" t="s">
        <v>69</v>
      </c>
      <c r="F130" t="s">
        <v>36</v>
      </c>
      <c r="G130" t="s">
        <v>66</v>
      </c>
      <c r="H130">
        <v>28</v>
      </c>
      <c r="I130" t="s">
        <v>8</v>
      </c>
      <c r="J130" t="s">
        <v>16</v>
      </c>
      <c r="L130">
        <v>287.16081658929897</v>
      </c>
      <c r="P130" s="4" t="s">
        <v>11</v>
      </c>
    </row>
    <row r="131" spans="1:16" x14ac:dyDescent="0.2">
      <c r="A131" t="s">
        <v>130</v>
      </c>
      <c r="B131" t="s">
        <v>66</v>
      </c>
      <c r="C131" t="str">
        <f t="shared" si="16"/>
        <v>Novavax</v>
      </c>
      <c r="D131" t="str">
        <f t="shared" si="17"/>
        <v>elderly</v>
      </c>
      <c r="E131" s="4" t="s">
        <v>69</v>
      </c>
      <c r="F131" t="s">
        <v>36</v>
      </c>
      <c r="G131" t="s">
        <v>66</v>
      </c>
      <c r="H131">
        <v>56</v>
      </c>
      <c r="I131" t="s">
        <v>8</v>
      </c>
      <c r="J131" t="s">
        <v>16</v>
      </c>
      <c r="L131">
        <v>288.822523883504</v>
      </c>
      <c r="P131" s="4" t="s">
        <v>11</v>
      </c>
    </row>
    <row r="132" spans="1:16" x14ac:dyDescent="0.2">
      <c r="A132" t="s">
        <v>130</v>
      </c>
      <c r="B132" t="s">
        <v>66</v>
      </c>
      <c r="C132" t="str">
        <f t="shared" si="16"/>
        <v>Novavax</v>
      </c>
      <c r="D132" t="str">
        <f t="shared" si="17"/>
        <v>elderly</v>
      </c>
      <c r="E132" s="4" t="s">
        <v>69</v>
      </c>
      <c r="F132" t="s">
        <v>36</v>
      </c>
      <c r="G132" t="s">
        <v>66</v>
      </c>
      <c r="H132">
        <v>0</v>
      </c>
      <c r="I132" t="s">
        <v>8</v>
      </c>
      <c r="J132" t="s">
        <v>45</v>
      </c>
      <c r="L132">
        <v>274.88990968529299</v>
      </c>
      <c r="P132" s="4" t="s">
        <v>10</v>
      </c>
    </row>
    <row r="133" spans="1:16" x14ac:dyDescent="0.2">
      <c r="A133" t="s">
        <v>130</v>
      </c>
      <c r="B133" t="s">
        <v>66</v>
      </c>
      <c r="C133" t="str">
        <f t="shared" si="16"/>
        <v>Novavax</v>
      </c>
      <c r="D133" t="str">
        <f t="shared" si="17"/>
        <v>elderly</v>
      </c>
      <c r="E133" s="4" t="s">
        <v>69</v>
      </c>
      <c r="F133" t="s">
        <v>36</v>
      </c>
      <c r="G133" t="s">
        <v>66</v>
      </c>
      <c r="H133">
        <v>28</v>
      </c>
      <c r="I133" t="s">
        <v>8</v>
      </c>
      <c r="J133" t="s">
        <v>45</v>
      </c>
      <c r="L133">
        <v>669.92557424909899</v>
      </c>
      <c r="P133" s="4" t="s">
        <v>10</v>
      </c>
    </row>
    <row r="134" spans="1:16" x14ac:dyDescent="0.2">
      <c r="A134" t="s">
        <v>130</v>
      </c>
      <c r="B134" t="s">
        <v>66</v>
      </c>
      <c r="C134" t="str">
        <f t="shared" si="16"/>
        <v>Novavax</v>
      </c>
      <c r="D134" t="str">
        <f t="shared" si="17"/>
        <v>elderly</v>
      </c>
      <c r="E134" s="4" t="s">
        <v>69</v>
      </c>
      <c r="F134" t="s">
        <v>36</v>
      </c>
      <c r="G134" t="s">
        <v>66</v>
      </c>
      <c r="H134">
        <v>56</v>
      </c>
      <c r="I134" t="s">
        <v>8</v>
      </c>
      <c r="J134" t="s">
        <v>45</v>
      </c>
      <c r="L134">
        <v>591.73718510235801</v>
      </c>
      <c r="P134" s="4" t="s">
        <v>10</v>
      </c>
    </row>
    <row r="135" spans="1:16" x14ac:dyDescent="0.2">
      <c r="A135" t="s">
        <v>130</v>
      </c>
      <c r="B135" t="s">
        <v>66</v>
      </c>
      <c r="C135" t="str">
        <f t="shared" si="16"/>
        <v>Novavax</v>
      </c>
      <c r="D135" t="str">
        <f t="shared" si="17"/>
        <v>elderly</v>
      </c>
      <c r="E135" s="4" t="s">
        <v>69</v>
      </c>
      <c r="F135" t="s">
        <v>36</v>
      </c>
      <c r="G135" t="s">
        <v>66</v>
      </c>
      <c r="H135">
        <v>0</v>
      </c>
      <c r="I135" t="s">
        <v>8</v>
      </c>
      <c r="J135" t="s">
        <v>16</v>
      </c>
      <c r="L135">
        <v>223.99187806601799</v>
      </c>
      <c r="P135" s="4" t="s">
        <v>10</v>
      </c>
    </row>
    <row r="136" spans="1:16" x14ac:dyDescent="0.2">
      <c r="A136" t="s">
        <v>130</v>
      </c>
      <c r="B136" t="s">
        <v>66</v>
      </c>
      <c r="C136" t="str">
        <f t="shared" si="16"/>
        <v>Novavax</v>
      </c>
      <c r="D136" t="str">
        <f t="shared" si="17"/>
        <v>elderly</v>
      </c>
      <c r="E136" s="4" t="s">
        <v>69</v>
      </c>
      <c r="F136" t="s">
        <v>36</v>
      </c>
      <c r="G136" t="s">
        <v>66</v>
      </c>
      <c r="H136">
        <v>28</v>
      </c>
      <c r="I136" t="s">
        <v>8</v>
      </c>
      <c r="J136" t="s">
        <v>16</v>
      </c>
      <c r="L136">
        <v>236.16263440021001</v>
      </c>
      <c r="P136" s="4" t="s">
        <v>10</v>
      </c>
    </row>
    <row r="137" spans="1:16" x14ac:dyDescent="0.2">
      <c r="A137" t="s">
        <v>130</v>
      </c>
      <c r="B137" t="s">
        <v>66</v>
      </c>
      <c r="C137" t="str">
        <f t="shared" si="16"/>
        <v>Novavax</v>
      </c>
      <c r="D137" t="str">
        <f t="shared" si="17"/>
        <v>elderly</v>
      </c>
      <c r="E137" s="4" t="s">
        <v>69</v>
      </c>
      <c r="F137" t="s">
        <v>36</v>
      </c>
      <c r="G137" t="s">
        <v>66</v>
      </c>
      <c r="H137">
        <v>56</v>
      </c>
      <c r="I137" t="s">
        <v>8</v>
      </c>
      <c r="J137" t="s">
        <v>16</v>
      </c>
      <c r="L137">
        <v>240.06510841694799</v>
      </c>
      <c r="P137" s="4" t="s">
        <v>10</v>
      </c>
    </row>
    <row r="138" spans="1:16" x14ac:dyDescent="0.2">
      <c r="B138" t="s">
        <v>80</v>
      </c>
      <c r="C138" t="str">
        <f t="shared" si="16"/>
        <v>Moderna</v>
      </c>
      <c r="D138" t="str">
        <f t="shared" si="17"/>
        <v>elderly</v>
      </c>
      <c r="E138" s="4" t="s">
        <v>69</v>
      </c>
      <c r="F138" t="s">
        <v>36</v>
      </c>
      <c r="G138" t="s">
        <v>80</v>
      </c>
      <c r="H138">
        <v>0</v>
      </c>
      <c r="I138" t="s">
        <v>8</v>
      </c>
      <c r="J138" t="s">
        <v>16</v>
      </c>
      <c r="L138">
        <v>1377.5604903874701</v>
      </c>
      <c r="P138" s="4" t="s">
        <v>10</v>
      </c>
    </row>
    <row r="139" spans="1:16" x14ac:dyDescent="0.2">
      <c r="B139" t="s">
        <v>80</v>
      </c>
      <c r="C139" t="str">
        <f t="shared" si="16"/>
        <v>Moderna</v>
      </c>
      <c r="D139" t="str">
        <f t="shared" si="17"/>
        <v>elderly</v>
      </c>
      <c r="E139" s="4" t="s">
        <v>69</v>
      </c>
      <c r="F139" t="s">
        <v>36</v>
      </c>
      <c r="G139" t="s">
        <v>80</v>
      </c>
      <c r="H139">
        <v>0</v>
      </c>
      <c r="I139" t="s">
        <v>8</v>
      </c>
      <c r="J139" t="s">
        <v>45</v>
      </c>
      <c r="L139">
        <v>1153.9516206390899</v>
      </c>
      <c r="P139" s="4" t="s">
        <v>10</v>
      </c>
    </row>
    <row r="140" spans="1:16" x14ac:dyDescent="0.2">
      <c r="B140" t="s">
        <v>80</v>
      </c>
      <c r="C140" t="str">
        <f t="shared" si="16"/>
        <v>Moderna</v>
      </c>
      <c r="D140" t="str">
        <f t="shared" si="17"/>
        <v>elderly</v>
      </c>
      <c r="E140" s="4" t="s">
        <v>69</v>
      </c>
      <c r="F140" t="s">
        <v>36</v>
      </c>
      <c r="G140" t="s">
        <v>80</v>
      </c>
      <c r="H140">
        <v>30</v>
      </c>
      <c r="I140" t="s">
        <v>8</v>
      </c>
      <c r="J140" t="s">
        <v>45</v>
      </c>
      <c r="L140">
        <v>13325.998891345</v>
      </c>
      <c r="P140" s="4" t="s">
        <v>10</v>
      </c>
    </row>
    <row r="141" spans="1:16" x14ac:dyDescent="0.2">
      <c r="A141" t="s">
        <v>103</v>
      </c>
      <c r="B141" t="s">
        <v>80</v>
      </c>
      <c r="C141" t="str">
        <f t="shared" si="16"/>
        <v>Moderna</v>
      </c>
      <c r="D141" t="str">
        <f t="shared" si="17"/>
        <v>elderly</v>
      </c>
      <c r="E141" s="4" t="s">
        <v>69</v>
      </c>
      <c r="F141" t="s">
        <v>36</v>
      </c>
      <c r="G141" t="s">
        <v>80</v>
      </c>
      <c r="H141">
        <v>60</v>
      </c>
      <c r="I141" t="s">
        <v>8</v>
      </c>
      <c r="J141" t="s">
        <v>45</v>
      </c>
      <c r="L141">
        <v>10419.607195087199</v>
      </c>
      <c r="P141" s="4" t="s">
        <v>10</v>
      </c>
    </row>
    <row r="142" spans="1:16" x14ac:dyDescent="0.2">
      <c r="A142" t="s">
        <v>103</v>
      </c>
      <c r="B142" t="s">
        <v>80</v>
      </c>
      <c r="C142" t="str">
        <f t="shared" si="16"/>
        <v>Moderna</v>
      </c>
      <c r="D142" t="str">
        <f t="shared" si="17"/>
        <v>elderly</v>
      </c>
      <c r="E142" s="4" t="s">
        <v>69</v>
      </c>
      <c r="F142" t="s">
        <v>36</v>
      </c>
      <c r="G142" t="s">
        <v>80</v>
      </c>
      <c r="H142">
        <v>90</v>
      </c>
      <c r="I142" t="s">
        <v>8</v>
      </c>
      <c r="J142" t="s">
        <v>45</v>
      </c>
      <c r="L142">
        <v>8746.5556943389493</v>
      </c>
      <c r="P142" s="4" t="s">
        <v>10</v>
      </c>
    </row>
    <row r="143" spans="1:16" x14ac:dyDescent="0.2">
      <c r="A143" t="s">
        <v>103</v>
      </c>
      <c r="B143" t="s">
        <v>80</v>
      </c>
      <c r="C143" t="str">
        <f t="shared" si="16"/>
        <v>Moderna</v>
      </c>
      <c r="D143" t="str">
        <f t="shared" si="17"/>
        <v>elderly</v>
      </c>
      <c r="E143" s="4" t="s">
        <v>69</v>
      </c>
      <c r="F143" t="s">
        <v>36</v>
      </c>
      <c r="G143" t="s">
        <v>80</v>
      </c>
      <c r="H143">
        <v>180</v>
      </c>
      <c r="I143" t="s">
        <v>8</v>
      </c>
      <c r="J143" t="s">
        <v>45</v>
      </c>
      <c r="L143">
        <v>5729.6814462350803</v>
      </c>
      <c r="P143" s="4" t="s">
        <v>10</v>
      </c>
    </row>
    <row r="144" spans="1:16" x14ac:dyDescent="0.2">
      <c r="A144" t="s">
        <v>103</v>
      </c>
      <c r="B144" t="s">
        <v>80</v>
      </c>
      <c r="C144" t="str">
        <f t="shared" si="16"/>
        <v>Moderna</v>
      </c>
      <c r="D144" t="str">
        <f t="shared" si="17"/>
        <v>elderly</v>
      </c>
      <c r="E144" s="4" t="s">
        <v>69</v>
      </c>
      <c r="F144" t="s">
        <v>36</v>
      </c>
      <c r="G144" t="s">
        <v>80</v>
      </c>
      <c r="H144">
        <v>0</v>
      </c>
      <c r="I144" t="s">
        <v>8</v>
      </c>
      <c r="J144" t="s">
        <v>16</v>
      </c>
      <c r="L144">
        <v>2113.6892331321401</v>
      </c>
      <c r="P144" s="4" t="s">
        <v>11</v>
      </c>
    </row>
    <row r="145" spans="1:16" x14ac:dyDescent="0.2">
      <c r="A145" t="s">
        <v>103</v>
      </c>
      <c r="B145" t="s">
        <v>80</v>
      </c>
      <c r="C145" t="str">
        <f t="shared" si="16"/>
        <v>Moderna</v>
      </c>
      <c r="D145" t="str">
        <f t="shared" si="17"/>
        <v>elderly</v>
      </c>
      <c r="E145" s="4" t="s">
        <v>69</v>
      </c>
      <c r="F145" t="s">
        <v>36</v>
      </c>
      <c r="G145" t="s">
        <v>80</v>
      </c>
      <c r="H145">
        <v>0</v>
      </c>
      <c r="I145" t="s">
        <v>8</v>
      </c>
      <c r="J145" t="s">
        <v>45</v>
      </c>
      <c r="L145">
        <v>1647.6610012426499</v>
      </c>
      <c r="P145" s="4" t="s">
        <v>11</v>
      </c>
    </row>
    <row r="146" spans="1:16" x14ac:dyDescent="0.2">
      <c r="A146" t="s">
        <v>103</v>
      </c>
      <c r="B146" t="s">
        <v>80</v>
      </c>
      <c r="C146" t="str">
        <f t="shared" si="16"/>
        <v>Moderna</v>
      </c>
      <c r="D146" t="str">
        <f t="shared" si="17"/>
        <v>elderly</v>
      </c>
      <c r="E146" s="4" t="s">
        <v>69</v>
      </c>
      <c r="F146" t="s">
        <v>36</v>
      </c>
      <c r="G146" t="s">
        <v>80</v>
      </c>
      <c r="H146">
        <v>30</v>
      </c>
      <c r="I146" t="s">
        <v>8</v>
      </c>
      <c r="J146" t="s">
        <v>45</v>
      </c>
      <c r="L146">
        <v>13947.175264341</v>
      </c>
      <c r="P146" s="4" t="s">
        <v>11</v>
      </c>
    </row>
    <row r="147" spans="1:16" x14ac:dyDescent="0.2">
      <c r="A147" t="s">
        <v>103</v>
      </c>
      <c r="B147" t="s">
        <v>80</v>
      </c>
      <c r="C147" t="str">
        <f t="shared" si="16"/>
        <v>Moderna</v>
      </c>
      <c r="D147" t="str">
        <f t="shared" si="17"/>
        <v>elderly</v>
      </c>
      <c r="E147" s="4" t="s">
        <v>69</v>
      </c>
      <c r="F147" t="s">
        <v>36</v>
      </c>
      <c r="G147" t="s">
        <v>80</v>
      </c>
      <c r="H147">
        <v>60</v>
      </c>
      <c r="I147" t="s">
        <v>8</v>
      </c>
      <c r="J147" t="s">
        <v>45</v>
      </c>
      <c r="L147">
        <v>11698.0459051707</v>
      </c>
      <c r="P147" s="4" t="s">
        <v>11</v>
      </c>
    </row>
    <row r="148" spans="1:16" x14ac:dyDescent="0.2">
      <c r="A148" t="s">
        <v>103</v>
      </c>
      <c r="B148" t="s">
        <v>80</v>
      </c>
      <c r="C148" t="str">
        <f t="shared" si="16"/>
        <v>Moderna</v>
      </c>
      <c r="D148" t="str">
        <f t="shared" si="17"/>
        <v>elderly</v>
      </c>
      <c r="E148" s="4" t="s">
        <v>69</v>
      </c>
      <c r="F148" t="s">
        <v>36</v>
      </c>
      <c r="G148" t="s">
        <v>80</v>
      </c>
      <c r="H148">
        <v>90</v>
      </c>
      <c r="I148" t="s">
        <v>8</v>
      </c>
      <c r="J148" t="s">
        <v>45</v>
      </c>
      <c r="L148">
        <v>9470.2519508610403</v>
      </c>
      <c r="P148" s="4" t="s">
        <v>11</v>
      </c>
    </row>
    <row r="149" spans="1:16" x14ac:dyDescent="0.2">
      <c r="A149" t="s">
        <v>103</v>
      </c>
      <c r="B149" t="s">
        <v>80</v>
      </c>
      <c r="C149" t="str">
        <f t="shared" si="16"/>
        <v>Moderna</v>
      </c>
      <c r="D149" t="str">
        <f t="shared" si="17"/>
        <v>elderly</v>
      </c>
      <c r="E149" s="4" t="s">
        <v>69</v>
      </c>
      <c r="F149" t="s">
        <v>36</v>
      </c>
      <c r="G149" t="s">
        <v>80</v>
      </c>
      <c r="H149">
        <v>180</v>
      </c>
      <c r="I149" t="s">
        <v>8</v>
      </c>
      <c r="J149" t="s">
        <v>45</v>
      </c>
      <c r="L149">
        <v>7944.2656978701298</v>
      </c>
      <c r="P149" s="4" t="s">
        <v>11</v>
      </c>
    </row>
    <row r="150" spans="1:16" x14ac:dyDescent="0.2">
      <c r="A150" t="s">
        <v>178</v>
      </c>
      <c r="B150" t="s">
        <v>66</v>
      </c>
      <c r="C150" t="str">
        <f t="shared" ref="C150:C155" si="18">B150</f>
        <v>Novavax</v>
      </c>
      <c r="D150" t="s">
        <v>109</v>
      </c>
      <c r="E150" t="s">
        <v>177</v>
      </c>
      <c r="F150" t="s">
        <v>36</v>
      </c>
      <c r="G150" t="s">
        <v>179</v>
      </c>
      <c r="H150">
        <v>0</v>
      </c>
      <c r="I150" t="s">
        <v>8</v>
      </c>
      <c r="J150" t="s">
        <v>45</v>
      </c>
      <c r="K150" t="s">
        <v>165</v>
      </c>
      <c r="L150">
        <v>287.157008749716</v>
      </c>
      <c r="N150">
        <v>225.851169329475</v>
      </c>
      <c r="O150">
        <v>366.13691882905499</v>
      </c>
      <c r="P150" s="4" t="s">
        <v>11</v>
      </c>
    </row>
    <row r="151" spans="1:16" x14ac:dyDescent="0.2">
      <c r="A151" t="s">
        <v>178</v>
      </c>
      <c r="B151" t="s">
        <v>66</v>
      </c>
      <c r="C151" t="str">
        <f t="shared" si="18"/>
        <v>Novavax</v>
      </c>
      <c r="D151" t="s">
        <v>109</v>
      </c>
      <c r="E151" t="s">
        <v>177</v>
      </c>
      <c r="F151" t="s">
        <v>36</v>
      </c>
      <c r="G151" t="s">
        <v>179</v>
      </c>
      <c r="H151">
        <v>28</v>
      </c>
      <c r="I151" t="s">
        <v>8</v>
      </c>
      <c r="J151" t="s">
        <v>45</v>
      </c>
      <c r="K151" t="s">
        <v>165</v>
      </c>
      <c r="L151">
        <v>590.87471119419399</v>
      </c>
      <c r="N151">
        <v>478.04476881499102</v>
      </c>
      <c r="O151">
        <v>734.47376024202697</v>
      </c>
      <c r="P151" s="4" t="s">
        <v>11</v>
      </c>
    </row>
    <row r="152" spans="1:16" x14ac:dyDescent="0.2">
      <c r="A152" t="s">
        <v>178</v>
      </c>
      <c r="B152" t="s">
        <v>66</v>
      </c>
      <c r="C152" t="str">
        <f t="shared" si="18"/>
        <v>Novavax</v>
      </c>
      <c r="D152" t="s">
        <v>109</v>
      </c>
      <c r="E152" t="s">
        <v>177</v>
      </c>
      <c r="F152" t="s">
        <v>36</v>
      </c>
      <c r="G152" t="s">
        <v>179</v>
      </c>
      <c r="H152">
        <v>56</v>
      </c>
      <c r="I152" t="s">
        <v>8</v>
      </c>
      <c r="J152" t="s">
        <v>45</v>
      </c>
      <c r="K152" t="s">
        <v>165</v>
      </c>
      <c r="L152">
        <v>509.30525246050701</v>
      </c>
      <c r="N152" t="s">
        <v>176</v>
      </c>
      <c r="O152">
        <v>633.08064603012394</v>
      </c>
      <c r="P152" s="4" t="s">
        <v>11</v>
      </c>
    </row>
    <row r="153" spans="1:16" x14ac:dyDescent="0.2">
      <c r="A153" t="s">
        <v>178</v>
      </c>
      <c r="B153" t="s">
        <v>66</v>
      </c>
      <c r="C153" t="str">
        <f t="shared" si="18"/>
        <v>Novavax</v>
      </c>
      <c r="D153" t="s">
        <v>109</v>
      </c>
      <c r="E153" t="s">
        <v>177</v>
      </c>
      <c r="F153" t="s">
        <v>36</v>
      </c>
      <c r="G153" t="s">
        <v>179</v>
      </c>
      <c r="H153">
        <v>0</v>
      </c>
      <c r="I153" t="s">
        <v>8</v>
      </c>
      <c r="J153" t="s">
        <v>45</v>
      </c>
      <c r="K153" t="s">
        <v>165</v>
      </c>
      <c r="L153">
        <v>243.97784231087701</v>
      </c>
      <c r="N153">
        <v>197.00705042962699</v>
      </c>
      <c r="O153">
        <v>303.90056857200301</v>
      </c>
      <c r="P153" s="4" t="s">
        <v>10</v>
      </c>
    </row>
    <row r="154" spans="1:16" x14ac:dyDescent="0.2">
      <c r="A154" t="s">
        <v>178</v>
      </c>
      <c r="B154" t="s">
        <v>66</v>
      </c>
      <c r="C154" t="str">
        <f t="shared" si="18"/>
        <v>Novavax</v>
      </c>
      <c r="D154" t="s">
        <v>109</v>
      </c>
      <c r="E154" t="s">
        <v>177</v>
      </c>
      <c r="F154" t="s">
        <v>36</v>
      </c>
      <c r="G154" t="s">
        <v>179</v>
      </c>
      <c r="H154">
        <v>28</v>
      </c>
      <c r="I154" t="s">
        <v>8</v>
      </c>
      <c r="J154" t="s">
        <v>45</v>
      </c>
      <c r="K154" t="s">
        <v>165</v>
      </c>
      <c r="L154">
        <v>589.78871835892198</v>
      </c>
      <c r="N154">
        <v>481.889075544467</v>
      </c>
      <c r="O154">
        <v>717.65816247131204</v>
      </c>
      <c r="P154" s="4" t="s">
        <v>10</v>
      </c>
    </row>
    <row r="155" spans="1:16" x14ac:dyDescent="0.2">
      <c r="A155" t="s">
        <v>178</v>
      </c>
      <c r="B155" t="s">
        <v>66</v>
      </c>
      <c r="C155" t="str">
        <f t="shared" si="18"/>
        <v>Novavax</v>
      </c>
      <c r="D155" t="s">
        <v>109</v>
      </c>
      <c r="E155" t="s">
        <v>177</v>
      </c>
      <c r="F155" t="s">
        <v>36</v>
      </c>
      <c r="G155" t="s">
        <v>179</v>
      </c>
      <c r="H155">
        <v>56</v>
      </c>
      <c r="I155" t="s">
        <v>8</v>
      </c>
      <c r="J155" t="s">
        <v>45</v>
      </c>
      <c r="K155" t="s">
        <v>165</v>
      </c>
      <c r="L155">
        <v>570.12078760869997</v>
      </c>
      <c r="N155" t="s">
        <v>176</v>
      </c>
      <c r="O155">
        <v>695.73571612288299</v>
      </c>
      <c r="P155" s="4" t="s">
        <v>10</v>
      </c>
    </row>
    <row r="156" spans="1:16" x14ac:dyDescent="0.2">
      <c r="A156" t="s">
        <v>178</v>
      </c>
      <c r="B156" t="s">
        <v>66</v>
      </c>
      <c r="C156" t="str">
        <f t="shared" ref="C156:C161" si="19">B156</f>
        <v>Novavax</v>
      </c>
      <c r="D156" t="s">
        <v>109</v>
      </c>
      <c r="E156" t="s">
        <v>177</v>
      </c>
      <c r="F156" t="s">
        <v>36</v>
      </c>
      <c r="G156" t="s">
        <v>179</v>
      </c>
      <c r="H156">
        <v>0</v>
      </c>
      <c r="I156" t="s">
        <v>8</v>
      </c>
      <c r="J156" t="s">
        <v>16</v>
      </c>
      <c r="L156">
        <v>225.82758147402399</v>
      </c>
      <c r="N156">
        <v>186.148345158171</v>
      </c>
      <c r="O156">
        <v>275.61415308914002</v>
      </c>
      <c r="P156" s="4" t="s">
        <v>10</v>
      </c>
    </row>
    <row r="157" spans="1:16" x14ac:dyDescent="0.2">
      <c r="A157" t="s">
        <v>178</v>
      </c>
      <c r="B157" t="s">
        <v>66</v>
      </c>
      <c r="C157" t="str">
        <f t="shared" si="19"/>
        <v>Novavax</v>
      </c>
      <c r="D157" t="s">
        <v>109</v>
      </c>
      <c r="E157" t="s">
        <v>177</v>
      </c>
      <c r="F157" t="s">
        <v>36</v>
      </c>
      <c r="G157" t="s">
        <v>179</v>
      </c>
      <c r="H157">
        <v>28</v>
      </c>
      <c r="I157" t="s">
        <v>8</v>
      </c>
      <c r="J157" t="s">
        <v>16</v>
      </c>
      <c r="L157">
        <v>236.93586718735</v>
      </c>
      <c r="N157">
        <v>195.877685138304</v>
      </c>
      <c r="O157">
        <v>286.63139966541598</v>
      </c>
      <c r="P157" s="4" t="s">
        <v>10</v>
      </c>
    </row>
    <row r="158" spans="1:16" x14ac:dyDescent="0.2">
      <c r="A158" t="s">
        <v>178</v>
      </c>
      <c r="B158" t="s">
        <v>66</v>
      </c>
      <c r="C158" t="str">
        <f t="shared" si="19"/>
        <v>Novavax</v>
      </c>
      <c r="D158" t="s">
        <v>109</v>
      </c>
      <c r="E158" t="s">
        <v>177</v>
      </c>
      <c r="F158" t="s">
        <v>36</v>
      </c>
      <c r="G158" t="s">
        <v>179</v>
      </c>
      <c r="H158">
        <v>56</v>
      </c>
      <c r="I158" t="s">
        <v>8</v>
      </c>
      <c r="J158" t="s">
        <v>16</v>
      </c>
      <c r="L158">
        <v>241.48529086561999</v>
      </c>
      <c r="N158" t="s">
        <v>176</v>
      </c>
      <c r="O158">
        <v>292.93892255645801</v>
      </c>
      <c r="P158" s="4" t="s">
        <v>10</v>
      </c>
    </row>
    <row r="159" spans="1:16" x14ac:dyDescent="0.2">
      <c r="A159" t="s">
        <v>178</v>
      </c>
      <c r="B159" t="s">
        <v>66</v>
      </c>
      <c r="C159" t="str">
        <f t="shared" si="19"/>
        <v>Novavax</v>
      </c>
      <c r="D159" t="s">
        <v>109</v>
      </c>
      <c r="E159" t="s">
        <v>177</v>
      </c>
      <c r="F159" t="s">
        <v>36</v>
      </c>
      <c r="G159" t="s">
        <v>179</v>
      </c>
      <c r="H159">
        <v>0</v>
      </c>
      <c r="I159" t="s">
        <v>8</v>
      </c>
      <c r="J159" t="s">
        <v>16</v>
      </c>
      <c r="L159">
        <v>313.95626619498898</v>
      </c>
      <c r="N159">
        <v>241.41034832021199</v>
      </c>
      <c r="O159">
        <v>411.74961779868801</v>
      </c>
      <c r="P159" s="4" t="s">
        <v>11</v>
      </c>
    </row>
    <row r="160" spans="1:16" x14ac:dyDescent="0.2">
      <c r="A160" t="s">
        <v>178</v>
      </c>
      <c r="B160" t="s">
        <v>66</v>
      </c>
      <c r="C160" t="str">
        <f t="shared" si="19"/>
        <v>Novavax</v>
      </c>
      <c r="D160" t="s">
        <v>109</v>
      </c>
      <c r="E160" t="s">
        <v>177</v>
      </c>
      <c r="F160" t="s">
        <v>36</v>
      </c>
      <c r="G160" t="s">
        <v>179</v>
      </c>
      <c r="H160">
        <v>28</v>
      </c>
      <c r="I160" t="s">
        <v>8</v>
      </c>
      <c r="J160" t="s">
        <v>16</v>
      </c>
      <c r="L160">
        <v>291.26267903046897</v>
      </c>
      <c r="N160">
        <v>227.75772695133799</v>
      </c>
      <c r="O160">
        <v>374.45456044866501</v>
      </c>
      <c r="P160" s="4" t="s">
        <v>11</v>
      </c>
    </row>
    <row r="161" spans="1:17" x14ac:dyDescent="0.2">
      <c r="A161" t="s">
        <v>178</v>
      </c>
      <c r="B161" t="s">
        <v>66</v>
      </c>
      <c r="C161" t="str">
        <f t="shared" si="19"/>
        <v>Novavax</v>
      </c>
      <c r="D161" t="s">
        <v>109</v>
      </c>
      <c r="E161" t="s">
        <v>177</v>
      </c>
      <c r="F161" t="s">
        <v>36</v>
      </c>
      <c r="G161" t="s">
        <v>179</v>
      </c>
      <c r="H161">
        <v>56</v>
      </c>
      <c r="I161" t="s">
        <v>8</v>
      </c>
      <c r="J161" t="s">
        <v>16</v>
      </c>
      <c r="L161">
        <v>290.82615161212198</v>
      </c>
      <c r="N161" t="s">
        <v>176</v>
      </c>
      <c r="O161">
        <v>372.81246064547997</v>
      </c>
      <c r="P161" s="4" t="s">
        <v>11</v>
      </c>
    </row>
    <row r="162" spans="1:17" x14ac:dyDescent="0.2">
      <c r="A162" t="s">
        <v>170</v>
      </c>
      <c r="B162" t="s">
        <v>66</v>
      </c>
      <c r="C162" t="str">
        <f t="shared" ref="C162" si="20">B162</f>
        <v>Novavax</v>
      </c>
      <c r="D162" t="s">
        <v>109</v>
      </c>
      <c r="E162" t="s">
        <v>68</v>
      </c>
      <c r="F162" t="s">
        <v>36</v>
      </c>
      <c r="G162" t="s">
        <v>179</v>
      </c>
      <c r="H162">
        <v>0</v>
      </c>
      <c r="I162" t="s">
        <v>8</v>
      </c>
      <c r="J162" t="s">
        <v>16</v>
      </c>
      <c r="L162">
        <v>665</v>
      </c>
      <c r="N162">
        <v>576</v>
      </c>
      <c r="O162">
        <v>766</v>
      </c>
      <c r="P162" t="s">
        <v>10</v>
      </c>
      <c r="Q162">
        <v>92</v>
      </c>
    </row>
    <row r="163" spans="1:17" x14ac:dyDescent="0.2">
      <c r="A163" t="s">
        <v>170</v>
      </c>
      <c r="B163" t="s">
        <v>66</v>
      </c>
      <c r="C163" t="str">
        <f t="shared" ref="C163:C178" si="21">B163</f>
        <v>Novavax</v>
      </c>
      <c r="D163" t="s">
        <v>109</v>
      </c>
      <c r="E163" t="s">
        <v>68</v>
      </c>
      <c r="F163" t="s">
        <v>36</v>
      </c>
      <c r="G163" t="s">
        <v>179</v>
      </c>
      <c r="H163">
        <v>0</v>
      </c>
      <c r="I163" t="s">
        <v>8</v>
      </c>
      <c r="J163" t="s">
        <v>45</v>
      </c>
      <c r="K163" t="s">
        <v>165</v>
      </c>
      <c r="L163">
        <v>691</v>
      </c>
      <c r="N163">
        <v>591</v>
      </c>
      <c r="O163">
        <v>809</v>
      </c>
      <c r="P163" t="s">
        <v>10</v>
      </c>
      <c r="Q163">
        <v>94</v>
      </c>
    </row>
    <row r="164" spans="1:17" x14ac:dyDescent="0.2">
      <c r="A164" t="s">
        <v>170</v>
      </c>
      <c r="B164" t="s">
        <v>66</v>
      </c>
      <c r="C164" t="str">
        <f t="shared" si="21"/>
        <v>Novavax</v>
      </c>
      <c r="D164" t="s">
        <v>109</v>
      </c>
      <c r="E164" t="s">
        <v>68</v>
      </c>
      <c r="F164" t="s">
        <v>36</v>
      </c>
      <c r="G164" t="s">
        <v>179</v>
      </c>
      <c r="H164">
        <v>0</v>
      </c>
      <c r="I164" t="s">
        <v>8</v>
      </c>
      <c r="J164" t="s">
        <v>16</v>
      </c>
      <c r="L164">
        <v>883</v>
      </c>
      <c r="N164">
        <v>712</v>
      </c>
      <c r="O164">
        <v>1097</v>
      </c>
      <c r="P164" t="s">
        <v>11</v>
      </c>
      <c r="Q164">
        <v>92</v>
      </c>
    </row>
    <row r="165" spans="1:17" x14ac:dyDescent="0.2">
      <c r="A165" t="s">
        <v>170</v>
      </c>
      <c r="B165" t="s">
        <v>66</v>
      </c>
      <c r="C165" t="str">
        <f t="shared" si="21"/>
        <v>Novavax</v>
      </c>
      <c r="D165" t="s">
        <v>109</v>
      </c>
      <c r="E165" t="s">
        <v>68</v>
      </c>
      <c r="F165" t="s">
        <v>36</v>
      </c>
      <c r="G165" t="s">
        <v>179</v>
      </c>
      <c r="H165">
        <v>0</v>
      </c>
      <c r="I165" t="s">
        <v>8</v>
      </c>
      <c r="J165" t="s">
        <v>45</v>
      </c>
      <c r="K165" t="s">
        <v>165</v>
      </c>
      <c r="L165">
        <v>806</v>
      </c>
      <c r="N165">
        <v>640</v>
      </c>
      <c r="O165">
        <v>1016</v>
      </c>
      <c r="P165" t="s">
        <v>11</v>
      </c>
      <c r="Q165">
        <v>94</v>
      </c>
    </row>
    <row r="166" spans="1:17" x14ac:dyDescent="0.2">
      <c r="A166" t="s">
        <v>170</v>
      </c>
      <c r="B166" t="s">
        <v>66</v>
      </c>
      <c r="C166" t="str">
        <f t="shared" si="21"/>
        <v>Novavax</v>
      </c>
      <c r="D166" t="s">
        <v>109</v>
      </c>
      <c r="E166" t="s">
        <v>68</v>
      </c>
      <c r="F166" t="s">
        <v>36</v>
      </c>
      <c r="G166" t="s">
        <v>179</v>
      </c>
      <c r="H166">
        <v>14</v>
      </c>
      <c r="I166" t="s">
        <v>8</v>
      </c>
      <c r="J166" t="s">
        <v>16</v>
      </c>
      <c r="L166">
        <v>654</v>
      </c>
      <c r="N166">
        <v>565</v>
      </c>
      <c r="O166">
        <v>756</v>
      </c>
      <c r="P166" t="s">
        <v>10</v>
      </c>
      <c r="Q166">
        <v>92</v>
      </c>
    </row>
    <row r="167" spans="1:17" x14ac:dyDescent="0.2">
      <c r="A167" t="s">
        <v>170</v>
      </c>
      <c r="B167" t="s">
        <v>66</v>
      </c>
      <c r="C167" t="str">
        <f t="shared" si="21"/>
        <v>Novavax</v>
      </c>
      <c r="D167" t="s">
        <v>109</v>
      </c>
      <c r="E167" t="s">
        <v>68</v>
      </c>
      <c r="F167" t="s">
        <v>36</v>
      </c>
      <c r="G167" t="s">
        <v>179</v>
      </c>
      <c r="H167">
        <v>14</v>
      </c>
      <c r="I167" t="s">
        <v>8</v>
      </c>
      <c r="J167" t="s">
        <v>45</v>
      </c>
      <c r="K167" t="s">
        <v>165</v>
      </c>
      <c r="L167">
        <v>1622</v>
      </c>
      <c r="N167">
        <v>1384</v>
      </c>
      <c r="O167">
        <v>1900</v>
      </c>
      <c r="P167" t="s">
        <v>10</v>
      </c>
      <c r="Q167">
        <v>94</v>
      </c>
    </row>
    <row r="168" spans="1:17" x14ac:dyDescent="0.2">
      <c r="A168" t="s">
        <v>170</v>
      </c>
      <c r="B168" t="s">
        <v>66</v>
      </c>
      <c r="C168" t="str">
        <f t="shared" si="21"/>
        <v>Novavax</v>
      </c>
      <c r="D168" t="s">
        <v>109</v>
      </c>
      <c r="E168" t="s">
        <v>68</v>
      </c>
      <c r="F168" t="s">
        <v>36</v>
      </c>
      <c r="G168" t="s">
        <v>179</v>
      </c>
      <c r="H168">
        <v>14</v>
      </c>
      <c r="I168" t="s">
        <v>8</v>
      </c>
      <c r="J168" t="s">
        <v>16</v>
      </c>
      <c r="L168">
        <v>845</v>
      </c>
      <c r="N168">
        <v>670</v>
      </c>
      <c r="O168">
        <v>1066</v>
      </c>
      <c r="P168" t="s">
        <v>11</v>
      </c>
      <c r="Q168">
        <v>92</v>
      </c>
    </row>
    <row r="169" spans="1:17" x14ac:dyDescent="0.2">
      <c r="A169" t="s">
        <v>170</v>
      </c>
      <c r="B169" t="s">
        <v>66</v>
      </c>
      <c r="C169" t="str">
        <f t="shared" si="21"/>
        <v>Novavax</v>
      </c>
      <c r="D169" t="s">
        <v>109</v>
      </c>
      <c r="E169" t="s">
        <v>68</v>
      </c>
      <c r="F169" t="s">
        <v>36</v>
      </c>
      <c r="G169" t="s">
        <v>179</v>
      </c>
      <c r="H169">
        <v>14</v>
      </c>
      <c r="I169" t="s">
        <v>8</v>
      </c>
      <c r="J169" t="s">
        <v>45</v>
      </c>
      <c r="K169" t="s">
        <v>165</v>
      </c>
      <c r="L169">
        <v>2419</v>
      </c>
      <c r="N169">
        <v>1934</v>
      </c>
      <c r="O169">
        <v>3025</v>
      </c>
      <c r="P169" t="s">
        <v>11</v>
      </c>
      <c r="Q169">
        <v>94</v>
      </c>
    </row>
    <row r="170" spans="1:17" x14ac:dyDescent="0.2">
      <c r="A170" t="s">
        <v>170</v>
      </c>
      <c r="B170" t="s">
        <v>66</v>
      </c>
      <c r="C170" t="str">
        <f t="shared" si="21"/>
        <v>Novavax</v>
      </c>
      <c r="D170" t="s">
        <v>109</v>
      </c>
      <c r="E170" t="s">
        <v>68</v>
      </c>
      <c r="F170" t="s">
        <v>36</v>
      </c>
      <c r="G170" t="s">
        <v>179</v>
      </c>
      <c r="H170">
        <v>0</v>
      </c>
      <c r="I170" t="s">
        <v>180</v>
      </c>
      <c r="J170" t="s">
        <v>16</v>
      </c>
      <c r="L170">
        <v>589</v>
      </c>
      <c r="N170">
        <v>509</v>
      </c>
      <c r="O170">
        <v>681</v>
      </c>
      <c r="P170" t="s">
        <v>10</v>
      </c>
      <c r="Q170">
        <v>92</v>
      </c>
    </row>
    <row r="171" spans="1:17" x14ac:dyDescent="0.2">
      <c r="A171" t="s">
        <v>170</v>
      </c>
      <c r="B171" t="s">
        <v>66</v>
      </c>
      <c r="C171" t="str">
        <f t="shared" si="21"/>
        <v>Novavax</v>
      </c>
      <c r="D171" t="s">
        <v>109</v>
      </c>
      <c r="E171" t="s">
        <v>68</v>
      </c>
      <c r="F171" t="s">
        <v>36</v>
      </c>
      <c r="G171" t="s">
        <v>179</v>
      </c>
      <c r="H171">
        <v>0</v>
      </c>
      <c r="I171" t="s">
        <v>180</v>
      </c>
      <c r="J171" t="s">
        <v>45</v>
      </c>
      <c r="K171" t="s">
        <v>165</v>
      </c>
      <c r="L171">
        <v>1595</v>
      </c>
      <c r="N171">
        <v>1385</v>
      </c>
      <c r="O171">
        <v>1838</v>
      </c>
      <c r="P171" t="s">
        <v>10</v>
      </c>
      <c r="Q171">
        <v>94</v>
      </c>
    </row>
    <row r="172" spans="1:17" x14ac:dyDescent="0.2">
      <c r="A172" t="s">
        <v>170</v>
      </c>
      <c r="B172" t="s">
        <v>66</v>
      </c>
      <c r="C172" t="str">
        <f t="shared" si="21"/>
        <v>Novavax</v>
      </c>
      <c r="D172" t="s">
        <v>109</v>
      </c>
      <c r="E172" t="s">
        <v>68</v>
      </c>
      <c r="F172" t="s">
        <v>36</v>
      </c>
      <c r="G172" t="s">
        <v>179</v>
      </c>
      <c r="H172">
        <v>0</v>
      </c>
      <c r="I172" t="s">
        <v>180</v>
      </c>
      <c r="J172" t="s">
        <v>16</v>
      </c>
      <c r="L172">
        <v>592</v>
      </c>
      <c r="N172">
        <v>473</v>
      </c>
      <c r="O172">
        <v>739</v>
      </c>
      <c r="P172" t="s">
        <v>11</v>
      </c>
      <c r="Q172">
        <v>92</v>
      </c>
    </row>
    <row r="173" spans="1:17" x14ac:dyDescent="0.2">
      <c r="A173" t="s">
        <v>170</v>
      </c>
      <c r="B173" t="s">
        <v>66</v>
      </c>
      <c r="C173" t="str">
        <f t="shared" si="21"/>
        <v>Novavax</v>
      </c>
      <c r="D173" t="s">
        <v>109</v>
      </c>
      <c r="E173" t="s">
        <v>68</v>
      </c>
      <c r="F173" t="s">
        <v>36</v>
      </c>
      <c r="G173" t="s">
        <v>179</v>
      </c>
      <c r="H173">
        <v>0</v>
      </c>
      <c r="I173" t="s">
        <v>180</v>
      </c>
      <c r="J173" t="s">
        <v>45</v>
      </c>
      <c r="K173" t="s">
        <v>165</v>
      </c>
      <c r="L173">
        <v>1705</v>
      </c>
      <c r="N173">
        <v>1414</v>
      </c>
      <c r="O173">
        <v>2055</v>
      </c>
      <c r="P173" t="s">
        <v>11</v>
      </c>
      <c r="Q173">
        <v>94</v>
      </c>
    </row>
    <row r="174" spans="1:17" x14ac:dyDescent="0.2">
      <c r="A174" t="s">
        <v>170</v>
      </c>
      <c r="B174" t="s">
        <v>66</v>
      </c>
      <c r="C174" t="str">
        <f t="shared" si="21"/>
        <v>Novavax</v>
      </c>
      <c r="D174" t="s">
        <v>109</v>
      </c>
      <c r="E174" t="s">
        <v>67</v>
      </c>
      <c r="F174" t="s">
        <v>36</v>
      </c>
      <c r="G174" t="s">
        <v>179</v>
      </c>
      <c r="H174">
        <v>0</v>
      </c>
      <c r="I174" t="s">
        <v>180</v>
      </c>
      <c r="J174" t="s">
        <v>16</v>
      </c>
      <c r="L174">
        <v>732</v>
      </c>
      <c r="N174">
        <v>674</v>
      </c>
      <c r="O174">
        <v>796</v>
      </c>
      <c r="P174" t="s">
        <v>10</v>
      </c>
      <c r="Q174">
        <v>424</v>
      </c>
    </row>
    <row r="175" spans="1:17" x14ac:dyDescent="0.2">
      <c r="A175" t="s">
        <v>170</v>
      </c>
      <c r="B175" t="s">
        <v>66</v>
      </c>
      <c r="C175" t="str">
        <f t="shared" si="21"/>
        <v>Novavax</v>
      </c>
      <c r="D175" t="s">
        <v>67</v>
      </c>
      <c r="E175" t="s">
        <v>67</v>
      </c>
      <c r="F175" t="s">
        <v>36</v>
      </c>
      <c r="G175" t="s">
        <v>179</v>
      </c>
      <c r="H175">
        <v>0</v>
      </c>
      <c r="I175" t="s">
        <v>180</v>
      </c>
      <c r="J175" t="s">
        <v>45</v>
      </c>
      <c r="K175" t="s">
        <v>165</v>
      </c>
      <c r="L175">
        <v>1705</v>
      </c>
      <c r="N175">
        <v>1602</v>
      </c>
      <c r="O175">
        <v>1813</v>
      </c>
      <c r="P175" t="s">
        <v>10</v>
      </c>
      <c r="Q175">
        <v>758</v>
      </c>
    </row>
    <row r="176" spans="1:17" x14ac:dyDescent="0.2">
      <c r="A176" t="s">
        <v>170</v>
      </c>
      <c r="B176" t="s">
        <v>66</v>
      </c>
      <c r="C176" t="str">
        <f t="shared" si="21"/>
        <v>Novavax</v>
      </c>
      <c r="D176" t="s">
        <v>67</v>
      </c>
      <c r="E176" t="s">
        <v>67</v>
      </c>
      <c r="F176" t="s">
        <v>36</v>
      </c>
      <c r="G176" t="s">
        <v>179</v>
      </c>
      <c r="H176">
        <v>0</v>
      </c>
      <c r="I176" t="s">
        <v>180</v>
      </c>
      <c r="J176" t="s">
        <v>16</v>
      </c>
      <c r="L176">
        <v>607</v>
      </c>
      <c r="N176">
        <v>544</v>
      </c>
      <c r="O176">
        <v>678</v>
      </c>
      <c r="P176" t="s">
        <v>11</v>
      </c>
      <c r="Q176">
        <v>423</v>
      </c>
    </row>
    <row r="177" spans="1:17" x14ac:dyDescent="0.2">
      <c r="A177" t="s">
        <v>170</v>
      </c>
      <c r="B177" t="s">
        <v>66</v>
      </c>
      <c r="C177" t="str">
        <f t="shared" si="21"/>
        <v>Novavax</v>
      </c>
      <c r="D177" t="s">
        <v>67</v>
      </c>
      <c r="E177" t="s">
        <v>67</v>
      </c>
      <c r="F177" t="s">
        <v>36</v>
      </c>
      <c r="G177" t="s">
        <v>179</v>
      </c>
      <c r="H177">
        <v>0</v>
      </c>
      <c r="I177" t="s">
        <v>180</v>
      </c>
      <c r="J177" t="s">
        <v>45</v>
      </c>
      <c r="K177" t="s">
        <v>165</v>
      </c>
      <c r="L177">
        <v>1292</v>
      </c>
      <c r="N177">
        <v>1198</v>
      </c>
      <c r="O177">
        <v>1393</v>
      </c>
      <c r="P177" t="s">
        <v>11</v>
      </c>
      <c r="Q177">
        <v>757</v>
      </c>
    </row>
    <row r="178" spans="1:17" x14ac:dyDescent="0.2">
      <c r="A178" t="s">
        <v>200</v>
      </c>
      <c r="B178" t="s">
        <v>192</v>
      </c>
      <c r="C178" t="str">
        <f t="shared" si="21"/>
        <v>BavarianNordic</v>
      </c>
      <c r="D178" t="s">
        <v>69</v>
      </c>
      <c r="E178" t="s">
        <v>201</v>
      </c>
      <c r="F178" t="s">
        <v>36</v>
      </c>
      <c r="G178" t="s">
        <v>197</v>
      </c>
      <c r="H178">
        <v>0</v>
      </c>
      <c r="I178" t="s">
        <v>8</v>
      </c>
      <c r="J178" t="s">
        <v>45</v>
      </c>
      <c r="K178" t="s">
        <v>198</v>
      </c>
      <c r="L178" s="13">
        <v>256.39999999999998</v>
      </c>
      <c r="M178" s="14"/>
      <c r="N178" s="13">
        <v>214.2</v>
      </c>
      <c r="O178">
        <v>307</v>
      </c>
      <c r="P178" t="s">
        <v>10</v>
      </c>
      <c r="Q178" s="12">
        <v>78</v>
      </c>
    </row>
    <row r="179" spans="1:17" x14ac:dyDescent="0.2">
      <c r="A179" t="s">
        <v>200</v>
      </c>
      <c r="B179" t="s">
        <v>192</v>
      </c>
      <c r="C179" t="str">
        <f t="shared" ref="C179:C217" si="22">B179</f>
        <v>BavarianNordic</v>
      </c>
      <c r="D179" t="s">
        <v>69</v>
      </c>
      <c r="E179" t="s">
        <v>201</v>
      </c>
      <c r="F179" t="s">
        <v>36</v>
      </c>
      <c r="G179" t="s">
        <v>197</v>
      </c>
      <c r="H179">
        <v>0</v>
      </c>
      <c r="I179" t="s">
        <v>8</v>
      </c>
      <c r="J179" t="s">
        <v>45</v>
      </c>
      <c r="K179" t="s">
        <v>198</v>
      </c>
      <c r="L179" s="13">
        <v>424.3</v>
      </c>
      <c r="M179" s="14"/>
      <c r="N179" s="13">
        <v>332</v>
      </c>
      <c r="O179">
        <v>542.20000000000005</v>
      </c>
      <c r="P179" t="s">
        <v>11</v>
      </c>
      <c r="Q179" s="12">
        <v>78</v>
      </c>
    </row>
    <row r="180" spans="1:17" x14ac:dyDescent="0.2">
      <c r="A180" t="s">
        <v>200</v>
      </c>
      <c r="B180" t="s">
        <v>192</v>
      </c>
      <c r="C180" t="str">
        <f t="shared" si="22"/>
        <v>BavarianNordic</v>
      </c>
      <c r="D180" t="s">
        <v>69</v>
      </c>
      <c r="E180" t="s">
        <v>201</v>
      </c>
      <c r="F180" t="s">
        <v>36</v>
      </c>
      <c r="G180" t="s">
        <v>197</v>
      </c>
      <c r="H180">
        <v>14</v>
      </c>
      <c r="I180" t="s">
        <v>8</v>
      </c>
      <c r="J180" t="s">
        <v>45</v>
      </c>
      <c r="K180" t="s">
        <v>198</v>
      </c>
      <c r="L180" s="13">
        <v>316.7</v>
      </c>
      <c r="M180" s="14"/>
      <c r="N180" s="13">
        <v>266.3</v>
      </c>
      <c r="O180">
        <v>376.6</v>
      </c>
      <c r="P180" t="s">
        <v>10</v>
      </c>
      <c r="Q180" s="12">
        <v>78</v>
      </c>
    </row>
    <row r="181" spans="1:17" x14ac:dyDescent="0.2">
      <c r="A181" t="s">
        <v>200</v>
      </c>
      <c r="B181" t="s">
        <v>192</v>
      </c>
      <c r="C181" t="str">
        <f t="shared" si="22"/>
        <v>BavarianNordic</v>
      </c>
      <c r="D181" t="s">
        <v>69</v>
      </c>
      <c r="E181" t="s">
        <v>201</v>
      </c>
      <c r="F181" t="s">
        <v>36</v>
      </c>
      <c r="G181" t="s">
        <v>197</v>
      </c>
      <c r="H181">
        <v>14</v>
      </c>
      <c r="I181" t="s">
        <v>8</v>
      </c>
      <c r="J181" t="s">
        <v>45</v>
      </c>
      <c r="K181" t="s">
        <v>198</v>
      </c>
      <c r="L181" s="13">
        <v>517.70000000000005</v>
      </c>
      <c r="M181" s="14"/>
      <c r="N181" s="13">
        <v>407.4</v>
      </c>
      <c r="O181">
        <v>657.9</v>
      </c>
      <c r="P181" t="s">
        <v>11</v>
      </c>
      <c r="Q181" s="12">
        <v>78</v>
      </c>
    </row>
    <row r="182" spans="1:17" x14ac:dyDescent="0.2">
      <c r="A182" t="s">
        <v>200</v>
      </c>
      <c r="B182" t="s">
        <v>192</v>
      </c>
      <c r="C182" t="str">
        <f t="shared" si="22"/>
        <v>BavarianNordic</v>
      </c>
      <c r="D182" t="s">
        <v>69</v>
      </c>
      <c r="E182" t="s">
        <v>201</v>
      </c>
      <c r="F182" t="s">
        <v>36</v>
      </c>
      <c r="G182" t="s">
        <v>197</v>
      </c>
      <c r="H182">
        <v>42</v>
      </c>
      <c r="I182" t="s">
        <v>8</v>
      </c>
      <c r="J182" t="s">
        <v>45</v>
      </c>
      <c r="K182" t="s">
        <v>198</v>
      </c>
      <c r="L182" s="13">
        <v>300.5</v>
      </c>
      <c r="M182" s="14"/>
      <c r="N182" s="13">
        <v>251.7</v>
      </c>
      <c r="O182">
        <v>358.6</v>
      </c>
      <c r="P182" t="s">
        <v>10</v>
      </c>
      <c r="Q182" s="12">
        <v>78</v>
      </c>
    </row>
    <row r="183" spans="1:17" x14ac:dyDescent="0.2">
      <c r="A183" t="s">
        <v>200</v>
      </c>
      <c r="B183" t="s">
        <v>192</v>
      </c>
      <c r="C183" t="str">
        <f t="shared" si="22"/>
        <v>BavarianNordic</v>
      </c>
      <c r="D183" t="s">
        <v>69</v>
      </c>
      <c r="E183" t="s">
        <v>201</v>
      </c>
      <c r="F183" t="s">
        <v>36</v>
      </c>
      <c r="G183" t="s">
        <v>197</v>
      </c>
      <c r="H183">
        <v>42</v>
      </c>
      <c r="I183" t="s">
        <v>8</v>
      </c>
      <c r="J183" t="s">
        <v>45</v>
      </c>
      <c r="K183" t="s">
        <v>198</v>
      </c>
      <c r="L183" s="13">
        <v>506.1</v>
      </c>
      <c r="M183" s="14"/>
      <c r="N183" s="13">
        <v>395</v>
      </c>
      <c r="O183">
        <v>648.4</v>
      </c>
      <c r="P183" t="s">
        <v>11</v>
      </c>
      <c r="Q183" s="12">
        <v>78</v>
      </c>
    </row>
    <row r="184" spans="1:17" x14ac:dyDescent="0.2">
      <c r="A184" t="s">
        <v>200</v>
      </c>
      <c r="B184" t="s">
        <v>192</v>
      </c>
      <c r="C184" t="str">
        <f t="shared" si="22"/>
        <v>BavarianNordic</v>
      </c>
      <c r="D184" t="s">
        <v>69</v>
      </c>
      <c r="E184" t="s">
        <v>201</v>
      </c>
      <c r="F184" t="s">
        <v>36</v>
      </c>
      <c r="G184" t="s">
        <v>197</v>
      </c>
      <c r="H184">
        <v>210</v>
      </c>
      <c r="I184" t="s">
        <v>8</v>
      </c>
      <c r="J184" t="s">
        <v>45</v>
      </c>
      <c r="K184" t="s">
        <v>198</v>
      </c>
      <c r="L184" s="13">
        <v>244</v>
      </c>
      <c r="M184" s="14"/>
      <c r="N184" s="13">
        <v>202.6</v>
      </c>
      <c r="O184">
        <v>293.7</v>
      </c>
      <c r="P184" t="s">
        <v>10</v>
      </c>
      <c r="Q184" s="12">
        <v>78</v>
      </c>
    </row>
    <row r="185" spans="1:17" x14ac:dyDescent="0.2">
      <c r="A185" t="s">
        <v>200</v>
      </c>
      <c r="B185" t="s">
        <v>192</v>
      </c>
      <c r="C185" t="str">
        <f t="shared" si="22"/>
        <v>BavarianNordic</v>
      </c>
      <c r="D185" t="s">
        <v>69</v>
      </c>
      <c r="E185" t="s">
        <v>201</v>
      </c>
      <c r="F185" t="s">
        <v>36</v>
      </c>
      <c r="G185" t="s">
        <v>197</v>
      </c>
      <c r="H185">
        <v>210</v>
      </c>
      <c r="I185" t="s">
        <v>8</v>
      </c>
      <c r="J185" t="s">
        <v>45</v>
      </c>
      <c r="K185" t="s">
        <v>198</v>
      </c>
      <c r="L185" s="13">
        <v>570.6</v>
      </c>
      <c r="M185" s="14"/>
      <c r="N185" s="13">
        <v>453.7</v>
      </c>
      <c r="O185">
        <v>717.6</v>
      </c>
      <c r="P185" t="s">
        <v>11</v>
      </c>
      <c r="Q185" s="12">
        <v>78</v>
      </c>
    </row>
    <row r="186" spans="1:17" x14ac:dyDescent="0.2">
      <c r="A186" t="s">
        <v>200</v>
      </c>
      <c r="B186" t="s">
        <v>192</v>
      </c>
      <c r="C186" t="str">
        <f t="shared" si="22"/>
        <v>BavarianNordic</v>
      </c>
      <c r="D186" t="s">
        <v>69</v>
      </c>
      <c r="E186" t="s">
        <v>202</v>
      </c>
      <c r="F186" t="s">
        <v>36</v>
      </c>
      <c r="G186" t="s">
        <v>197</v>
      </c>
      <c r="H186">
        <v>0</v>
      </c>
      <c r="I186" t="s">
        <v>8</v>
      </c>
      <c r="J186" t="s">
        <v>45</v>
      </c>
      <c r="K186" t="s">
        <v>198</v>
      </c>
      <c r="L186" s="13">
        <v>208</v>
      </c>
      <c r="M186" s="14"/>
      <c r="N186" s="13">
        <v>180</v>
      </c>
      <c r="O186">
        <v>240.3</v>
      </c>
      <c r="P186" t="s">
        <v>10</v>
      </c>
      <c r="Q186" s="12">
        <v>89</v>
      </c>
    </row>
    <row r="187" spans="1:17" x14ac:dyDescent="0.2">
      <c r="A187" t="s">
        <v>200</v>
      </c>
      <c r="B187" t="s">
        <v>192</v>
      </c>
      <c r="C187" t="str">
        <f t="shared" si="22"/>
        <v>BavarianNordic</v>
      </c>
      <c r="D187" t="s">
        <v>69</v>
      </c>
      <c r="E187" t="s">
        <v>202</v>
      </c>
      <c r="F187" t="s">
        <v>36</v>
      </c>
      <c r="G187" t="s">
        <v>197</v>
      </c>
      <c r="H187">
        <v>0</v>
      </c>
      <c r="I187" t="s">
        <v>8</v>
      </c>
      <c r="J187" t="s">
        <v>45</v>
      </c>
      <c r="K187" t="s">
        <v>198</v>
      </c>
      <c r="L187" s="13">
        <v>364.9</v>
      </c>
      <c r="M187" s="14"/>
      <c r="N187" s="13">
        <v>285.60000000000002</v>
      </c>
      <c r="O187">
        <v>466.2</v>
      </c>
      <c r="P187" t="s">
        <v>11</v>
      </c>
      <c r="Q187" s="12">
        <v>89</v>
      </c>
    </row>
    <row r="188" spans="1:17" x14ac:dyDescent="0.2">
      <c r="A188" t="s">
        <v>200</v>
      </c>
      <c r="B188" t="s">
        <v>192</v>
      </c>
      <c r="C188" t="str">
        <f t="shared" si="22"/>
        <v>BavarianNordic</v>
      </c>
      <c r="D188" t="s">
        <v>69</v>
      </c>
      <c r="E188" t="s">
        <v>202</v>
      </c>
      <c r="F188" t="s">
        <v>36</v>
      </c>
      <c r="G188" t="s">
        <v>197</v>
      </c>
      <c r="H188">
        <v>14</v>
      </c>
      <c r="I188" t="s">
        <v>8</v>
      </c>
      <c r="J188" t="s">
        <v>45</v>
      </c>
      <c r="K188" t="s">
        <v>198</v>
      </c>
      <c r="L188" s="13">
        <v>259.8</v>
      </c>
      <c r="M188" s="14"/>
      <c r="N188" s="13">
        <v>222.5</v>
      </c>
      <c r="O188">
        <v>303.39999999999998</v>
      </c>
      <c r="P188" t="s">
        <v>10</v>
      </c>
      <c r="Q188" s="12">
        <v>89</v>
      </c>
    </row>
    <row r="189" spans="1:17" x14ac:dyDescent="0.2">
      <c r="A189" t="s">
        <v>200</v>
      </c>
      <c r="B189" t="s">
        <v>192</v>
      </c>
      <c r="C189" t="str">
        <f t="shared" si="22"/>
        <v>BavarianNordic</v>
      </c>
      <c r="D189" t="s">
        <v>69</v>
      </c>
      <c r="E189" t="s">
        <v>202</v>
      </c>
      <c r="F189" t="s">
        <v>36</v>
      </c>
      <c r="G189" t="s">
        <v>197</v>
      </c>
      <c r="H189">
        <v>14</v>
      </c>
      <c r="I189" t="s">
        <v>8</v>
      </c>
      <c r="J189" t="s">
        <v>45</v>
      </c>
      <c r="K189" t="s">
        <v>198</v>
      </c>
      <c r="L189" s="13">
        <v>464.5</v>
      </c>
      <c r="M189" s="14"/>
      <c r="N189" s="13">
        <v>363.7</v>
      </c>
      <c r="O189">
        <v>593.29999999999995</v>
      </c>
      <c r="P189" t="s">
        <v>11</v>
      </c>
      <c r="Q189" s="12">
        <v>89</v>
      </c>
    </row>
    <row r="190" spans="1:17" x14ac:dyDescent="0.2">
      <c r="A190" t="s">
        <v>200</v>
      </c>
      <c r="B190" t="s">
        <v>192</v>
      </c>
      <c r="C190" t="str">
        <f t="shared" si="22"/>
        <v>BavarianNordic</v>
      </c>
      <c r="D190" t="s">
        <v>69</v>
      </c>
      <c r="E190" t="s">
        <v>202</v>
      </c>
      <c r="F190" t="s">
        <v>36</v>
      </c>
      <c r="G190" t="s">
        <v>197</v>
      </c>
      <c r="H190">
        <v>42</v>
      </c>
      <c r="I190" t="s">
        <v>8</v>
      </c>
      <c r="J190" t="s">
        <v>45</v>
      </c>
      <c r="K190" t="s">
        <v>198</v>
      </c>
      <c r="L190" s="13">
        <v>278.89999999999998</v>
      </c>
      <c r="M190" s="14"/>
      <c r="N190" s="13">
        <v>239.2</v>
      </c>
      <c r="O190">
        <v>325.2</v>
      </c>
      <c r="P190" t="s">
        <v>10</v>
      </c>
      <c r="Q190" s="12">
        <v>89</v>
      </c>
    </row>
    <row r="191" spans="1:17" x14ac:dyDescent="0.2">
      <c r="A191" t="s">
        <v>200</v>
      </c>
      <c r="B191" t="s">
        <v>192</v>
      </c>
      <c r="C191" t="str">
        <f t="shared" si="22"/>
        <v>BavarianNordic</v>
      </c>
      <c r="D191" t="s">
        <v>69</v>
      </c>
      <c r="E191" t="s">
        <v>202</v>
      </c>
      <c r="F191" t="s">
        <v>36</v>
      </c>
      <c r="G191" t="s">
        <v>197</v>
      </c>
      <c r="H191">
        <v>42</v>
      </c>
      <c r="I191" t="s">
        <v>8</v>
      </c>
      <c r="J191" t="s">
        <v>45</v>
      </c>
      <c r="K191" t="s">
        <v>198</v>
      </c>
      <c r="L191" s="13">
        <v>507.4</v>
      </c>
      <c r="M191" s="14"/>
      <c r="N191" s="13">
        <v>396.4</v>
      </c>
      <c r="O191">
        <v>649.6</v>
      </c>
      <c r="P191" t="s">
        <v>11</v>
      </c>
      <c r="Q191" s="12">
        <v>89</v>
      </c>
    </row>
    <row r="192" spans="1:17" x14ac:dyDescent="0.2">
      <c r="A192" t="s">
        <v>200</v>
      </c>
      <c r="B192" t="s">
        <v>192</v>
      </c>
      <c r="C192" t="str">
        <f t="shared" si="22"/>
        <v>BavarianNordic</v>
      </c>
      <c r="D192" t="s">
        <v>69</v>
      </c>
      <c r="E192" t="s">
        <v>202</v>
      </c>
      <c r="F192" t="s">
        <v>36</v>
      </c>
      <c r="G192" t="s">
        <v>197</v>
      </c>
      <c r="H192">
        <v>210</v>
      </c>
      <c r="I192" t="s">
        <v>8</v>
      </c>
      <c r="J192" t="s">
        <v>45</v>
      </c>
      <c r="K192" t="s">
        <v>198</v>
      </c>
      <c r="L192" s="13">
        <v>205.4</v>
      </c>
      <c r="M192" s="14"/>
      <c r="N192" s="13">
        <v>175.5</v>
      </c>
      <c r="O192">
        <v>240.5</v>
      </c>
      <c r="P192" t="s">
        <v>10</v>
      </c>
      <c r="Q192" s="12">
        <v>89</v>
      </c>
    </row>
    <row r="193" spans="1:17" x14ac:dyDescent="0.2">
      <c r="A193" t="s">
        <v>200</v>
      </c>
      <c r="B193" t="s">
        <v>192</v>
      </c>
      <c r="C193" t="str">
        <f t="shared" si="22"/>
        <v>BavarianNordic</v>
      </c>
      <c r="D193" t="s">
        <v>69</v>
      </c>
      <c r="E193" t="s">
        <v>202</v>
      </c>
      <c r="F193" t="s">
        <v>36</v>
      </c>
      <c r="G193" t="s">
        <v>197</v>
      </c>
      <c r="H193">
        <v>210</v>
      </c>
      <c r="I193" t="s">
        <v>8</v>
      </c>
      <c r="J193" t="s">
        <v>45</v>
      </c>
      <c r="K193" t="s">
        <v>198</v>
      </c>
      <c r="L193" s="13">
        <v>458.1</v>
      </c>
      <c r="M193" s="14"/>
      <c r="N193" s="13">
        <v>361.9</v>
      </c>
      <c r="O193">
        <v>579.79999999999995</v>
      </c>
      <c r="P193" t="s">
        <v>11</v>
      </c>
      <c r="Q193" s="12">
        <v>89</v>
      </c>
    </row>
    <row r="194" spans="1:17" x14ac:dyDescent="0.2">
      <c r="A194" t="s">
        <v>200</v>
      </c>
      <c r="B194" t="s">
        <v>192</v>
      </c>
      <c r="C194" t="str">
        <f t="shared" si="22"/>
        <v>BavarianNordic</v>
      </c>
      <c r="D194" t="s">
        <v>69</v>
      </c>
      <c r="E194" t="s">
        <v>203</v>
      </c>
      <c r="F194" t="s">
        <v>36</v>
      </c>
      <c r="G194" t="s">
        <v>197</v>
      </c>
      <c r="H194">
        <v>0</v>
      </c>
      <c r="I194" t="s">
        <v>8</v>
      </c>
      <c r="J194" t="s">
        <v>45</v>
      </c>
      <c r="K194" t="s">
        <v>199</v>
      </c>
      <c r="L194" s="13">
        <v>234.9</v>
      </c>
      <c r="M194" s="14"/>
      <c r="N194" s="13">
        <v>200.4</v>
      </c>
      <c r="O194">
        <v>275.3</v>
      </c>
      <c r="P194" t="s">
        <v>10</v>
      </c>
      <c r="Q194" s="12">
        <v>80</v>
      </c>
    </row>
    <row r="195" spans="1:17" x14ac:dyDescent="0.2">
      <c r="A195" t="s">
        <v>200</v>
      </c>
      <c r="B195" t="s">
        <v>192</v>
      </c>
      <c r="C195" t="str">
        <f t="shared" si="22"/>
        <v>BavarianNordic</v>
      </c>
      <c r="D195" t="s">
        <v>69</v>
      </c>
      <c r="E195" t="s">
        <v>203</v>
      </c>
      <c r="F195" t="s">
        <v>36</v>
      </c>
      <c r="G195" t="s">
        <v>197</v>
      </c>
      <c r="H195">
        <v>0</v>
      </c>
      <c r="I195" t="s">
        <v>8</v>
      </c>
      <c r="J195" t="s">
        <v>45</v>
      </c>
      <c r="K195" t="s">
        <v>199</v>
      </c>
      <c r="L195" s="13">
        <v>426.9</v>
      </c>
      <c r="M195" s="14"/>
      <c r="N195" s="13">
        <v>331.7</v>
      </c>
      <c r="O195">
        <v>549.4</v>
      </c>
      <c r="P195" t="s">
        <v>11</v>
      </c>
      <c r="Q195" s="12">
        <v>80</v>
      </c>
    </row>
    <row r="196" spans="1:17" x14ac:dyDescent="0.2">
      <c r="A196" t="s">
        <v>200</v>
      </c>
      <c r="B196" t="s">
        <v>192</v>
      </c>
      <c r="C196" t="str">
        <f t="shared" si="22"/>
        <v>BavarianNordic</v>
      </c>
      <c r="D196" t="s">
        <v>69</v>
      </c>
      <c r="E196" t="s">
        <v>203</v>
      </c>
      <c r="F196" t="s">
        <v>36</v>
      </c>
      <c r="G196" t="s">
        <v>197</v>
      </c>
      <c r="H196">
        <v>14</v>
      </c>
      <c r="I196" t="s">
        <v>8</v>
      </c>
      <c r="J196" t="s">
        <v>45</v>
      </c>
      <c r="K196" t="s">
        <v>199</v>
      </c>
      <c r="L196" s="13">
        <v>356.9</v>
      </c>
      <c r="M196" s="14"/>
      <c r="N196" s="13">
        <v>298.8</v>
      </c>
      <c r="O196">
        <v>426.4</v>
      </c>
      <c r="P196" t="s">
        <v>10</v>
      </c>
      <c r="Q196" s="12">
        <v>80</v>
      </c>
    </row>
    <row r="197" spans="1:17" x14ac:dyDescent="0.2">
      <c r="A197" t="s">
        <v>200</v>
      </c>
      <c r="B197" t="s">
        <v>192</v>
      </c>
      <c r="C197" t="str">
        <f t="shared" si="22"/>
        <v>BavarianNordic</v>
      </c>
      <c r="D197" t="s">
        <v>69</v>
      </c>
      <c r="E197" t="s">
        <v>203</v>
      </c>
      <c r="F197" t="s">
        <v>36</v>
      </c>
      <c r="G197" t="s">
        <v>197</v>
      </c>
      <c r="H197">
        <v>14</v>
      </c>
      <c r="I197" t="s">
        <v>8</v>
      </c>
      <c r="J197" t="s">
        <v>45</v>
      </c>
      <c r="K197" t="s">
        <v>199</v>
      </c>
      <c r="L197" s="13">
        <v>688.6</v>
      </c>
      <c r="M197" s="14"/>
      <c r="N197" s="13">
        <v>528.6</v>
      </c>
      <c r="O197">
        <v>896.9</v>
      </c>
      <c r="P197" t="s">
        <v>11</v>
      </c>
      <c r="Q197" s="12">
        <v>80</v>
      </c>
    </row>
    <row r="198" spans="1:17" x14ac:dyDescent="0.2">
      <c r="A198" t="s">
        <v>200</v>
      </c>
      <c r="B198" t="s">
        <v>192</v>
      </c>
      <c r="C198" t="str">
        <f t="shared" si="22"/>
        <v>BavarianNordic</v>
      </c>
      <c r="D198" t="s">
        <v>69</v>
      </c>
      <c r="E198" t="s">
        <v>203</v>
      </c>
      <c r="F198" t="s">
        <v>36</v>
      </c>
      <c r="G198" t="s">
        <v>197</v>
      </c>
      <c r="H198">
        <v>42</v>
      </c>
      <c r="I198" t="s">
        <v>8</v>
      </c>
      <c r="J198" t="s">
        <v>45</v>
      </c>
      <c r="K198" t="s">
        <v>199</v>
      </c>
      <c r="L198" s="13">
        <v>311.89999999999998</v>
      </c>
      <c r="M198" s="14"/>
      <c r="N198" s="13">
        <v>261.7</v>
      </c>
      <c r="O198">
        <v>371.7</v>
      </c>
      <c r="P198" t="s">
        <v>10</v>
      </c>
      <c r="Q198" s="12">
        <v>80</v>
      </c>
    </row>
    <row r="199" spans="1:17" x14ac:dyDescent="0.2">
      <c r="A199" t="s">
        <v>200</v>
      </c>
      <c r="B199" t="s">
        <v>192</v>
      </c>
      <c r="C199" t="str">
        <f t="shared" si="22"/>
        <v>BavarianNordic</v>
      </c>
      <c r="D199" t="s">
        <v>69</v>
      </c>
      <c r="E199" t="s">
        <v>203</v>
      </c>
      <c r="F199" t="s">
        <v>36</v>
      </c>
      <c r="G199" t="s">
        <v>197</v>
      </c>
      <c r="H199">
        <v>42</v>
      </c>
      <c r="I199" t="s">
        <v>8</v>
      </c>
      <c r="J199" t="s">
        <v>45</v>
      </c>
      <c r="K199" t="s">
        <v>199</v>
      </c>
      <c r="L199" s="13">
        <v>615.1</v>
      </c>
      <c r="M199" s="14"/>
      <c r="N199" s="13">
        <v>468.9</v>
      </c>
      <c r="O199">
        <v>806.8</v>
      </c>
      <c r="P199" t="s">
        <v>11</v>
      </c>
      <c r="Q199" s="12">
        <v>80</v>
      </c>
    </row>
    <row r="200" spans="1:17" x14ac:dyDescent="0.2">
      <c r="A200" t="s">
        <v>200</v>
      </c>
      <c r="B200" t="s">
        <v>192</v>
      </c>
      <c r="C200" t="str">
        <f t="shared" si="22"/>
        <v>BavarianNordic</v>
      </c>
      <c r="D200" t="s">
        <v>69</v>
      </c>
      <c r="E200" t="s">
        <v>203</v>
      </c>
      <c r="F200" t="s">
        <v>36</v>
      </c>
      <c r="G200" t="s">
        <v>197</v>
      </c>
      <c r="H200">
        <v>210</v>
      </c>
      <c r="I200" t="s">
        <v>8</v>
      </c>
      <c r="J200" t="s">
        <v>45</v>
      </c>
      <c r="K200" t="s">
        <v>199</v>
      </c>
      <c r="L200" s="13">
        <v>228.2</v>
      </c>
      <c r="M200" s="14"/>
      <c r="N200" s="13">
        <v>193.8</v>
      </c>
      <c r="O200">
        <v>268.5</v>
      </c>
      <c r="P200" t="s">
        <v>10</v>
      </c>
      <c r="Q200" s="12">
        <v>80</v>
      </c>
    </row>
    <row r="201" spans="1:17" x14ac:dyDescent="0.2">
      <c r="A201" t="s">
        <v>200</v>
      </c>
      <c r="B201" t="s">
        <v>192</v>
      </c>
      <c r="C201" t="str">
        <f t="shared" si="22"/>
        <v>BavarianNordic</v>
      </c>
      <c r="D201" t="s">
        <v>69</v>
      </c>
      <c r="E201" t="s">
        <v>203</v>
      </c>
      <c r="F201" t="s">
        <v>36</v>
      </c>
      <c r="G201" t="s">
        <v>197</v>
      </c>
      <c r="H201">
        <v>210</v>
      </c>
      <c r="I201" t="s">
        <v>8</v>
      </c>
      <c r="J201" t="s">
        <v>45</v>
      </c>
      <c r="K201" t="s">
        <v>199</v>
      </c>
      <c r="L201" s="13">
        <v>606.1</v>
      </c>
      <c r="M201" s="14"/>
      <c r="N201" s="13">
        <v>479.9</v>
      </c>
      <c r="O201">
        <v>765.3</v>
      </c>
      <c r="P201" t="s">
        <v>11</v>
      </c>
      <c r="Q201" s="12">
        <v>80</v>
      </c>
    </row>
    <row r="202" spans="1:17" x14ac:dyDescent="0.2">
      <c r="A202" t="s">
        <v>200</v>
      </c>
      <c r="B202" t="s">
        <v>192</v>
      </c>
      <c r="C202" t="str">
        <f t="shared" si="22"/>
        <v>BavarianNordic</v>
      </c>
      <c r="D202" t="s">
        <v>69</v>
      </c>
      <c r="E202" t="s">
        <v>204</v>
      </c>
      <c r="F202" t="s">
        <v>36</v>
      </c>
      <c r="G202" t="s">
        <v>197</v>
      </c>
      <c r="H202">
        <v>0</v>
      </c>
      <c r="I202" t="s">
        <v>8</v>
      </c>
      <c r="J202" t="s">
        <v>45</v>
      </c>
      <c r="K202" t="s">
        <v>199</v>
      </c>
      <c r="L202" s="14">
        <v>276.39999999999998</v>
      </c>
      <c r="M202" s="14"/>
      <c r="N202" s="14">
        <v>235.9</v>
      </c>
      <c r="O202">
        <v>323.89999999999998</v>
      </c>
      <c r="P202" t="s">
        <v>10</v>
      </c>
      <c r="Q202">
        <v>90</v>
      </c>
    </row>
    <row r="203" spans="1:17" x14ac:dyDescent="0.2">
      <c r="A203" t="s">
        <v>200</v>
      </c>
      <c r="B203" t="s">
        <v>192</v>
      </c>
      <c r="C203" t="str">
        <f t="shared" si="22"/>
        <v>BavarianNordic</v>
      </c>
      <c r="D203" t="s">
        <v>69</v>
      </c>
      <c r="E203" t="s">
        <v>204</v>
      </c>
      <c r="F203" t="s">
        <v>36</v>
      </c>
      <c r="G203" t="s">
        <v>197</v>
      </c>
      <c r="H203">
        <v>0</v>
      </c>
      <c r="I203" t="s">
        <v>8</v>
      </c>
      <c r="J203" t="s">
        <v>45</v>
      </c>
      <c r="K203" t="s">
        <v>199</v>
      </c>
      <c r="L203" s="14">
        <v>498.6</v>
      </c>
      <c r="M203" s="14"/>
      <c r="N203" s="14">
        <v>395.6</v>
      </c>
      <c r="O203">
        <v>628.5</v>
      </c>
      <c r="P203" t="s">
        <v>11</v>
      </c>
      <c r="Q203">
        <v>90</v>
      </c>
    </row>
    <row r="204" spans="1:17" x14ac:dyDescent="0.2">
      <c r="A204" t="s">
        <v>200</v>
      </c>
      <c r="B204" t="s">
        <v>192</v>
      </c>
      <c r="C204" t="str">
        <f t="shared" si="22"/>
        <v>BavarianNordic</v>
      </c>
      <c r="D204" t="s">
        <v>69</v>
      </c>
      <c r="E204" t="s">
        <v>204</v>
      </c>
      <c r="F204" t="s">
        <v>36</v>
      </c>
      <c r="G204" t="s">
        <v>197</v>
      </c>
      <c r="H204">
        <v>14</v>
      </c>
      <c r="I204" t="s">
        <v>8</v>
      </c>
      <c r="J204" t="s">
        <v>45</v>
      </c>
      <c r="K204" t="s">
        <v>199</v>
      </c>
      <c r="L204" s="14">
        <v>398.8</v>
      </c>
      <c r="M204" s="14"/>
      <c r="N204" s="14">
        <v>340.8</v>
      </c>
      <c r="O204">
        <v>466.6</v>
      </c>
      <c r="P204" t="s">
        <v>10</v>
      </c>
      <c r="Q204">
        <v>90</v>
      </c>
    </row>
    <row r="205" spans="1:17" x14ac:dyDescent="0.2">
      <c r="A205" t="s">
        <v>200</v>
      </c>
      <c r="B205" t="s">
        <v>192</v>
      </c>
      <c r="C205" t="str">
        <f t="shared" si="22"/>
        <v>BavarianNordic</v>
      </c>
      <c r="D205" t="s">
        <v>69</v>
      </c>
      <c r="E205" t="s">
        <v>204</v>
      </c>
      <c r="F205" t="s">
        <v>36</v>
      </c>
      <c r="G205" t="s">
        <v>197</v>
      </c>
      <c r="H205">
        <v>14</v>
      </c>
      <c r="I205" t="s">
        <v>8</v>
      </c>
      <c r="J205" t="s">
        <v>45</v>
      </c>
      <c r="K205" t="s">
        <v>199</v>
      </c>
      <c r="L205" s="14">
        <v>638.20000000000005</v>
      </c>
      <c r="M205" s="14"/>
      <c r="N205" s="14">
        <v>510.9</v>
      </c>
      <c r="O205">
        <v>797.3</v>
      </c>
      <c r="P205" t="s">
        <v>11</v>
      </c>
      <c r="Q205">
        <v>90</v>
      </c>
    </row>
    <row r="206" spans="1:17" x14ac:dyDescent="0.2">
      <c r="A206" t="s">
        <v>200</v>
      </c>
      <c r="B206" t="s">
        <v>192</v>
      </c>
      <c r="C206" t="str">
        <f t="shared" si="22"/>
        <v>BavarianNordic</v>
      </c>
      <c r="D206" t="s">
        <v>69</v>
      </c>
      <c r="E206" t="s">
        <v>204</v>
      </c>
      <c r="F206" t="s">
        <v>36</v>
      </c>
      <c r="G206" t="s">
        <v>197</v>
      </c>
      <c r="H206">
        <v>42</v>
      </c>
      <c r="I206" t="s">
        <v>8</v>
      </c>
      <c r="J206" t="s">
        <v>45</v>
      </c>
      <c r="K206" t="s">
        <v>199</v>
      </c>
      <c r="L206" s="14">
        <v>373.3</v>
      </c>
      <c r="M206" s="14"/>
      <c r="N206" s="14">
        <v>320.89999999999998</v>
      </c>
      <c r="O206">
        <v>434.2</v>
      </c>
      <c r="P206" t="s">
        <v>10</v>
      </c>
      <c r="Q206">
        <v>90</v>
      </c>
    </row>
    <row r="207" spans="1:17" x14ac:dyDescent="0.2">
      <c r="A207" t="s">
        <v>200</v>
      </c>
      <c r="B207" t="s">
        <v>192</v>
      </c>
      <c r="C207" t="str">
        <f t="shared" si="22"/>
        <v>BavarianNordic</v>
      </c>
      <c r="D207" t="s">
        <v>69</v>
      </c>
      <c r="E207" t="s">
        <v>204</v>
      </c>
      <c r="F207" t="s">
        <v>36</v>
      </c>
      <c r="G207" t="s">
        <v>197</v>
      </c>
      <c r="H207">
        <v>42</v>
      </c>
      <c r="I207" t="s">
        <v>8</v>
      </c>
      <c r="J207" t="s">
        <v>45</v>
      </c>
      <c r="K207" t="s">
        <v>199</v>
      </c>
      <c r="L207" s="14">
        <v>674.3</v>
      </c>
      <c r="M207" s="14"/>
      <c r="N207" s="14">
        <v>544.9</v>
      </c>
      <c r="O207">
        <v>834.4</v>
      </c>
      <c r="P207" t="s">
        <v>11</v>
      </c>
      <c r="Q207">
        <v>90</v>
      </c>
    </row>
    <row r="208" spans="1:17" x14ac:dyDescent="0.2">
      <c r="A208" t="s">
        <v>200</v>
      </c>
      <c r="B208" t="s">
        <v>192</v>
      </c>
      <c r="C208" t="str">
        <f t="shared" si="22"/>
        <v>BavarianNordic</v>
      </c>
      <c r="D208" t="s">
        <v>69</v>
      </c>
      <c r="E208" t="s">
        <v>204</v>
      </c>
      <c r="F208" t="s">
        <v>36</v>
      </c>
      <c r="G208" t="s">
        <v>197</v>
      </c>
      <c r="H208">
        <v>210</v>
      </c>
      <c r="I208" t="s">
        <v>8</v>
      </c>
      <c r="J208" t="s">
        <v>45</v>
      </c>
      <c r="K208" t="s">
        <v>199</v>
      </c>
      <c r="L208" s="14">
        <v>266.7</v>
      </c>
      <c r="M208" s="14"/>
      <c r="N208" s="14">
        <v>228.6</v>
      </c>
      <c r="O208">
        <v>311.10000000000002</v>
      </c>
      <c r="P208" t="s">
        <v>10</v>
      </c>
      <c r="Q208">
        <v>90</v>
      </c>
    </row>
    <row r="209" spans="1:17" x14ac:dyDescent="0.2">
      <c r="A209" t="s">
        <v>200</v>
      </c>
      <c r="B209" t="s">
        <v>192</v>
      </c>
      <c r="C209" t="str">
        <f t="shared" si="22"/>
        <v>BavarianNordic</v>
      </c>
      <c r="D209" t="s">
        <v>69</v>
      </c>
      <c r="E209" t="s">
        <v>204</v>
      </c>
      <c r="F209" t="s">
        <v>36</v>
      </c>
      <c r="G209" t="s">
        <v>197</v>
      </c>
      <c r="H209">
        <v>210</v>
      </c>
      <c r="I209" t="s">
        <v>8</v>
      </c>
      <c r="J209" t="s">
        <v>45</v>
      </c>
      <c r="K209" t="s">
        <v>199</v>
      </c>
      <c r="L209" s="14">
        <v>583.20000000000005</v>
      </c>
      <c r="M209" s="14"/>
      <c r="N209" s="14">
        <v>471.2</v>
      </c>
      <c r="O209">
        <v>721.9</v>
      </c>
      <c r="P209" t="s">
        <v>11</v>
      </c>
      <c r="Q209">
        <v>90</v>
      </c>
    </row>
    <row r="210" spans="1:17" x14ac:dyDescent="0.2">
      <c r="A210" t="s">
        <v>200</v>
      </c>
      <c r="B210" t="s">
        <v>192</v>
      </c>
      <c r="C210" t="str">
        <f t="shared" si="22"/>
        <v>BavarianNordic</v>
      </c>
      <c r="D210" t="s">
        <v>69</v>
      </c>
      <c r="E210" t="s">
        <v>201</v>
      </c>
      <c r="F210" t="s">
        <v>36</v>
      </c>
      <c r="G210" t="s">
        <v>197</v>
      </c>
      <c r="H210">
        <v>0</v>
      </c>
      <c r="I210" t="s">
        <v>8</v>
      </c>
      <c r="J210" t="s">
        <v>16</v>
      </c>
      <c r="L210" s="14">
        <v>251.7</v>
      </c>
      <c r="M210" s="14"/>
      <c r="N210" s="14">
        <v>213.7</v>
      </c>
      <c r="O210">
        <v>296.60000000000002</v>
      </c>
      <c r="P210" t="s">
        <v>10</v>
      </c>
      <c r="Q210">
        <v>83</v>
      </c>
    </row>
    <row r="211" spans="1:17" x14ac:dyDescent="0.2">
      <c r="A211" t="s">
        <v>200</v>
      </c>
      <c r="B211" t="s">
        <v>192</v>
      </c>
      <c r="C211" t="str">
        <f t="shared" si="22"/>
        <v>BavarianNordic</v>
      </c>
      <c r="D211" t="s">
        <v>69</v>
      </c>
      <c r="E211" t="s">
        <v>201</v>
      </c>
      <c r="F211" t="s">
        <v>36</v>
      </c>
      <c r="G211" t="s">
        <v>197</v>
      </c>
      <c r="H211">
        <v>0</v>
      </c>
      <c r="I211" t="s">
        <v>8</v>
      </c>
      <c r="J211" t="s">
        <v>16</v>
      </c>
      <c r="L211" s="14">
        <v>477.5</v>
      </c>
      <c r="M211" s="14"/>
      <c r="N211" s="14">
        <v>361.3</v>
      </c>
      <c r="O211">
        <v>630.9</v>
      </c>
      <c r="P211" t="s">
        <v>11</v>
      </c>
      <c r="Q211">
        <v>83</v>
      </c>
    </row>
    <row r="212" spans="1:17" x14ac:dyDescent="0.2">
      <c r="A212" t="s">
        <v>200</v>
      </c>
      <c r="B212" t="s">
        <v>192</v>
      </c>
      <c r="C212" t="str">
        <f t="shared" si="22"/>
        <v>BavarianNordic</v>
      </c>
      <c r="D212" t="s">
        <v>69</v>
      </c>
      <c r="E212" t="s">
        <v>201</v>
      </c>
      <c r="F212" t="s">
        <v>36</v>
      </c>
      <c r="G212" t="s">
        <v>197</v>
      </c>
      <c r="H212">
        <v>14</v>
      </c>
      <c r="I212" t="s">
        <v>8</v>
      </c>
      <c r="J212" t="s">
        <v>16</v>
      </c>
      <c r="L212" s="14">
        <v>235</v>
      </c>
      <c r="M212" s="14"/>
      <c r="N212" s="14">
        <v>202.1</v>
      </c>
      <c r="O212">
        <v>273.2</v>
      </c>
      <c r="P212" t="s">
        <v>10</v>
      </c>
      <c r="Q212">
        <v>83</v>
      </c>
    </row>
    <row r="213" spans="1:17" x14ac:dyDescent="0.2">
      <c r="A213" t="s">
        <v>200</v>
      </c>
      <c r="B213" t="s">
        <v>192</v>
      </c>
      <c r="C213" t="str">
        <f t="shared" si="22"/>
        <v>BavarianNordic</v>
      </c>
      <c r="D213" t="s">
        <v>69</v>
      </c>
      <c r="E213" t="s">
        <v>201</v>
      </c>
      <c r="F213" t="s">
        <v>36</v>
      </c>
      <c r="G213" t="s">
        <v>197</v>
      </c>
      <c r="H213">
        <v>14</v>
      </c>
      <c r="I213" t="s">
        <v>8</v>
      </c>
      <c r="J213" t="s">
        <v>16</v>
      </c>
      <c r="L213" s="14">
        <v>441.4</v>
      </c>
      <c r="M213" s="14"/>
      <c r="N213" s="14">
        <v>331.6</v>
      </c>
      <c r="O213">
        <v>587.6</v>
      </c>
      <c r="P213" t="s">
        <v>11</v>
      </c>
      <c r="Q213">
        <v>83</v>
      </c>
    </row>
    <row r="214" spans="1:17" x14ac:dyDescent="0.2">
      <c r="A214" t="s">
        <v>200</v>
      </c>
      <c r="B214" t="s">
        <v>192</v>
      </c>
      <c r="C214" t="str">
        <f t="shared" si="22"/>
        <v>BavarianNordic</v>
      </c>
      <c r="D214" t="s">
        <v>69</v>
      </c>
      <c r="E214" t="s">
        <v>201</v>
      </c>
      <c r="F214" t="s">
        <v>36</v>
      </c>
      <c r="G214" t="s">
        <v>197</v>
      </c>
      <c r="H214">
        <v>42</v>
      </c>
      <c r="I214" t="s">
        <v>8</v>
      </c>
      <c r="J214" t="s">
        <v>16</v>
      </c>
      <c r="L214" s="14">
        <v>229.3</v>
      </c>
      <c r="M214" s="14"/>
      <c r="N214" s="14">
        <v>195.2</v>
      </c>
      <c r="O214">
        <v>269.39999999999998</v>
      </c>
      <c r="P214" t="s">
        <v>10</v>
      </c>
      <c r="Q214">
        <v>83</v>
      </c>
    </row>
    <row r="215" spans="1:17" x14ac:dyDescent="0.2">
      <c r="A215" t="s">
        <v>200</v>
      </c>
      <c r="B215" t="s">
        <v>192</v>
      </c>
      <c r="C215" t="str">
        <f t="shared" si="22"/>
        <v>BavarianNordic</v>
      </c>
      <c r="D215" t="s">
        <v>69</v>
      </c>
      <c r="E215" t="s">
        <v>201</v>
      </c>
      <c r="F215" t="s">
        <v>36</v>
      </c>
      <c r="G215" t="s">
        <v>197</v>
      </c>
      <c r="H215">
        <v>42</v>
      </c>
      <c r="I215" t="s">
        <v>8</v>
      </c>
      <c r="J215" t="s">
        <v>16</v>
      </c>
      <c r="L215" s="14">
        <v>454</v>
      </c>
      <c r="M215" s="14"/>
      <c r="N215" s="14">
        <v>340.7</v>
      </c>
      <c r="O215">
        <v>605</v>
      </c>
      <c r="P215" t="s">
        <v>11</v>
      </c>
      <c r="Q215">
        <v>83</v>
      </c>
    </row>
    <row r="216" spans="1:17" x14ac:dyDescent="0.2">
      <c r="A216" t="s">
        <v>200</v>
      </c>
      <c r="B216" t="s">
        <v>192</v>
      </c>
      <c r="C216" t="str">
        <f t="shared" si="22"/>
        <v>BavarianNordic</v>
      </c>
      <c r="D216" t="s">
        <v>69</v>
      </c>
      <c r="E216" t="s">
        <v>201</v>
      </c>
      <c r="F216" t="s">
        <v>36</v>
      </c>
      <c r="G216" t="s">
        <v>197</v>
      </c>
      <c r="H216">
        <v>210</v>
      </c>
      <c r="I216" t="s">
        <v>8</v>
      </c>
      <c r="J216" t="s">
        <v>16</v>
      </c>
      <c r="L216" s="14">
        <v>202.2</v>
      </c>
      <c r="M216" s="14"/>
      <c r="N216" s="14">
        <v>172.4</v>
      </c>
      <c r="O216">
        <v>237.1</v>
      </c>
      <c r="P216" t="s">
        <v>10</v>
      </c>
      <c r="Q216">
        <v>83</v>
      </c>
    </row>
    <row r="217" spans="1:17" x14ac:dyDescent="0.2">
      <c r="A217" t="s">
        <v>200</v>
      </c>
      <c r="B217" t="s">
        <v>192</v>
      </c>
      <c r="C217" t="str">
        <f t="shared" si="22"/>
        <v>BavarianNordic</v>
      </c>
      <c r="D217" t="s">
        <v>69</v>
      </c>
      <c r="E217" t="s">
        <v>201</v>
      </c>
      <c r="F217" t="s">
        <v>36</v>
      </c>
      <c r="G217" t="s">
        <v>197</v>
      </c>
      <c r="H217">
        <v>210</v>
      </c>
      <c r="I217" t="s">
        <v>8</v>
      </c>
      <c r="J217" t="s">
        <v>16</v>
      </c>
      <c r="L217" s="14">
        <v>518.1</v>
      </c>
      <c r="M217" s="14"/>
      <c r="N217" s="14">
        <v>398.7</v>
      </c>
      <c r="O217">
        <v>673.3</v>
      </c>
      <c r="P217" t="s">
        <v>11</v>
      </c>
      <c r="Q217">
        <v>83</v>
      </c>
    </row>
    <row r="218" spans="1:17" x14ac:dyDescent="0.2">
      <c r="A218" t="s">
        <v>200</v>
      </c>
      <c r="B218" t="s">
        <v>192</v>
      </c>
      <c r="C218" t="str">
        <f t="shared" ref="C218:C241" si="23">B218</f>
        <v>BavarianNordic</v>
      </c>
      <c r="D218" t="s">
        <v>69</v>
      </c>
      <c r="E218" t="s">
        <v>202</v>
      </c>
      <c r="F218" t="s">
        <v>36</v>
      </c>
      <c r="G218" t="s">
        <v>197</v>
      </c>
      <c r="H218">
        <v>0</v>
      </c>
      <c r="I218" t="s">
        <v>8</v>
      </c>
      <c r="J218" t="s">
        <v>16</v>
      </c>
      <c r="L218" s="14">
        <v>251.7</v>
      </c>
      <c r="M218" s="14"/>
      <c r="N218" s="14">
        <v>213.7</v>
      </c>
      <c r="O218">
        <v>296.60000000000002</v>
      </c>
      <c r="P218" t="s">
        <v>10</v>
      </c>
      <c r="Q218">
        <v>83</v>
      </c>
    </row>
    <row r="219" spans="1:17" x14ac:dyDescent="0.2">
      <c r="A219" t="s">
        <v>200</v>
      </c>
      <c r="B219" t="s">
        <v>192</v>
      </c>
      <c r="C219" t="str">
        <f t="shared" si="23"/>
        <v>BavarianNordic</v>
      </c>
      <c r="D219" t="s">
        <v>69</v>
      </c>
      <c r="E219" t="s">
        <v>202</v>
      </c>
      <c r="F219" t="s">
        <v>36</v>
      </c>
      <c r="G219" t="s">
        <v>197</v>
      </c>
      <c r="H219">
        <v>0</v>
      </c>
      <c r="I219" t="s">
        <v>8</v>
      </c>
      <c r="J219" t="s">
        <v>16</v>
      </c>
      <c r="L219" s="14">
        <v>477.5</v>
      </c>
      <c r="M219" s="14"/>
      <c r="N219" s="14">
        <v>361.3</v>
      </c>
      <c r="O219">
        <v>630.9</v>
      </c>
      <c r="P219" t="s">
        <v>11</v>
      </c>
      <c r="Q219">
        <v>83</v>
      </c>
    </row>
    <row r="220" spans="1:17" x14ac:dyDescent="0.2">
      <c r="A220" t="s">
        <v>200</v>
      </c>
      <c r="B220" t="s">
        <v>192</v>
      </c>
      <c r="C220" t="str">
        <f t="shared" si="23"/>
        <v>BavarianNordic</v>
      </c>
      <c r="D220" t="s">
        <v>69</v>
      </c>
      <c r="E220" t="s">
        <v>202</v>
      </c>
      <c r="F220" t="s">
        <v>36</v>
      </c>
      <c r="G220" t="s">
        <v>197</v>
      </c>
      <c r="H220">
        <v>14</v>
      </c>
      <c r="I220" t="s">
        <v>8</v>
      </c>
      <c r="J220" t="s">
        <v>16</v>
      </c>
      <c r="L220" s="14">
        <v>235</v>
      </c>
      <c r="M220" s="14"/>
      <c r="N220" s="14">
        <v>202.1</v>
      </c>
      <c r="O220">
        <v>273.2</v>
      </c>
      <c r="P220" t="s">
        <v>10</v>
      </c>
      <c r="Q220">
        <v>83</v>
      </c>
    </row>
    <row r="221" spans="1:17" x14ac:dyDescent="0.2">
      <c r="A221" t="s">
        <v>200</v>
      </c>
      <c r="B221" t="s">
        <v>192</v>
      </c>
      <c r="C221" t="str">
        <f t="shared" si="23"/>
        <v>BavarianNordic</v>
      </c>
      <c r="D221" t="s">
        <v>69</v>
      </c>
      <c r="E221" t="s">
        <v>202</v>
      </c>
      <c r="F221" t="s">
        <v>36</v>
      </c>
      <c r="G221" t="s">
        <v>197</v>
      </c>
      <c r="H221">
        <v>14</v>
      </c>
      <c r="I221" t="s">
        <v>8</v>
      </c>
      <c r="J221" t="s">
        <v>16</v>
      </c>
      <c r="L221" s="14">
        <v>441.4</v>
      </c>
      <c r="M221" s="14"/>
      <c r="N221" s="14">
        <v>331.6</v>
      </c>
      <c r="O221">
        <v>587.6</v>
      </c>
      <c r="P221" t="s">
        <v>11</v>
      </c>
      <c r="Q221">
        <v>83</v>
      </c>
    </row>
    <row r="222" spans="1:17" x14ac:dyDescent="0.2">
      <c r="A222" t="s">
        <v>200</v>
      </c>
      <c r="B222" t="s">
        <v>192</v>
      </c>
      <c r="C222" t="str">
        <f t="shared" si="23"/>
        <v>BavarianNordic</v>
      </c>
      <c r="D222" t="s">
        <v>69</v>
      </c>
      <c r="E222" t="s">
        <v>202</v>
      </c>
      <c r="F222" t="s">
        <v>36</v>
      </c>
      <c r="G222" t="s">
        <v>197</v>
      </c>
      <c r="H222">
        <v>42</v>
      </c>
      <c r="I222" t="s">
        <v>8</v>
      </c>
      <c r="J222" t="s">
        <v>16</v>
      </c>
      <c r="L222" s="14">
        <v>229.3</v>
      </c>
      <c r="M222" s="14"/>
      <c r="N222" s="14">
        <v>195.2</v>
      </c>
      <c r="O222">
        <v>269.39999999999998</v>
      </c>
      <c r="P222" t="s">
        <v>10</v>
      </c>
      <c r="Q222">
        <v>83</v>
      </c>
    </row>
    <row r="223" spans="1:17" x14ac:dyDescent="0.2">
      <c r="A223" t="s">
        <v>200</v>
      </c>
      <c r="B223" t="s">
        <v>192</v>
      </c>
      <c r="C223" t="str">
        <f t="shared" si="23"/>
        <v>BavarianNordic</v>
      </c>
      <c r="D223" t="s">
        <v>69</v>
      </c>
      <c r="E223" t="s">
        <v>202</v>
      </c>
      <c r="F223" t="s">
        <v>36</v>
      </c>
      <c r="G223" t="s">
        <v>197</v>
      </c>
      <c r="H223">
        <v>42</v>
      </c>
      <c r="I223" t="s">
        <v>8</v>
      </c>
      <c r="J223" t="s">
        <v>16</v>
      </c>
      <c r="L223" s="14">
        <v>454</v>
      </c>
      <c r="M223" s="14"/>
      <c r="N223" s="14">
        <v>340.7</v>
      </c>
      <c r="O223">
        <v>605</v>
      </c>
      <c r="P223" t="s">
        <v>11</v>
      </c>
      <c r="Q223">
        <v>83</v>
      </c>
    </row>
    <row r="224" spans="1:17" x14ac:dyDescent="0.2">
      <c r="A224" t="s">
        <v>200</v>
      </c>
      <c r="B224" t="s">
        <v>192</v>
      </c>
      <c r="C224" t="str">
        <f t="shared" si="23"/>
        <v>BavarianNordic</v>
      </c>
      <c r="D224" t="s">
        <v>69</v>
      </c>
      <c r="E224" t="s">
        <v>202</v>
      </c>
      <c r="F224" t="s">
        <v>36</v>
      </c>
      <c r="G224" t="s">
        <v>197</v>
      </c>
      <c r="H224">
        <v>210</v>
      </c>
      <c r="I224" t="s">
        <v>8</v>
      </c>
      <c r="J224" t="s">
        <v>16</v>
      </c>
      <c r="L224" s="14">
        <v>202.2</v>
      </c>
      <c r="M224" s="14"/>
      <c r="N224" s="14">
        <v>172.4</v>
      </c>
      <c r="O224">
        <v>237.1</v>
      </c>
      <c r="P224" t="s">
        <v>10</v>
      </c>
      <c r="Q224">
        <v>83</v>
      </c>
    </row>
    <row r="225" spans="1:17" x14ac:dyDescent="0.2">
      <c r="A225" t="s">
        <v>200</v>
      </c>
      <c r="B225" t="s">
        <v>192</v>
      </c>
      <c r="C225" t="str">
        <f t="shared" si="23"/>
        <v>BavarianNordic</v>
      </c>
      <c r="D225" t="s">
        <v>69</v>
      </c>
      <c r="E225" t="s">
        <v>202</v>
      </c>
      <c r="F225" t="s">
        <v>36</v>
      </c>
      <c r="G225" t="s">
        <v>197</v>
      </c>
      <c r="H225">
        <v>210</v>
      </c>
      <c r="I225" t="s">
        <v>8</v>
      </c>
      <c r="J225" t="s">
        <v>16</v>
      </c>
      <c r="L225" s="14">
        <v>518.1</v>
      </c>
      <c r="M225" s="14"/>
      <c r="N225" s="14">
        <v>398.7</v>
      </c>
      <c r="O225">
        <v>673.3</v>
      </c>
      <c r="P225" t="s">
        <v>11</v>
      </c>
      <c r="Q225">
        <v>83</v>
      </c>
    </row>
    <row r="226" spans="1:17" x14ac:dyDescent="0.2">
      <c r="A226" t="s">
        <v>200</v>
      </c>
      <c r="B226" t="s">
        <v>192</v>
      </c>
      <c r="C226" t="str">
        <f t="shared" si="23"/>
        <v>BavarianNordic</v>
      </c>
      <c r="D226" t="s">
        <v>69</v>
      </c>
      <c r="E226" t="s">
        <v>203</v>
      </c>
      <c r="F226" t="s">
        <v>36</v>
      </c>
      <c r="G226" t="s">
        <v>197</v>
      </c>
      <c r="H226">
        <v>0</v>
      </c>
      <c r="I226" t="s">
        <v>8</v>
      </c>
      <c r="J226" t="s">
        <v>16</v>
      </c>
      <c r="L226" s="14">
        <v>251.7</v>
      </c>
      <c r="M226" s="14"/>
      <c r="N226" s="14">
        <v>213.7</v>
      </c>
      <c r="O226">
        <v>296.60000000000002</v>
      </c>
      <c r="P226" t="s">
        <v>10</v>
      </c>
      <c r="Q226">
        <v>83</v>
      </c>
    </row>
    <row r="227" spans="1:17" x14ac:dyDescent="0.2">
      <c r="A227" t="s">
        <v>200</v>
      </c>
      <c r="B227" t="s">
        <v>192</v>
      </c>
      <c r="C227" t="str">
        <f t="shared" si="23"/>
        <v>BavarianNordic</v>
      </c>
      <c r="D227" t="s">
        <v>69</v>
      </c>
      <c r="E227" t="s">
        <v>203</v>
      </c>
      <c r="F227" t="s">
        <v>36</v>
      </c>
      <c r="G227" t="s">
        <v>197</v>
      </c>
      <c r="H227">
        <v>0</v>
      </c>
      <c r="I227" t="s">
        <v>8</v>
      </c>
      <c r="J227" t="s">
        <v>16</v>
      </c>
      <c r="L227" s="14">
        <v>477.5</v>
      </c>
      <c r="M227" s="14"/>
      <c r="N227" s="14">
        <v>361.3</v>
      </c>
      <c r="O227">
        <v>630.9</v>
      </c>
      <c r="P227" t="s">
        <v>11</v>
      </c>
      <c r="Q227">
        <v>83</v>
      </c>
    </row>
    <row r="228" spans="1:17" x14ac:dyDescent="0.2">
      <c r="A228" t="s">
        <v>200</v>
      </c>
      <c r="B228" t="s">
        <v>192</v>
      </c>
      <c r="C228" t="str">
        <f t="shared" si="23"/>
        <v>BavarianNordic</v>
      </c>
      <c r="D228" t="s">
        <v>69</v>
      </c>
      <c r="E228" t="s">
        <v>203</v>
      </c>
      <c r="F228" t="s">
        <v>36</v>
      </c>
      <c r="G228" t="s">
        <v>197</v>
      </c>
      <c r="H228">
        <v>14</v>
      </c>
      <c r="I228" t="s">
        <v>8</v>
      </c>
      <c r="J228" t="s">
        <v>16</v>
      </c>
      <c r="L228" s="14">
        <v>235</v>
      </c>
      <c r="M228" s="14"/>
      <c r="N228" s="14">
        <v>202.1</v>
      </c>
      <c r="O228">
        <v>273.2</v>
      </c>
      <c r="P228" t="s">
        <v>10</v>
      </c>
      <c r="Q228">
        <v>83</v>
      </c>
    </row>
    <row r="229" spans="1:17" x14ac:dyDescent="0.2">
      <c r="A229" t="s">
        <v>200</v>
      </c>
      <c r="B229" t="s">
        <v>192</v>
      </c>
      <c r="C229" t="str">
        <f t="shared" si="23"/>
        <v>BavarianNordic</v>
      </c>
      <c r="D229" t="s">
        <v>69</v>
      </c>
      <c r="E229" t="s">
        <v>203</v>
      </c>
      <c r="F229" t="s">
        <v>36</v>
      </c>
      <c r="G229" t="s">
        <v>197</v>
      </c>
      <c r="H229">
        <v>14</v>
      </c>
      <c r="I229" t="s">
        <v>8</v>
      </c>
      <c r="J229" t="s">
        <v>16</v>
      </c>
      <c r="L229" s="14">
        <v>441.4</v>
      </c>
      <c r="M229" s="14"/>
      <c r="N229" s="14">
        <v>331.6</v>
      </c>
      <c r="O229">
        <v>587.6</v>
      </c>
      <c r="P229" t="s">
        <v>11</v>
      </c>
      <c r="Q229">
        <v>83</v>
      </c>
    </row>
    <row r="230" spans="1:17" x14ac:dyDescent="0.2">
      <c r="A230" t="s">
        <v>200</v>
      </c>
      <c r="B230" t="s">
        <v>192</v>
      </c>
      <c r="C230" t="str">
        <f t="shared" si="23"/>
        <v>BavarianNordic</v>
      </c>
      <c r="D230" t="s">
        <v>69</v>
      </c>
      <c r="E230" t="s">
        <v>203</v>
      </c>
      <c r="F230" t="s">
        <v>36</v>
      </c>
      <c r="G230" t="s">
        <v>197</v>
      </c>
      <c r="H230">
        <v>42</v>
      </c>
      <c r="I230" t="s">
        <v>8</v>
      </c>
      <c r="J230" t="s">
        <v>16</v>
      </c>
      <c r="L230" s="14">
        <v>229.3</v>
      </c>
      <c r="M230" s="14"/>
      <c r="N230" s="14">
        <v>195.2</v>
      </c>
      <c r="O230">
        <v>269.39999999999998</v>
      </c>
      <c r="P230" t="s">
        <v>10</v>
      </c>
      <c r="Q230">
        <v>83</v>
      </c>
    </row>
    <row r="231" spans="1:17" x14ac:dyDescent="0.2">
      <c r="A231" t="s">
        <v>200</v>
      </c>
      <c r="B231" t="s">
        <v>192</v>
      </c>
      <c r="C231" t="str">
        <f t="shared" si="23"/>
        <v>BavarianNordic</v>
      </c>
      <c r="D231" t="s">
        <v>69</v>
      </c>
      <c r="E231" t="s">
        <v>203</v>
      </c>
      <c r="F231" t="s">
        <v>36</v>
      </c>
      <c r="G231" t="s">
        <v>197</v>
      </c>
      <c r="H231">
        <v>42</v>
      </c>
      <c r="I231" t="s">
        <v>8</v>
      </c>
      <c r="J231" t="s">
        <v>16</v>
      </c>
      <c r="L231" s="14">
        <v>454</v>
      </c>
      <c r="M231" s="14"/>
      <c r="N231" s="14">
        <v>340.7</v>
      </c>
      <c r="O231">
        <v>605</v>
      </c>
      <c r="P231" t="s">
        <v>11</v>
      </c>
      <c r="Q231">
        <v>83</v>
      </c>
    </row>
    <row r="232" spans="1:17" x14ac:dyDescent="0.2">
      <c r="A232" t="s">
        <v>200</v>
      </c>
      <c r="B232" t="s">
        <v>192</v>
      </c>
      <c r="C232" t="str">
        <f t="shared" si="23"/>
        <v>BavarianNordic</v>
      </c>
      <c r="D232" t="s">
        <v>69</v>
      </c>
      <c r="E232" t="s">
        <v>203</v>
      </c>
      <c r="F232" t="s">
        <v>36</v>
      </c>
      <c r="G232" t="s">
        <v>197</v>
      </c>
      <c r="H232">
        <v>210</v>
      </c>
      <c r="I232" t="s">
        <v>8</v>
      </c>
      <c r="J232" t="s">
        <v>16</v>
      </c>
      <c r="L232" s="14">
        <v>202.2</v>
      </c>
      <c r="M232" s="14"/>
      <c r="N232" s="14">
        <v>172.4</v>
      </c>
      <c r="O232">
        <v>237.1</v>
      </c>
      <c r="P232" t="s">
        <v>10</v>
      </c>
      <c r="Q232">
        <v>83</v>
      </c>
    </row>
    <row r="233" spans="1:17" x14ac:dyDescent="0.2">
      <c r="A233" t="s">
        <v>200</v>
      </c>
      <c r="B233" t="s">
        <v>192</v>
      </c>
      <c r="C233" t="str">
        <f t="shared" si="23"/>
        <v>BavarianNordic</v>
      </c>
      <c r="D233" t="s">
        <v>69</v>
      </c>
      <c r="E233" t="s">
        <v>203</v>
      </c>
      <c r="F233" t="s">
        <v>36</v>
      </c>
      <c r="G233" t="s">
        <v>197</v>
      </c>
      <c r="H233">
        <v>210</v>
      </c>
      <c r="I233" t="s">
        <v>8</v>
      </c>
      <c r="J233" t="s">
        <v>16</v>
      </c>
      <c r="L233" s="14">
        <v>518.1</v>
      </c>
      <c r="M233" s="14"/>
      <c r="N233" s="14">
        <v>398.7</v>
      </c>
      <c r="O233">
        <v>673.3</v>
      </c>
      <c r="P233" t="s">
        <v>11</v>
      </c>
      <c r="Q233">
        <v>83</v>
      </c>
    </row>
    <row r="234" spans="1:17" x14ac:dyDescent="0.2">
      <c r="A234" t="s">
        <v>200</v>
      </c>
      <c r="B234" t="s">
        <v>192</v>
      </c>
      <c r="C234" t="str">
        <f t="shared" si="23"/>
        <v>BavarianNordic</v>
      </c>
      <c r="D234" t="s">
        <v>69</v>
      </c>
      <c r="E234" t="s">
        <v>204</v>
      </c>
      <c r="F234" t="s">
        <v>36</v>
      </c>
      <c r="G234" t="s">
        <v>197</v>
      </c>
      <c r="H234">
        <v>0</v>
      </c>
      <c r="I234" t="s">
        <v>8</v>
      </c>
      <c r="J234" t="s">
        <v>16</v>
      </c>
      <c r="L234" s="14">
        <v>251.7</v>
      </c>
      <c r="M234" s="14"/>
      <c r="N234" s="14">
        <v>213.7</v>
      </c>
      <c r="O234">
        <v>296.60000000000002</v>
      </c>
      <c r="P234" t="s">
        <v>10</v>
      </c>
      <c r="Q234">
        <v>83</v>
      </c>
    </row>
    <row r="235" spans="1:17" x14ac:dyDescent="0.2">
      <c r="A235" t="s">
        <v>200</v>
      </c>
      <c r="B235" t="s">
        <v>192</v>
      </c>
      <c r="C235" t="str">
        <f t="shared" si="23"/>
        <v>BavarianNordic</v>
      </c>
      <c r="D235" t="s">
        <v>69</v>
      </c>
      <c r="E235" t="s">
        <v>204</v>
      </c>
      <c r="F235" t="s">
        <v>36</v>
      </c>
      <c r="G235" t="s">
        <v>197</v>
      </c>
      <c r="H235">
        <v>0</v>
      </c>
      <c r="I235" t="s">
        <v>8</v>
      </c>
      <c r="J235" t="s">
        <v>16</v>
      </c>
      <c r="L235" s="14">
        <v>477.5</v>
      </c>
      <c r="M235" s="14"/>
      <c r="N235" s="14">
        <v>361.3</v>
      </c>
      <c r="O235">
        <v>630.9</v>
      </c>
      <c r="P235" t="s">
        <v>11</v>
      </c>
      <c r="Q235">
        <v>83</v>
      </c>
    </row>
    <row r="236" spans="1:17" x14ac:dyDescent="0.2">
      <c r="A236" t="s">
        <v>200</v>
      </c>
      <c r="B236" t="s">
        <v>192</v>
      </c>
      <c r="C236" t="str">
        <f t="shared" si="23"/>
        <v>BavarianNordic</v>
      </c>
      <c r="D236" t="s">
        <v>69</v>
      </c>
      <c r="E236" t="s">
        <v>204</v>
      </c>
      <c r="F236" t="s">
        <v>36</v>
      </c>
      <c r="G236" t="s">
        <v>197</v>
      </c>
      <c r="H236">
        <v>14</v>
      </c>
      <c r="I236" t="s">
        <v>8</v>
      </c>
      <c r="J236" t="s">
        <v>16</v>
      </c>
      <c r="L236" s="14">
        <v>235</v>
      </c>
      <c r="M236" s="14"/>
      <c r="N236" s="14">
        <v>202.1</v>
      </c>
      <c r="O236">
        <v>273.2</v>
      </c>
      <c r="P236" t="s">
        <v>10</v>
      </c>
      <c r="Q236">
        <v>83</v>
      </c>
    </row>
    <row r="237" spans="1:17" x14ac:dyDescent="0.2">
      <c r="A237" t="s">
        <v>200</v>
      </c>
      <c r="B237" t="s">
        <v>192</v>
      </c>
      <c r="C237" t="str">
        <f t="shared" si="23"/>
        <v>BavarianNordic</v>
      </c>
      <c r="D237" t="s">
        <v>69</v>
      </c>
      <c r="E237" t="s">
        <v>204</v>
      </c>
      <c r="F237" t="s">
        <v>36</v>
      </c>
      <c r="G237" t="s">
        <v>197</v>
      </c>
      <c r="H237">
        <v>14</v>
      </c>
      <c r="I237" t="s">
        <v>8</v>
      </c>
      <c r="J237" t="s">
        <v>16</v>
      </c>
      <c r="L237" s="14">
        <v>441.4</v>
      </c>
      <c r="M237" s="14"/>
      <c r="N237" s="14">
        <v>331.6</v>
      </c>
      <c r="O237">
        <v>587.6</v>
      </c>
      <c r="P237" t="s">
        <v>11</v>
      </c>
      <c r="Q237">
        <v>83</v>
      </c>
    </row>
    <row r="238" spans="1:17" x14ac:dyDescent="0.2">
      <c r="A238" t="s">
        <v>200</v>
      </c>
      <c r="B238" t="s">
        <v>192</v>
      </c>
      <c r="C238" t="str">
        <f t="shared" si="23"/>
        <v>BavarianNordic</v>
      </c>
      <c r="D238" t="s">
        <v>69</v>
      </c>
      <c r="E238" t="s">
        <v>204</v>
      </c>
      <c r="F238" t="s">
        <v>36</v>
      </c>
      <c r="G238" t="s">
        <v>197</v>
      </c>
      <c r="H238">
        <v>42</v>
      </c>
      <c r="I238" t="s">
        <v>8</v>
      </c>
      <c r="J238" t="s">
        <v>16</v>
      </c>
      <c r="L238" s="14">
        <v>229.3</v>
      </c>
      <c r="M238" s="14"/>
      <c r="N238" s="14">
        <v>195.2</v>
      </c>
      <c r="O238">
        <v>269.39999999999998</v>
      </c>
      <c r="P238" t="s">
        <v>10</v>
      </c>
      <c r="Q238">
        <v>83</v>
      </c>
    </row>
    <row r="239" spans="1:17" x14ac:dyDescent="0.2">
      <c r="A239" t="s">
        <v>200</v>
      </c>
      <c r="B239" t="s">
        <v>192</v>
      </c>
      <c r="C239" t="str">
        <f t="shared" si="23"/>
        <v>BavarianNordic</v>
      </c>
      <c r="D239" t="s">
        <v>69</v>
      </c>
      <c r="E239" t="s">
        <v>204</v>
      </c>
      <c r="F239" t="s">
        <v>36</v>
      </c>
      <c r="G239" t="s">
        <v>197</v>
      </c>
      <c r="H239">
        <v>42</v>
      </c>
      <c r="I239" t="s">
        <v>8</v>
      </c>
      <c r="J239" t="s">
        <v>16</v>
      </c>
      <c r="L239" s="14">
        <v>454</v>
      </c>
      <c r="M239" s="14"/>
      <c r="N239" s="14">
        <v>340.7</v>
      </c>
      <c r="O239">
        <v>605</v>
      </c>
      <c r="P239" t="s">
        <v>11</v>
      </c>
      <c r="Q239">
        <v>83</v>
      </c>
    </row>
    <row r="240" spans="1:17" x14ac:dyDescent="0.2">
      <c r="A240" t="s">
        <v>200</v>
      </c>
      <c r="B240" t="s">
        <v>192</v>
      </c>
      <c r="C240" t="str">
        <f t="shared" si="23"/>
        <v>BavarianNordic</v>
      </c>
      <c r="D240" t="s">
        <v>69</v>
      </c>
      <c r="E240" t="s">
        <v>204</v>
      </c>
      <c r="F240" t="s">
        <v>36</v>
      </c>
      <c r="G240" t="s">
        <v>197</v>
      </c>
      <c r="H240">
        <v>210</v>
      </c>
      <c r="I240" t="s">
        <v>8</v>
      </c>
      <c r="J240" t="s">
        <v>16</v>
      </c>
      <c r="L240" s="14">
        <v>202.2</v>
      </c>
      <c r="M240" s="14"/>
      <c r="N240" s="14">
        <v>172.4</v>
      </c>
      <c r="O240">
        <v>237.1</v>
      </c>
      <c r="P240" t="s">
        <v>10</v>
      </c>
      <c r="Q240">
        <v>83</v>
      </c>
    </row>
    <row r="241" spans="1:17" x14ac:dyDescent="0.2">
      <c r="A241" t="s">
        <v>200</v>
      </c>
      <c r="B241" t="s">
        <v>192</v>
      </c>
      <c r="C241" t="str">
        <f t="shared" si="23"/>
        <v>BavarianNordic</v>
      </c>
      <c r="D241" t="s">
        <v>69</v>
      </c>
      <c r="E241" t="s">
        <v>204</v>
      </c>
      <c r="F241" t="s">
        <v>36</v>
      </c>
      <c r="G241" t="s">
        <v>197</v>
      </c>
      <c r="H241">
        <v>210</v>
      </c>
      <c r="I241" t="s">
        <v>8</v>
      </c>
      <c r="J241" t="s">
        <v>16</v>
      </c>
      <c r="L241" s="14">
        <v>518.1</v>
      </c>
      <c r="M241" s="14"/>
      <c r="N241" s="14">
        <v>398.7</v>
      </c>
      <c r="O241">
        <v>673.3</v>
      </c>
      <c r="P241" t="s">
        <v>11</v>
      </c>
      <c r="Q241">
        <v>83</v>
      </c>
    </row>
  </sheetData>
  <autoFilter ref="A1:AH177" xr:uid="{FF8BCAD0-FE00-D14F-8109-AD4E81997C16}"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465-2DAE-EE48-9DCA-BA1E3F450528}">
  <dimension ref="A1:O65"/>
  <sheetViews>
    <sheetView workbookViewId="0">
      <pane ySplit="1" topLeftCell="A32" activePane="bottomLeft" state="frozen"/>
      <selection pane="bottomLeft" activeCell="F60" sqref="F60"/>
    </sheetView>
  </sheetViews>
  <sheetFormatPr baseColWidth="10" defaultRowHeight="16" x14ac:dyDescent="0.2"/>
  <cols>
    <col min="2" max="2" width="13.33203125" bestFit="1" customWidth="1"/>
    <col min="3" max="3" width="13.33203125" customWidth="1"/>
  </cols>
  <sheetData>
    <row r="1" spans="1:15" x14ac:dyDescent="0.2">
      <c r="A1" t="s">
        <v>104</v>
      </c>
      <c r="B1" t="s">
        <v>63</v>
      </c>
      <c r="C1" t="s">
        <v>62</v>
      </c>
      <c r="D1" t="s">
        <v>47</v>
      </c>
      <c r="E1" t="s">
        <v>12</v>
      </c>
      <c r="F1" t="s">
        <v>46</v>
      </c>
      <c r="G1" t="s">
        <v>52</v>
      </c>
      <c r="H1" t="s">
        <v>20</v>
      </c>
      <c r="I1" t="s">
        <v>53</v>
      </c>
      <c r="J1" t="s">
        <v>54</v>
      </c>
      <c r="K1" t="s">
        <v>50</v>
      </c>
      <c r="L1" t="s">
        <v>55</v>
      </c>
      <c r="M1" t="s">
        <v>72</v>
      </c>
      <c r="N1" t="s">
        <v>71</v>
      </c>
      <c r="O1" t="s">
        <v>76</v>
      </c>
    </row>
    <row r="2" spans="1:15" x14ac:dyDescent="0.2">
      <c r="B2" t="s">
        <v>48</v>
      </c>
      <c r="D2" t="s">
        <v>69</v>
      </c>
      <c r="E2" t="s">
        <v>10</v>
      </c>
      <c r="F2">
        <v>12.1</v>
      </c>
      <c r="G2">
        <v>1</v>
      </c>
    </row>
    <row r="3" spans="1:15" x14ac:dyDescent="0.2">
      <c r="B3" t="s">
        <v>48</v>
      </c>
      <c r="D3" t="s">
        <v>69</v>
      </c>
      <c r="E3" t="s">
        <v>11</v>
      </c>
      <c r="F3">
        <v>9.4</v>
      </c>
      <c r="G3">
        <v>0.9</v>
      </c>
    </row>
    <row r="4" spans="1:15" x14ac:dyDescent="0.2">
      <c r="B4" t="s">
        <v>48</v>
      </c>
      <c r="D4" t="s">
        <v>69</v>
      </c>
      <c r="E4" t="s">
        <v>49</v>
      </c>
      <c r="F4">
        <f>GEOMEAN(F2:F3)</f>
        <v>10.664895686315925</v>
      </c>
      <c r="G4">
        <f>GEOMEAN(G2:G3)</f>
        <v>0.94868329805051377</v>
      </c>
    </row>
    <row r="5" spans="1:15" x14ac:dyDescent="0.2">
      <c r="B5" t="s">
        <v>48</v>
      </c>
      <c r="D5" t="s">
        <v>69</v>
      </c>
      <c r="E5" t="s">
        <v>49</v>
      </c>
      <c r="H5">
        <v>80</v>
      </c>
      <c r="I5">
        <v>52.2</v>
      </c>
      <c r="J5">
        <v>92.9</v>
      </c>
      <c r="K5" t="s">
        <v>19</v>
      </c>
      <c r="L5" t="s">
        <v>56</v>
      </c>
    </row>
    <row r="6" spans="1:15" x14ac:dyDescent="0.2">
      <c r="B6" t="s">
        <v>48</v>
      </c>
      <c r="D6" t="s">
        <v>69</v>
      </c>
      <c r="E6" t="s">
        <v>49</v>
      </c>
      <c r="H6">
        <v>75</v>
      </c>
      <c r="I6">
        <v>50.1</v>
      </c>
      <c r="J6">
        <v>88.5</v>
      </c>
      <c r="K6" t="s">
        <v>57</v>
      </c>
    </row>
    <row r="7" spans="1:15" x14ac:dyDescent="0.2">
      <c r="B7" t="s">
        <v>48</v>
      </c>
      <c r="D7" t="s">
        <v>69</v>
      </c>
      <c r="E7" t="s">
        <v>49</v>
      </c>
      <c r="H7">
        <v>69.8</v>
      </c>
      <c r="I7">
        <v>43.7</v>
      </c>
      <c r="J7">
        <v>84.7</v>
      </c>
      <c r="K7" t="s">
        <v>51</v>
      </c>
    </row>
    <row r="8" spans="1:15" x14ac:dyDescent="0.2">
      <c r="B8" t="s">
        <v>2</v>
      </c>
      <c r="C8" t="s">
        <v>33</v>
      </c>
      <c r="D8" t="s">
        <v>67</v>
      </c>
      <c r="E8" t="s">
        <v>49</v>
      </c>
      <c r="F8">
        <v>26762.269252522499</v>
      </c>
      <c r="G8">
        <v>2121.2885444118601</v>
      </c>
    </row>
    <row r="9" spans="1:15" x14ac:dyDescent="0.2">
      <c r="B9" t="s">
        <v>2</v>
      </c>
      <c r="C9" t="s">
        <v>34</v>
      </c>
      <c r="D9" t="s">
        <v>67</v>
      </c>
      <c r="E9" t="s">
        <v>10</v>
      </c>
      <c r="F9">
        <v>24225.875220441299</v>
      </c>
      <c r="G9">
        <v>2241.7131332343301</v>
      </c>
    </row>
    <row r="10" spans="1:15" x14ac:dyDescent="0.2">
      <c r="B10" t="s">
        <v>2</v>
      </c>
      <c r="C10" t="s">
        <v>34</v>
      </c>
      <c r="D10" t="s">
        <v>67</v>
      </c>
      <c r="E10" t="s">
        <v>11</v>
      </c>
      <c r="F10">
        <v>29803.157189886198</v>
      </c>
      <c r="G10">
        <v>1978.45283958037</v>
      </c>
    </row>
    <row r="11" spans="1:15" x14ac:dyDescent="0.2">
      <c r="B11" t="s">
        <v>2</v>
      </c>
      <c r="C11" t="s">
        <v>34</v>
      </c>
      <c r="D11" t="s">
        <v>67</v>
      </c>
      <c r="E11" t="s">
        <v>49</v>
      </c>
      <c r="F11">
        <f>GEOMEAN(F9:F10)</f>
        <v>26870.198496799032</v>
      </c>
      <c r="G11">
        <f>GEOMEAN(G9:G10)</f>
        <v>2105.9733412301466</v>
      </c>
    </row>
    <row r="12" spans="1:15" x14ac:dyDescent="0.2">
      <c r="B12" t="s">
        <v>2</v>
      </c>
      <c r="D12" t="s">
        <v>67</v>
      </c>
      <c r="E12" t="s">
        <v>49</v>
      </c>
      <c r="H12">
        <v>81.8</v>
      </c>
      <c r="I12">
        <v>40.6</v>
      </c>
      <c r="J12">
        <v>96.3</v>
      </c>
      <c r="K12" t="s">
        <v>19</v>
      </c>
      <c r="L12">
        <v>90</v>
      </c>
    </row>
    <row r="13" spans="1:15" x14ac:dyDescent="0.2">
      <c r="B13" t="s">
        <v>2</v>
      </c>
      <c r="D13" t="s">
        <v>67</v>
      </c>
      <c r="E13" t="s">
        <v>49</v>
      </c>
      <c r="H13">
        <v>57.1</v>
      </c>
      <c r="I13">
        <v>14.7</v>
      </c>
      <c r="J13">
        <v>79.8</v>
      </c>
      <c r="K13" t="s">
        <v>51</v>
      </c>
      <c r="L13">
        <v>90</v>
      </c>
    </row>
    <row r="14" spans="1:15" x14ac:dyDescent="0.2">
      <c r="B14" t="s">
        <v>2</v>
      </c>
      <c r="D14" t="s">
        <v>69</v>
      </c>
      <c r="E14" t="s">
        <v>10</v>
      </c>
      <c r="F14">
        <v>17184.1271998544</v>
      </c>
      <c r="G14">
        <v>2076</v>
      </c>
    </row>
    <row r="15" spans="1:15" x14ac:dyDescent="0.2">
      <c r="B15" t="s">
        <v>2</v>
      </c>
      <c r="D15" t="s">
        <v>69</v>
      </c>
      <c r="E15" t="s">
        <v>11</v>
      </c>
      <c r="F15">
        <v>20481.345879401899</v>
      </c>
      <c r="G15">
        <v>1763.6618147382401</v>
      </c>
    </row>
    <row r="16" spans="1:15" x14ac:dyDescent="0.2">
      <c r="B16" t="s">
        <v>2</v>
      </c>
      <c r="D16" t="s">
        <v>69</v>
      </c>
      <c r="E16" t="s">
        <v>49</v>
      </c>
      <c r="F16">
        <f>GEOMEAN(F14:F15)</f>
        <v>18760.438502760429</v>
      </c>
      <c r="G16">
        <f>GEOMEAN(G14:G15)</f>
        <v>1913.4685592913688</v>
      </c>
    </row>
    <row r="17" spans="2:15" x14ac:dyDescent="0.2">
      <c r="B17" t="s">
        <v>2</v>
      </c>
      <c r="D17" t="s">
        <v>69</v>
      </c>
      <c r="E17" t="s">
        <v>49</v>
      </c>
      <c r="H17">
        <v>66.7</v>
      </c>
      <c r="I17">
        <v>28.8</v>
      </c>
      <c r="J17">
        <v>85.8</v>
      </c>
      <c r="K17" t="s">
        <v>57</v>
      </c>
      <c r="L17">
        <f>7*30</f>
        <v>210</v>
      </c>
    </row>
    <row r="18" spans="2:15" x14ac:dyDescent="0.2">
      <c r="B18" t="s">
        <v>2</v>
      </c>
      <c r="D18" t="s">
        <v>69</v>
      </c>
      <c r="E18" t="s">
        <v>49</v>
      </c>
      <c r="H18">
        <v>85.7</v>
      </c>
      <c r="I18">
        <v>32</v>
      </c>
      <c r="J18">
        <v>98.7</v>
      </c>
      <c r="K18" t="s">
        <v>19</v>
      </c>
      <c r="L18">
        <f t="shared" ref="L18:L19" si="0">7*30</f>
        <v>210</v>
      </c>
    </row>
    <row r="19" spans="2:15" x14ac:dyDescent="0.2">
      <c r="B19" t="s">
        <v>2</v>
      </c>
      <c r="D19" t="s">
        <v>69</v>
      </c>
      <c r="E19" t="s">
        <v>49</v>
      </c>
      <c r="H19">
        <v>62.1</v>
      </c>
      <c r="I19">
        <v>37.1</v>
      </c>
      <c r="J19">
        <v>77.900000000000006</v>
      </c>
      <c r="K19" t="s">
        <v>51</v>
      </c>
      <c r="L19">
        <f t="shared" si="0"/>
        <v>210</v>
      </c>
    </row>
    <row r="20" spans="2:15" x14ac:dyDescent="0.2">
      <c r="B20" t="s">
        <v>98</v>
      </c>
      <c r="C20" t="s">
        <v>60</v>
      </c>
      <c r="D20" t="s">
        <v>67</v>
      </c>
      <c r="E20" t="s">
        <v>49</v>
      </c>
      <c r="F20">
        <v>7778.8349131546402</v>
      </c>
      <c r="G20">
        <v>61.578757462956801</v>
      </c>
      <c r="M20" t="s">
        <v>73</v>
      </c>
    </row>
    <row r="21" spans="2:15" x14ac:dyDescent="0.2">
      <c r="B21" t="s">
        <v>98</v>
      </c>
      <c r="C21" t="s">
        <v>61</v>
      </c>
      <c r="D21" t="s">
        <v>67</v>
      </c>
      <c r="E21" t="s">
        <v>49</v>
      </c>
      <c r="F21">
        <v>20127.290920152402</v>
      </c>
      <c r="G21">
        <v>84.659329584062505</v>
      </c>
      <c r="M21" t="s">
        <v>73</v>
      </c>
    </row>
    <row r="22" spans="2:15" x14ac:dyDescent="0.2">
      <c r="B22" t="s">
        <v>98</v>
      </c>
      <c r="C22" t="s">
        <v>60</v>
      </c>
      <c r="D22" t="s">
        <v>67</v>
      </c>
      <c r="E22" t="s">
        <v>49</v>
      </c>
      <c r="H22">
        <v>74</v>
      </c>
      <c r="I22">
        <v>57</v>
      </c>
      <c r="J22">
        <v>84</v>
      </c>
      <c r="K22" t="s">
        <v>51</v>
      </c>
      <c r="L22">
        <v>150</v>
      </c>
      <c r="M22" t="s">
        <v>73</v>
      </c>
    </row>
    <row r="23" spans="2:15" x14ac:dyDescent="0.2">
      <c r="B23" t="s">
        <v>98</v>
      </c>
      <c r="C23" t="s">
        <v>60</v>
      </c>
      <c r="D23" t="s">
        <v>67</v>
      </c>
      <c r="E23" t="s">
        <v>49</v>
      </c>
      <c r="H23">
        <v>81</v>
      </c>
      <c r="I23">
        <v>56</v>
      </c>
      <c r="J23">
        <v>92</v>
      </c>
      <c r="K23" t="s">
        <v>19</v>
      </c>
      <c r="L23">
        <v>150</v>
      </c>
      <c r="M23" t="s">
        <v>73</v>
      </c>
    </row>
    <row r="24" spans="2:15" x14ac:dyDescent="0.2">
      <c r="B24" t="s">
        <v>98</v>
      </c>
      <c r="C24" t="s">
        <v>61</v>
      </c>
      <c r="D24" t="s">
        <v>67</v>
      </c>
      <c r="E24" t="s">
        <v>49</v>
      </c>
      <c r="H24">
        <v>77</v>
      </c>
      <c r="I24">
        <v>59.8</v>
      </c>
      <c r="J24">
        <v>86.8</v>
      </c>
      <c r="K24" t="s">
        <v>51</v>
      </c>
      <c r="L24">
        <v>150</v>
      </c>
      <c r="M24" t="s">
        <v>73</v>
      </c>
      <c r="N24" t="s">
        <v>70</v>
      </c>
      <c r="O24" t="s">
        <v>77</v>
      </c>
    </row>
    <row r="25" spans="2:15" x14ac:dyDescent="0.2">
      <c r="B25" t="s">
        <v>98</v>
      </c>
      <c r="C25" t="s">
        <v>61</v>
      </c>
      <c r="D25" t="s">
        <v>67</v>
      </c>
      <c r="E25" t="s">
        <v>49</v>
      </c>
      <c r="H25">
        <v>59</v>
      </c>
      <c r="I25">
        <v>2.1</v>
      </c>
      <c r="J25">
        <v>82.9</v>
      </c>
      <c r="K25" t="s">
        <v>19</v>
      </c>
      <c r="L25">
        <v>150</v>
      </c>
      <c r="M25" t="s">
        <v>73</v>
      </c>
      <c r="N25" t="s">
        <v>70</v>
      </c>
      <c r="O25" t="s">
        <v>77</v>
      </c>
    </row>
    <row r="26" spans="2:15" x14ac:dyDescent="0.2">
      <c r="B26" t="s">
        <v>98</v>
      </c>
      <c r="C26" t="s">
        <v>74</v>
      </c>
      <c r="D26" t="s">
        <v>67</v>
      </c>
      <c r="E26" t="s">
        <v>49</v>
      </c>
      <c r="H26">
        <v>83.2</v>
      </c>
      <c r="I26">
        <v>67.8</v>
      </c>
      <c r="J26">
        <v>92</v>
      </c>
      <c r="K26" t="s">
        <v>19</v>
      </c>
      <c r="L26">
        <v>90</v>
      </c>
      <c r="M26" t="s">
        <v>73</v>
      </c>
      <c r="O26" t="s">
        <v>78</v>
      </c>
    </row>
    <row r="27" spans="2:15" x14ac:dyDescent="0.2">
      <c r="B27" t="s">
        <v>98</v>
      </c>
      <c r="C27" t="s">
        <v>74</v>
      </c>
      <c r="D27" t="s">
        <v>67</v>
      </c>
      <c r="E27" t="s">
        <v>49</v>
      </c>
      <c r="H27">
        <v>75.7</v>
      </c>
      <c r="I27">
        <v>32.799999999999997</v>
      </c>
      <c r="J27">
        <v>92.9</v>
      </c>
      <c r="K27" t="s">
        <v>19</v>
      </c>
      <c r="L27">
        <v>90</v>
      </c>
      <c r="M27" t="s">
        <v>73</v>
      </c>
      <c r="N27" t="s">
        <v>87</v>
      </c>
      <c r="O27" t="s">
        <v>78</v>
      </c>
    </row>
    <row r="28" spans="2:15" x14ac:dyDescent="0.2">
      <c r="B28" t="s">
        <v>66</v>
      </c>
      <c r="C28" t="s">
        <v>66</v>
      </c>
      <c r="D28" t="s">
        <v>67</v>
      </c>
      <c r="E28" t="s">
        <v>49</v>
      </c>
      <c r="H28">
        <v>41.4</v>
      </c>
      <c r="I28">
        <v>18</v>
      </c>
      <c r="J28">
        <v>58.1</v>
      </c>
      <c r="K28" t="s">
        <v>51</v>
      </c>
      <c r="L28">
        <v>90</v>
      </c>
    </row>
    <row r="29" spans="2:15" x14ac:dyDescent="0.2">
      <c r="B29" t="s">
        <v>66</v>
      </c>
      <c r="C29" t="s">
        <v>66</v>
      </c>
      <c r="D29" t="s">
        <v>67</v>
      </c>
      <c r="E29" t="s">
        <v>49</v>
      </c>
      <c r="H29">
        <v>58.8</v>
      </c>
      <c r="I29">
        <v>31.9</v>
      </c>
      <c r="J29">
        <v>75</v>
      </c>
      <c r="K29" t="s">
        <v>57</v>
      </c>
      <c r="L29">
        <v>90</v>
      </c>
    </row>
    <row r="30" spans="2:15" x14ac:dyDescent="0.2">
      <c r="B30" t="s">
        <v>66</v>
      </c>
      <c r="C30" t="s">
        <v>66</v>
      </c>
      <c r="D30" t="s">
        <v>67</v>
      </c>
      <c r="E30" t="s">
        <v>49</v>
      </c>
      <c r="H30">
        <v>46.4</v>
      </c>
      <c r="I30">
        <v>24.7</v>
      </c>
      <c r="J30">
        <v>61.9</v>
      </c>
      <c r="K30" t="s">
        <v>19</v>
      </c>
      <c r="L30">
        <v>90</v>
      </c>
    </row>
    <row r="31" spans="2:15" x14ac:dyDescent="0.2">
      <c r="B31" t="s">
        <v>66</v>
      </c>
      <c r="C31" t="s">
        <v>66</v>
      </c>
      <c r="D31" t="s">
        <v>67</v>
      </c>
      <c r="E31" t="s">
        <v>49</v>
      </c>
      <c r="F31">
        <v>758</v>
      </c>
      <c r="G31">
        <v>424</v>
      </c>
    </row>
    <row r="32" spans="2:15" x14ac:dyDescent="0.2">
      <c r="B32" t="s">
        <v>66</v>
      </c>
      <c r="C32" t="s">
        <v>66</v>
      </c>
      <c r="D32" t="s">
        <v>69</v>
      </c>
      <c r="E32" t="s">
        <v>49</v>
      </c>
      <c r="H32">
        <v>12.6</v>
      </c>
      <c r="I32">
        <v>-14</v>
      </c>
      <c r="J32">
        <v>33</v>
      </c>
      <c r="K32" t="s">
        <v>51</v>
      </c>
    </row>
    <row r="33" spans="2:15" x14ac:dyDescent="0.2">
      <c r="B33" t="s">
        <v>66</v>
      </c>
      <c r="C33" t="s">
        <v>66</v>
      </c>
      <c r="D33" t="s">
        <v>69</v>
      </c>
      <c r="E33" t="s">
        <v>49</v>
      </c>
      <c r="H33">
        <v>-7.9</v>
      </c>
      <c r="I33">
        <v>-84</v>
      </c>
      <c r="J33">
        <v>37</v>
      </c>
      <c r="K33" t="s">
        <v>57</v>
      </c>
    </row>
    <row r="34" spans="2:15" x14ac:dyDescent="0.2">
      <c r="B34" t="s">
        <v>66</v>
      </c>
      <c r="C34" t="s">
        <v>66</v>
      </c>
      <c r="D34" t="s">
        <v>69</v>
      </c>
      <c r="E34" t="s">
        <v>11</v>
      </c>
      <c r="F34">
        <v>509.94489548395501</v>
      </c>
      <c r="G34">
        <v>310.94578768440601</v>
      </c>
    </row>
    <row r="35" spans="2:15" x14ac:dyDescent="0.2">
      <c r="B35" t="s">
        <v>66</v>
      </c>
      <c r="C35" t="s">
        <v>66</v>
      </c>
      <c r="D35" t="s">
        <v>69</v>
      </c>
      <c r="E35" t="s">
        <v>10</v>
      </c>
      <c r="F35">
        <v>669.92557424909899</v>
      </c>
      <c r="G35">
        <v>223.99187806601799</v>
      </c>
    </row>
    <row r="36" spans="2:15" x14ac:dyDescent="0.2">
      <c r="B36" t="str">
        <f>B35</f>
        <v>Novavax</v>
      </c>
      <c r="C36" t="str">
        <f>C35</f>
        <v>Novavax</v>
      </c>
      <c r="D36" t="s">
        <v>69</v>
      </c>
      <c r="E36" t="s">
        <v>49</v>
      </c>
      <c r="F36">
        <f>GEOMEAN(F34:F35)</f>
        <v>584.48706310959983</v>
      </c>
      <c r="G36">
        <f>GEOMEAN(G34:G35)</f>
        <v>263.9115968655932</v>
      </c>
    </row>
    <row r="37" spans="2:15" x14ac:dyDescent="0.2">
      <c r="B37" t="s">
        <v>88</v>
      </c>
      <c r="C37" t="s">
        <v>89</v>
      </c>
      <c r="D37" t="s">
        <v>69</v>
      </c>
      <c r="E37" t="s">
        <v>49</v>
      </c>
      <c r="H37">
        <v>82.6</v>
      </c>
      <c r="I37">
        <v>57.9</v>
      </c>
      <c r="J37">
        <v>94.1</v>
      </c>
      <c r="K37" t="s">
        <v>51</v>
      </c>
    </row>
    <row r="38" spans="2:15" x14ac:dyDescent="0.2">
      <c r="B38" t="s">
        <v>88</v>
      </c>
      <c r="C38" t="s">
        <v>89</v>
      </c>
      <c r="D38" t="s">
        <v>69</v>
      </c>
      <c r="E38" t="s">
        <v>49</v>
      </c>
      <c r="H38">
        <v>94.1</v>
      </c>
      <c r="I38">
        <v>62.4</v>
      </c>
      <c r="J38">
        <v>99.9</v>
      </c>
      <c r="K38" t="s">
        <v>19</v>
      </c>
    </row>
    <row r="39" spans="2:15" x14ac:dyDescent="0.2">
      <c r="B39" t="s">
        <v>88</v>
      </c>
      <c r="C39" t="s">
        <v>89</v>
      </c>
      <c r="D39" t="s">
        <v>69</v>
      </c>
      <c r="E39" t="s">
        <v>10</v>
      </c>
      <c r="F39">
        <v>9329.7000000000007</v>
      </c>
      <c r="G39">
        <v>928.6</v>
      </c>
    </row>
    <row r="40" spans="2:15" x14ac:dyDescent="0.2">
      <c r="B40" t="s">
        <v>88</v>
      </c>
      <c r="C40" t="s">
        <v>89</v>
      </c>
      <c r="D40" t="s">
        <v>69</v>
      </c>
      <c r="E40" t="s">
        <v>11</v>
      </c>
      <c r="F40">
        <v>10178.9</v>
      </c>
      <c r="G40">
        <v>1124.0999999999999</v>
      </c>
    </row>
    <row r="41" spans="2:15" x14ac:dyDescent="0.2">
      <c r="B41" t="s">
        <v>88</v>
      </c>
      <c r="C41" t="s">
        <v>89</v>
      </c>
      <c r="D41" t="s">
        <v>69</v>
      </c>
      <c r="E41" t="s">
        <v>49</v>
      </c>
      <c r="F41">
        <f>GEOMEAN(F39:F40)</f>
        <v>9745.0543010288038</v>
      </c>
      <c r="G41">
        <f>GEOMEAN(G39:G40)</f>
        <v>1021.6845207792862</v>
      </c>
    </row>
    <row r="42" spans="2:15" x14ac:dyDescent="0.2">
      <c r="B42" t="s">
        <v>80</v>
      </c>
      <c r="C42" t="s">
        <v>84</v>
      </c>
      <c r="D42" t="s">
        <v>69</v>
      </c>
      <c r="E42" t="s">
        <v>49</v>
      </c>
      <c r="H42">
        <v>83.7</v>
      </c>
      <c r="I42">
        <v>66</v>
      </c>
      <c r="J42">
        <v>92.2</v>
      </c>
      <c r="K42" t="s">
        <v>51</v>
      </c>
      <c r="L42">
        <v>112</v>
      </c>
      <c r="M42" t="s">
        <v>75</v>
      </c>
      <c r="N42" t="s">
        <v>82</v>
      </c>
      <c r="O42" t="s">
        <v>79</v>
      </c>
    </row>
    <row r="43" spans="2:15" x14ac:dyDescent="0.2">
      <c r="B43" t="s">
        <v>80</v>
      </c>
      <c r="C43" t="s">
        <v>84</v>
      </c>
      <c r="D43" t="s">
        <v>69</v>
      </c>
      <c r="E43" t="s">
        <v>49</v>
      </c>
      <c r="H43">
        <v>82.4</v>
      </c>
      <c r="I43">
        <v>34.799999999999997</v>
      </c>
      <c r="J43">
        <v>95.3</v>
      </c>
      <c r="K43" t="s">
        <v>57</v>
      </c>
      <c r="L43">
        <v>112</v>
      </c>
      <c r="M43" t="s">
        <v>75</v>
      </c>
      <c r="N43" t="s">
        <v>81</v>
      </c>
      <c r="O43" t="s">
        <v>79</v>
      </c>
    </row>
    <row r="44" spans="2:15" x14ac:dyDescent="0.2">
      <c r="B44" t="s">
        <v>80</v>
      </c>
      <c r="C44" t="s">
        <v>84</v>
      </c>
      <c r="D44" t="s">
        <v>69</v>
      </c>
      <c r="E44" t="s">
        <v>49</v>
      </c>
      <c r="H44">
        <v>68.400000000000006</v>
      </c>
      <c r="I44">
        <v>50.9</v>
      </c>
      <c r="J44">
        <v>79.7</v>
      </c>
      <c r="K44" t="s">
        <v>19</v>
      </c>
      <c r="L44">
        <v>112</v>
      </c>
      <c r="M44" t="s">
        <v>75</v>
      </c>
      <c r="N44" t="s">
        <v>83</v>
      </c>
      <c r="O44" t="s">
        <v>79</v>
      </c>
    </row>
    <row r="45" spans="2:15" x14ac:dyDescent="0.2">
      <c r="B45" t="s">
        <v>80</v>
      </c>
      <c r="C45" t="s">
        <v>84</v>
      </c>
      <c r="D45" t="s">
        <v>69</v>
      </c>
      <c r="E45" t="s">
        <v>10</v>
      </c>
      <c r="H45">
        <v>91.7</v>
      </c>
      <c r="I45">
        <v>73</v>
      </c>
      <c r="J45">
        <v>97.4</v>
      </c>
      <c r="K45" t="s">
        <v>51</v>
      </c>
      <c r="L45">
        <v>112</v>
      </c>
      <c r="M45" t="s">
        <v>75</v>
      </c>
      <c r="N45" t="s">
        <v>82</v>
      </c>
      <c r="O45" t="s">
        <v>79</v>
      </c>
    </row>
    <row r="46" spans="2:15" x14ac:dyDescent="0.2">
      <c r="B46" t="s">
        <v>80</v>
      </c>
      <c r="C46" t="s">
        <v>84</v>
      </c>
      <c r="D46" t="s">
        <v>69</v>
      </c>
      <c r="E46" t="s">
        <v>10</v>
      </c>
      <c r="H46">
        <v>90</v>
      </c>
      <c r="I46">
        <v>22</v>
      </c>
      <c r="J46">
        <v>98.7</v>
      </c>
      <c r="K46" t="s">
        <v>57</v>
      </c>
      <c r="L46">
        <v>112</v>
      </c>
      <c r="M46" t="s">
        <v>75</v>
      </c>
      <c r="N46" t="s">
        <v>81</v>
      </c>
      <c r="O46" t="s">
        <v>79</v>
      </c>
    </row>
    <row r="47" spans="2:15" x14ac:dyDescent="0.2">
      <c r="B47" t="s">
        <v>80</v>
      </c>
      <c r="C47" t="s">
        <v>84</v>
      </c>
      <c r="D47" t="s">
        <v>69</v>
      </c>
      <c r="E47" t="s">
        <v>11</v>
      </c>
      <c r="H47">
        <v>68.5</v>
      </c>
      <c r="I47">
        <v>21.1</v>
      </c>
      <c r="J47">
        <v>87.4</v>
      </c>
      <c r="K47" t="s">
        <v>51</v>
      </c>
      <c r="L47">
        <v>112</v>
      </c>
      <c r="M47" t="s">
        <v>75</v>
      </c>
      <c r="N47" t="s">
        <v>82</v>
      </c>
      <c r="O47" t="s">
        <v>79</v>
      </c>
    </row>
    <row r="48" spans="2:15" x14ac:dyDescent="0.2">
      <c r="B48" t="s">
        <v>80</v>
      </c>
      <c r="C48" t="s">
        <v>84</v>
      </c>
      <c r="D48" t="s">
        <v>69</v>
      </c>
      <c r="E48" t="s">
        <v>11</v>
      </c>
      <c r="H48">
        <v>71.5</v>
      </c>
      <c r="I48">
        <v>-37</v>
      </c>
      <c r="J48">
        <v>94.1</v>
      </c>
      <c r="K48" t="s">
        <v>57</v>
      </c>
      <c r="L48">
        <v>112</v>
      </c>
      <c r="M48" t="s">
        <v>75</v>
      </c>
      <c r="N48" t="s">
        <v>81</v>
      </c>
      <c r="O48" t="s">
        <v>79</v>
      </c>
    </row>
    <row r="49" spans="1:15" x14ac:dyDescent="0.2">
      <c r="A49" t="s">
        <v>103</v>
      </c>
      <c r="B49" t="s">
        <v>80</v>
      </c>
      <c r="C49" t="s">
        <v>75</v>
      </c>
      <c r="D49" t="s">
        <v>69</v>
      </c>
      <c r="E49" t="s">
        <v>10</v>
      </c>
      <c r="F49">
        <v>8.3023429415730554</v>
      </c>
      <c r="G49">
        <v>0.90097903892662778</v>
      </c>
      <c r="M49" t="s">
        <v>75</v>
      </c>
      <c r="O49" t="s">
        <v>90</v>
      </c>
    </row>
    <row r="50" spans="1:15" x14ac:dyDescent="0.2">
      <c r="A50" t="s">
        <v>103</v>
      </c>
      <c r="B50" t="s">
        <v>80</v>
      </c>
      <c r="C50" t="s">
        <v>75</v>
      </c>
      <c r="D50" t="s">
        <v>69</v>
      </c>
      <c r="E50" t="s">
        <v>11</v>
      </c>
      <c r="F50">
        <v>11.392099607392703</v>
      </c>
      <c r="G50">
        <v>1.1491516857651389</v>
      </c>
      <c r="M50" t="s">
        <v>75</v>
      </c>
      <c r="O50" t="s">
        <v>85</v>
      </c>
    </row>
    <row r="51" spans="1:15" x14ac:dyDescent="0.2">
      <c r="A51" t="s">
        <v>103</v>
      </c>
      <c r="B51" t="s">
        <v>80</v>
      </c>
      <c r="C51" t="s">
        <v>75</v>
      </c>
      <c r="D51" t="s">
        <v>69</v>
      </c>
      <c r="E51" t="s">
        <v>49</v>
      </c>
      <c r="F51">
        <f>GEOMEAN(F49:F50)</f>
        <v>9.7252824002768161</v>
      </c>
      <c r="G51">
        <f>GEOMEAN(G49:G50)</f>
        <v>1.0175271895244811</v>
      </c>
      <c r="M51" t="s">
        <v>75</v>
      </c>
      <c r="O51" t="s">
        <v>85</v>
      </c>
    </row>
    <row r="52" spans="1:15" x14ac:dyDescent="0.2">
      <c r="A52" t="s">
        <v>103</v>
      </c>
      <c r="B52" t="s">
        <v>80</v>
      </c>
      <c r="C52" t="s">
        <v>75</v>
      </c>
      <c r="D52" t="s">
        <v>86</v>
      </c>
      <c r="E52" t="s">
        <v>10</v>
      </c>
      <c r="F52">
        <v>14.652591571562276</v>
      </c>
      <c r="G52">
        <v>1.0888620819744395</v>
      </c>
      <c r="M52" t="s">
        <v>75</v>
      </c>
      <c r="O52" t="s">
        <v>85</v>
      </c>
    </row>
    <row r="53" spans="1:15" x14ac:dyDescent="0.2">
      <c r="A53" t="s">
        <v>103</v>
      </c>
      <c r="B53" t="s">
        <v>80</v>
      </c>
      <c r="C53" t="s">
        <v>75</v>
      </c>
      <c r="D53" t="s">
        <v>86</v>
      </c>
      <c r="E53" t="s">
        <v>11</v>
      </c>
      <c r="F53">
        <v>20.929300664290945</v>
      </c>
      <c r="G53">
        <v>0.91677793244260819</v>
      </c>
      <c r="M53" t="s">
        <v>75</v>
      </c>
      <c r="O53" t="s">
        <v>85</v>
      </c>
    </row>
    <row r="54" spans="1:15" x14ac:dyDescent="0.2">
      <c r="A54" t="s">
        <v>103</v>
      </c>
      <c r="B54" t="s">
        <v>80</v>
      </c>
      <c r="C54" t="s">
        <v>75</v>
      </c>
      <c r="D54" t="s">
        <v>86</v>
      </c>
      <c r="E54" t="s">
        <v>49</v>
      </c>
      <c r="F54">
        <f>GEOMEAN(F52:F53)</f>
        <v>17.511952904010514</v>
      </c>
      <c r="G54">
        <f>GEOMEAN(G52:G53)</f>
        <v>0.99912197865309738</v>
      </c>
      <c r="M54" t="s">
        <v>75</v>
      </c>
      <c r="O54" t="s">
        <v>85</v>
      </c>
    </row>
    <row r="55" spans="1:15" x14ac:dyDescent="0.2">
      <c r="A55" t="s">
        <v>103</v>
      </c>
      <c r="B55" t="s">
        <v>80</v>
      </c>
      <c r="C55" t="s">
        <v>93</v>
      </c>
      <c r="D55" t="s">
        <v>69</v>
      </c>
      <c r="E55" t="s">
        <v>10</v>
      </c>
      <c r="F55">
        <v>13325.998891345</v>
      </c>
      <c r="G55">
        <v>1377.5604903874701</v>
      </c>
      <c r="M55" t="s">
        <v>75</v>
      </c>
      <c r="O55" t="s">
        <v>94</v>
      </c>
    </row>
    <row r="56" spans="1:15" x14ac:dyDescent="0.2">
      <c r="A56" t="s">
        <v>103</v>
      </c>
      <c r="B56" t="s">
        <v>80</v>
      </c>
      <c r="C56" t="s">
        <v>93</v>
      </c>
      <c r="D56" t="s">
        <v>69</v>
      </c>
      <c r="E56" t="s">
        <v>11</v>
      </c>
      <c r="F56">
        <v>13947.175264341</v>
      </c>
      <c r="G56">
        <v>2113.6892331321401</v>
      </c>
      <c r="M56" t="s">
        <v>75</v>
      </c>
      <c r="O56" t="s">
        <v>94</v>
      </c>
    </row>
    <row r="57" spans="1:15" x14ac:dyDescent="0.2">
      <c r="A57" t="s">
        <v>103</v>
      </c>
      <c r="B57" t="s">
        <v>80</v>
      </c>
      <c r="C57" t="s">
        <v>93</v>
      </c>
      <c r="D57" t="s">
        <v>69</v>
      </c>
      <c r="E57" t="s">
        <v>49</v>
      </c>
      <c r="F57">
        <f>GEOMEAN(F55:F56)</f>
        <v>13633.049626184253</v>
      </c>
      <c r="G57">
        <f>GEOMEAN(G55:G56)</f>
        <v>1706.38060716835</v>
      </c>
      <c r="M57" t="s">
        <v>75</v>
      </c>
      <c r="O57" t="s">
        <v>94</v>
      </c>
    </row>
    <row r="58" spans="1:15" x14ac:dyDescent="0.2">
      <c r="B58" t="s">
        <v>95</v>
      </c>
      <c r="D58" t="s">
        <v>69</v>
      </c>
      <c r="E58" t="s">
        <v>49</v>
      </c>
      <c r="H58">
        <v>59</v>
      </c>
      <c r="K58" t="s">
        <v>51</v>
      </c>
    </row>
    <row r="59" spans="1:15" x14ac:dyDescent="0.2">
      <c r="B59" t="s">
        <v>95</v>
      </c>
      <c r="D59" t="s">
        <v>69</v>
      </c>
      <c r="E59" t="s">
        <v>49</v>
      </c>
      <c r="H59">
        <v>42.9</v>
      </c>
      <c r="K59" t="s">
        <v>57</v>
      </c>
    </row>
    <row r="60" spans="1:15" x14ac:dyDescent="0.2">
      <c r="B60" t="s">
        <v>95</v>
      </c>
      <c r="C60" t="s">
        <v>96</v>
      </c>
      <c r="D60" t="s">
        <v>69</v>
      </c>
      <c r="E60" t="s">
        <v>10</v>
      </c>
      <c r="F60">
        <v>316.7</v>
      </c>
      <c r="G60">
        <v>251.7</v>
      </c>
    </row>
    <row r="61" spans="1:15" x14ac:dyDescent="0.2">
      <c r="B61" t="s">
        <v>95</v>
      </c>
      <c r="C61" t="s">
        <v>96</v>
      </c>
      <c r="D61" t="s">
        <v>69</v>
      </c>
      <c r="E61" t="s">
        <v>11</v>
      </c>
      <c r="F61">
        <v>517.70000000000005</v>
      </c>
      <c r="G61">
        <v>477.5</v>
      </c>
    </row>
    <row r="62" spans="1:15" x14ac:dyDescent="0.2">
      <c r="B62" t="s">
        <v>95</v>
      </c>
      <c r="C62" t="s">
        <v>97</v>
      </c>
      <c r="D62" t="s">
        <v>69</v>
      </c>
      <c r="E62" t="s">
        <v>10</v>
      </c>
      <c r="F62">
        <v>356.9</v>
      </c>
      <c r="G62">
        <v>251.7</v>
      </c>
    </row>
    <row r="63" spans="1:15" x14ac:dyDescent="0.2">
      <c r="B63" t="s">
        <v>95</v>
      </c>
      <c r="C63" t="s">
        <v>97</v>
      </c>
      <c r="D63" t="s">
        <v>69</v>
      </c>
      <c r="E63" t="s">
        <v>11</v>
      </c>
      <c r="F63">
        <v>688.6</v>
      </c>
      <c r="G63">
        <v>477.5</v>
      </c>
    </row>
    <row r="64" spans="1:15" x14ac:dyDescent="0.2">
      <c r="B64" t="s">
        <v>95</v>
      </c>
      <c r="C64" t="s">
        <v>96</v>
      </c>
      <c r="D64" t="s">
        <v>69</v>
      </c>
      <c r="E64" t="s">
        <v>49</v>
      </c>
      <c r="F64">
        <f>GEOMEAN(F60:F61)</f>
        <v>404.91429957461366</v>
      </c>
      <c r="G64">
        <f>GEOMEAN(G60:G61)</f>
        <v>346.67960713027236</v>
      </c>
    </row>
    <row r="65" spans="2:7" x14ac:dyDescent="0.2">
      <c r="B65" t="s">
        <v>95</v>
      </c>
      <c r="C65" t="s">
        <v>97</v>
      </c>
      <c r="D65" t="s">
        <v>69</v>
      </c>
      <c r="E65" t="s">
        <v>49</v>
      </c>
      <c r="F65">
        <f>GEOMEAN(F62:F63)</f>
        <v>495.74321982252059</v>
      </c>
      <c r="G65">
        <f>GEOMEAN(G62:G63)</f>
        <v>346.67960713027236</v>
      </c>
    </row>
  </sheetData>
  <autoFilter ref="B1:P65" xr:uid="{87136465-2DAE-EE48-9DCA-BA1E3F4505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E09-4BF7-5E4A-9A2D-7FF2A0B754F5}">
  <dimension ref="A1:J20"/>
  <sheetViews>
    <sheetView workbookViewId="0">
      <selection activeCell="J18" sqref="J18"/>
    </sheetView>
  </sheetViews>
  <sheetFormatPr baseColWidth="10" defaultRowHeight="16" x14ac:dyDescent="0.2"/>
  <cols>
    <col min="1" max="1" width="27.83203125" bestFit="1" customWidth="1"/>
    <col min="5" max="5" width="15.33203125" bestFit="1" customWidth="1"/>
  </cols>
  <sheetData>
    <row r="1" spans="1:10" x14ac:dyDescent="0.2">
      <c r="A1" t="s">
        <v>104</v>
      </c>
      <c r="B1" t="s">
        <v>99</v>
      </c>
      <c r="C1" t="s">
        <v>102</v>
      </c>
      <c r="D1" t="s">
        <v>164</v>
      </c>
      <c r="E1" t="s">
        <v>47</v>
      </c>
      <c r="F1" t="s">
        <v>100</v>
      </c>
      <c r="G1" t="s">
        <v>62</v>
      </c>
      <c r="H1" t="s">
        <v>105</v>
      </c>
      <c r="I1" t="s">
        <v>71</v>
      </c>
      <c r="J1" t="s">
        <v>101</v>
      </c>
    </row>
    <row r="2" spans="1:10" x14ac:dyDescent="0.2">
      <c r="A2" t="s">
        <v>103</v>
      </c>
      <c r="B2" t="s">
        <v>91</v>
      </c>
      <c r="C2" t="s">
        <v>75</v>
      </c>
      <c r="E2" t="s">
        <v>69</v>
      </c>
      <c r="F2" t="s">
        <v>92</v>
      </c>
      <c r="J2" s="4" t="s">
        <v>90</v>
      </c>
    </row>
    <row r="3" spans="1:10" x14ac:dyDescent="0.2">
      <c r="J3" s="4"/>
    </row>
    <row r="4" spans="1:10" x14ac:dyDescent="0.2">
      <c r="A4" t="s">
        <v>107</v>
      </c>
      <c r="B4" t="s">
        <v>106</v>
      </c>
      <c r="C4" t="s">
        <v>48</v>
      </c>
    </row>
    <row r="5" spans="1:10" x14ac:dyDescent="0.2">
      <c r="A5" t="s">
        <v>116</v>
      </c>
      <c r="B5" t="s">
        <v>2</v>
      </c>
      <c r="C5" t="s">
        <v>108</v>
      </c>
      <c r="E5" t="s">
        <v>111</v>
      </c>
      <c r="F5" t="s">
        <v>92</v>
      </c>
      <c r="I5" t="s">
        <v>112</v>
      </c>
      <c r="J5" t="s">
        <v>110</v>
      </c>
    </row>
    <row r="6" spans="1:10" x14ac:dyDescent="0.2">
      <c r="A6" t="s">
        <v>117</v>
      </c>
      <c r="B6" t="s">
        <v>2</v>
      </c>
      <c r="C6" t="s">
        <v>108</v>
      </c>
      <c r="E6" t="s">
        <v>69</v>
      </c>
      <c r="F6" t="s">
        <v>92</v>
      </c>
      <c r="J6" t="s">
        <v>115</v>
      </c>
    </row>
    <row r="7" spans="1:10" x14ac:dyDescent="0.2">
      <c r="A7" t="s">
        <v>118</v>
      </c>
      <c r="B7" t="s">
        <v>2</v>
      </c>
      <c r="C7" t="s">
        <v>108</v>
      </c>
      <c r="E7" t="s">
        <v>67</v>
      </c>
      <c r="F7" t="s">
        <v>119</v>
      </c>
      <c r="G7" t="s">
        <v>126</v>
      </c>
      <c r="J7" t="s">
        <v>120</v>
      </c>
    </row>
    <row r="8" spans="1:10" x14ac:dyDescent="0.2">
      <c r="A8" t="s">
        <v>122</v>
      </c>
      <c r="B8" t="s">
        <v>2</v>
      </c>
      <c r="C8" t="s">
        <v>108</v>
      </c>
      <c r="E8" t="s">
        <v>69</v>
      </c>
      <c r="F8" t="s">
        <v>119</v>
      </c>
      <c r="G8" t="s">
        <v>127</v>
      </c>
      <c r="J8" t="s">
        <v>121</v>
      </c>
    </row>
    <row r="9" spans="1:10" x14ac:dyDescent="0.2">
      <c r="A9" s="10" t="s">
        <v>178</v>
      </c>
      <c r="B9" s="10" t="s">
        <v>66</v>
      </c>
      <c r="C9" s="10" t="s">
        <v>163</v>
      </c>
      <c r="D9" s="10" t="s">
        <v>169</v>
      </c>
      <c r="E9" s="10" t="s">
        <v>109</v>
      </c>
      <c r="F9" s="10" t="s">
        <v>125</v>
      </c>
      <c r="G9" s="10"/>
      <c r="H9" s="10" t="s">
        <v>168</v>
      </c>
      <c r="I9" s="10" t="s">
        <v>167</v>
      </c>
      <c r="J9" s="11" t="s">
        <v>161</v>
      </c>
    </row>
    <row r="10" spans="1:10" x14ac:dyDescent="0.2">
      <c r="A10" s="10" t="s">
        <v>134</v>
      </c>
      <c r="B10" s="10" t="s">
        <v>66</v>
      </c>
      <c r="C10" s="10" t="s">
        <v>163</v>
      </c>
      <c r="D10" s="10" t="s">
        <v>165</v>
      </c>
      <c r="E10" s="10" t="s">
        <v>111</v>
      </c>
      <c r="F10" s="10" t="s">
        <v>92</v>
      </c>
      <c r="G10" s="10"/>
      <c r="H10" s="10"/>
      <c r="I10" s="10" t="s">
        <v>171</v>
      </c>
      <c r="J10" s="11" t="s">
        <v>133</v>
      </c>
    </row>
    <row r="11" spans="1:10" x14ac:dyDescent="0.2">
      <c r="A11" s="10" t="s">
        <v>170</v>
      </c>
      <c r="B11" s="10" t="s">
        <v>66</v>
      </c>
      <c r="C11" s="10" t="s">
        <v>163</v>
      </c>
      <c r="D11" s="10" t="s">
        <v>165</v>
      </c>
      <c r="E11" s="10" t="s">
        <v>111</v>
      </c>
      <c r="F11" s="10" t="s">
        <v>125</v>
      </c>
      <c r="G11" s="10" t="s">
        <v>166</v>
      </c>
      <c r="H11" s="10" t="s">
        <v>124</v>
      </c>
      <c r="I11" s="10" t="s">
        <v>162</v>
      </c>
      <c r="J11" s="11" t="s">
        <v>123</v>
      </c>
    </row>
    <row r="12" spans="1:10" x14ac:dyDescent="0.2">
      <c r="A12" s="10" t="s">
        <v>173</v>
      </c>
      <c r="B12" s="10" t="s">
        <v>66</v>
      </c>
      <c r="C12" s="10" t="s">
        <v>163</v>
      </c>
      <c r="D12" s="10" t="s">
        <v>165</v>
      </c>
      <c r="E12" s="10" t="s">
        <v>111</v>
      </c>
      <c r="F12" s="10" t="s">
        <v>125</v>
      </c>
      <c r="G12" s="10" t="s">
        <v>166</v>
      </c>
      <c r="H12" s="10"/>
      <c r="I12" s="10" t="s">
        <v>172</v>
      </c>
      <c r="J12" s="11" t="s">
        <v>131</v>
      </c>
    </row>
    <row r="13" spans="1:10" x14ac:dyDescent="0.2">
      <c r="A13" t="s">
        <v>66</v>
      </c>
      <c r="B13" t="s">
        <v>66</v>
      </c>
      <c r="E13" t="s">
        <v>69</v>
      </c>
      <c r="F13" t="s">
        <v>119</v>
      </c>
      <c r="G13" t="s">
        <v>129</v>
      </c>
      <c r="J13" s="9" t="s">
        <v>128</v>
      </c>
    </row>
    <row r="14" spans="1:10" x14ac:dyDescent="0.2">
      <c r="B14" t="s">
        <v>66</v>
      </c>
      <c r="E14" t="s">
        <v>69</v>
      </c>
      <c r="F14" t="s">
        <v>92</v>
      </c>
      <c r="J14" t="s">
        <v>132</v>
      </c>
    </row>
    <row r="15" spans="1:10" x14ac:dyDescent="0.2">
      <c r="A15" t="s">
        <v>186</v>
      </c>
      <c r="G15" t="s">
        <v>60</v>
      </c>
      <c r="J15" t="s">
        <v>187</v>
      </c>
    </row>
    <row r="16" spans="1:10" x14ac:dyDescent="0.2">
      <c r="A16" t="s">
        <v>184</v>
      </c>
      <c r="B16" t="s">
        <v>98</v>
      </c>
      <c r="G16" t="s">
        <v>61</v>
      </c>
      <c r="J16" t="s">
        <v>185</v>
      </c>
    </row>
    <row r="17" spans="1:10" x14ac:dyDescent="0.2">
      <c r="A17" t="s">
        <v>183</v>
      </c>
      <c r="G17" t="s">
        <v>182</v>
      </c>
      <c r="J17" t="s">
        <v>181</v>
      </c>
    </row>
    <row r="18" spans="1:10" x14ac:dyDescent="0.2">
      <c r="A18" t="s">
        <v>188</v>
      </c>
      <c r="B18" t="s">
        <v>192</v>
      </c>
      <c r="C18" t="s">
        <v>197</v>
      </c>
      <c r="E18" t="s">
        <v>69</v>
      </c>
      <c r="F18" t="s">
        <v>119</v>
      </c>
      <c r="J18" s="9" t="s">
        <v>189</v>
      </c>
    </row>
    <row r="19" spans="1:10" x14ac:dyDescent="0.2">
      <c r="A19" t="s">
        <v>195</v>
      </c>
      <c r="B19" t="s">
        <v>192</v>
      </c>
      <c r="C19" t="s">
        <v>197</v>
      </c>
      <c r="E19" t="s">
        <v>193</v>
      </c>
      <c r="F19" t="s">
        <v>191</v>
      </c>
      <c r="G19" t="s">
        <v>194</v>
      </c>
      <c r="J19" t="s">
        <v>190</v>
      </c>
    </row>
    <row r="20" spans="1:10" x14ac:dyDescent="0.2">
      <c r="A20" t="s">
        <v>200</v>
      </c>
      <c r="B20" t="s">
        <v>192</v>
      </c>
      <c r="C20" t="s">
        <v>197</v>
      </c>
      <c r="E20" t="s">
        <v>69</v>
      </c>
      <c r="F20" t="s">
        <v>191</v>
      </c>
      <c r="J20" t="s">
        <v>196</v>
      </c>
    </row>
  </sheetData>
  <hyperlinks>
    <hyperlink ref="J11" r:id="rId1" xr:uid="{FBBA50AB-2952-9F43-883D-9A11D2D39C86}"/>
    <hyperlink ref="J9" r:id="rId2" xr:uid="{F0CF3696-1BA1-5C43-9863-A926EBA2EA13}"/>
    <hyperlink ref="J10" r:id="rId3" xr:uid="{EAD1F518-105F-A543-A35F-D9623B74AF78}"/>
    <hyperlink ref="J12" r:id="rId4" xr:uid="{6E80B355-568F-5044-97B9-11158FDCBA4C}"/>
    <hyperlink ref="J13" r:id="rId5" xr:uid="{36D6FECF-5061-174F-90CC-DB73E4F2E12F}"/>
    <hyperlink ref="J18" r:id="rId6" xr:uid="{CC16F52F-6E02-5A48-8D89-9512EB3E6A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BE8B-F6ED-034E-98E8-60BCAE861F6C}">
  <dimension ref="A1:C22"/>
  <sheetViews>
    <sheetView tabSelected="1" zoomScale="107" zoomScaleNormal="107" workbookViewId="0">
      <selection activeCell="C22" sqref="C22"/>
    </sheetView>
  </sheetViews>
  <sheetFormatPr baseColWidth="10" defaultRowHeight="16" x14ac:dyDescent="0.2"/>
  <cols>
    <col min="1" max="1" width="63.83203125" customWidth="1"/>
    <col min="2" max="2" width="71.33203125" customWidth="1"/>
    <col min="3" max="3" width="39.33203125" customWidth="1"/>
  </cols>
  <sheetData>
    <row r="1" spans="1:3" x14ac:dyDescent="0.2">
      <c r="A1" s="5" t="s">
        <v>135</v>
      </c>
    </row>
    <row r="2" spans="1:3" s="6" customFormat="1" ht="34" x14ac:dyDescent="0.2">
      <c r="A2" s="6" t="s">
        <v>137</v>
      </c>
      <c r="B2" s="6" t="s">
        <v>136</v>
      </c>
    </row>
    <row r="3" spans="1:3" s="6" customFormat="1" ht="34" x14ac:dyDescent="0.2">
      <c r="A3" s="6" t="s">
        <v>139</v>
      </c>
      <c r="B3" s="7" t="s">
        <v>138</v>
      </c>
    </row>
    <row r="4" spans="1:3" s="6" customFormat="1" ht="34" x14ac:dyDescent="0.2">
      <c r="A4" s="6" t="s">
        <v>141</v>
      </c>
      <c r="B4" s="7" t="s">
        <v>140</v>
      </c>
      <c r="C4" s="6" t="s">
        <v>142</v>
      </c>
    </row>
    <row r="5" spans="1:3" s="6" customFormat="1" ht="17" x14ac:dyDescent="0.2">
      <c r="A5" s="6" t="s">
        <v>144</v>
      </c>
      <c r="B5" s="7" t="s">
        <v>143</v>
      </c>
    </row>
    <row r="6" spans="1:3" s="6" customFormat="1" ht="34" x14ac:dyDescent="0.2">
      <c r="A6" s="6" t="s">
        <v>145</v>
      </c>
      <c r="B6" s="7" t="s">
        <v>146</v>
      </c>
    </row>
    <row r="7" spans="1:3" s="6" customFormat="1" ht="34" x14ac:dyDescent="0.2">
      <c r="A7" s="6" t="s">
        <v>148</v>
      </c>
      <c r="B7" s="7" t="s">
        <v>147</v>
      </c>
      <c r="C7" s="6" t="s">
        <v>149</v>
      </c>
    </row>
    <row r="8" spans="1:3" s="6" customFormat="1" ht="34" x14ac:dyDescent="0.2">
      <c r="A8" s="6" t="s">
        <v>154</v>
      </c>
      <c r="B8" s="7" t="s">
        <v>155</v>
      </c>
    </row>
    <row r="9" spans="1:3" s="6" customFormat="1" x14ac:dyDescent="0.2"/>
    <row r="10" spans="1:3" s="6" customFormat="1" x14ac:dyDescent="0.2"/>
    <row r="11" spans="1:3" s="6" customFormat="1" x14ac:dyDescent="0.2"/>
    <row r="12" spans="1:3" s="6" customFormat="1" x14ac:dyDescent="0.2"/>
    <row r="13" spans="1:3" s="6" customFormat="1" x14ac:dyDescent="0.2"/>
    <row r="14" spans="1:3" s="6" customFormat="1" x14ac:dyDescent="0.2"/>
    <row r="15" spans="1:3" s="6" customFormat="1" x14ac:dyDescent="0.2"/>
    <row r="16" spans="1:3" s="6" customFormat="1" ht="17" x14ac:dyDescent="0.2">
      <c r="A16" s="8" t="s">
        <v>150</v>
      </c>
    </row>
    <row r="17" spans="1:3" s="6" customFormat="1" ht="17" x14ac:dyDescent="0.2">
      <c r="A17" s="6" t="s">
        <v>152</v>
      </c>
      <c r="B17" s="7" t="s">
        <v>151</v>
      </c>
      <c r="C17" s="6" t="s">
        <v>153</v>
      </c>
    </row>
    <row r="18" spans="1:3" s="6" customFormat="1" ht="17" x14ac:dyDescent="0.2">
      <c r="A18" t="s">
        <v>205</v>
      </c>
      <c r="B18" s="7" t="s">
        <v>156</v>
      </c>
    </row>
    <row r="19" spans="1:3" s="6" customFormat="1" x14ac:dyDescent="0.2"/>
    <row r="21" spans="1:3" x14ac:dyDescent="0.2">
      <c r="A21" s="5" t="s">
        <v>157</v>
      </c>
    </row>
    <row r="22" spans="1:3" x14ac:dyDescent="0.2">
      <c r="A22" t="s">
        <v>160</v>
      </c>
      <c r="B22" s="9" t="s">
        <v>158</v>
      </c>
      <c r="C22" t="s">
        <v>159</v>
      </c>
    </row>
  </sheetData>
  <hyperlinks>
    <hyperlink ref="B5" r:id="rId1" xr:uid="{C5424597-DB1E-4C40-B96F-CBB23659F93A}"/>
    <hyperlink ref="B6" r:id="rId2" xr:uid="{1B2DA229-A5ED-D346-A617-A85BD17C27A5}"/>
    <hyperlink ref="B7" r:id="rId3" xr:uid="{9D68D773-2BDC-6B46-8681-23EB87CDCADF}"/>
    <hyperlink ref="B3" r:id="rId4" xr:uid="{33DAC83A-0537-0742-B851-7D7BFFDED483}"/>
    <hyperlink ref="B4" r:id="rId5" xr:uid="{7A0908FB-7DAD-3A47-BAFC-047692951EAB}"/>
    <hyperlink ref="B8" r:id="rId6" xr:uid="{C56885C6-8AAF-6548-86D9-00B9C82ACE47}"/>
    <hyperlink ref="B17" r:id="rId7" xr:uid="{18D24FD5-E485-2642-97C4-AEAFD6C8337F}"/>
    <hyperlink ref="B18" r:id="rId8" xr:uid="{6B33DAAA-76C7-3D4F-90EF-FA86CE5AE552}"/>
    <hyperlink ref="B22" r:id="rId9" xr:uid="{FBDC49BD-397F-C747-8EFD-0A205CF9D6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Antibodies</vt:lpstr>
      <vt:lpstr>ab_eff</vt:lpstr>
      <vt:lpstr>Papers</vt:lpstr>
      <vt:lpstr>Natural 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 </cp:lastModifiedBy>
  <dcterms:created xsi:type="dcterms:W3CDTF">2023-07-20T06:16:02Z</dcterms:created>
  <dcterms:modified xsi:type="dcterms:W3CDTF">2024-01-19T05:02:42Z</dcterms:modified>
</cp:coreProperties>
</file>