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34AAC1DA-E222-4E4E-8BF6-03A9113BB9CD}" xr6:coauthVersionLast="47" xr6:coauthVersionMax="47" xr10:uidLastSave="{00000000-0000-0000-0000-000000000000}"/>
  <bookViews>
    <workbookView xWindow="21220" yWindow="7280" windowWidth="24780" windowHeight="18620" activeTab="1" xr2:uid="{EB31B1D0-F9A6-424A-A571-FCA1CB7357B7}"/>
  </bookViews>
  <sheets>
    <sheet name="Sheet1" sheetId="1" r:id="rId1"/>
    <sheet name="Sheet2" sheetId="2" r:id="rId2"/>
    <sheet name="Papers" sheetId="3" r:id="rId3"/>
  </sheets>
  <definedNames>
    <definedName name="_xlnm._FilterDatabase" localSheetId="0" hidden="1">Sheet1!$A$1:$AE$71</definedName>
    <definedName name="_xlnm._FilterDatabase" localSheetId="1" hidden="1">Sheet2!$A$1:$O$65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1" l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7" i="1"/>
  <c r="C106" i="1"/>
  <c r="C105" i="1"/>
  <c r="C104" i="1"/>
  <c r="C103" i="1"/>
  <c r="C102" i="1"/>
  <c r="C108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65" i="2"/>
  <c r="E65" i="2"/>
  <c r="F64" i="2"/>
  <c r="E64" i="2"/>
  <c r="F57" i="2"/>
  <c r="E57" i="2"/>
  <c r="F41" i="2"/>
  <c r="E41" i="2"/>
  <c r="F54" i="2"/>
  <c r="E54" i="2"/>
  <c r="F51" i="2"/>
  <c r="E51" i="2"/>
  <c r="B36" i="2"/>
  <c r="A36" i="2"/>
  <c r="F36" i="2"/>
  <c r="E36" i="2"/>
  <c r="F16" i="2"/>
  <c r="E16" i="2"/>
  <c r="F11" i="2"/>
  <c r="E11" i="2"/>
  <c r="F4" i="2"/>
  <c r="E4" i="2"/>
  <c r="K18" i="2"/>
  <c r="K19" i="2"/>
  <c r="K17" i="2"/>
  <c r="G47" i="1"/>
  <c r="G49" i="1" s="1"/>
  <c r="G51" i="1" s="1"/>
  <c r="G53" i="1" s="1"/>
  <c r="G55" i="1" s="1"/>
  <c r="G46" i="1"/>
  <c r="G48" i="1" s="1"/>
  <c r="G50" i="1" s="1"/>
  <c r="G52" i="1" s="1"/>
  <c r="G54" i="1" s="1"/>
  <c r="X42" i="1"/>
  <c r="X43" i="1"/>
  <c r="X41" i="1"/>
  <c r="X40" i="1"/>
  <c r="X39" i="1"/>
  <c r="X38" i="1"/>
  <c r="X37" i="1"/>
  <c r="X36" i="1"/>
  <c r="X34" i="1"/>
  <c r="X35" i="1"/>
  <c r="T43" i="1"/>
  <c r="T41" i="1"/>
  <c r="T39" i="1"/>
  <c r="T37" i="1"/>
  <c r="T35" i="1"/>
  <c r="AA29" i="1"/>
  <c r="AA26" i="1"/>
  <c r="AA22" i="1"/>
  <c r="AA18" i="1"/>
  <c r="AD65" i="1"/>
  <c r="AD64" i="1"/>
  <c r="AD63" i="1"/>
  <c r="AD62" i="1"/>
  <c r="AD61" i="1"/>
  <c r="AD60" i="1"/>
  <c r="Q29" i="1"/>
  <c r="Q30" i="1"/>
  <c r="Q31" i="1"/>
  <c r="Q32" i="1"/>
  <c r="Q33" i="1"/>
  <c r="Q34" i="1"/>
  <c r="Q28" i="1"/>
  <c r="R28" i="1" s="1"/>
  <c r="L35" i="1"/>
  <c r="L36" i="1"/>
  <c r="L41" i="1"/>
  <c r="L40" i="1"/>
  <c r="L39" i="1"/>
  <c r="L38" i="1"/>
  <c r="L37" i="1"/>
  <c r="L34" i="1"/>
  <c r="L33" i="1"/>
  <c r="L32" i="1"/>
  <c r="L31" i="1"/>
  <c r="L30" i="1"/>
  <c r="L28" i="1"/>
  <c r="L29" i="1"/>
  <c r="Z29" i="1"/>
  <c r="Z26" i="1"/>
  <c r="Z24" i="1"/>
  <c r="Z22" i="1"/>
  <c r="Z20" i="1"/>
  <c r="Z18" i="1"/>
  <c r="Z16" i="1"/>
  <c r="Y64" i="1"/>
  <c r="Y63" i="1"/>
  <c r="Y62" i="1"/>
  <c r="Y61" i="1"/>
  <c r="Y6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A14" i="1"/>
  <c r="Z14" i="1"/>
  <c r="AA12" i="1"/>
  <c r="Z12" i="1"/>
  <c r="AA10" i="1"/>
  <c r="Z10" i="1"/>
  <c r="AA8" i="1"/>
  <c r="AA6" i="1"/>
  <c r="Z6" i="1"/>
  <c r="AA4" i="1"/>
  <c r="Z4" i="1"/>
  <c r="AC4" i="1"/>
  <c r="AC14" i="1"/>
  <c r="AC12" i="1"/>
  <c r="AC10" i="1"/>
  <c r="AC8" i="1"/>
  <c r="AC6" i="1"/>
  <c r="AB14" i="1"/>
  <c r="AB12" i="1"/>
  <c r="AB10" i="1"/>
  <c r="AB8" i="1"/>
  <c r="AB6" i="1"/>
  <c r="AB4" i="1"/>
  <c r="T7" i="1"/>
  <c r="T9" i="1" s="1"/>
  <c r="T11" i="1" s="1"/>
  <c r="T13" i="1" s="1"/>
  <c r="T15" i="1" s="1"/>
  <c r="T6" i="1"/>
  <c r="T8" i="1" s="1"/>
  <c r="T10" i="1" s="1"/>
  <c r="T12" i="1" s="1"/>
  <c r="T14" i="1" s="1"/>
  <c r="Q26" i="1"/>
  <c r="Q24" i="1"/>
  <c r="Q22" i="1"/>
  <c r="Q20" i="1"/>
  <c r="Z35" i="1" l="1"/>
  <c r="Z37" i="1"/>
  <c r="AA43" i="1"/>
  <c r="Z41" i="1"/>
  <c r="R32" i="1"/>
  <c r="AA39" i="1"/>
  <c r="AA41" i="1"/>
  <c r="R34" i="1"/>
  <c r="R30" i="1"/>
  <c r="AA37" i="1"/>
  <c r="Z43" i="1"/>
  <c r="Z39" i="1"/>
  <c r="R31" i="1"/>
  <c r="R29" i="1"/>
  <c r="R33" i="1"/>
</calcChain>
</file>

<file path=xl/sharedStrings.xml><?xml version="1.0" encoding="utf-8"?>
<sst xmlns="http://schemas.openxmlformats.org/spreadsheetml/2006/main" count="1569" uniqueCount="102">
  <si>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</si>
  <si>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</si>
  <si>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</si>
  <si>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</si>
  <si>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</si>
  <si>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</si>
  <si>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</si>
  <si>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</si>
  <si>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</si>
  <si>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</si>
  <si>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</si>
  <si>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</si>
  <si>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</si>
  <si>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</si>
  <si>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</si>
  <si>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</si>
  <si>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</si>
  <si>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</si>
  <si>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</si>
  <si>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</si>
  <si>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</si>
  <si>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</si>
  <si>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</si>
  <si>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</si>
  <si>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</si>
  <si>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</si>
  <si>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</si>
  <si>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</si>
  <si>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</si>
  <si>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</si>
  <si>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</si>
  <si>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</si>
  <si>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</si>
  <si>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</si>
  <si>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</si>
  <si>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</si>
  <si>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</si>
  <si>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</si>
  <si>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</si>
  <si>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</si>
  <si>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</si>
  <si>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</si>
  <si>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</si>
  <si>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</si>
  <si>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</si>
  <si>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</si>
  <si>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</si>
  <si>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</si>
  <si>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</si>
  <si>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</si>
  <si>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</si>
  <si>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</si>
  <si>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</si>
  <si>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</si>
  <si>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</si>
  <si>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</si>
  <si>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</si>
  <si>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</si>
  <si>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</si>
  <si>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</si>
  <si>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Moderate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</si>
  <si>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</si>
  <si>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</si>
  <si>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</si>
  <si>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</si>
  <si>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</si>
  <si>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</si>
  <si>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</si>
  <si>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</si>
  <si>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</si>
  <si>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</si>
  <si>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</si>
  <si>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</si>
  <si>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</si>
  <si>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</si>
  <si>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</si>
  <si>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</si>
  <si>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</si>
  <si>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</si>
  <si>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</si>
  <si>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</si>
  <si>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</si>
  <si>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</si>
  <si>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</si>
  <si>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</si>
  <si>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</si>
  <si>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</si>
  <si>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</si>
  <si>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</si>
  <si>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</si>
  <si>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</si>
  <si>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</si>
  <si>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</si>
  <si>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</si>
  <si>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</si>
  <si>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</si>
  <si>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</si>
  <si>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</si>
  <si>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</si>
  <si>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</si>
  <si>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</si>
  <si>
    <t>AzSanofi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</si>
</sst>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Sheet1!$Y$60:$Y$64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Sheet1!$Z$60:$Z$64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Sheet1!$AA$59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Sheet1!$Y$60:$Y$64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Sheet1!$AA$60:$AA$64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Sheet1!$AE$59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Sheet1!$AD$60:$AD$65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Sheet1!$AE$60:$AE$65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311150</xdr:colOff>
      <xdr:row>18</xdr:row>
      <xdr:rowOff>12700</xdr:rowOff>
    </xdr:from>
    <xdr:to>
      <xdr:col>52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E149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6" x14ac:dyDescent="0.2"/>
  <cols>
    <col min="1" max="1" width="13.83203125" bestFit="1" customWidth="1"/>
    <col min="2" max="6" width="13.83203125" customWidth="1"/>
    <col min="9" max="9" width="13.6640625" bestFit="1" customWidth="1"/>
    <col min="10" max="10" width="13.6640625" customWidth="1"/>
    <col min="12" max="12" width="17.5" bestFit="1" customWidth="1"/>
    <col min="13" max="13" width="12.83203125" bestFit="1" customWidth="1"/>
    <col min="14" max="16" width="12.83203125" customWidth="1"/>
    <col min="19" max="19" width="12" bestFit="1" customWidth="1"/>
    <col min="23" max="23" width="13.33203125" bestFit="1" customWidth="1"/>
  </cols>
  <sheetData>
    <row r="1" spans="1:29" x14ac:dyDescent="0.2">
      <c r="A1" t="s">
        <v>0</v>
      </c>
      <c r="B1" t="s">
        <v>66</v>
      </c>
      <c r="C1" t="s">
        <v>50</v>
      </c>
      <c r="D1" t="s">
        <v>4</v>
      </c>
      <c r="E1" t="s">
        <v>38</v>
      </c>
      <c r="F1" t="s">
        <v>40</v>
      </c>
      <c r="G1" t="s">
        <v>1</v>
      </c>
      <c r="H1" t="s">
        <v>46</v>
      </c>
      <c r="I1" t="s">
        <v>45</v>
      </c>
      <c r="J1" t="s">
        <v>47</v>
      </c>
      <c r="K1" t="s">
        <v>41</v>
      </c>
      <c r="L1" t="s">
        <v>44</v>
      </c>
      <c r="M1" t="s">
        <v>12</v>
      </c>
      <c r="N1" t="s">
        <v>42</v>
      </c>
      <c r="O1" t="s">
        <v>18</v>
      </c>
      <c r="P1" t="s">
        <v>43</v>
      </c>
      <c r="S1" t="s">
        <v>0</v>
      </c>
      <c r="T1" t="s">
        <v>1</v>
      </c>
      <c r="U1" t="s">
        <v>7</v>
      </c>
      <c r="V1" t="s">
        <v>4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21</v>
      </c>
      <c r="AC1" t="s">
        <v>22</v>
      </c>
    </row>
    <row r="2" spans="1:29" x14ac:dyDescent="0.2">
      <c r="A2" t="s">
        <v>6</v>
      </c>
      <c r="B2" t="str">
        <f>LEFT(A2,FIND(" ",A2)-1)</f>
        <v>Pfizer</v>
      </c>
      <c r="C2" t="str">
        <f>RIGHT(A2,LEN(A2)-FIND(" ",A2))</f>
        <v>maternal</v>
      </c>
      <c r="D2" t="s">
        <v>33</v>
      </c>
      <c r="E2" t="s">
        <v>39</v>
      </c>
      <c r="F2" t="s">
        <v>2</v>
      </c>
      <c r="G2">
        <v>0</v>
      </c>
      <c r="H2" t="s">
        <v>8</v>
      </c>
      <c r="I2" t="s">
        <v>16</v>
      </c>
      <c r="K2">
        <v>1543.9490748631799</v>
      </c>
      <c r="L2" s="2">
        <f>K2/K$2</f>
        <v>1</v>
      </c>
      <c r="M2" t="s">
        <v>13</v>
      </c>
      <c r="S2" t="s">
        <v>3</v>
      </c>
      <c r="T2">
        <v>0</v>
      </c>
      <c r="U2" t="s">
        <v>9</v>
      </c>
      <c r="V2" t="s">
        <v>16</v>
      </c>
      <c r="W2">
        <v>3480</v>
      </c>
    </row>
    <row r="3" spans="1:29" x14ac:dyDescent="0.2">
      <c r="A3" t="s">
        <v>6</v>
      </c>
      <c r="B3" t="str">
        <f t="shared" ref="B3:B66" si="0">LEFT(A3,FIND(" ",A3)-1)</f>
        <v>Pfizer</v>
      </c>
      <c r="C3" t="str">
        <f t="shared" ref="C3:C66" si="1">RIGHT(A3,LEN(A3)-FIND(" ",A3))</f>
        <v>maternal</v>
      </c>
      <c r="D3" t="s">
        <v>33</v>
      </c>
      <c r="E3" t="s">
        <v>39</v>
      </c>
      <c r="F3" t="s">
        <v>2</v>
      </c>
      <c r="G3">
        <v>0</v>
      </c>
      <c r="H3" t="s">
        <v>8</v>
      </c>
      <c r="I3" t="s">
        <v>48</v>
      </c>
      <c r="J3" t="s">
        <v>5</v>
      </c>
      <c r="K3">
        <v>1635.72762527242</v>
      </c>
      <c r="L3" s="2">
        <f t="shared" ref="L3:L9" si="2">K3/K$2</f>
        <v>1.0594440269458845</v>
      </c>
      <c r="M3" t="s">
        <v>13</v>
      </c>
      <c r="S3" t="s">
        <v>3</v>
      </c>
      <c r="T3">
        <v>0</v>
      </c>
      <c r="U3" t="s">
        <v>9</v>
      </c>
      <c r="V3" t="s">
        <v>5</v>
      </c>
      <c r="W3">
        <v>3495</v>
      </c>
    </row>
    <row r="4" spans="1:29" x14ac:dyDescent="0.2">
      <c r="A4" t="s">
        <v>6</v>
      </c>
      <c r="B4" t="str">
        <f t="shared" si="0"/>
        <v>Pfizer</v>
      </c>
      <c r="C4" t="str">
        <f t="shared" si="1"/>
        <v>maternal</v>
      </c>
      <c r="D4" t="s">
        <v>33</v>
      </c>
      <c r="E4" t="s">
        <v>39</v>
      </c>
      <c r="F4" t="s">
        <v>2</v>
      </c>
      <c r="G4">
        <v>30</v>
      </c>
      <c r="H4" t="s">
        <v>8</v>
      </c>
      <c r="I4" t="s">
        <v>16</v>
      </c>
      <c r="K4">
        <v>1582.50146699065</v>
      </c>
      <c r="L4" s="2">
        <f t="shared" si="2"/>
        <v>1.0249699894608806</v>
      </c>
      <c r="M4" t="s">
        <v>13</v>
      </c>
      <c r="S4" t="s">
        <v>3</v>
      </c>
      <c r="T4">
        <v>30</v>
      </c>
      <c r="U4" t="s">
        <v>9</v>
      </c>
      <c r="V4" t="s">
        <v>16</v>
      </c>
      <c r="W4">
        <v>3292</v>
      </c>
      <c r="X4">
        <v>8</v>
      </c>
      <c r="Y4">
        <v>7</v>
      </c>
      <c r="Z4" s="1">
        <f>1-(X5/W5)/(X4/W4)</f>
        <v>0.75425500149298297</v>
      </c>
      <c r="AA4" s="1">
        <f>1-((X5-X3)/W5)/((X4-X2)/W4)</f>
        <v>0.75425500149298297</v>
      </c>
      <c r="AB4" s="1">
        <f>1-(Y5/W5)/(Y4/W4)</f>
        <v>0.85957428656741885</v>
      </c>
      <c r="AC4" s="1">
        <f>1-((Y5-Y3)/W5)/((Y4-Y2)/W4)</f>
        <v>0.85957428656741885</v>
      </c>
    </row>
    <row r="5" spans="1:29" x14ac:dyDescent="0.2">
      <c r="A5" t="s">
        <v>6</v>
      </c>
      <c r="B5" t="str">
        <f t="shared" si="0"/>
        <v>Pfizer</v>
      </c>
      <c r="C5" t="str">
        <f t="shared" si="1"/>
        <v>maternal</v>
      </c>
      <c r="D5" t="s">
        <v>33</v>
      </c>
      <c r="E5" t="s">
        <v>39</v>
      </c>
      <c r="F5" t="s">
        <v>2</v>
      </c>
      <c r="G5">
        <v>30</v>
      </c>
      <c r="H5" t="s">
        <v>8</v>
      </c>
      <c r="I5" t="s">
        <v>48</v>
      </c>
      <c r="J5" t="s">
        <v>5</v>
      </c>
      <c r="K5">
        <v>28652.452507083799</v>
      </c>
      <c r="L5" s="2">
        <f t="shared" si="2"/>
        <v>18.557899981009989</v>
      </c>
      <c r="M5" t="s">
        <v>13</v>
      </c>
      <c r="S5" t="s">
        <v>3</v>
      </c>
      <c r="T5">
        <v>30</v>
      </c>
      <c r="U5" t="s">
        <v>9</v>
      </c>
      <c r="V5" t="s">
        <v>5</v>
      </c>
      <c r="W5">
        <v>3349</v>
      </c>
      <c r="X5">
        <v>2</v>
      </c>
      <c r="Y5">
        <v>1</v>
      </c>
      <c r="AB5" s="1"/>
    </row>
    <row r="6" spans="1:29" x14ac:dyDescent="0.2">
      <c r="A6" t="s">
        <v>6</v>
      </c>
      <c r="B6" t="str">
        <f t="shared" si="0"/>
        <v>Pfizer</v>
      </c>
      <c r="C6" t="str">
        <f t="shared" si="1"/>
        <v>maternal</v>
      </c>
      <c r="D6" t="s">
        <v>33</v>
      </c>
      <c r="E6" t="s">
        <v>39</v>
      </c>
      <c r="F6" t="s">
        <v>2</v>
      </c>
      <c r="G6">
        <v>60</v>
      </c>
      <c r="H6" t="s">
        <v>8</v>
      </c>
      <c r="I6" t="s">
        <v>16</v>
      </c>
      <c r="K6">
        <v>1137.5147924228399</v>
      </c>
      <c r="L6" s="2">
        <f t="shared" si="2"/>
        <v>0.73675667866418659</v>
      </c>
      <c r="M6" t="s">
        <v>13</v>
      </c>
      <c r="S6" t="s">
        <v>3</v>
      </c>
      <c r="T6">
        <f>T4+30</f>
        <v>60</v>
      </c>
      <c r="U6" t="s">
        <v>9</v>
      </c>
      <c r="V6" t="s">
        <v>16</v>
      </c>
      <c r="W6">
        <v>2973</v>
      </c>
      <c r="Y6">
        <v>28</v>
      </c>
      <c r="Z6" s="1" t="e">
        <f>1-(X7/W7)/(X6/W6)</f>
        <v>#DIV/0!</v>
      </c>
      <c r="AA6" s="1">
        <f>1-((X7-X5)/W7)/((X6-X4)/W6)</f>
        <v>2.2216469428007892</v>
      </c>
      <c r="AB6" s="1">
        <f>1-(Y7/W7)/(Y6/W6)</f>
        <v>0.86038320653705269</v>
      </c>
      <c r="AC6" s="1">
        <f>1-((Y7-Y5)/W7)/((Y6-Y4)/W6)</f>
        <v>0.86038320653705269</v>
      </c>
    </row>
    <row r="7" spans="1:29" x14ac:dyDescent="0.2">
      <c r="A7" t="s">
        <v>6</v>
      </c>
      <c r="B7" t="str">
        <f t="shared" si="0"/>
        <v>Pfizer</v>
      </c>
      <c r="C7" t="str">
        <f t="shared" si="1"/>
        <v>maternal</v>
      </c>
      <c r="D7" t="s">
        <v>33</v>
      </c>
      <c r="E7" t="s">
        <v>39</v>
      </c>
      <c r="F7" t="s">
        <v>2</v>
      </c>
      <c r="G7">
        <v>60</v>
      </c>
      <c r="H7" t="s">
        <v>8</v>
      </c>
      <c r="I7" t="s">
        <v>48</v>
      </c>
      <c r="J7" t="s">
        <v>5</v>
      </c>
      <c r="K7">
        <v>14023.1527176825</v>
      </c>
      <c r="L7" s="2">
        <f t="shared" si="2"/>
        <v>9.0826523659306506</v>
      </c>
      <c r="M7" t="s">
        <v>13</v>
      </c>
      <c r="S7" t="s">
        <v>3</v>
      </c>
      <c r="T7">
        <f t="shared" ref="T7:T15" si="3">T5+30</f>
        <v>60</v>
      </c>
      <c r="U7" t="s">
        <v>9</v>
      </c>
      <c r="V7" t="s">
        <v>5</v>
      </c>
      <c r="W7">
        <v>3042</v>
      </c>
      <c r="X7">
        <v>12</v>
      </c>
      <c r="Y7">
        <v>4</v>
      </c>
    </row>
    <row r="8" spans="1:29" x14ac:dyDescent="0.2">
      <c r="A8" t="s">
        <v>6</v>
      </c>
      <c r="B8" t="str">
        <f t="shared" si="0"/>
        <v>Pfizer</v>
      </c>
      <c r="C8" t="str">
        <f t="shared" si="1"/>
        <v>maternal</v>
      </c>
      <c r="D8" t="s">
        <v>33</v>
      </c>
      <c r="E8" t="s">
        <v>39</v>
      </c>
      <c r="F8" t="s">
        <v>2</v>
      </c>
      <c r="G8">
        <v>240</v>
      </c>
      <c r="H8" t="s">
        <v>8</v>
      </c>
      <c r="I8" t="s">
        <v>16</v>
      </c>
      <c r="K8">
        <v>2137.52192605253</v>
      </c>
      <c r="L8" s="2">
        <f t="shared" si="2"/>
        <v>1.3844510553186158</v>
      </c>
      <c r="M8" t="s">
        <v>13</v>
      </c>
      <c r="S8" t="s">
        <v>3</v>
      </c>
      <c r="T8">
        <f t="shared" si="3"/>
        <v>90</v>
      </c>
      <c r="U8" t="s">
        <v>9</v>
      </c>
      <c r="V8" t="s">
        <v>16</v>
      </c>
      <c r="W8">
        <v>2899</v>
      </c>
      <c r="X8">
        <v>56</v>
      </c>
      <c r="Y8">
        <v>33</v>
      </c>
      <c r="Z8" s="1"/>
      <c r="AA8" s="1">
        <f>1-((X9-X7)/W9)/((X8-X6)/W8)</f>
        <v>0.79160876024344662</v>
      </c>
      <c r="AB8" s="1">
        <f>1-(Y9/W9)/(Y8/W8)</f>
        <v>0.82318319050959099</v>
      </c>
      <c r="AC8" s="1">
        <f>1-((Y9-Y7)/W9)/((Y8-Y6)/W8)</f>
        <v>0.61100301912110033</v>
      </c>
    </row>
    <row r="9" spans="1:29" x14ac:dyDescent="0.2">
      <c r="A9" t="s">
        <v>6</v>
      </c>
      <c r="B9" t="str">
        <f t="shared" si="0"/>
        <v>Pfizer</v>
      </c>
      <c r="C9" t="str">
        <f t="shared" si="1"/>
        <v>maternal</v>
      </c>
      <c r="D9" t="s">
        <v>33</v>
      </c>
      <c r="E9" t="s">
        <v>39</v>
      </c>
      <c r="F9" t="s">
        <v>2</v>
      </c>
      <c r="G9">
        <v>240</v>
      </c>
      <c r="H9" t="s">
        <v>8</v>
      </c>
      <c r="I9" t="s">
        <v>48</v>
      </c>
      <c r="J9" t="s">
        <v>5</v>
      </c>
      <c r="K9">
        <v>11345.482268116401</v>
      </c>
      <c r="L9" s="2">
        <f t="shared" si="2"/>
        <v>7.3483526450649306</v>
      </c>
      <c r="M9" t="s">
        <v>13</v>
      </c>
      <c r="S9" t="s">
        <v>3</v>
      </c>
      <c r="T9">
        <f t="shared" si="3"/>
        <v>90</v>
      </c>
      <c r="U9" t="s">
        <v>9</v>
      </c>
      <c r="V9" t="s">
        <v>5</v>
      </c>
      <c r="W9">
        <v>2981</v>
      </c>
      <c r="X9">
        <v>24</v>
      </c>
      <c r="Y9">
        <v>6</v>
      </c>
    </row>
    <row r="10" spans="1:29" x14ac:dyDescent="0.2">
      <c r="A10" t="s">
        <v>3</v>
      </c>
      <c r="B10" t="str">
        <f t="shared" si="0"/>
        <v>Pfizer</v>
      </c>
      <c r="C10" t="str">
        <f t="shared" si="1"/>
        <v>infants</v>
      </c>
      <c r="D10" t="s">
        <v>34</v>
      </c>
      <c r="E10" t="s">
        <v>39</v>
      </c>
      <c r="F10" t="s">
        <v>2</v>
      </c>
      <c r="G10">
        <v>0</v>
      </c>
      <c r="H10" t="s">
        <v>9</v>
      </c>
      <c r="I10" t="s">
        <v>16</v>
      </c>
      <c r="K10">
        <v>2121.2885444118601</v>
      </c>
      <c r="L10" s="2">
        <f>K10/K$10</f>
        <v>1</v>
      </c>
      <c r="M10" t="s">
        <v>13</v>
      </c>
      <c r="S10" t="s">
        <v>3</v>
      </c>
      <c r="T10">
        <f t="shared" si="3"/>
        <v>120</v>
      </c>
      <c r="U10" t="s">
        <v>9</v>
      </c>
      <c r="V10" t="s">
        <v>16</v>
      </c>
      <c r="W10">
        <v>2833</v>
      </c>
      <c r="X10">
        <v>81</v>
      </c>
      <c r="Y10">
        <v>46</v>
      </c>
      <c r="Z10" s="1">
        <f>1-(X11/W11)/(X10/W10)</f>
        <v>0.58020034208877369</v>
      </c>
      <c r="AA10" s="1">
        <f>1-((X11-X9)/W11)/((X10-X8)/W10)</f>
        <v>0.57252400548696847</v>
      </c>
      <c r="AB10" s="1">
        <f>1-(Y11/W11)/(Y10/W10)</f>
        <v>0.7465557344784397</v>
      </c>
      <c r="AC10" s="1">
        <f>1-((Y11-Y9)/W11)/((Y10-Y8)/W10)</f>
        <v>0.55159860715416265</v>
      </c>
    </row>
    <row r="11" spans="1:29" x14ac:dyDescent="0.2">
      <c r="A11" t="s">
        <v>3</v>
      </c>
      <c r="B11" t="str">
        <f t="shared" si="0"/>
        <v>Pfizer</v>
      </c>
      <c r="C11" t="str">
        <f t="shared" si="1"/>
        <v>infants</v>
      </c>
      <c r="D11" t="s">
        <v>34</v>
      </c>
      <c r="E11" t="s">
        <v>39</v>
      </c>
      <c r="F11" t="s">
        <v>2</v>
      </c>
      <c r="G11">
        <v>30</v>
      </c>
      <c r="H11" t="s">
        <v>9</v>
      </c>
      <c r="I11" t="s">
        <v>16</v>
      </c>
      <c r="K11">
        <v>1580.8638782742501</v>
      </c>
      <c r="L11" s="2">
        <f t="shared" ref="L11:L19" si="4">K11/K$10</f>
        <v>0.74523755027987193</v>
      </c>
      <c r="M11" t="s">
        <v>13</v>
      </c>
      <c r="S11" t="s">
        <v>3</v>
      </c>
      <c r="T11">
        <f t="shared" si="3"/>
        <v>120</v>
      </c>
      <c r="U11" t="s">
        <v>9</v>
      </c>
      <c r="V11" t="s">
        <v>5</v>
      </c>
      <c r="W11">
        <v>2916</v>
      </c>
      <c r="X11">
        <v>35</v>
      </c>
      <c r="Y11">
        <v>12</v>
      </c>
    </row>
    <row r="12" spans="1:29" x14ac:dyDescent="0.2">
      <c r="A12" t="s">
        <v>3</v>
      </c>
      <c r="B12" t="str">
        <f t="shared" si="0"/>
        <v>Pfizer</v>
      </c>
      <c r="C12" t="str">
        <f t="shared" si="1"/>
        <v>infants</v>
      </c>
      <c r="D12" t="s">
        <v>34</v>
      </c>
      <c r="E12" t="s">
        <v>39</v>
      </c>
      <c r="F12" t="s">
        <v>2</v>
      </c>
      <c r="G12">
        <v>60</v>
      </c>
      <c r="H12" t="s">
        <v>9</v>
      </c>
      <c r="I12" t="s">
        <v>16</v>
      </c>
      <c r="K12">
        <v>700.622142371378</v>
      </c>
      <c r="L12" s="2">
        <f t="shared" si="4"/>
        <v>0.33028139628483671</v>
      </c>
      <c r="M12" t="s">
        <v>13</v>
      </c>
      <c r="S12" t="s">
        <v>3</v>
      </c>
      <c r="T12">
        <f t="shared" si="3"/>
        <v>150</v>
      </c>
      <c r="U12" t="s">
        <v>9</v>
      </c>
      <c r="V12" t="s">
        <v>16</v>
      </c>
      <c r="W12">
        <v>2776</v>
      </c>
      <c r="X12">
        <v>99</v>
      </c>
      <c r="Y12">
        <v>55</v>
      </c>
      <c r="Z12" s="1">
        <f>1-(X13/W13)/(X12/W12)</f>
        <v>0.54032124523927805</v>
      </c>
      <c r="AA12" s="1">
        <f>1-((X13-X11)/W13)/((X12-X10)/W12)</f>
        <v>0.35449366352749678</v>
      </c>
      <c r="AB12" s="1">
        <f>1-(Y13/W13)/(Y12/W12)</f>
        <v>0.71832450772108958</v>
      </c>
      <c r="AC12" s="1">
        <f>1-((Y13-Y11)/W13)/((Y12-Y10)/W12)</f>
        <v>0.56966244235166452</v>
      </c>
    </row>
    <row r="13" spans="1:29" x14ac:dyDescent="0.2">
      <c r="A13" t="s">
        <v>3</v>
      </c>
      <c r="B13" t="str">
        <f t="shared" si="0"/>
        <v>Pfizer</v>
      </c>
      <c r="C13" t="str">
        <f t="shared" si="1"/>
        <v>infants</v>
      </c>
      <c r="D13" t="s">
        <v>34</v>
      </c>
      <c r="E13" t="s">
        <v>39</v>
      </c>
      <c r="F13" t="s">
        <v>2</v>
      </c>
      <c r="G13">
        <v>120</v>
      </c>
      <c r="H13" t="s">
        <v>9</v>
      </c>
      <c r="I13" t="s">
        <v>16</v>
      </c>
      <c r="K13">
        <v>470.60810107156402</v>
      </c>
      <c r="L13" s="2">
        <f t="shared" si="4"/>
        <v>0.22185011195732587</v>
      </c>
      <c r="M13" t="s">
        <v>13</v>
      </c>
      <c r="S13" t="s">
        <v>3</v>
      </c>
      <c r="T13">
        <f t="shared" si="3"/>
        <v>150</v>
      </c>
      <c r="U13" t="s">
        <v>9</v>
      </c>
      <c r="V13" t="s">
        <v>5</v>
      </c>
      <c r="W13">
        <v>2867</v>
      </c>
      <c r="X13">
        <v>47</v>
      </c>
      <c r="Y13">
        <v>16</v>
      </c>
    </row>
    <row r="14" spans="1:29" x14ac:dyDescent="0.2">
      <c r="A14" t="s">
        <v>3</v>
      </c>
      <c r="B14" t="str">
        <f t="shared" si="0"/>
        <v>Pfizer</v>
      </c>
      <c r="C14" t="str">
        <f t="shared" si="1"/>
        <v>infants</v>
      </c>
      <c r="D14" t="s">
        <v>34</v>
      </c>
      <c r="E14" t="s">
        <v>39</v>
      </c>
      <c r="F14" t="s">
        <v>2</v>
      </c>
      <c r="G14">
        <v>180</v>
      </c>
      <c r="H14" t="s">
        <v>9</v>
      </c>
      <c r="I14" t="s">
        <v>16</v>
      </c>
      <c r="K14">
        <v>227.34878697438799</v>
      </c>
      <c r="L14" s="2">
        <f t="shared" si="4"/>
        <v>0.10717485255520569</v>
      </c>
      <c r="M14" t="s">
        <v>13</v>
      </c>
      <c r="S14" t="s">
        <v>3</v>
      </c>
      <c r="T14">
        <f t="shared" si="3"/>
        <v>180</v>
      </c>
      <c r="U14" t="s">
        <v>9</v>
      </c>
      <c r="V14" t="s">
        <v>16</v>
      </c>
      <c r="W14">
        <v>2749</v>
      </c>
      <c r="X14">
        <v>117</v>
      </c>
      <c r="Y14">
        <v>62</v>
      </c>
      <c r="Z14" s="1">
        <f>1-(X15/W15)/(X14/W14)</f>
        <v>0.52508637934169844</v>
      </c>
      <c r="AA14" s="1">
        <f>1-((X15-X13)/W15)/((X14-X12)/W14)</f>
        <v>0.45843183609141058</v>
      </c>
      <c r="AB14" s="1">
        <f>1-(Y15/W15)/(Y14/W14)</f>
        <v>0.70126401281171358</v>
      </c>
      <c r="AC14" s="1">
        <f>1-((Y15-Y13)/W15)/((Y14-Y12)/W14)</f>
        <v>0.58221884498480247</v>
      </c>
    </row>
    <row r="15" spans="1:29" x14ac:dyDescent="0.2">
      <c r="A15" t="s">
        <v>3</v>
      </c>
      <c r="B15" t="str">
        <f t="shared" si="0"/>
        <v>Pfizer</v>
      </c>
      <c r="C15" t="str">
        <f t="shared" si="1"/>
        <v>infants</v>
      </c>
      <c r="D15" t="s">
        <v>34</v>
      </c>
      <c r="E15" t="s">
        <v>39</v>
      </c>
      <c r="F15" t="s">
        <v>2</v>
      </c>
      <c r="G15">
        <v>0</v>
      </c>
      <c r="H15" t="s">
        <v>9</v>
      </c>
      <c r="I15" t="s">
        <v>48</v>
      </c>
      <c r="J15" t="s">
        <v>5</v>
      </c>
      <c r="K15">
        <v>26762.269252522499</v>
      </c>
      <c r="L15" s="2">
        <f t="shared" si="4"/>
        <v>12.616043830068623</v>
      </c>
      <c r="M15" t="s">
        <v>13</v>
      </c>
      <c r="S15" t="s">
        <v>3</v>
      </c>
      <c r="T15">
        <f t="shared" si="3"/>
        <v>180</v>
      </c>
      <c r="U15" t="s">
        <v>9</v>
      </c>
      <c r="V15" t="s">
        <v>5</v>
      </c>
      <c r="W15">
        <v>2820</v>
      </c>
      <c r="X15">
        <v>57</v>
      </c>
      <c r="Y15">
        <v>19</v>
      </c>
    </row>
    <row r="16" spans="1:29" x14ac:dyDescent="0.2">
      <c r="A16" t="s">
        <v>3</v>
      </c>
      <c r="B16" t="str">
        <f t="shared" si="0"/>
        <v>Pfizer</v>
      </c>
      <c r="C16" t="str">
        <f t="shared" si="1"/>
        <v>infants</v>
      </c>
      <c r="D16" t="s">
        <v>34</v>
      </c>
      <c r="E16" t="s">
        <v>39</v>
      </c>
      <c r="F16" t="s">
        <v>2</v>
      </c>
      <c r="G16">
        <v>30</v>
      </c>
      <c r="H16" t="s">
        <v>9</v>
      </c>
      <c r="I16" t="s">
        <v>48</v>
      </c>
      <c r="J16" t="s">
        <v>5</v>
      </c>
      <c r="K16">
        <v>15090.7557517652</v>
      </c>
      <c r="L16" s="2">
        <f t="shared" si="4"/>
        <v>7.1139571236166752</v>
      </c>
      <c r="M16" t="s">
        <v>13</v>
      </c>
      <c r="S16" t="s">
        <v>30</v>
      </c>
      <c r="T16">
        <v>1</v>
      </c>
      <c r="U16" t="s">
        <v>8</v>
      </c>
      <c r="V16" t="s">
        <v>16</v>
      </c>
      <c r="W16">
        <v>17069</v>
      </c>
      <c r="Z16" s="1" t="e">
        <f>1-(X17/W17)/(X16/W16)</f>
        <v>#DIV/0!</v>
      </c>
      <c r="AA16" s="1"/>
      <c r="AB16" s="1"/>
      <c r="AC16" s="1"/>
    </row>
    <row r="17" spans="1:27" x14ac:dyDescent="0.2">
      <c r="A17" t="s">
        <v>3</v>
      </c>
      <c r="B17" t="str">
        <f t="shared" si="0"/>
        <v>Pfizer</v>
      </c>
      <c r="C17" t="str">
        <f t="shared" si="1"/>
        <v>infants</v>
      </c>
      <c r="D17" t="s">
        <v>34</v>
      </c>
      <c r="E17" t="s">
        <v>39</v>
      </c>
      <c r="F17" t="s">
        <v>2</v>
      </c>
      <c r="G17">
        <v>60</v>
      </c>
      <c r="H17" t="s">
        <v>9</v>
      </c>
      <c r="I17" t="s">
        <v>48</v>
      </c>
      <c r="J17" t="s">
        <v>5</v>
      </c>
      <c r="K17">
        <v>12446.3616731681</v>
      </c>
      <c r="L17" s="2">
        <f t="shared" si="4"/>
        <v>5.8673591133821574</v>
      </c>
      <c r="M17" t="s">
        <v>13</v>
      </c>
      <c r="S17" t="s">
        <v>30</v>
      </c>
      <c r="T17">
        <v>1</v>
      </c>
      <c r="U17" t="s">
        <v>8</v>
      </c>
      <c r="V17" t="s">
        <v>5</v>
      </c>
      <c r="W17">
        <v>17215</v>
      </c>
    </row>
    <row r="18" spans="1:27" x14ac:dyDescent="0.2">
      <c r="A18" t="s">
        <v>3</v>
      </c>
      <c r="B18" t="str">
        <f t="shared" si="0"/>
        <v>Pfizer</v>
      </c>
      <c r="C18" t="str">
        <f t="shared" si="1"/>
        <v>infants</v>
      </c>
      <c r="D18" t="s">
        <v>34</v>
      </c>
      <c r="E18" t="s">
        <v>39</v>
      </c>
      <c r="F18" t="s">
        <v>2</v>
      </c>
      <c r="G18">
        <v>120</v>
      </c>
      <c r="H18" t="s">
        <v>9</v>
      </c>
      <c r="I18" t="s">
        <v>48</v>
      </c>
      <c r="J18" t="s">
        <v>5</v>
      </c>
      <c r="K18">
        <v>2919.5771051851698</v>
      </c>
      <c r="L18" s="2">
        <f t="shared" si="4"/>
        <v>1.3763224776168486</v>
      </c>
      <c r="M18" t="s">
        <v>13</v>
      </c>
      <c r="S18" t="s">
        <v>30</v>
      </c>
      <c r="T18">
        <v>35</v>
      </c>
      <c r="U18" t="s">
        <v>8</v>
      </c>
      <c r="V18" t="s">
        <v>16</v>
      </c>
      <c r="W18">
        <v>17069</v>
      </c>
      <c r="X18">
        <v>14</v>
      </c>
      <c r="Z18" s="1">
        <f>1-(X19/W19)/(X18/W18)</f>
        <v>0.71670885025517617</v>
      </c>
      <c r="AA18" s="1">
        <f>1-((X19-X17)/W19)/((X18-X16)/W18)</f>
        <v>0.71670885025517617</v>
      </c>
    </row>
    <row r="19" spans="1:27" x14ac:dyDescent="0.2">
      <c r="A19" t="s">
        <v>3</v>
      </c>
      <c r="B19" t="str">
        <f t="shared" si="0"/>
        <v>Pfizer</v>
      </c>
      <c r="C19" t="str">
        <f t="shared" si="1"/>
        <v>infants</v>
      </c>
      <c r="D19" t="s">
        <v>34</v>
      </c>
      <c r="E19" t="s">
        <v>39</v>
      </c>
      <c r="F19" t="s">
        <v>2</v>
      </c>
      <c r="G19">
        <v>180</v>
      </c>
      <c r="H19" t="s">
        <v>9</v>
      </c>
      <c r="I19" t="s">
        <v>48</v>
      </c>
      <c r="J19" t="s">
        <v>5</v>
      </c>
      <c r="K19">
        <v>1560.9532240256699</v>
      </c>
      <c r="L19" s="2">
        <f t="shared" si="4"/>
        <v>0.73585143715488899</v>
      </c>
      <c r="M19" t="s">
        <v>13</v>
      </c>
      <c r="S19" t="s">
        <v>30</v>
      </c>
      <c r="T19">
        <v>35</v>
      </c>
      <c r="U19" t="s">
        <v>8</v>
      </c>
      <c r="V19" t="s">
        <v>5</v>
      </c>
      <c r="W19">
        <v>17215</v>
      </c>
      <c r="X19">
        <v>4</v>
      </c>
      <c r="Z19" s="1"/>
      <c r="AA19" s="1"/>
    </row>
    <row r="20" spans="1:27" x14ac:dyDescent="0.2">
      <c r="A20" t="s">
        <v>6</v>
      </c>
      <c r="B20" t="str">
        <f t="shared" si="0"/>
        <v>Pfizer</v>
      </c>
      <c r="C20" t="str">
        <f t="shared" si="1"/>
        <v>maternal</v>
      </c>
      <c r="D20" t="s">
        <v>35</v>
      </c>
      <c r="E20" t="s">
        <v>39</v>
      </c>
      <c r="F20" t="s">
        <v>2</v>
      </c>
      <c r="G20">
        <v>60</v>
      </c>
      <c r="H20" t="s">
        <v>8</v>
      </c>
      <c r="I20" t="s">
        <v>16</v>
      </c>
      <c r="K20">
        <v>455.65456800748302</v>
      </c>
      <c r="M20" t="s">
        <v>10</v>
      </c>
      <c r="Q20">
        <f>K20+K21</f>
        <v>926.4830949372481</v>
      </c>
      <c r="S20" t="s">
        <v>30</v>
      </c>
      <c r="T20">
        <v>72</v>
      </c>
      <c r="U20" t="s">
        <v>8</v>
      </c>
      <c r="V20" t="s">
        <v>16</v>
      </c>
      <c r="W20">
        <v>17069</v>
      </c>
      <c r="X20">
        <v>25</v>
      </c>
      <c r="Z20" s="1">
        <f>1-(X21/W21)/(X20/W20)</f>
        <v>0.52407086842869588</v>
      </c>
      <c r="AA20" s="1"/>
    </row>
    <row r="21" spans="1:27" x14ac:dyDescent="0.2">
      <c r="A21" t="s">
        <v>6</v>
      </c>
      <c r="B21" t="str">
        <f t="shared" si="0"/>
        <v>Pfizer</v>
      </c>
      <c r="C21" t="str">
        <f t="shared" si="1"/>
        <v>maternal</v>
      </c>
      <c r="D21" t="s">
        <v>35</v>
      </c>
      <c r="E21" t="s">
        <v>39</v>
      </c>
      <c r="F21" t="s">
        <v>2</v>
      </c>
      <c r="G21">
        <v>60</v>
      </c>
      <c r="H21" t="s">
        <v>8</v>
      </c>
      <c r="I21" t="s">
        <v>16</v>
      </c>
      <c r="K21">
        <v>470.82852692976502</v>
      </c>
      <c r="M21" t="s">
        <v>11</v>
      </c>
      <c r="S21" t="s">
        <v>30</v>
      </c>
      <c r="T21">
        <v>72</v>
      </c>
      <c r="U21" t="s">
        <v>8</v>
      </c>
      <c r="V21" t="s">
        <v>5</v>
      </c>
      <c r="W21">
        <v>17215</v>
      </c>
      <c r="X21">
        <v>12</v>
      </c>
      <c r="Z21" s="1"/>
      <c r="AA21" s="1"/>
    </row>
    <row r="22" spans="1:27" x14ac:dyDescent="0.2">
      <c r="A22" t="s">
        <v>6</v>
      </c>
      <c r="B22" t="str">
        <f t="shared" si="0"/>
        <v>Pfizer</v>
      </c>
      <c r="C22" t="str">
        <f t="shared" si="1"/>
        <v>maternal</v>
      </c>
      <c r="D22" t="s">
        <v>35</v>
      </c>
      <c r="E22" t="s">
        <v>39</v>
      </c>
      <c r="F22" t="s">
        <v>2</v>
      </c>
      <c r="G22">
        <v>60</v>
      </c>
      <c r="H22" t="s">
        <v>8</v>
      </c>
      <c r="I22" t="s">
        <v>48</v>
      </c>
      <c r="J22" t="s">
        <v>5</v>
      </c>
      <c r="K22">
        <v>3598.5274951666402</v>
      </c>
      <c r="M22" t="s">
        <v>10</v>
      </c>
      <c r="Q22">
        <f t="shared" ref="Q22" si="5">K22+K23</f>
        <v>8038.8549402541794</v>
      </c>
      <c r="S22" t="s">
        <v>30</v>
      </c>
      <c r="T22">
        <v>104</v>
      </c>
      <c r="U22" t="s">
        <v>8</v>
      </c>
      <c r="V22" t="s">
        <v>16</v>
      </c>
      <c r="W22">
        <v>17069</v>
      </c>
      <c r="X22">
        <v>40</v>
      </c>
      <c r="Z22" s="1">
        <f>1-(X23/W23)/(X22/W22)</f>
        <v>0.57860441475457436</v>
      </c>
      <c r="AA22" s="1">
        <f>1-((X23-X19)/W23)/((X22-X18)/W22)</f>
        <v>0.50424048794655829</v>
      </c>
    </row>
    <row r="23" spans="1:27" x14ac:dyDescent="0.2">
      <c r="A23" t="s">
        <v>6</v>
      </c>
      <c r="B23" t="str">
        <f t="shared" si="0"/>
        <v>Pfizer</v>
      </c>
      <c r="C23" t="str">
        <f t="shared" si="1"/>
        <v>maternal</v>
      </c>
      <c r="D23" t="s">
        <v>35</v>
      </c>
      <c r="E23" t="s">
        <v>39</v>
      </c>
      <c r="F23" t="s">
        <v>2</v>
      </c>
      <c r="G23">
        <v>60</v>
      </c>
      <c r="H23" t="s">
        <v>8</v>
      </c>
      <c r="I23" t="s">
        <v>48</v>
      </c>
      <c r="J23" t="s">
        <v>5</v>
      </c>
      <c r="K23">
        <v>4440.3274450875397</v>
      </c>
      <c r="M23" t="s">
        <v>11</v>
      </c>
      <c r="S23" t="s">
        <v>30</v>
      </c>
      <c r="T23">
        <v>104</v>
      </c>
      <c r="U23" t="s">
        <v>8</v>
      </c>
      <c r="V23" t="s">
        <v>5</v>
      </c>
      <c r="W23">
        <v>17215</v>
      </c>
      <c r="X23">
        <v>17</v>
      </c>
      <c r="Z23" s="1"/>
      <c r="AA23" s="1"/>
    </row>
    <row r="24" spans="1:27" x14ac:dyDescent="0.2">
      <c r="A24" t="s">
        <v>3</v>
      </c>
      <c r="B24" t="str">
        <f t="shared" si="0"/>
        <v>Pfizer</v>
      </c>
      <c r="C24" t="str">
        <f t="shared" si="1"/>
        <v>infants</v>
      </c>
      <c r="D24" s="4" t="s">
        <v>36</v>
      </c>
      <c r="E24" t="s">
        <v>39</v>
      </c>
      <c r="F24" t="s">
        <v>2</v>
      </c>
      <c r="G24">
        <v>0</v>
      </c>
      <c r="H24" t="s">
        <v>9</v>
      </c>
      <c r="I24" t="s">
        <v>16</v>
      </c>
      <c r="K24">
        <v>2241.7131332343301</v>
      </c>
      <c r="M24" t="s">
        <v>10</v>
      </c>
      <c r="Q24" t="e">
        <f>#REF!+#REF!</f>
        <v>#REF!</v>
      </c>
      <c r="S24" t="s">
        <v>30</v>
      </c>
      <c r="T24">
        <v>147</v>
      </c>
      <c r="U24" t="s">
        <v>8</v>
      </c>
      <c r="V24" t="s">
        <v>16</v>
      </c>
      <c r="W24">
        <v>17069</v>
      </c>
      <c r="X24">
        <v>52</v>
      </c>
      <c r="Z24" s="1">
        <f>1-(X27/W27)/(X26/W26)</f>
        <v>0.61440926840287857</v>
      </c>
      <c r="AA24" s="1"/>
    </row>
    <row r="25" spans="1:27" x14ac:dyDescent="0.2">
      <c r="A25" t="s">
        <v>3</v>
      </c>
      <c r="B25" t="str">
        <f t="shared" si="0"/>
        <v>Pfizer</v>
      </c>
      <c r="C25" t="str">
        <f t="shared" si="1"/>
        <v>infants</v>
      </c>
      <c r="D25" s="4" t="s">
        <v>36</v>
      </c>
      <c r="E25" t="s">
        <v>39</v>
      </c>
      <c r="F25" t="s">
        <v>2</v>
      </c>
      <c r="G25">
        <v>0</v>
      </c>
      <c r="H25" t="s">
        <v>9</v>
      </c>
      <c r="I25" t="s">
        <v>16</v>
      </c>
      <c r="K25">
        <v>1978.45283958037</v>
      </c>
      <c r="M25" t="s">
        <v>11</v>
      </c>
      <c r="S25" t="s">
        <v>30</v>
      </c>
      <c r="T25">
        <v>147</v>
      </c>
      <c r="U25" t="s">
        <v>8</v>
      </c>
      <c r="V25" t="s">
        <v>5</v>
      </c>
      <c r="W25">
        <v>17215</v>
      </c>
      <c r="X25">
        <v>19</v>
      </c>
      <c r="Z25" s="1"/>
      <c r="AA25" s="1"/>
    </row>
    <row r="26" spans="1:27" x14ac:dyDescent="0.2">
      <c r="A26" t="s">
        <v>3</v>
      </c>
      <c r="B26" t="str">
        <f t="shared" si="0"/>
        <v>Pfizer</v>
      </c>
      <c r="C26" t="str">
        <f t="shared" si="1"/>
        <v>infants</v>
      </c>
      <c r="D26" s="4" t="s">
        <v>36</v>
      </c>
      <c r="E26" t="s">
        <v>39</v>
      </c>
      <c r="F26" t="s">
        <v>2</v>
      </c>
      <c r="G26">
        <v>0</v>
      </c>
      <c r="H26" t="s">
        <v>9</v>
      </c>
      <c r="I26" t="s">
        <v>48</v>
      </c>
      <c r="J26" t="s">
        <v>5</v>
      </c>
      <c r="K26">
        <v>24225.875220441299</v>
      </c>
      <c r="M26" t="s">
        <v>10</v>
      </c>
      <c r="Q26" t="e">
        <f>#REF!+#REF!</f>
        <v>#REF!</v>
      </c>
      <c r="S26" t="s">
        <v>30</v>
      </c>
      <c r="T26">
        <v>176</v>
      </c>
      <c r="U26" t="s">
        <v>8</v>
      </c>
      <c r="V26" t="s">
        <v>16</v>
      </c>
      <c r="W26">
        <v>17069</v>
      </c>
      <c r="X26">
        <v>54</v>
      </c>
      <c r="Z26" s="1">
        <f>1-(X29/W29)/(X28/W28)</f>
        <v>0.6239065770629062</v>
      </c>
      <c r="AA26" s="1">
        <f>1-((X27-X23)/W27)/((X26-X22)/W26)</f>
        <v>0.71670885025517617</v>
      </c>
    </row>
    <row r="27" spans="1:27" x14ac:dyDescent="0.2">
      <c r="A27" t="s">
        <v>3</v>
      </c>
      <c r="B27" t="str">
        <f t="shared" si="0"/>
        <v>Pfizer</v>
      </c>
      <c r="C27" t="str">
        <f t="shared" si="1"/>
        <v>infants</v>
      </c>
      <c r="D27" s="4" t="s">
        <v>36</v>
      </c>
      <c r="E27" t="s">
        <v>39</v>
      </c>
      <c r="F27" t="s">
        <v>2</v>
      </c>
      <c r="G27">
        <v>0</v>
      </c>
      <c r="H27" t="s">
        <v>9</v>
      </c>
      <c r="I27" t="s">
        <v>48</v>
      </c>
      <c r="J27" t="s">
        <v>5</v>
      </c>
      <c r="K27">
        <v>29803.157189886198</v>
      </c>
      <c r="M27" t="s">
        <v>11</v>
      </c>
      <c r="S27" t="s">
        <v>30</v>
      </c>
      <c r="T27">
        <v>176</v>
      </c>
      <c r="U27" t="s">
        <v>8</v>
      </c>
      <c r="V27" t="s">
        <v>5</v>
      </c>
      <c r="W27">
        <v>17215</v>
      </c>
      <c r="X27">
        <v>21</v>
      </c>
      <c r="Z27" s="1"/>
      <c r="AA27" s="1"/>
    </row>
    <row r="28" spans="1:27" x14ac:dyDescent="0.2">
      <c r="A28" t="s">
        <v>15</v>
      </c>
      <c r="B28" t="str">
        <f t="shared" si="0"/>
        <v>Pfizer</v>
      </c>
      <c r="C28" t="str">
        <f>LOWER(RIGHT(A28,LEN(A28)-FIND(" ",A28)))</f>
        <v>elderly</v>
      </c>
      <c r="D28" s="4" t="s">
        <v>37</v>
      </c>
      <c r="E28" t="s">
        <v>39</v>
      </c>
      <c r="F28" t="s">
        <v>2</v>
      </c>
      <c r="G28">
        <v>0</v>
      </c>
      <c r="H28" t="s">
        <v>8</v>
      </c>
      <c r="I28" t="s">
        <v>16</v>
      </c>
      <c r="K28">
        <v>2076</v>
      </c>
      <c r="L28" s="2">
        <f>K28/K$28</f>
        <v>1</v>
      </c>
      <c r="M28" t="s">
        <v>10</v>
      </c>
      <c r="Q28">
        <f>K28+K35</f>
        <v>3839.6618147382401</v>
      </c>
      <c r="R28" s="2">
        <f>Q28/Q$28</f>
        <v>1</v>
      </c>
      <c r="S28" t="s">
        <v>30</v>
      </c>
      <c r="T28">
        <v>272</v>
      </c>
      <c r="U28" t="s">
        <v>8</v>
      </c>
      <c r="V28" t="s">
        <v>16</v>
      </c>
      <c r="W28">
        <v>17069</v>
      </c>
      <c r="X28">
        <v>58</v>
      </c>
      <c r="Z28" s="1"/>
      <c r="AA28" s="1"/>
    </row>
    <row r="29" spans="1:27" x14ac:dyDescent="0.2">
      <c r="A29" t="s">
        <v>15</v>
      </c>
      <c r="B29" t="str">
        <f t="shared" si="0"/>
        <v>Pfizer</v>
      </c>
      <c r="C29" t="str">
        <f t="shared" ref="C29:C92" si="6">LOWER(RIGHT(A29,LEN(A29)-FIND(" ",A29)))</f>
        <v>elderly</v>
      </c>
      <c r="D29" s="4" t="s">
        <v>37</v>
      </c>
      <c r="E29" t="s">
        <v>39</v>
      </c>
      <c r="F29" t="s">
        <v>2</v>
      </c>
      <c r="G29">
        <v>0</v>
      </c>
      <c r="H29" t="s">
        <v>8</v>
      </c>
      <c r="I29" t="s">
        <v>48</v>
      </c>
      <c r="J29" t="s">
        <v>14</v>
      </c>
      <c r="K29">
        <v>2201.7915667501402</v>
      </c>
      <c r="L29" s="2">
        <f>K29/K$28</f>
        <v>1.0605932402457323</v>
      </c>
      <c r="M29" t="s">
        <v>10</v>
      </c>
      <c r="Q29">
        <f t="shared" ref="Q29:Q34" si="7">K29+K36</f>
        <v>4012.13975634279</v>
      </c>
      <c r="R29" s="2">
        <f>Q29/Q$28</f>
        <v>1.0449200866968302</v>
      </c>
      <c r="S29" t="s">
        <v>30</v>
      </c>
      <c r="T29">
        <v>272</v>
      </c>
      <c r="U29" t="s">
        <v>8</v>
      </c>
      <c r="V29" t="s">
        <v>5</v>
      </c>
      <c r="W29">
        <v>17215</v>
      </c>
      <c r="X29">
        <v>22</v>
      </c>
      <c r="Z29" s="1">
        <f>1-(X31/W31)/(X30/W30)</f>
        <v>0.6239065770629062</v>
      </c>
      <c r="AA29" s="1">
        <f>1-((X31-X27)/W31)/((X30-X26)/W30)</f>
        <v>0.75212024397327915</v>
      </c>
    </row>
    <row r="30" spans="1:27" x14ac:dyDescent="0.2">
      <c r="A30" t="s">
        <v>15</v>
      </c>
      <c r="B30" t="str">
        <f t="shared" si="0"/>
        <v>Pfizer</v>
      </c>
      <c r="C30" t="str">
        <f t="shared" si="6"/>
        <v>elderly</v>
      </c>
      <c r="D30" s="4" t="s">
        <v>37</v>
      </c>
      <c r="E30" t="s">
        <v>39</v>
      </c>
      <c r="F30" t="s">
        <v>2</v>
      </c>
      <c r="G30">
        <v>7</v>
      </c>
      <c r="H30" t="s">
        <v>8</v>
      </c>
      <c r="I30" t="s">
        <v>48</v>
      </c>
      <c r="J30" t="s">
        <v>14</v>
      </c>
      <c r="K30">
        <v>17184.1271998544</v>
      </c>
      <c r="L30" s="2">
        <f t="shared" ref="L30:L34" si="8">K30/K$28</f>
        <v>8.2775179190050103</v>
      </c>
      <c r="M30" t="s">
        <v>10</v>
      </c>
      <c r="Q30">
        <f t="shared" si="7"/>
        <v>37665.473079256299</v>
      </c>
      <c r="R30" s="2">
        <f t="shared" ref="R30:R34" si="9">Q30/Q$28</f>
        <v>9.8095808684713699</v>
      </c>
      <c r="S30" t="s">
        <v>30</v>
      </c>
      <c r="T30">
        <v>311</v>
      </c>
      <c r="U30" t="s">
        <v>8</v>
      </c>
      <c r="V30" t="s">
        <v>16</v>
      </c>
      <c r="W30">
        <v>17069</v>
      </c>
      <c r="X30">
        <v>58</v>
      </c>
      <c r="Z30" s="1"/>
      <c r="AA30" s="1"/>
    </row>
    <row r="31" spans="1:27" x14ac:dyDescent="0.2">
      <c r="A31" t="s">
        <v>15</v>
      </c>
      <c r="B31" t="str">
        <f t="shared" si="0"/>
        <v>Pfizer</v>
      </c>
      <c r="C31" t="str">
        <f t="shared" si="6"/>
        <v>elderly</v>
      </c>
      <c r="D31" s="4" t="s">
        <v>37</v>
      </c>
      <c r="E31" t="s">
        <v>39</v>
      </c>
      <c r="F31" t="s">
        <v>2</v>
      </c>
      <c r="G31">
        <v>30</v>
      </c>
      <c r="H31" t="s">
        <v>8</v>
      </c>
      <c r="I31" t="s">
        <v>48</v>
      </c>
      <c r="J31" t="s">
        <v>14</v>
      </c>
      <c r="K31">
        <v>18583.256142173901</v>
      </c>
      <c r="L31" s="2">
        <f t="shared" si="8"/>
        <v>8.9514721301415712</v>
      </c>
      <c r="M31" t="s">
        <v>10</v>
      </c>
      <c r="Q31">
        <f t="shared" si="7"/>
        <v>31703.026063255304</v>
      </c>
      <c r="R31" s="2">
        <f t="shared" si="9"/>
        <v>8.2567235326730408</v>
      </c>
      <c r="S31" t="s">
        <v>30</v>
      </c>
      <c r="T31">
        <v>311</v>
      </c>
      <c r="U31" t="s">
        <v>8</v>
      </c>
      <c r="V31" t="s">
        <v>5</v>
      </c>
      <c r="W31">
        <v>17215</v>
      </c>
      <c r="X31">
        <v>22</v>
      </c>
    </row>
    <row r="32" spans="1:27" x14ac:dyDescent="0.2">
      <c r="A32" t="s">
        <v>15</v>
      </c>
      <c r="B32" t="str">
        <f t="shared" si="0"/>
        <v>Pfizer</v>
      </c>
      <c r="C32" t="str">
        <f t="shared" si="6"/>
        <v>elderly</v>
      </c>
      <c r="D32" s="4" t="s">
        <v>37</v>
      </c>
      <c r="E32" t="s">
        <v>39</v>
      </c>
      <c r="F32" t="s">
        <v>2</v>
      </c>
      <c r="G32">
        <v>90</v>
      </c>
      <c r="H32" t="s">
        <v>8</v>
      </c>
      <c r="I32" t="s">
        <v>48</v>
      </c>
      <c r="J32" t="s">
        <v>14</v>
      </c>
      <c r="K32">
        <v>10956.202653247001</v>
      </c>
      <c r="L32" s="2">
        <f t="shared" si="8"/>
        <v>5.2775542645698463</v>
      </c>
      <c r="M32" t="s">
        <v>10</v>
      </c>
      <c r="Q32">
        <f t="shared" si="7"/>
        <v>17757.632137058361</v>
      </c>
      <c r="R32" s="2">
        <f t="shared" si="9"/>
        <v>4.6247906700785695</v>
      </c>
      <c r="S32" t="s">
        <v>31</v>
      </c>
      <c r="T32">
        <v>0</v>
      </c>
      <c r="U32" t="s">
        <v>8</v>
      </c>
      <c r="V32" t="s">
        <v>16</v>
      </c>
      <c r="W32">
        <v>786</v>
      </c>
    </row>
    <row r="33" spans="1:27" x14ac:dyDescent="0.2">
      <c r="A33" t="s">
        <v>15</v>
      </c>
      <c r="B33" t="str">
        <f t="shared" si="0"/>
        <v>Pfizer</v>
      </c>
      <c r="C33" t="str">
        <f t="shared" si="6"/>
        <v>elderly</v>
      </c>
      <c r="D33" s="4" t="s">
        <v>37</v>
      </c>
      <c r="E33" t="s">
        <v>39</v>
      </c>
      <c r="F33" t="s">
        <v>2</v>
      </c>
      <c r="G33">
        <v>180</v>
      </c>
      <c r="H33" t="s">
        <v>8</v>
      </c>
      <c r="I33" t="s">
        <v>48</v>
      </c>
      <c r="J33" t="s">
        <v>14</v>
      </c>
      <c r="K33">
        <v>8010.9259914527102</v>
      </c>
      <c r="L33" s="2">
        <f t="shared" si="8"/>
        <v>3.8588275488693209</v>
      </c>
      <c r="M33" t="s">
        <v>10</v>
      </c>
      <c r="Q33">
        <f t="shared" si="7"/>
        <v>14764.020536426029</v>
      </c>
      <c r="R33" s="2">
        <f t="shared" si="9"/>
        <v>3.8451356522481999</v>
      </c>
      <c r="T33">
        <v>0</v>
      </c>
      <c r="U33" t="s">
        <v>8</v>
      </c>
      <c r="V33" t="s">
        <v>32</v>
      </c>
      <c r="W33">
        <v>1564</v>
      </c>
    </row>
    <row r="34" spans="1:27" x14ac:dyDescent="0.2">
      <c r="A34" t="s">
        <v>15</v>
      </c>
      <c r="B34" t="str">
        <f t="shared" si="0"/>
        <v>Pfizer</v>
      </c>
      <c r="C34" t="str">
        <f t="shared" si="6"/>
        <v>elderly</v>
      </c>
      <c r="D34" s="4" t="s">
        <v>37</v>
      </c>
      <c r="E34" t="s">
        <v>39</v>
      </c>
      <c r="F34" t="s">
        <v>2</v>
      </c>
      <c r="G34">
        <v>360</v>
      </c>
      <c r="H34" t="s">
        <v>8</v>
      </c>
      <c r="I34" t="s">
        <v>48</v>
      </c>
      <c r="J34" t="s">
        <v>14</v>
      </c>
      <c r="K34">
        <v>5632.5909791717604</v>
      </c>
      <c r="L34" s="2">
        <f t="shared" si="8"/>
        <v>2.7131941132811948</v>
      </c>
      <c r="M34" t="s">
        <v>10</v>
      </c>
      <c r="Q34">
        <f t="shared" si="7"/>
        <v>9285.8827746846</v>
      </c>
      <c r="R34" s="2">
        <f t="shared" si="9"/>
        <v>2.4184116265243643</v>
      </c>
      <c r="T34">
        <v>30</v>
      </c>
      <c r="U34" t="s">
        <v>8</v>
      </c>
      <c r="V34" t="s">
        <v>16</v>
      </c>
      <c r="W34">
        <v>772</v>
      </c>
      <c r="X34">
        <f>W32-W34-6</f>
        <v>8</v>
      </c>
      <c r="Z34" s="1"/>
      <c r="AA34" s="1"/>
    </row>
    <row r="35" spans="1:27" x14ac:dyDescent="0.2">
      <c r="A35" t="s">
        <v>15</v>
      </c>
      <c r="B35" t="str">
        <f t="shared" si="0"/>
        <v>Pfizer</v>
      </c>
      <c r="C35" t="str">
        <f t="shared" si="6"/>
        <v>elderly</v>
      </c>
      <c r="D35" s="4" t="s">
        <v>37</v>
      </c>
      <c r="E35" t="s">
        <v>39</v>
      </c>
      <c r="F35" t="s">
        <v>2</v>
      </c>
      <c r="G35">
        <v>0</v>
      </c>
      <c r="H35" t="s">
        <v>8</v>
      </c>
      <c r="I35" t="s">
        <v>16</v>
      </c>
      <c r="K35">
        <v>1763.6618147382401</v>
      </c>
      <c r="L35" s="2">
        <f>K35/K$35</f>
        <v>1</v>
      </c>
      <c r="M35" t="s">
        <v>11</v>
      </c>
      <c r="T35">
        <f>T34</f>
        <v>30</v>
      </c>
      <c r="U35" t="s">
        <v>8</v>
      </c>
      <c r="V35" t="s">
        <v>32</v>
      </c>
      <c r="W35">
        <v>1553</v>
      </c>
      <c r="X35">
        <f>W33-W35-8</f>
        <v>3</v>
      </c>
      <c r="Z35" s="1">
        <f>1-(X35/W35)/(X34/W34)</f>
        <v>0.81358660656793302</v>
      </c>
      <c r="AA35" s="1"/>
    </row>
    <row r="36" spans="1:27" x14ac:dyDescent="0.2">
      <c r="A36" t="s">
        <v>15</v>
      </c>
      <c r="B36" t="str">
        <f t="shared" si="0"/>
        <v>Pfizer</v>
      </c>
      <c r="C36" t="str">
        <f t="shared" si="6"/>
        <v>elderly</v>
      </c>
      <c r="D36" s="4" t="s">
        <v>37</v>
      </c>
      <c r="E36" t="s">
        <v>39</v>
      </c>
      <c r="F36" t="s">
        <v>2</v>
      </c>
      <c r="G36">
        <v>0</v>
      </c>
      <c r="H36" t="s">
        <v>8</v>
      </c>
      <c r="I36" t="s">
        <v>48</v>
      </c>
      <c r="J36" t="s">
        <v>14</v>
      </c>
      <c r="K36">
        <v>1810.34818959265</v>
      </c>
      <c r="L36" s="2">
        <f>K36/K$35</f>
        <v>1.0264712738373478</v>
      </c>
      <c r="M36" t="s">
        <v>11</v>
      </c>
      <c r="T36">
        <v>60</v>
      </c>
      <c r="U36" t="s">
        <v>8</v>
      </c>
      <c r="V36" t="s">
        <v>16</v>
      </c>
      <c r="W36">
        <v>756</v>
      </c>
      <c r="X36">
        <f>W34-W36-1</f>
        <v>15</v>
      </c>
    </row>
    <row r="37" spans="1:27" x14ac:dyDescent="0.2">
      <c r="A37" t="s">
        <v>15</v>
      </c>
      <c r="B37" t="str">
        <f t="shared" si="0"/>
        <v>Pfizer</v>
      </c>
      <c r="C37" t="str">
        <f t="shared" si="6"/>
        <v>elderly</v>
      </c>
      <c r="D37" s="4" t="s">
        <v>37</v>
      </c>
      <c r="E37" t="s">
        <v>39</v>
      </c>
      <c r="F37" t="s">
        <v>2</v>
      </c>
      <c r="G37">
        <v>7.5</v>
      </c>
      <c r="H37" t="s">
        <v>8</v>
      </c>
      <c r="I37" t="s">
        <v>48</v>
      </c>
      <c r="J37" t="s">
        <v>14</v>
      </c>
      <c r="K37">
        <v>20481.345879401899</v>
      </c>
      <c r="L37" s="2">
        <f>K37/K$28</f>
        <v>9.8657735449912813</v>
      </c>
      <c r="M37" t="s">
        <v>11</v>
      </c>
      <c r="T37">
        <f>T36</f>
        <v>60</v>
      </c>
      <c r="U37" t="s">
        <v>8</v>
      </c>
      <c r="V37" t="s">
        <v>32</v>
      </c>
      <c r="W37">
        <v>1546</v>
      </c>
      <c r="X37">
        <f>W35-W37-3</f>
        <v>4</v>
      </c>
      <c r="Z37" s="1">
        <f>1-(X37/W37)/(X36/W36)</f>
        <v>0.86959896507115131</v>
      </c>
      <c r="AA37" s="1">
        <f>1-((X37-X35)/W37)/((X36-X34)/W36)</f>
        <v>0.93014230271668819</v>
      </c>
    </row>
    <row r="38" spans="1:27" x14ac:dyDescent="0.2">
      <c r="A38" t="s">
        <v>15</v>
      </c>
      <c r="B38" t="str">
        <f t="shared" si="0"/>
        <v>Pfizer</v>
      </c>
      <c r="C38" t="str">
        <f t="shared" si="6"/>
        <v>elderly</v>
      </c>
      <c r="D38" s="4" t="s">
        <v>37</v>
      </c>
      <c r="E38" t="s">
        <v>39</v>
      </c>
      <c r="F38" t="s">
        <v>2</v>
      </c>
      <c r="G38">
        <v>30</v>
      </c>
      <c r="H38" t="s">
        <v>8</v>
      </c>
      <c r="I38" t="s">
        <v>48</v>
      </c>
      <c r="J38" t="s">
        <v>14</v>
      </c>
      <c r="K38">
        <v>13119.769921081401</v>
      </c>
      <c r="L38" s="2">
        <f>K38/K$28</f>
        <v>6.31973502942264</v>
      </c>
      <c r="M38" t="s">
        <v>11</v>
      </c>
      <c r="T38">
        <v>90</v>
      </c>
      <c r="U38" t="s">
        <v>8</v>
      </c>
      <c r="V38" t="s">
        <v>16</v>
      </c>
      <c r="W38">
        <v>737</v>
      </c>
      <c r="X38">
        <f>W36-W38-1</f>
        <v>18</v>
      </c>
    </row>
    <row r="39" spans="1:27" x14ac:dyDescent="0.2">
      <c r="A39" t="s">
        <v>15</v>
      </c>
      <c r="B39" t="str">
        <f t="shared" si="0"/>
        <v>Pfizer</v>
      </c>
      <c r="C39" t="str">
        <f t="shared" si="6"/>
        <v>elderly</v>
      </c>
      <c r="D39" s="4" t="s">
        <v>37</v>
      </c>
      <c r="E39" t="s">
        <v>39</v>
      </c>
      <c r="F39" t="s">
        <v>2</v>
      </c>
      <c r="G39">
        <v>90</v>
      </c>
      <c r="H39" t="s">
        <v>8</v>
      </c>
      <c r="I39" t="s">
        <v>48</v>
      </c>
      <c r="J39" t="s">
        <v>14</v>
      </c>
      <c r="K39">
        <v>6801.4294838113601</v>
      </c>
      <c r="L39" s="2">
        <f>K39/K$28</f>
        <v>3.2762184411422735</v>
      </c>
      <c r="M39" t="s">
        <v>11</v>
      </c>
      <c r="T39">
        <f>T38</f>
        <v>90</v>
      </c>
      <c r="U39" t="s">
        <v>8</v>
      </c>
      <c r="V39" t="s">
        <v>32</v>
      </c>
      <c r="W39">
        <v>1538</v>
      </c>
      <c r="X39">
        <f>W37-W39-6</f>
        <v>2</v>
      </c>
      <c r="Z39" s="1">
        <f>1-(X39/W39)/(X38/W38)</f>
        <v>0.94675624909695133</v>
      </c>
      <c r="AA39" s="1">
        <f>1-((X39-X37)/W39)/((X38-X36)/W38)</f>
        <v>1.3194625054182922</v>
      </c>
    </row>
    <row r="40" spans="1:27" x14ac:dyDescent="0.2">
      <c r="A40" t="s">
        <v>15</v>
      </c>
      <c r="B40" t="str">
        <f t="shared" si="0"/>
        <v>Pfizer</v>
      </c>
      <c r="C40" t="str">
        <f t="shared" si="6"/>
        <v>elderly</v>
      </c>
      <c r="D40" s="4" t="s">
        <v>37</v>
      </c>
      <c r="E40" t="s">
        <v>39</v>
      </c>
      <c r="F40" t="s">
        <v>2</v>
      </c>
      <c r="G40">
        <v>180</v>
      </c>
      <c r="H40" t="s">
        <v>8</v>
      </c>
      <c r="I40" t="s">
        <v>48</v>
      </c>
      <c r="J40" t="s">
        <v>14</v>
      </c>
      <c r="K40">
        <v>6753.0945449733199</v>
      </c>
      <c r="L40" s="2">
        <f>K40/K$28</f>
        <v>3.2529357153050675</v>
      </c>
      <c r="M40" t="s">
        <v>11</v>
      </c>
      <c r="T40">
        <v>120</v>
      </c>
      <c r="U40" t="s">
        <v>8</v>
      </c>
      <c r="V40" t="s">
        <v>16</v>
      </c>
      <c r="W40">
        <v>729</v>
      </c>
      <c r="X40">
        <f>W38-W40-1</f>
        <v>7</v>
      </c>
    </row>
    <row r="41" spans="1:27" x14ac:dyDescent="0.2">
      <c r="A41" t="s">
        <v>15</v>
      </c>
      <c r="B41" t="str">
        <f t="shared" si="0"/>
        <v>Pfizer</v>
      </c>
      <c r="C41" t="str">
        <f t="shared" si="6"/>
        <v>elderly</v>
      </c>
      <c r="D41" s="4" t="s">
        <v>37</v>
      </c>
      <c r="E41" t="s">
        <v>39</v>
      </c>
      <c r="F41" t="s">
        <v>2</v>
      </c>
      <c r="G41">
        <v>360</v>
      </c>
      <c r="H41" t="s">
        <v>8</v>
      </c>
      <c r="I41" t="s">
        <v>48</v>
      </c>
      <c r="J41" t="s">
        <v>14</v>
      </c>
      <c r="K41">
        <v>3653.2917955128401</v>
      </c>
      <c r="L41" s="2">
        <f>K41/K$28</f>
        <v>1.7597744679734297</v>
      </c>
      <c r="M41" t="s">
        <v>11</v>
      </c>
      <c r="T41">
        <f>T40</f>
        <v>120</v>
      </c>
      <c r="U41" t="s">
        <v>8</v>
      </c>
      <c r="V41" t="s">
        <v>32</v>
      </c>
      <c r="W41">
        <v>1527</v>
      </c>
      <c r="X41">
        <f>W39-W41-4</f>
        <v>7</v>
      </c>
      <c r="Z41" s="1">
        <f>1-(X41/W41)/(X40/W40)</f>
        <v>0.52259332023575644</v>
      </c>
      <c r="AA41" s="1">
        <f>1-((X41-X39)/W41)/((X40-X38)/W40)</f>
        <v>1.2170030362564743</v>
      </c>
    </row>
    <row r="42" spans="1:27" x14ac:dyDescent="0.2">
      <c r="A42" t="s">
        <v>3</v>
      </c>
      <c r="B42" t="str">
        <f t="shared" si="0"/>
        <v>Pfizer</v>
      </c>
      <c r="C42" t="str">
        <f t="shared" si="6"/>
        <v>infants</v>
      </c>
      <c r="D42" s="4" t="s">
        <v>34</v>
      </c>
      <c r="E42" t="s">
        <v>25</v>
      </c>
      <c r="F42" t="s">
        <v>2</v>
      </c>
      <c r="G42">
        <v>0</v>
      </c>
      <c r="H42" t="s">
        <v>9</v>
      </c>
      <c r="I42" t="s">
        <v>16</v>
      </c>
      <c r="M42" t="s">
        <v>13</v>
      </c>
      <c r="N42">
        <v>3480</v>
      </c>
      <c r="T42">
        <v>150</v>
      </c>
      <c r="U42" t="s">
        <v>8</v>
      </c>
      <c r="V42" t="s">
        <v>16</v>
      </c>
      <c r="W42">
        <v>724</v>
      </c>
      <c r="X42">
        <f>W40-W42-2</f>
        <v>3</v>
      </c>
    </row>
    <row r="43" spans="1:27" x14ac:dyDescent="0.2">
      <c r="A43" t="s">
        <v>3</v>
      </c>
      <c r="B43" t="str">
        <f t="shared" si="0"/>
        <v>Pfizer</v>
      </c>
      <c r="C43" t="str">
        <f t="shared" si="6"/>
        <v>infants</v>
      </c>
      <c r="D43" s="4" t="s">
        <v>34</v>
      </c>
      <c r="E43" t="s">
        <v>25</v>
      </c>
      <c r="F43" t="s">
        <v>2</v>
      </c>
      <c r="G43">
        <v>0</v>
      </c>
      <c r="H43" t="s">
        <v>9</v>
      </c>
      <c r="I43" t="s">
        <v>48</v>
      </c>
      <c r="J43" t="s">
        <v>5</v>
      </c>
      <c r="M43" t="s">
        <v>13</v>
      </c>
      <c r="N43">
        <v>3495</v>
      </c>
      <c r="T43">
        <f>T42</f>
        <v>150</v>
      </c>
      <c r="U43" t="s">
        <v>8</v>
      </c>
      <c r="V43" t="s">
        <v>32</v>
      </c>
      <c r="W43">
        <v>1519</v>
      </c>
      <c r="X43">
        <f>W41-W43-3</f>
        <v>5</v>
      </c>
      <c r="Z43" s="1">
        <f>1-(X43/W43)/(X42/W42)</f>
        <v>0.20561773096335301</v>
      </c>
      <c r="AA43" s="1">
        <f>1-((X43-X41)/W43)/((X42-X40)/W42)</f>
        <v>0.76168531928900596</v>
      </c>
    </row>
    <row r="44" spans="1:27" x14ac:dyDescent="0.2">
      <c r="A44" t="s">
        <v>3</v>
      </c>
      <c r="B44" t="str">
        <f t="shared" si="0"/>
        <v>Pfizer</v>
      </c>
      <c r="C44" t="str">
        <f t="shared" si="6"/>
        <v>infants</v>
      </c>
      <c r="D44" s="4" t="s">
        <v>34</v>
      </c>
      <c r="E44" t="s">
        <v>25</v>
      </c>
      <c r="F44" t="s">
        <v>2</v>
      </c>
      <c r="G44">
        <v>30</v>
      </c>
      <c r="H44" t="s">
        <v>9</v>
      </c>
      <c r="I44" t="s">
        <v>16</v>
      </c>
      <c r="M44" t="s">
        <v>13</v>
      </c>
      <c r="N44">
        <v>3292</v>
      </c>
      <c r="O44">
        <v>8</v>
      </c>
      <c r="P44">
        <v>7</v>
      </c>
    </row>
    <row r="45" spans="1:27" x14ac:dyDescent="0.2">
      <c r="A45" t="s">
        <v>3</v>
      </c>
      <c r="B45" t="str">
        <f t="shared" si="0"/>
        <v>Pfizer</v>
      </c>
      <c r="C45" t="str">
        <f t="shared" si="6"/>
        <v>infants</v>
      </c>
      <c r="D45" s="4" t="s">
        <v>34</v>
      </c>
      <c r="E45" t="s">
        <v>25</v>
      </c>
      <c r="F45" t="s">
        <v>2</v>
      </c>
      <c r="G45">
        <v>30</v>
      </c>
      <c r="H45" t="s">
        <v>9</v>
      </c>
      <c r="I45" t="s">
        <v>48</v>
      </c>
      <c r="J45" t="s">
        <v>5</v>
      </c>
      <c r="M45" t="s">
        <v>13</v>
      </c>
      <c r="N45">
        <v>3349</v>
      </c>
      <c r="O45">
        <v>2</v>
      </c>
      <c r="P45">
        <v>1</v>
      </c>
    </row>
    <row r="46" spans="1:27" x14ac:dyDescent="0.2">
      <c r="A46" t="s">
        <v>3</v>
      </c>
      <c r="B46" t="str">
        <f t="shared" si="0"/>
        <v>Pfizer</v>
      </c>
      <c r="C46" t="str">
        <f t="shared" si="6"/>
        <v>infants</v>
      </c>
      <c r="D46" s="4" t="s">
        <v>34</v>
      </c>
      <c r="E46" t="s">
        <v>25</v>
      </c>
      <c r="F46" t="s">
        <v>2</v>
      </c>
      <c r="G46">
        <f>G44+30</f>
        <v>60</v>
      </c>
      <c r="H46" t="s">
        <v>9</v>
      </c>
      <c r="I46" t="s">
        <v>16</v>
      </c>
      <c r="M46" t="s">
        <v>13</v>
      </c>
      <c r="N46">
        <v>2973</v>
      </c>
      <c r="P46">
        <v>28</v>
      </c>
    </row>
    <row r="47" spans="1:27" x14ac:dyDescent="0.2">
      <c r="A47" t="s">
        <v>3</v>
      </c>
      <c r="B47" t="str">
        <f t="shared" si="0"/>
        <v>Pfizer</v>
      </c>
      <c r="C47" t="str">
        <f t="shared" si="6"/>
        <v>infants</v>
      </c>
      <c r="D47" s="4" t="s">
        <v>34</v>
      </c>
      <c r="E47" t="s">
        <v>25</v>
      </c>
      <c r="F47" t="s">
        <v>2</v>
      </c>
      <c r="G47">
        <f t="shared" ref="G47:G55" si="10">G45+30</f>
        <v>60</v>
      </c>
      <c r="H47" t="s">
        <v>9</v>
      </c>
      <c r="I47" t="s">
        <v>48</v>
      </c>
      <c r="J47" t="s">
        <v>5</v>
      </c>
      <c r="M47" t="s">
        <v>13</v>
      </c>
      <c r="N47">
        <v>3042</v>
      </c>
      <c r="O47">
        <v>12</v>
      </c>
      <c r="P47">
        <v>4</v>
      </c>
    </row>
    <row r="48" spans="1:27" x14ac:dyDescent="0.2">
      <c r="A48" t="s">
        <v>3</v>
      </c>
      <c r="B48" t="str">
        <f t="shared" si="0"/>
        <v>Pfizer</v>
      </c>
      <c r="C48" t="str">
        <f t="shared" si="6"/>
        <v>infants</v>
      </c>
      <c r="D48" s="4" t="s">
        <v>34</v>
      </c>
      <c r="E48" t="s">
        <v>25</v>
      </c>
      <c r="F48" t="s">
        <v>2</v>
      </c>
      <c r="G48">
        <f t="shared" si="10"/>
        <v>90</v>
      </c>
      <c r="H48" t="s">
        <v>9</v>
      </c>
      <c r="I48" t="s">
        <v>16</v>
      </c>
      <c r="M48" t="s">
        <v>13</v>
      </c>
      <c r="N48">
        <v>2899</v>
      </c>
      <c r="O48">
        <v>56</v>
      </c>
      <c r="P48">
        <v>33</v>
      </c>
    </row>
    <row r="49" spans="1:31" x14ac:dyDescent="0.2">
      <c r="A49" t="s">
        <v>3</v>
      </c>
      <c r="B49" t="str">
        <f t="shared" si="0"/>
        <v>Pfizer</v>
      </c>
      <c r="C49" t="str">
        <f t="shared" si="6"/>
        <v>infants</v>
      </c>
      <c r="D49" s="4" t="s">
        <v>34</v>
      </c>
      <c r="E49" t="s">
        <v>25</v>
      </c>
      <c r="F49" t="s">
        <v>2</v>
      </c>
      <c r="G49">
        <f t="shared" si="10"/>
        <v>90</v>
      </c>
      <c r="H49" t="s">
        <v>9</v>
      </c>
      <c r="I49" t="s">
        <v>48</v>
      </c>
      <c r="J49" t="s">
        <v>5</v>
      </c>
      <c r="M49" t="s">
        <v>13</v>
      </c>
      <c r="N49">
        <v>2981</v>
      </c>
      <c r="O49">
        <v>24</v>
      </c>
      <c r="P49">
        <v>6</v>
      </c>
      <c r="U49">
        <v>15.242633684279101</v>
      </c>
      <c r="V49">
        <v>1763.6618147382401</v>
      </c>
    </row>
    <row r="50" spans="1:31" x14ac:dyDescent="0.2">
      <c r="A50" t="s">
        <v>3</v>
      </c>
      <c r="B50" t="str">
        <f t="shared" si="0"/>
        <v>Pfizer</v>
      </c>
      <c r="C50" t="str">
        <f t="shared" si="6"/>
        <v>infants</v>
      </c>
      <c r="D50" s="4" t="s">
        <v>34</v>
      </c>
      <c r="E50" t="s">
        <v>25</v>
      </c>
      <c r="F50" t="s">
        <v>2</v>
      </c>
      <c r="G50">
        <f t="shared" si="10"/>
        <v>120</v>
      </c>
      <c r="H50" t="s">
        <v>9</v>
      </c>
      <c r="I50" t="s">
        <v>16</v>
      </c>
      <c r="M50" t="s">
        <v>13</v>
      </c>
      <c r="N50">
        <v>2833</v>
      </c>
      <c r="O50">
        <v>81</v>
      </c>
      <c r="P50">
        <v>46</v>
      </c>
      <c r="U50">
        <v>15.227727592465801</v>
      </c>
      <c r="V50">
        <v>1810.34818959265</v>
      </c>
    </row>
    <row r="51" spans="1:31" x14ac:dyDescent="0.2">
      <c r="A51" t="s">
        <v>3</v>
      </c>
      <c r="B51" t="str">
        <f t="shared" si="0"/>
        <v>Pfizer</v>
      </c>
      <c r="C51" t="str">
        <f t="shared" si="6"/>
        <v>infants</v>
      </c>
      <c r="D51" s="4" t="s">
        <v>34</v>
      </c>
      <c r="E51" t="s">
        <v>25</v>
      </c>
      <c r="F51" t="s">
        <v>2</v>
      </c>
      <c r="G51">
        <f t="shared" si="10"/>
        <v>120</v>
      </c>
      <c r="H51" t="s">
        <v>9</v>
      </c>
      <c r="I51" t="s">
        <v>48</v>
      </c>
      <c r="J51" t="s">
        <v>5</v>
      </c>
      <c r="M51" t="s">
        <v>13</v>
      </c>
      <c r="N51">
        <v>2916</v>
      </c>
      <c r="O51">
        <v>35</v>
      </c>
      <c r="P51">
        <v>12</v>
      </c>
      <c r="U51">
        <v>15.4490419429094</v>
      </c>
      <c r="V51">
        <v>20481.345879401899</v>
      </c>
    </row>
    <row r="52" spans="1:31" x14ac:dyDescent="0.2">
      <c r="A52" t="s">
        <v>3</v>
      </c>
      <c r="B52" t="str">
        <f t="shared" si="0"/>
        <v>Pfizer</v>
      </c>
      <c r="C52" t="str">
        <f t="shared" si="6"/>
        <v>infants</v>
      </c>
      <c r="D52" s="4" t="s">
        <v>34</v>
      </c>
      <c r="E52" t="s">
        <v>25</v>
      </c>
      <c r="F52" t="s">
        <v>2</v>
      </c>
      <c r="G52">
        <f t="shared" si="10"/>
        <v>150</v>
      </c>
      <c r="H52" t="s">
        <v>9</v>
      </c>
      <c r="I52" t="s">
        <v>16</v>
      </c>
      <c r="M52" t="s">
        <v>13</v>
      </c>
      <c r="N52">
        <v>2776</v>
      </c>
      <c r="O52">
        <v>99</v>
      </c>
      <c r="P52">
        <v>55</v>
      </c>
      <c r="U52">
        <v>16.223420791860899</v>
      </c>
      <c r="V52">
        <v>13119.769921081401</v>
      </c>
    </row>
    <row r="53" spans="1:31" x14ac:dyDescent="0.2">
      <c r="A53" t="s">
        <v>3</v>
      </c>
      <c r="B53" t="str">
        <f t="shared" si="0"/>
        <v>Pfizer</v>
      </c>
      <c r="C53" t="str">
        <f t="shared" si="6"/>
        <v>infants</v>
      </c>
      <c r="D53" s="4" t="s">
        <v>34</v>
      </c>
      <c r="E53" t="s">
        <v>25</v>
      </c>
      <c r="F53" t="s">
        <v>2</v>
      </c>
      <c r="G53">
        <f t="shared" si="10"/>
        <v>150</v>
      </c>
      <c r="H53" t="s">
        <v>9</v>
      </c>
      <c r="I53" t="s">
        <v>48</v>
      </c>
      <c r="J53" t="s">
        <v>5</v>
      </c>
      <c r="M53" t="s">
        <v>13</v>
      </c>
      <c r="N53">
        <v>2867</v>
      </c>
      <c r="O53">
        <v>47</v>
      </c>
      <c r="P53">
        <v>16</v>
      </c>
      <c r="U53">
        <v>18.2036539762675</v>
      </c>
      <c r="V53">
        <v>6801.4294838113601</v>
      </c>
    </row>
    <row r="54" spans="1:31" x14ac:dyDescent="0.2">
      <c r="A54" t="s">
        <v>3</v>
      </c>
      <c r="B54" t="str">
        <f t="shared" si="0"/>
        <v>Pfizer</v>
      </c>
      <c r="C54" t="str">
        <f t="shared" si="6"/>
        <v>infants</v>
      </c>
      <c r="D54" s="4" t="s">
        <v>34</v>
      </c>
      <c r="E54" t="s">
        <v>25</v>
      </c>
      <c r="F54" t="s">
        <v>2</v>
      </c>
      <c r="G54">
        <f t="shared" si="10"/>
        <v>180</v>
      </c>
      <c r="H54" t="s">
        <v>9</v>
      </c>
      <c r="I54" t="s">
        <v>16</v>
      </c>
      <c r="M54" t="s">
        <v>13</v>
      </c>
      <c r="N54">
        <v>2749</v>
      </c>
      <c r="O54">
        <v>117</v>
      </c>
      <c r="P54">
        <v>62</v>
      </c>
      <c r="U54">
        <v>21.210425639167902</v>
      </c>
      <c r="V54">
        <v>6753.0945449733199</v>
      </c>
    </row>
    <row r="55" spans="1:31" x14ac:dyDescent="0.2">
      <c r="A55" t="s">
        <v>3</v>
      </c>
      <c r="B55" t="str">
        <f t="shared" si="0"/>
        <v>Pfizer</v>
      </c>
      <c r="C55" t="str">
        <f t="shared" si="6"/>
        <v>infants</v>
      </c>
      <c r="D55" s="4" t="s">
        <v>34</v>
      </c>
      <c r="E55" t="s">
        <v>25</v>
      </c>
      <c r="F55" t="s">
        <v>2</v>
      </c>
      <c r="G55">
        <f t="shared" si="10"/>
        <v>180</v>
      </c>
      <c r="H55" t="s">
        <v>9</v>
      </c>
      <c r="I55" t="s">
        <v>48</v>
      </c>
      <c r="J55" t="s">
        <v>5</v>
      </c>
      <c r="M55" t="s">
        <v>13</v>
      </c>
      <c r="N55">
        <v>2820</v>
      </c>
      <c r="O55">
        <v>57</v>
      </c>
      <c r="P55">
        <v>19</v>
      </c>
      <c r="U55">
        <v>27.224453887333102</v>
      </c>
      <c r="V55">
        <v>3653.2917955128401</v>
      </c>
    </row>
    <row r="56" spans="1:31" x14ac:dyDescent="0.2">
      <c r="A56" t="s">
        <v>30</v>
      </c>
      <c r="B56" t="str">
        <f t="shared" si="0"/>
        <v>Pfizer</v>
      </c>
      <c r="C56" t="str">
        <f t="shared" si="6"/>
        <v>elderly</v>
      </c>
      <c r="D56" s="4" t="s">
        <v>37</v>
      </c>
      <c r="E56" t="s">
        <v>25</v>
      </c>
      <c r="F56" t="s">
        <v>2</v>
      </c>
      <c r="G56">
        <v>1</v>
      </c>
      <c r="H56" t="s">
        <v>8</v>
      </c>
      <c r="I56" t="s">
        <v>16</v>
      </c>
      <c r="M56" t="s">
        <v>13</v>
      </c>
      <c r="N56">
        <v>17069</v>
      </c>
    </row>
    <row r="57" spans="1:31" x14ac:dyDescent="0.2">
      <c r="A57" t="s">
        <v>30</v>
      </c>
      <c r="B57" t="str">
        <f t="shared" si="0"/>
        <v>Pfizer</v>
      </c>
      <c r="C57" t="str">
        <f t="shared" si="6"/>
        <v>elderly</v>
      </c>
      <c r="D57" s="4" t="s">
        <v>37</v>
      </c>
      <c r="E57" t="s">
        <v>25</v>
      </c>
      <c r="F57" t="s">
        <v>2</v>
      </c>
      <c r="G57">
        <v>1</v>
      </c>
      <c r="H57" t="s">
        <v>8</v>
      </c>
      <c r="I57" t="s">
        <v>48</v>
      </c>
      <c r="J57" t="s">
        <v>5</v>
      </c>
      <c r="M57" t="s">
        <v>13</v>
      </c>
      <c r="N57">
        <v>17215</v>
      </c>
    </row>
    <row r="58" spans="1:31" x14ac:dyDescent="0.2">
      <c r="A58" t="s">
        <v>30</v>
      </c>
      <c r="B58" t="str">
        <f t="shared" si="0"/>
        <v>Pfizer</v>
      </c>
      <c r="C58" t="str">
        <f t="shared" si="6"/>
        <v>elderly</v>
      </c>
      <c r="D58" s="4" t="s">
        <v>37</v>
      </c>
      <c r="E58" t="s">
        <v>25</v>
      </c>
      <c r="F58" t="s">
        <v>2</v>
      </c>
      <c r="G58">
        <v>35</v>
      </c>
      <c r="H58" t="s">
        <v>8</v>
      </c>
      <c r="I58" t="s">
        <v>16</v>
      </c>
      <c r="M58" t="s">
        <v>13</v>
      </c>
      <c r="N58">
        <v>17069</v>
      </c>
      <c r="O58">
        <v>14</v>
      </c>
      <c r="X58" t="s">
        <v>3</v>
      </c>
      <c r="AC58" t="s">
        <v>15</v>
      </c>
    </row>
    <row r="59" spans="1:31" x14ac:dyDescent="0.2">
      <c r="A59" t="s">
        <v>30</v>
      </c>
      <c r="B59" t="str">
        <f t="shared" si="0"/>
        <v>Pfizer</v>
      </c>
      <c r="C59" t="str">
        <f t="shared" si="6"/>
        <v>elderly</v>
      </c>
      <c r="D59" s="4" t="s">
        <v>37</v>
      </c>
      <c r="E59" t="s">
        <v>25</v>
      </c>
      <c r="F59" t="s">
        <v>2</v>
      </c>
      <c r="G59">
        <v>35</v>
      </c>
      <c r="H59" t="s">
        <v>8</v>
      </c>
      <c r="I59" t="s">
        <v>48</v>
      </c>
      <c r="J59" t="s">
        <v>5</v>
      </c>
      <c r="M59" t="s">
        <v>13</v>
      </c>
      <c r="N59">
        <v>17215</v>
      </c>
      <c r="O59">
        <v>4</v>
      </c>
      <c r="W59" t="s">
        <v>28</v>
      </c>
      <c r="X59" t="s">
        <v>24</v>
      </c>
      <c r="Y59" t="s">
        <v>27</v>
      </c>
      <c r="Z59" t="s">
        <v>25</v>
      </c>
      <c r="AA59" t="s">
        <v>26</v>
      </c>
      <c r="AB59" t="s">
        <v>28</v>
      </c>
      <c r="AC59" t="s">
        <v>24</v>
      </c>
      <c r="AD59" t="s">
        <v>27</v>
      </c>
      <c r="AE59" t="s">
        <v>29</v>
      </c>
    </row>
    <row r="60" spans="1:31" x14ac:dyDescent="0.2">
      <c r="A60" t="s">
        <v>30</v>
      </c>
      <c r="B60" t="str">
        <f t="shared" si="0"/>
        <v>Pfizer</v>
      </c>
      <c r="C60" t="str">
        <f t="shared" si="6"/>
        <v>elderly</v>
      </c>
      <c r="D60" s="4" t="s">
        <v>37</v>
      </c>
      <c r="E60" t="s">
        <v>25</v>
      </c>
      <c r="F60" t="s">
        <v>2</v>
      </c>
      <c r="G60">
        <v>72</v>
      </c>
      <c r="H60" t="s">
        <v>8</v>
      </c>
      <c r="I60" t="s">
        <v>16</v>
      </c>
      <c r="M60" t="s">
        <v>13</v>
      </c>
      <c r="N60">
        <v>17069</v>
      </c>
      <c r="O60">
        <v>25</v>
      </c>
      <c r="W60">
        <v>0</v>
      </c>
      <c r="X60" s="2">
        <v>12.616043830068623</v>
      </c>
      <c r="Y60" s="2">
        <f>LOG10(X60)</f>
        <v>1.100923189129017</v>
      </c>
      <c r="AB60">
        <v>0</v>
      </c>
      <c r="AC60" s="2">
        <v>1.0449200866968302</v>
      </c>
      <c r="AD60" s="2">
        <f t="shared" ref="AD60:AD65" si="11">LOG10(AC60)</f>
        <v>1.9083077783263198E-2</v>
      </c>
    </row>
    <row r="61" spans="1:31" x14ac:dyDescent="0.2">
      <c r="A61" t="s">
        <v>30</v>
      </c>
      <c r="B61" t="str">
        <f t="shared" si="0"/>
        <v>Pfizer</v>
      </c>
      <c r="C61" t="str">
        <f t="shared" si="6"/>
        <v>elderly</v>
      </c>
      <c r="D61" s="4" t="s">
        <v>37</v>
      </c>
      <c r="E61" t="s">
        <v>25</v>
      </c>
      <c r="F61" t="s">
        <v>2</v>
      </c>
      <c r="G61">
        <v>72</v>
      </c>
      <c r="H61" t="s">
        <v>8</v>
      </c>
      <c r="I61" t="s">
        <v>48</v>
      </c>
      <c r="J61" t="s">
        <v>5</v>
      </c>
      <c r="M61" t="s">
        <v>13</v>
      </c>
      <c r="N61">
        <v>17215</v>
      </c>
      <c r="O61">
        <v>12</v>
      </c>
      <c r="W61">
        <v>30</v>
      </c>
      <c r="X61" s="2">
        <v>7.1139571236166752</v>
      </c>
      <c r="Y61" s="2">
        <f t="shared" ref="Y61:Y64" si="12">LOG10(X61)</f>
        <v>0.85211124333039168</v>
      </c>
      <c r="Z61" s="3">
        <v>0.75425500149298297</v>
      </c>
      <c r="AA61" s="3">
        <v>0.85957428656741885</v>
      </c>
      <c r="AB61">
        <v>7</v>
      </c>
      <c r="AC61" s="2">
        <v>9.8095808684713699</v>
      </c>
      <c r="AD61" s="2">
        <f t="shared" si="11"/>
        <v>0.99165045178374855</v>
      </c>
    </row>
    <row r="62" spans="1:31" x14ac:dyDescent="0.2">
      <c r="A62" t="s">
        <v>30</v>
      </c>
      <c r="B62" t="str">
        <f t="shared" si="0"/>
        <v>Pfizer</v>
      </c>
      <c r="C62" t="str">
        <f t="shared" si="6"/>
        <v>elderly</v>
      </c>
      <c r="D62" s="4" t="s">
        <v>37</v>
      </c>
      <c r="E62" t="s">
        <v>25</v>
      </c>
      <c r="F62" t="s">
        <v>2</v>
      </c>
      <c r="G62">
        <v>104</v>
      </c>
      <c r="H62" t="s">
        <v>8</v>
      </c>
      <c r="I62" t="s">
        <v>16</v>
      </c>
      <c r="M62" t="s">
        <v>13</v>
      </c>
      <c r="N62">
        <v>17069</v>
      </c>
      <c r="O62">
        <v>40</v>
      </c>
      <c r="W62">
        <v>60</v>
      </c>
      <c r="X62" s="2">
        <v>5.8673591133821574</v>
      </c>
      <c r="Y62" s="2">
        <f t="shared" si="12"/>
        <v>0.7684426701470175</v>
      </c>
      <c r="Z62" s="3"/>
      <c r="AA62" s="3">
        <v>0.86038320653705269</v>
      </c>
      <c r="AB62">
        <v>35</v>
      </c>
      <c r="AC62" s="2">
        <v>8.2567235326730408</v>
      </c>
      <c r="AD62" s="2">
        <f t="shared" si="11"/>
        <v>0.91680774296521339</v>
      </c>
      <c r="AE62" s="3">
        <v>0.71670885025517617</v>
      </c>
    </row>
    <row r="63" spans="1:31" x14ac:dyDescent="0.2">
      <c r="A63" t="s">
        <v>30</v>
      </c>
      <c r="B63" t="str">
        <f t="shared" si="0"/>
        <v>Pfizer</v>
      </c>
      <c r="C63" t="str">
        <f t="shared" si="6"/>
        <v>elderly</v>
      </c>
      <c r="D63" s="4" t="s">
        <v>37</v>
      </c>
      <c r="E63" t="s">
        <v>25</v>
      </c>
      <c r="F63" t="s">
        <v>2</v>
      </c>
      <c r="G63">
        <v>104</v>
      </c>
      <c r="H63" t="s">
        <v>8</v>
      </c>
      <c r="I63" t="s">
        <v>48</v>
      </c>
      <c r="J63" t="s">
        <v>5</v>
      </c>
      <c r="M63" t="s">
        <v>13</v>
      </c>
      <c r="N63">
        <v>17215</v>
      </c>
      <c r="O63">
        <v>17</v>
      </c>
      <c r="W63">
        <v>120</v>
      </c>
      <c r="X63" s="2">
        <v>1.3763224776168486</v>
      </c>
      <c r="Y63" s="2">
        <f t="shared" si="12"/>
        <v>0.13872020267936075</v>
      </c>
      <c r="Z63" s="3">
        <v>0.58020034208877369</v>
      </c>
      <c r="AA63" s="3">
        <v>0.55159860715416265</v>
      </c>
      <c r="AB63">
        <v>90</v>
      </c>
      <c r="AC63" s="2">
        <v>4.6247906700785695</v>
      </c>
      <c r="AD63" s="2">
        <f t="shared" si="11"/>
        <v>0.66509208023458166</v>
      </c>
      <c r="AE63" s="3">
        <v>0.50424048794655829</v>
      </c>
    </row>
    <row r="64" spans="1:31" x14ac:dyDescent="0.2">
      <c r="A64" t="s">
        <v>30</v>
      </c>
      <c r="B64" t="str">
        <f t="shared" si="0"/>
        <v>Pfizer</v>
      </c>
      <c r="C64" t="str">
        <f t="shared" si="6"/>
        <v>elderly</v>
      </c>
      <c r="D64" s="4" t="s">
        <v>37</v>
      </c>
      <c r="E64" t="s">
        <v>25</v>
      </c>
      <c r="F64" t="s">
        <v>2</v>
      </c>
      <c r="G64">
        <v>147</v>
      </c>
      <c r="H64" t="s">
        <v>8</v>
      </c>
      <c r="I64" t="s">
        <v>16</v>
      </c>
      <c r="M64" t="s">
        <v>13</v>
      </c>
      <c r="N64">
        <v>17069</v>
      </c>
      <c r="O64">
        <v>52</v>
      </c>
      <c r="W64">
        <v>180</v>
      </c>
      <c r="X64" s="2">
        <v>0.73585143715488899</v>
      </c>
      <c r="Y64" s="2">
        <f t="shared" si="12"/>
        <v>-0.13320985758704182</v>
      </c>
      <c r="Z64" s="3">
        <v>0.52508637934169844</v>
      </c>
      <c r="AA64" s="3">
        <v>0.58221884498480247</v>
      </c>
      <c r="AB64">
        <v>180</v>
      </c>
      <c r="AC64" s="2">
        <v>3.8451356522481999</v>
      </c>
      <c r="AD64" s="2">
        <f t="shared" si="11"/>
        <v>0.5849116658497111</v>
      </c>
      <c r="AE64" s="3">
        <v>0.71670885025517617</v>
      </c>
    </row>
    <row r="65" spans="1:31" x14ac:dyDescent="0.2">
      <c r="A65" t="s">
        <v>30</v>
      </c>
      <c r="B65" t="str">
        <f t="shared" si="0"/>
        <v>Pfizer</v>
      </c>
      <c r="C65" t="str">
        <f t="shared" si="6"/>
        <v>elderly</v>
      </c>
      <c r="D65" s="4" t="s">
        <v>37</v>
      </c>
      <c r="E65" t="s">
        <v>25</v>
      </c>
      <c r="F65" t="s">
        <v>2</v>
      </c>
      <c r="G65">
        <v>147</v>
      </c>
      <c r="H65" t="s">
        <v>8</v>
      </c>
      <c r="I65" t="s">
        <v>48</v>
      </c>
      <c r="J65" t="s">
        <v>5</v>
      </c>
      <c r="M65" t="s">
        <v>13</v>
      </c>
      <c r="N65">
        <v>17215</v>
      </c>
      <c r="O65">
        <v>19</v>
      </c>
      <c r="AB65">
        <v>360</v>
      </c>
      <c r="AC65" s="2">
        <v>2.4184116265243643</v>
      </c>
      <c r="AD65" s="2">
        <f t="shared" si="11"/>
        <v>0.3835302220473813</v>
      </c>
      <c r="AE65" s="3">
        <v>0.75212024397327915</v>
      </c>
    </row>
    <row r="66" spans="1:31" x14ac:dyDescent="0.2">
      <c r="A66" t="s">
        <v>30</v>
      </c>
      <c r="B66" t="str">
        <f t="shared" si="0"/>
        <v>Pfizer</v>
      </c>
      <c r="C66" t="str">
        <f t="shared" si="6"/>
        <v>elderly</v>
      </c>
      <c r="D66" s="4" t="s">
        <v>37</v>
      </c>
      <c r="E66" t="s">
        <v>25</v>
      </c>
      <c r="F66" t="s">
        <v>2</v>
      </c>
      <c r="G66">
        <v>176</v>
      </c>
      <c r="H66" t="s">
        <v>8</v>
      </c>
      <c r="I66" t="s">
        <v>16</v>
      </c>
      <c r="M66" t="s">
        <v>13</v>
      </c>
      <c r="N66">
        <v>17069</v>
      </c>
      <c r="O66">
        <v>54</v>
      </c>
    </row>
    <row r="67" spans="1:31" x14ac:dyDescent="0.2">
      <c r="A67" t="s">
        <v>30</v>
      </c>
      <c r="B67" t="str">
        <f t="shared" ref="B67:B101" si="13">LEFT(A67,FIND(" ",A67)-1)</f>
        <v>Pfizer</v>
      </c>
      <c r="C67" t="str">
        <f t="shared" si="6"/>
        <v>elderly</v>
      </c>
      <c r="D67" s="4" t="s">
        <v>37</v>
      </c>
      <c r="E67" t="s">
        <v>25</v>
      </c>
      <c r="F67" t="s">
        <v>2</v>
      </c>
      <c r="G67">
        <v>176</v>
      </c>
      <c r="H67" t="s">
        <v>8</v>
      </c>
      <c r="I67" t="s">
        <v>48</v>
      </c>
      <c r="J67" t="s">
        <v>5</v>
      </c>
      <c r="M67" t="s">
        <v>13</v>
      </c>
      <c r="N67">
        <v>17215</v>
      </c>
      <c r="O67">
        <v>21</v>
      </c>
    </row>
    <row r="68" spans="1:31" x14ac:dyDescent="0.2">
      <c r="A68" t="s">
        <v>30</v>
      </c>
      <c r="B68" t="str">
        <f t="shared" si="13"/>
        <v>Pfizer</v>
      </c>
      <c r="C68" t="str">
        <f t="shared" si="6"/>
        <v>elderly</v>
      </c>
      <c r="D68" s="4" t="s">
        <v>37</v>
      </c>
      <c r="E68" t="s">
        <v>25</v>
      </c>
      <c r="F68" t="s">
        <v>2</v>
      </c>
      <c r="G68">
        <v>272</v>
      </c>
      <c r="H68" t="s">
        <v>8</v>
      </c>
      <c r="I68" t="s">
        <v>16</v>
      </c>
      <c r="M68" t="s">
        <v>13</v>
      </c>
      <c r="N68">
        <v>17069</v>
      </c>
      <c r="O68">
        <v>58</v>
      </c>
    </row>
    <row r="69" spans="1:31" x14ac:dyDescent="0.2">
      <c r="A69" t="s">
        <v>30</v>
      </c>
      <c r="B69" t="str">
        <f t="shared" si="13"/>
        <v>Pfizer</v>
      </c>
      <c r="C69" t="str">
        <f t="shared" si="6"/>
        <v>elderly</v>
      </c>
      <c r="D69" s="4" t="s">
        <v>37</v>
      </c>
      <c r="E69" t="s">
        <v>25</v>
      </c>
      <c r="F69" t="s">
        <v>2</v>
      </c>
      <c r="G69">
        <v>272</v>
      </c>
      <c r="H69" t="s">
        <v>8</v>
      </c>
      <c r="I69" t="s">
        <v>48</v>
      </c>
      <c r="J69" t="s">
        <v>5</v>
      </c>
      <c r="M69" t="s">
        <v>13</v>
      </c>
      <c r="N69">
        <v>17215</v>
      </c>
      <c r="O69">
        <v>22</v>
      </c>
    </row>
    <row r="70" spans="1:31" x14ac:dyDescent="0.2">
      <c r="A70" t="s">
        <v>30</v>
      </c>
      <c r="B70" t="str">
        <f t="shared" si="13"/>
        <v>Pfizer</v>
      </c>
      <c r="C70" t="str">
        <f t="shared" si="6"/>
        <v>elderly</v>
      </c>
      <c r="D70" s="4" t="s">
        <v>37</v>
      </c>
      <c r="E70" t="s">
        <v>25</v>
      </c>
      <c r="F70" t="s">
        <v>2</v>
      </c>
      <c r="G70">
        <v>311</v>
      </c>
      <c r="H70" t="s">
        <v>8</v>
      </c>
      <c r="I70" t="s">
        <v>16</v>
      </c>
      <c r="M70" t="s">
        <v>13</v>
      </c>
      <c r="N70">
        <v>17069</v>
      </c>
      <c r="O70">
        <v>58</v>
      </c>
    </row>
    <row r="71" spans="1:31" x14ac:dyDescent="0.2">
      <c r="A71" t="s">
        <v>30</v>
      </c>
      <c r="B71" t="str">
        <f t="shared" si="13"/>
        <v>Pfizer</v>
      </c>
      <c r="C71" t="str">
        <f t="shared" si="6"/>
        <v>elderly</v>
      </c>
      <c r="D71" s="4" t="s">
        <v>37</v>
      </c>
      <c r="E71" t="s">
        <v>25</v>
      </c>
      <c r="F71" t="s">
        <v>2</v>
      </c>
      <c r="G71">
        <v>311</v>
      </c>
      <c r="H71" t="s">
        <v>8</v>
      </c>
      <c r="I71" t="s">
        <v>48</v>
      </c>
      <c r="J71" t="s">
        <v>5</v>
      </c>
      <c r="M71" t="s">
        <v>13</v>
      </c>
      <c r="N71">
        <v>17215</v>
      </c>
      <c r="O71">
        <v>22</v>
      </c>
    </row>
    <row r="72" spans="1:31" x14ac:dyDescent="0.2">
      <c r="A72" t="s">
        <v>62</v>
      </c>
      <c r="B72" t="str">
        <f t="shared" si="13"/>
        <v>AzSanofi</v>
      </c>
      <c r="C72" t="str">
        <f t="shared" si="6"/>
        <v>infants</v>
      </c>
      <c r="D72" s="4" t="s">
        <v>63</v>
      </c>
      <c r="E72" t="s">
        <v>39</v>
      </c>
      <c r="F72" t="s">
        <v>61</v>
      </c>
      <c r="G72">
        <v>0</v>
      </c>
      <c r="H72" t="s">
        <v>9</v>
      </c>
      <c r="I72" t="s">
        <v>48</v>
      </c>
      <c r="K72">
        <v>76.545637176432805</v>
      </c>
      <c r="M72" t="s">
        <v>13</v>
      </c>
    </row>
    <row r="73" spans="1:31" x14ac:dyDescent="0.2">
      <c r="A73" t="s">
        <v>62</v>
      </c>
      <c r="B73" t="str">
        <f t="shared" si="13"/>
        <v>AzSanofi</v>
      </c>
      <c r="C73" t="str">
        <f t="shared" si="6"/>
        <v>infants</v>
      </c>
      <c r="D73" s="4" t="s">
        <v>63</v>
      </c>
      <c r="E73" t="s">
        <v>39</v>
      </c>
      <c r="F73" t="s">
        <v>61</v>
      </c>
      <c r="G73">
        <v>91</v>
      </c>
      <c r="H73" t="s">
        <v>9</v>
      </c>
      <c r="I73" t="s">
        <v>48</v>
      </c>
      <c r="K73">
        <v>7362.6466418949203</v>
      </c>
      <c r="M73" t="s">
        <v>13</v>
      </c>
    </row>
    <row r="74" spans="1:31" x14ac:dyDescent="0.2">
      <c r="A74" t="s">
        <v>62</v>
      </c>
      <c r="B74" t="str">
        <f t="shared" si="13"/>
        <v>AzSanofi</v>
      </c>
      <c r="C74" t="str">
        <f t="shared" si="6"/>
        <v>infants</v>
      </c>
      <c r="D74" s="4" t="s">
        <v>63</v>
      </c>
      <c r="E74" t="s">
        <v>39</v>
      </c>
      <c r="F74" t="s">
        <v>61</v>
      </c>
      <c r="G74">
        <v>151</v>
      </c>
      <c r="H74" t="s">
        <v>9</v>
      </c>
      <c r="I74" t="s">
        <v>48</v>
      </c>
      <c r="K74">
        <v>5018.1828813193397</v>
      </c>
      <c r="M74" t="s">
        <v>13</v>
      </c>
    </row>
    <row r="75" spans="1:31" x14ac:dyDescent="0.2">
      <c r="A75" t="s">
        <v>62</v>
      </c>
      <c r="B75" t="str">
        <f t="shared" si="13"/>
        <v>AzSanofi</v>
      </c>
      <c r="C75" t="str">
        <f t="shared" si="6"/>
        <v>infants</v>
      </c>
      <c r="D75" s="4" t="s">
        <v>63</v>
      </c>
      <c r="E75" t="s">
        <v>39</v>
      </c>
      <c r="F75" t="s">
        <v>61</v>
      </c>
      <c r="G75">
        <v>361</v>
      </c>
      <c r="H75" t="s">
        <v>9</v>
      </c>
      <c r="I75" t="s">
        <v>48</v>
      </c>
      <c r="K75">
        <v>736.29108109194999</v>
      </c>
      <c r="M75" t="s">
        <v>13</v>
      </c>
    </row>
    <row r="76" spans="1:31" x14ac:dyDescent="0.2">
      <c r="A76" t="s">
        <v>62</v>
      </c>
      <c r="B76" t="str">
        <f t="shared" si="13"/>
        <v>AzSanofi</v>
      </c>
      <c r="C76" t="str">
        <f t="shared" si="6"/>
        <v>infants</v>
      </c>
      <c r="D76" s="4" t="s">
        <v>64</v>
      </c>
      <c r="E76" t="s">
        <v>39</v>
      </c>
      <c r="F76" t="s">
        <v>61</v>
      </c>
      <c r="G76">
        <v>0</v>
      </c>
      <c r="H76" t="s">
        <v>9</v>
      </c>
      <c r="I76" t="s">
        <v>48</v>
      </c>
      <c r="K76">
        <v>134.99620089886599</v>
      </c>
      <c r="M76" t="s">
        <v>13</v>
      </c>
    </row>
    <row r="77" spans="1:31" x14ac:dyDescent="0.2">
      <c r="A77" t="s">
        <v>62</v>
      </c>
      <c r="B77" t="str">
        <f t="shared" si="13"/>
        <v>AzSanofi</v>
      </c>
      <c r="C77" t="str">
        <f t="shared" si="6"/>
        <v>infants</v>
      </c>
      <c r="D77" s="4" t="s">
        <v>64</v>
      </c>
      <c r="E77" t="s">
        <v>39</v>
      </c>
      <c r="F77" t="s">
        <v>61</v>
      </c>
      <c r="G77">
        <v>91</v>
      </c>
      <c r="H77" t="s">
        <v>9</v>
      </c>
      <c r="I77" t="s">
        <v>48</v>
      </c>
      <c r="K77">
        <v>21859.581117764701</v>
      </c>
      <c r="M77" t="s">
        <v>13</v>
      </c>
    </row>
    <row r="78" spans="1:31" x14ac:dyDescent="0.2">
      <c r="A78" t="s">
        <v>62</v>
      </c>
      <c r="B78" t="str">
        <f t="shared" si="13"/>
        <v>AzSanofi</v>
      </c>
      <c r="C78" t="str">
        <f t="shared" si="6"/>
        <v>infants</v>
      </c>
      <c r="D78" s="4" t="s">
        <v>64</v>
      </c>
      <c r="E78" t="s">
        <v>39</v>
      </c>
      <c r="F78" t="s">
        <v>61</v>
      </c>
      <c r="G78">
        <v>151</v>
      </c>
      <c r="H78" t="s">
        <v>9</v>
      </c>
      <c r="I78" t="s">
        <v>48</v>
      </c>
      <c r="K78">
        <v>7300.2677186007404</v>
      </c>
      <c r="M78" t="s">
        <v>13</v>
      </c>
    </row>
    <row r="79" spans="1:31" x14ac:dyDescent="0.2">
      <c r="A79" t="s">
        <v>62</v>
      </c>
      <c r="B79" t="str">
        <f t="shared" si="13"/>
        <v>AzSanofi</v>
      </c>
      <c r="C79" t="str">
        <f t="shared" si="6"/>
        <v>infants</v>
      </c>
      <c r="D79" s="4" t="s">
        <v>64</v>
      </c>
      <c r="E79" t="s">
        <v>39</v>
      </c>
      <c r="F79" t="s">
        <v>61</v>
      </c>
      <c r="G79">
        <v>361</v>
      </c>
      <c r="H79" t="s">
        <v>9</v>
      </c>
      <c r="I79" t="s">
        <v>48</v>
      </c>
      <c r="K79">
        <v>1042.12388967064</v>
      </c>
      <c r="M79" t="s">
        <v>13</v>
      </c>
    </row>
    <row r="80" spans="1:31" x14ac:dyDescent="0.2">
      <c r="A80" t="s">
        <v>62</v>
      </c>
      <c r="B80" t="str">
        <f t="shared" si="13"/>
        <v>AzSanofi</v>
      </c>
      <c r="C80" t="str">
        <f t="shared" si="6"/>
        <v>infants</v>
      </c>
      <c r="D80" s="4" t="s">
        <v>63</v>
      </c>
      <c r="E80" t="s">
        <v>39</v>
      </c>
      <c r="F80" t="s">
        <v>61</v>
      </c>
      <c r="G80">
        <v>0</v>
      </c>
      <c r="H80" t="s">
        <v>9</v>
      </c>
      <c r="I80" t="s">
        <v>16</v>
      </c>
      <c r="K80">
        <v>90.273905899636304</v>
      </c>
      <c r="M80" t="s">
        <v>13</v>
      </c>
    </row>
    <row r="81" spans="1:13" x14ac:dyDescent="0.2">
      <c r="A81" t="s">
        <v>62</v>
      </c>
      <c r="B81" t="str">
        <f t="shared" si="13"/>
        <v>AzSanofi</v>
      </c>
      <c r="C81" t="str">
        <f t="shared" si="6"/>
        <v>infants</v>
      </c>
      <c r="D81" s="4" t="s">
        <v>63</v>
      </c>
      <c r="E81" t="s">
        <v>39</v>
      </c>
      <c r="F81" t="s">
        <v>61</v>
      </c>
      <c r="G81">
        <v>91</v>
      </c>
      <c r="H81" t="s">
        <v>9</v>
      </c>
      <c r="I81" t="s">
        <v>16</v>
      </c>
      <c r="K81">
        <v>52.214260361964001</v>
      </c>
      <c r="M81" t="s">
        <v>13</v>
      </c>
    </row>
    <row r="82" spans="1:13" x14ac:dyDescent="0.2">
      <c r="A82" t="s">
        <v>62</v>
      </c>
      <c r="B82" t="str">
        <f t="shared" si="13"/>
        <v>AzSanofi</v>
      </c>
      <c r="C82" t="str">
        <f t="shared" si="6"/>
        <v>infants</v>
      </c>
      <c r="D82" s="4" t="s">
        <v>63</v>
      </c>
      <c r="E82" t="s">
        <v>39</v>
      </c>
      <c r="F82" t="s">
        <v>61</v>
      </c>
      <c r="G82">
        <v>151</v>
      </c>
      <c r="H82" t="s">
        <v>9</v>
      </c>
      <c r="I82" t="s">
        <v>16</v>
      </c>
      <c r="K82">
        <v>49.494680745193897</v>
      </c>
      <c r="M82" t="s">
        <v>13</v>
      </c>
    </row>
    <row r="83" spans="1:13" x14ac:dyDescent="0.2">
      <c r="A83" t="s">
        <v>62</v>
      </c>
      <c r="B83" t="str">
        <f t="shared" si="13"/>
        <v>AzSanofi</v>
      </c>
      <c r="C83" t="str">
        <f t="shared" si="6"/>
        <v>infants</v>
      </c>
      <c r="D83" s="4" t="s">
        <v>63</v>
      </c>
      <c r="E83" t="s">
        <v>39</v>
      </c>
      <c r="F83" t="s">
        <v>61</v>
      </c>
      <c r="G83">
        <v>361</v>
      </c>
      <c r="H83" t="s">
        <v>9</v>
      </c>
      <c r="I83" t="s">
        <v>16</v>
      </c>
      <c r="K83">
        <v>39.939682677436103</v>
      </c>
      <c r="M83" t="s">
        <v>13</v>
      </c>
    </row>
    <row r="84" spans="1:13" x14ac:dyDescent="0.2">
      <c r="A84" t="s">
        <v>62</v>
      </c>
      <c r="B84" t="str">
        <f t="shared" si="13"/>
        <v>AzSanofi</v>
      </c>
      <c r="C84" t="str">
        <f t="shared" si="6"/>
        <v>infants</v>
      </c>
      <c r="D84" s="4" t="s">
        <v>64</v>
      </c>
      <c r="E84" t="s">
        <v>39</v>
      </c>
      <c r="F84" t="s">
        <v>61</v>
      </c>
      <c r="G84">
        <v>0</v>
      </c>
      <c r="H84" t="s">
        <v>9</v>
      </c>
      <c r="I84" t="s">
        <v>16</v>
      </c>
      <c r="K84">
        <v>94.4311924971488</v>
      </c>
      <c r="M84" t="s">
        <v>13</v>
      </c>
    </row>
    <row r="85" spans="1:13" x14ac:dyDescent="0.2">
      <c r="A85" t="s">
        <v>62</v>
      </c>
      <c r="B85" t="str">
        <f t="shared" si="13"/>
        <v>AzSanofi</v>
      </c>
      <c r="C85" t="str">
        <f t="shared" si="6"/>
        <v>infants</v>
      </c>
      <c r="D85" s="4" t="s">
        <v>64</v>
      </c>
      <c r="E85" t="s">
        <v>39</v>
      </c>
      <c r="F85" t="s">
        <v>61</v>
      </c>
      <c r="G85">
        <v>91</v>
      </c>
      <c r="H85" t="s">
        <v>9</v>
      </c>
      <c r="I85" t="s">
        <v>16</v>
      </c>
      <c r="K85">
        <v>87.019207442510407</v>
      </c>
      <c r="M85" t="s">
        <v>13</v>
      </c>
    </row>
    <row r="86" spans="1:13" x14ac:dyDescent="0.2">
      <c r="A86" t="s">
        <v>62</v>
      </c>
      <c r="B86" t="str">
        <f t="shared" si="13"/>
        <v>AzSanofi</v>
      </c>
      <c r="C86" t="str">
        <f t="shared" si="6"/>
        <v>infants</v>
      </c>
      <c r="D86" s="4" t="s">
        <v>64</v>
      </c>
      <c r="E86" t="s">
        <v>39</v>
      </c>
      <c r="F86" t="s">
        <v>61</v>
      </c>
      <c r="G86">
        <v>151</v>
      </c>
      <c r="H86" t="s">
        <v>9</v>
      </c>
      <c r="I86" t="s">
        <v>16</v>
      </c>
      <c r="K86">
        <v>46.379264983373702</v>
      </c>
      <c r="M86" t="s">
        <v>13</v>
      </c>
    </row>
    <row r="87" spans="1:13" x14ac:dyDescent="0.2">
      <c r="A87" t="s">
        <v>62</v>
      </c>
      <c r="B87" t="str">
        <f t="shared" si="13"/>
        <v>AzSanofi</v>
      </c>
      <c r="C87" t="str">
        <f t="shared" si="6"/>
        <v>infants</v>
      </c>
      <c r="D87" s="4" t="s">
        <v>64</v>
      </c>
      <c r="E87" t="s">
        <v>39</v>
      </c>
      <c r="F87" t="s">
        <v>61</v>
      </c>
      <c r="G87">
        <v>361</v>
      </c>
      <c r="H87" t="s">
        <v>9</v>
      </c>
      <c r="I87" t="s">
        <v>16</v>
      </c>
      <c r="K87">
        <v>47.932781450626798</v>
      </c>
      <c r="M87" t="s">
        <v>13</v>
      </c>
    </row>
    <row r="88" spans="1:13" x14ac:dyDescent="0.2">
      <c r="A88" t="s">
        <v>67</v>
      </c>
      <c r="B88" t="str">
        <f t="shared" si="13"/>
        <v>J&amp;J</v>
      </c>
      <c r="C88" t="str">
        <f t="shared" si="6"/>
        <v>elderly</v>
      </c>
      <c r="D88" s="4" t="s">
        <v>68</v>
      </c>
      <c r="E88" t="s">
        <v>39</v>
      </c>
      <c r="F88" t="s">
        <v>68</v>
      </c>
      <c r="G88">
        <v>0</v>
      </c>
      <c r="H88" t="s">
        <v>8</v>
      </c>
      <c r="I88" t="s">
        <v>48</v>
      </c>
      <c r="K88">
        <v>1</v>
      </c>
      <c r="M88" t="s">
        <v>10</v>
      </c>
    </row>
    <row r="89" spans="1:13" x14ac:dyDescent="0.2">
      <c r="A89" t="s">
        <v>67</v>
      </c>
      <c r="B89" t="str">
        <f t="shared" si="13"/>
        <v>J&amp;J</v>
      </c>
      <c r="C89" t="str">
        <f t="shared" si="6"/>
        <v>elderly</v>
      </c>
      <c r="D89" s="4" t="s">
        <v>68</v>
      </c>
      <c r="E89" t="s">
        <v>39</v>
      </c>
      <c r="F89" t="s">
        <v>68</v>
      </c>
      <c r="G89">
        <v>15</v>
      </c>
      <c r="H89" t="s">
        <v>8</v>
      </c>
      <c r="I89" t="s">
        <v>48</v>
      </c>
      <c r="K89">
        <v>12.1</v>
      </c>
      <c r="M89" t="s">
        <v>10</v>
      </c>
    </row>
    <row r="90" spans="1:13" x14ac:dyDescent="0.2">
      <c r="A90" t="s">
        <v>67</v>
      </c>
      <c r="B90" t="str">
        <f t="shared" si="13"/>
        <v>J&amp;J</v>
      </c>
      <c r="C90" t="str">
        <f t="shared" si="6"/>
        <v>elderly</v>
      </c>
      <c r="D90" s="4" t="s">
        <v>68</v>
      </c>
      <c r="E90" t="s">
        <v>39</v>
      </c>
      <c r="F90" t="s">
        <v>68</v>
      </c>
      <c r="G90">
        <v>85</v>
      </c>
      <c r="H90" t="s">
        <v>8</v>
      </c>
      <c r="I90" t="s">
        <v>48</v>
      </c>
      <c r="K90">
        <v>8.9</v>
      </c>
      <c r="M90" t="s">
        <v>10</v>
      </c>
    </row>
    <row r="91" spans="1:13" x14ac:dyDescent="0.2">
      <c r="A91" t="s">
        <v>67</v>
      </c>
      <c r="B91" t="str">
        <f t="shared" si="13"/>
        <v>J&amp;J</v>
      </c>
      <c r="C91" t="str">
        <f t="shared" si="6"/>
        <v>elderly</v>
      </c>
      <c r="D91" s="4" t="s">
        <v>68</v>
      </c>
      <c r="E91" t="s">
        <v>39</v>
      </c>
      <c r="F91" t="s">
        <v>68</v>
      </c>
      <c r="G91">
        <v>169</v>
      </c>
      <c r="H91" t="s">
        <v>8</v>
      </c>
      <c r="I91" t="s">
        <v>48</v>
      </c>
      <c r="K91">
        <v>5.5</v>
      </c>
      <c r="M91" t="s">
        <v>10</v>
      </c>
    </row>
    <row r="92" spans="1:13" x14ac:dyDescent="0.2">
      <c r="A92" t="s">
        <v>67</v>
      </c>
      <c r="B92" t="str">
        <f t="shared" si="13"/>
        <v>J&amp;J</v>
      </c>
      <c r="C92" t="str">
        <f t="shared" si="6"/>
        <v>elderly</v>
      </c>
      <c r="D92" s="4" t="s">
        <v>68</v>
      </c>
      <c r="E92" t="s">
        <v>39</v>
      </c>
      <c r="F92" t="s">
        <v>68</v>
      </c>
      <c r="G92">
        <v>0</v>
      </c>
      <c r="H92" t="s">
        <v>8</v>
      </c>
      <c r="I92" t="s">
        <v>16</v>
      </c>
      <c r="K92">
        <v>1</v>
      </c>
      <c r="M92" t="s">
        <v>10</v>
      </c>
    </row>
    <row r="93" spans="1:13" x14ac:dyDescent="0.2">
      <c r="A93" t="s">
        <v>67</v>
      </c>
      <c r="B93" t="str">
        <f t="shared" si="13"/>
        <v>J&amp;J</v>
      </c>
      <c r="C93" t="str">
        <f t="shared" ref="C93:C101" si="14">LOWER(RIGHT(A93,LEN(A93)-FIND(" ",A93)))</f>
        <v>elderly</v>
      </c>
      <c r="D93" s="4" t="s">
        <v>68</v>
      </c>
      <c r="E93" t="s">
        <v>39</v>
      </c>
      <c r="F93" t="s">
        <v>68</v>
      </c>
      <c r="G93">
        <v>15</v>
      </c>
      <c r="H93" t="s">
        <v>8</v>
      </c>
      <c r="I93" t="s">
        <v>16</v>
      </c>
      <c r="K93">
        <v>1</v>
      </c>
      <c r="M93" t="s">
        <v>10</v>
      </c>
    </row>
    <row r="94" spans="1:13" x14ac:dyDescent="0.2">
      <c r="A94" t="s">
        <v>67</v>
      </c>
      <c r="B94" t="str">
        <f t="shared" si="13"/>
        <v>J&amp;J</v>
      </c>
      <c r="C94" t="str">
        <f t="shared" si="14"/>
        <v>elderly</v>
      </c>
      <c r="D94" s="4" t="s">
        <v>68</v>
      </c>
      <c r="E94" t="s">
        <v>39</v>
      </c>
      <c r="F94" t="s">
        <v>68</v>
      </c>
      <c r="G94">
        <v>85</v>
      </c>
      <c r="H94" t="s">
        <v>8</v>
      </c>
      <c r="I94" t="s">
        <v>16</v>
      </c>
      <c r="K94">
        <v>1.2</v>
      </c>
      <c r="M94" t="s">
        <v>10</v>
      </c>
    </row>
    <row r="95" spans="1:13" x14ac:dyDescent="0.2">
      <c r="A95" t="s">
        <v>67</v>
      </c>
      <c r="B95" t="str">
        <f t="shared" si="13"/>
        <v>J&amp;J</v>
      </c>
      <c r="C95" t="str">
        <f t="shared" si="14"/>
        <v>elderly</v>
      </c>
      <c r="D95" s="4" t="s">
        <v>68</v>
      </c>
      <c r="E95" t="s">
        <v>39</v>
      </c>
      <c r="F95" t="s">
        <v>68</v>
      </c>
      <c r="G95">
        <v>169</v>
      </c>
      <c r="H95" t="s">
        <v>8</v>
      </c>
      <c r="I95" t="s">
        <v>16</v>
      </c>
      <c r="K95">
        <v>1.1000000000000001</v>
      </c>
      <c r="M95" t="s">
        <v>10</v>
      </c>
    </row>
    <row r="96" spans="1:13" x14ac:dyDescent="0.2">
      <c r="A96" t="s">
        <v>67</v>
      </c>
      <c r="B96" t="str">
        <f t="shared" si="13"/>
        <v>J&amp;J</v>
      </c>
      <c r="C96" t="str">
        <f t="shared" si="14"/>
        <v>elderly</v>
      </c>
      <c r="D96" s="4" t="s">
        <v>68</v>
      </c>
      <c r="E96" t="s">
        <v>39</v>
      </c>
      <c r="F96" t="s">
        <v>68</v>
      </c>
      <c r="G96">
        <v>0</v>
      </c>
      <c r="H96" t="s">
        <v>8</v>
      </c>
      <c r="I96" t="s">
        <v>48</v>
      </c>
      <c r="K96">
        <v>1</v>
      </c>
      <c r="M96" t="s">
        <v>11</v>
      </c>
    </row>
    <row r="97" spans="1:13" x14ac:dyDescent="0.2">
      <c r="A97" t="s">
        <v>67</v>
      </c>
      <c r="B97" t="str">
        <f t="shared" si="13"/>
        <v>J&amp;J</v>
      </c>
      <c r="C97" t="str">
        <f t="shared" si="14"/>
        <v>elderly</v>
      </c>
      <c r="D97" s="4" t="s">
        <v>68</v>
      </c>
      <c r="E97" t="s">
        <v>39</v>
      </c>
      <c r="F97" t="s">
        <v>68</v>
      </c>
      <c r="G97">
        <v>15</v>
      </c>
      <c r="H97" t="s">
        <v>8</v>
      </c>
      <c r="I97" t="s">
        <v>48</v>
      </c>
      <c r="K97">
        <v>9.4</v>
      </c>
      <c r="M97" t="s">
        <v>11</v>
      </c>
    </row>
    <row r="98" spans="1:13" x14ac:dyDescent="0.2">
      <c r="A98" t="s">
        <v>67</v>
      </c>
      <c r="B98" t="str">
        <f t="shared" si="13"/>
        <v>J&amp;J</v>
      </c>
      <c r="C98" t="str">
        <f t="shared" si="14"/>
        <v>elderly</v>
      </c>
      <c r="D98" s="4" t="s">
        <v>68</v>
      </c>
      <c r="E98" t="s">
        <v>39</v>
      </c>
      <c r="F98" t="s">
        <v>68</v>
      </c>
      <c r="G98">
        <v>169</v>
      </c>
      <c r="H98" t="s">
        <v>8</v>
      </c>
      <c r="I98" t="s">
        <v>48</v>
      </c>
      <c r="K98">
        <v>4.4000000000000004</v>
      </c>
      <c r="M98" t="s">
        <v>11</v>
      </c>
    </row>
    <row r="99" spans="1:13" x14ac:dyDescent="0.2">
      <c r="A99" t="s">
        <v>67</v>
      </c>
      <c r="B99" t="str">
        <f t="shared" si="13"/>
        <v>J&amp;J</v>
      </c>
      <c r="C99" t="str">
        <f t="shared" si="14"/>
        <v>elderly</v>
      </c>
      <c r="D99" s="4" t="s">
        <v>68</v>
      </c>
      <c r="E99" t="s">
        <v>39</v>
      </c>
      <c r="F99" t="s">
        <v>68</v>
      </c>
      <c r="G99">
        <v>0</v>
      </c>
      <c r="H99" t="s">
        <v>8</v>
      </c>
      <c r="I99" t="s">
        <v>16</v>
      </c>
      <c r="K99">
        <v>1</v>
      </c>
      <c r="M99" t="s">
        <v>11</v>
      </c>
    </row>
    <row r="100" spans="1:13" x14ac:dyDescent="0.2">
      <c r="A100" t="s">
        <v>67</v>
      </c>
      <c r="B100" t="str">
        <f t="shared" si="13"/>
        <v>J&amp;J</v>
      </c>
      <c r="C100" t="str">
        <f t="shared" si="14"/>
        <v>elderly</v>
      </c>
      <c r="D100" s="4" t="s">
        <v>68</v>
      </c>
      <c r="E100" t="s">
        <v>39</v>
      </c>
      <c r="F100" t="s">
        <v>68</v>
      </c>
      <c r="G100">
        <v>15</v>
      </c>
      <c r="H100" t="s">
        <v>8</v>
      </c>
      <c r="I100" t="s">
        <v>16</v>
      </c>
      <c r="K100">
        <v>0.9</v>
      </c>
      <c r="M100" t="s">
        <v>11</v>
      </c>
    </row>
    <row r="101" spans="1:13" x14ac:dyDescent="0.2">
      <c r="A101" t="s">
        <v>67</v>
      </c>
      <c r="B101" t="str">
        <f t="shared" si="13"/>
        <v>J&amp;J</v>
      </c>
      <c r="C101" t="str">
        <f t="shared" si="14"/>
        <v>elderly</v>
      </c>
      <c r="D101" s="4" t="s">
        <v>68</v>
      </c>
      <c r="E101" t="s">
        <v>39</v>
      </c>
      <c r="F101" t="s">
        <v>68</v>
      </c>
      <c r="G101">
        <v>169</v>
      </c>
      <c r="H101" t="s">
        <v>8</v>
      </c>
      <c r="I101" t="s">
        <v>16</v>
      </c>
      <c r="K101">
        <v>1</v>
      </c>
      <c r="M101" t="s">
        <v>11</v>
      </c>
    </row>
    <row r="102" spans="1:13" x14ac:dyDescent="0.2">
      <c r="A102" t="s">
        <v>69</v>
      </c>
      <c r="B102" t="str">
        <f>A102</f>
        <v>Novavax</v>
      </c>
      <c r="C102" t="str">
        <f t="shared" ref="C102:C107" si="15">IF(D102="mothers","maternal",D102)</f>
        <v>maternal</v>
      </c>
      <c r="D102" s="4" t="s">
        <v>71</v>
      </c>
      <c r="E102" t="s">
        <v>39</v>
      </c>
      <c r="F102" t="s">
        <v>69</v>
      </c>
      <c r="G102">
        <v>0</v>
      </c>
      <c r="H102" t="s">
        <v>8</v>
      </c>
      <c r="I102" t="s">
        <v>48</v>
      </c>
      <c r="K102">
        <v>763.59869174663402</v>
      </c>
      <c r="M102" s="4" t="s">
        <v>10</v>
      </c>
    </row>
    <row r="103" spans="1:13" x14ac:dyDescent="0.2">
      <c r="A103" t="s">
        <v>69</v>
      </c>
      <c r="B103" t="str">
        <f>A103</f>
        <v>Novavax</v>
      </c>
      <c r="C103" t="str">
        <f t="shared" si="15"/>
        <v>infants</v>
      </c>
      <c r="D103" s="4" t="s">
        <v>70</v>
      </c>
      <c r="E103" t="s">
        <v>39</v>
      </c>
      <c r="F103" t="s">
        <v>69</v>
      </c>
      <c r="G103">
        <v>0</v>
      </c>
      <c r="H103" t="s">
        <v>9</v>
      </c>
      <c r="I103" t="s">
        <v>48</v>
      </c>
      <c r="K103">
        <v>678.89146677738302</v>
      </c>
      <c r="M103" s="4" t="s">
        <v>10</v>
      </c>
    </row>
    <row r="104" spans="1:13" x14ac:dyDescent="0.2">
      <c r="A104" t="s">
        <v>69</v>
      </c>
      <c r="B104" t="str">
        <f t="shared" ref="B104:B149" si="16">A104</f>
        <v>Novavax</v>
      </c>
      <c r="C104" t="str">
        <f t="shared" si="15"/>
        <v>infants</v>
      </c>
      <c r="D104" s="4" t="s">
        <v>70</v>
      </c>
      <c r="E104" t="s">
        <v>39</v>
      </c>
      <c r="F104" t="s">
        <v>69</v>
      </c>
      <c r="G104">
        <v>14</v>
      </c>
      <c r="H104" t="s">
        <v>9</v>
      </c>
      <c r="I104" t="s">
        <v>48</v>
      </c>
      <c r="K104">
        <v>457.294437414009</v>
      </c>
      <c r="M104" s="4" t="s">
        <v>10</v>
      </c>
    </row>
    <row r="105" spans="1:13" x14ac:dyDescent="0.2">
      <c r="A105" t="s">
        <v>69</v>
      </c>
      <c r="B105" t="str">
        <f t="shared" si="16"/>
        <v>Novavax</v>
      </c>
      <c r="C105" t="str">
        <f t="shared" si="15"/>
        <v>infants</v>
      </c>
      <c r="D105" s="4" t="s">
        <v>70</v>
      </c>
      <c r="E105" t="s">
        <v>39</v>
      </c>
      <c r="F105" t="s">
        <v>69</v>
      </c>
      <c r="G105">
        <v>35</v>
      </c>
      <c r="H105" t="s">
        <v>9</v>
      </c>
      <c r="I105" t="s">
        <v>48</v>
      </c>
      <c r="K105">
        <v>241.34239426132501</v>
      </c>
      <c r="M105" s="4" t="s">
        <v>10</v>
      </c>
    </row>
    <row r="106" spans="1:13" x14ac:dyDescent="0.2">
      <c r="A106" t="s">
        <v>69</v>
      </c>
      <c r="B106" t="str">
        <f t="shared" si="16"/>
        <v>Novavax</v>
      </c>
      <c r="C106" t="str">
        <f t="shared" si="15"/>
        <v>infants</v>
      </c>
      <c r="D106" s="4" t="s">
        <v>70</v>
      </c>
      <c r="E106" t="s">
        <v>39</v>
      </c>
      <c r="F106" t="s">
        <v>69</v>
      </c>
      <c r="G106">
        <v>60</v>
      </c>
      <c r="H106" t="s">
        <v>9</v>
      </c>
      <c r="I106" t="s">
        <v>48</v>
      </c>
      <c r="K106">
        <v>178.23938604266601</v>
      </c>
      <c r="M106" s="4" t="s">
        <v>10</v>
      </c>
    </row>
    <row r="107" spans="1:13" x14ac:dyDescent="0.2">
      <c r="A107" t="s">
        <v>69</v>
      </c>
      <c r="B107" t="str">
        <f t="shared" si="16"/>
        <v>Novavax</v>
      </c>
      <c r="C107" t="str">
        <f t="shared" si="15"/>
        <v>infants</v>
      </c>
      <c r="D107" s="4" t="s">
        <v>70</v>
      </c>
      <c r="E107" t="s">
        <v>39</v>
      </c>
      <c r="F107" t="s">
        <v>69</v>
      </c>
      <c r="G107">
        <v>180</v>
      </c>
      <c r="H107" t="s">
        <v>9</v>
      </c>
      <c r="I107" t="s">
        <v>48</v>
      </c>
      <c r="K107">
        <v>18.8677331449951</v>
      </c>
      <c r="M107" s="4" t="s">
        <v>10</v>
      </c>
    </row>
    <row r="108" spans="1:13" x14ac:dyDescent="0.2">
      <c r="A108" t="s">
        <v>69</v>
      </c>
      <c r="B108" t="str">
        <f t="shared" si="16"/>
        <v>Novavax</v>
      </c>
      <c r="C108" t="str">
        <f>IF(D108="mothers","maternal",D108)</f>
        <v>maternal</v>
      </c>
      <c r="D108" s="4" t="s">
        <v>71</v>
      </c>
      <c r="E108" t="s">
        <v>39</v>
      </c>
      <c r="F108" t="s">
        <v>69</v>
      </c>
      <c r="G108">
        <v>0</v>
      </c>
      <c r="H108" t="s">
        <v>8</v>
      </c>
      <c r="I108" t="s">
        <v>16</v>
      </c>
      <c r="K108">
        <v>427.635276266728</v>
      </c>
      <c r="M108" s="4" t="s">
        <v>10</v>
      </c>
    </row>
    <row r="109" spans="1:13" x14ac:dyDescent="0.2">
      <c r="A109" t="s">
        <v>69</v>
      </c>
      <c r="B109" t="str">
        <f t="shared" si="16"/>
        <v>Novavax</v>
      </c>
      <c r="C109" t="str">
        <f t="shared" ref="C109:C149" si="17">IF(D109="mothers","maternal",D109)</f>
        <v>infants</v>
      </c>
      <c r="D109" s="4" t="s">
        <v>70</v>
      </c>
      <c r="E109" t="s">
        <v>39</v>
      </c>
      <c r="F109" t="s">
        <v>69</v>
      </c>
      <c r="G109">
        <v>0</v>
      </c>
      <c r="H109" t="s">
        <v>9</v>
      </c>
      <c r="I109" t="s">
        <v>16</v>
      </c>
      <c r="K109">
        <v>513.982783488937</v>
      </c>
      <c r="M109" s="4" t="s">
        <v>10</v>
      </c>
    </row>
    <row r="110" spans="1:13" x14ac:dyDescent="0.2">
      <c r="A110" t="s">
        <v>69</v>
      </c>
      <c r="B110" t="str">
        <f t="shared" si="16"/>
        <v>Novavax</v>
      </c>
      <c r="C110" t="str">
        <f t="shared" si="17"/>
        <v>infants</v>
      </c>
      <c r="D110" s="4" t="s">
        <v>70</v>
      </c>
      <c r="E110" t="s">
        <v>39</v>
      </c>
      <c r="F110" t="s">
        <v>69</v>
      </c>
      <c r="G110">
        <v>14</v>
      </c>
      <c r="H110" t="s">
        <v>9</v>
      </c>
      <c r="I110" t="s">
        <v>16</v>
      </c>
      <c r="K110">
        <v>397.90770813353203</v>
      </c>
      <c r="M110" s="4" t="s">
        <v>10</v>
      </c>
    </row>
    <row r="111" spans="1:13" x14ac:dyDescent="0.2">
      <c r="A111" t="s">
        <v>69</v>
      </c>
      <c r="B111" t="str">
        <f t="shared" si="16"/>
        <v>Novavax</v>
      </c>
      <c r="C111" t="str">
        <f t="shared" si="17"/>
        <v>infants</v>
      </c>
      <c r="D111" s="4" t="s">
        <v>70</v>
      </c>
      <c r="E111" t="s">
        <v>39</v>
      </c>
      <c r="F111" t="s">
        <v>69</v>
      </c>
      <c r="G111">
        <v>35</v>
      </c>
      <c r="H111" t="s">
        <v>9</v>
      </c>
      <c r="I111" t="s">
        <v>16</v>
      </c>
      <c r="K111">
        <v>193.624809804059</v>
      </c>
      <c r="M111" s="4" t="s">
        <v>10</v>
      </c>
    </row>
    <row r="112" spans="1:13" x14ac:dyDescent="0.2">
      <c r="A112" t="s">
        <v>69</v>
      </c>
      <c r="B112" t="str">
        <f t="shared" si="16"/>
        <v>Novavax</v>
      </c>
      <c r="C112" t="str">
        <f t="shared" si="17"/>
        <v>infants</v>
      </c>
      <c r="D112" s="4" t="s">
        <v>70</v>
      </c>
      <c r="E112" t="s">
        <v>39</v>
      </c>
      <c r="F112" t="s">
        <v>69</v>
      </c>
      <c r="G112">
        <v>60</v>
      </c>
      <c r="H112" t="s">
        <v>9</v>
      </c>
      <c r="I112" t="s">
        <v>16</v>
      </c>
      <c r="K112">
        <v>95.292885618255198</v>
      </c>
      <c r="M112" s="4" t="s">
        <v>10</v>
      </c>
    </row>
    <row r="113" spans="1:13" x14ac:dyDescent="0.2">
      <c r="A113" t="s">
        <v>69</v>
      </c>
      <c r="B113" t="str">
        <f t="shared" si="16"/>
        <v>Novavax</v>
      </c>
      <c r="C113" t="str">
        <f t="shared" si="17"/>
        <v>infants</v>
      </c>
      <c r="D113" s="4" t="s">
        <v>70</v>
      </c>
      <c r="E113" t="s">
        <v>39</v>
      </c>
      <c r="F113" t="s">
        <v>69</v>
      </c>
      <c r="G113">
        <v>180</v>
      </c>
      <c r="H113" t="s">
        <v>9</v>
      </c>
      <c r="I113" t="s">
        <v>16</v>
      </c>
      <c r="K113">
        <v>16.417156709865498</v>
      </c>
      <c r="M113" s="4" t="s">
        <v>10</v>
      </c>
    </row>
    <row r="114" spans="1:13" x14ac:dyDescent="0.2">
      <c r="A114" t="s">
        <v>69</v>
      </c>
      <c r="B114" t="str">
        <f t="shared" si="16"/>
        <v>Novavax</v>
      </c>
      <c r="C114" t="str">
        <f t="shared" si="17"/>
        <v>maternal</v>
      </c>
      <c r="D114" s="4" t="s">
        <v>71</v>
      </c>
      <c r="E114" t="s">
        <v>39</v>
      </c>
      <c r="F114" t="s">
        <v>69</v>
      </c>
      <c r="G114">
        <v>0</v>
      </c>
      <c r="H114" t="s">
        <v>8</v>
      </c>
      <c r="I114" t="s">
        <v>48</v>
      </c>
      <c r="K114">
        <v>476.410722979772</v>
      </c>
      <c r="M114" s="4" t="s">
        <v>11</v>
      </c>
    </row>
    <row r="115" spans="1:13" x14ac:dyDescent="0.2">
      <c r="A115" t="s">
        <v>69</v>
      </c>
      <c r="B115" t="str">
        <f t="shared" si="16"/>
        <v>Novavax</v>
      </c>
      <c r="C115" t="str">
        <f t="shared" si="17"/>
        <v>infants</v>
      </c>
      <c r="D115" s="4" t="s">
        <v>70</v>
      </c>
      <c r="E115" t="s">
        <v>39</v>
      </c>
      <c r="F115" t="s">
        <v>69</v>
      </c>
      <c r="G115">
        <v>0</v>
      </c>
      <c r="H115" t="s">
        <v>9</v>
      </c>
      <c r="I115" t="s">
        <v>48</v>
      </c>
      <c r="K115">
        <v>481.19275598334502</v>
      </c>
      <c r="M115" s="4" t="s">
        <v>11</v>
      </c>
    </row>
    <row r="116" spans="1:13" x14ac:dyDescent="0.2">
      <c r="A116" t="s">
        <v>69</v>
      </c>
      <c r="B116" t="str">
        <f t="shared" si="16"/>
        <v>Novavax</v>
      </c>
      <c r="C116" t="str">
        <f t="shared" si="17"/>
        <v>infants</v>
      </c>
      <c r="D116" s="4" t="s">
        <v>70</v>
      </c>
      <c r="E116" t="s">
        <v>39</v>
      </c>
      <c r="F116" t="s">
        <v>69</v>
      </c>
      <c r="G116">
        <v>14</v>
      </c>
      <c r="H116" t="s">
        <v>9</v>
      </c>
      <c r="I116" t="s">
        <v>48</v>
      </c>
      <c r="K116">
        <v>266.12203913594601</v>
      </c>
      <c r="M116" s="4" t="s">
        <v>11</v>
      </c>
    </row>
    <row r="117" spans="1:13" x14ac:dyDescent="0.2">
      <c r="A117" t="s">
        <v>69</v>
      </c>
      <c r="B117" t="str">
        <f t="shared" si="16"/>
        <v>Novavax</v>
      </c>
      <c r="C117" t="str">
        <f t="shared" si="17"/>
        <v>infants</v>
      </c>
      <c r="D117" s="4" t="s">
        <v>70</v>
      </c>
      <c r="E117" t="s">
        <v>39</v>
      </c>
      <c r="F117" t="s">
        <v>69</v>
      </c>
      <c r="G117">
        <v>35</v>
      </c>
      <c r="H117" t="s">
        <v>9</v>
      </c>
      <c r="I117" t="s">
        <v>48</v>
      </c>
      <c r="K117">
        <v>250.79947496044201</v>
      </c>
      <c r="M117" s="4" t="s">
        <v>11</v>
      </c>
    </row>
    <row r="118" spans="1:13" x14ac:dyDescent="0.2">
      <c r="A118" t="s">
        <v>69</v>
      </c>
      <c r="B118" t="str">
        <f t="shared" si="16"/>
        <v>Novavax</v>
      </c>
      <c r="C118" t="str">
        <f t="shared" si="17"/>
        <v>infants</v>
      </c>
      <c r="D118" s="4" t="s">
        <v>70</v>
      </c>
      <c r="E118" t="s">
        <v>39</v>
      </c>
      <c r="F118" t="s">
        <v>69</v>
      </c>
      <c r="G118">
        <v>60</v>
      </c>
      <c r="H118" t="s">
        <v>9</v>
      </c>
      <c r="I118" t="s">
        <v>48</v>
      </c>
      <c r="K118">
        <v>106.161851118908</v>
      </c>
      <c r="M118" s="4" t="s">
        <v>11</v>
      </c>
    </row>
    <row r="119" spans="1:13" x14ac:dyDescent="0.2">
      <c r="A119" t="s">
        <v>69</v>
      </c>
      <c r="B119" t="str">
        <f t="shared" si="16"/>
        <v>Novavax</v>
      </c>
      <c r="C119" t="str">
        <f t="shared" si="17"/>
        <v>infants</v>
      </c>
      <c r="D119" s="4" t="s">
        <v>70</v>
      </c>
      <c r="E119" t="s">
        <v>39</v>
      </c>
      <c r="F119" t="s">
        <v>69</v>
      </c>
      <c r="G119">
        <v>180</v>
      </c>
      <c r="H119" t="s">
        <v>9</v>
      </c>
      <c r="I119" t="s">
        <v>48</v>
      </c>
      <c r="K119">
        <v>21.2637039666409</v>
      </c>
      <c r="M119" s="4" t="s">
        <v>11</v>
      </c>
    </row>
    <row r="120" spans="1:13" x14ac:dyDescent="0.2">
      <c r="A120" t="s">
        <v>69</v>
      </c>
      <c r="B120" t="str">
        <f t="shared" si="16"/>
        <v>Novavax</v>
      </c>
      <c r="C120" t="str">
        <f t="shared" si="17"/>
        <v>maternal</v>
      </c>
      <c r="D120" s="4" t="s">
        <v>71</v>
      </c>
      <c r="E120" t="s">
        <v>39</v>
      </c>
      <c r="F120" t="s">
        <v>69</v>
      </c>
      <c r="G120">
        <v>0</v>
      </c>
      <c r="H120" t="s">
        <v>8</v>
      </c>
      <c r="I120" t="s">
        <v>16</v>
      </c>
      <c r="K120">
        <v>414.53360810829298</v>
      </c>
      <c r="M120" s="4" t="s">
        <v>11</v>
      </c>
    </row>
    <row r="121" spans="1:13" x14ac:dyDescent="0.2">
      <c r="A121" t="s">
        <v>69</v>
      </c>
      <c r="B121" t="str">
        <f t="shared" si="16"/>
        <v>Novavax</v>
      </c>
      <c r="C121" t="str">
        <f t="shared" si="17"/>
        <v>infants</v>
      </c>
      <c r="D121" s="4" t="s">
        <v>70</v>
      </c>
      <c r="E121" t="s">
        <v>39</v>
      </c>
      <c r="F121" t="s">
        <v>69</v>
      </c>
      <c r="G121">
        <v>0</v>
      </c>
      <c r="H121" t="s">
        <v>9</v>
      </c>
      <c r="I121" t="s">
        <v>16</v>
      </c>
      <c r="K121">
        <v>470.16188037800902</v>
      </c>
      <c r="M121" s="4" t="s">
        <v>11</v>
      </c>
    </row>
    <row r="122" spans="1:13" x14ac:dyDescent="0.2">
      <c r="A122" t="s">
        <v>69</v>
      </c>
      <c r="B122" t="str">
        <f t="shared" si="16"/>
        <v>Novavax</v>
      </c>
      <c r="C122" t="str">
        <f t="shared" si="17"/>
        <v>infants</v>
      </c>
      <c r="D122" s="4" t="s">
        <v>70</v>
      </c>
      <c r="E122" t="s">
        <v>39</v>
      </c>
      <c r="F122" t="s">
        <v>69</v>
      </c>
      <c r="G122">
        <v>14</v>
      </c>
      <c r="H122" t="s">
        <v>9</v>
      </c>
      <c r="I122" t="s">
        <v>16</v>
      </c>
      <c r="K122">
        <v>343.46746089628903</v>
      </c>
      <c r="M122" s="4" t="s">
        <v>11</v>
      </c>
    </row>
    <row r="123" spans="1:13" x14ac:dyDescent="0.2">
      <c r="A123" t="s">
        <v>69</v>
      </c>
      <c r="B123" t="str">
        <f t="shared" si="16"/>
        <v>Novavax</v>
      </c>
      <c r="C123" t="str">
        <f t="shared" si="17"/>
        <v>infants</v>
      </c>
      <c r="D123" s="4" t="s">
        <v>70</v>
      </c>
      <c r="E123" t="s">
        <v>39</v>
      </c>
      <c r="F123" t="s">
        <v>69</v>
      </c>
      <c r="G123">
        <v>35</v>
      </c>
      <c r="H123" t="s">
        <v>9</v>
      </c>
      <c r="I123" t="s">
        <v>16</v>
      </c>
      <c r="K123">
        <v>220.770313619467</v>
      </c>
      <c r="M123" s="4" t="s">
        <v>11</v>
      </c>
    </row>
    <row r="124" spans="1:13" x14ac:dyDescent="0.2">
      <c r="A124" t="s">
        <v>69</v>
      </c>
      <c r="B124" t="str">
        <f t="shared" si="16"/>
        <v>Novavax</v>
      </c>
      <c r="C124" t="str">
        <f t="shared" si="17"/>
        <v>infants</v>
      </c>
      <c r="D124" s="4" t="s">
        <v>70</v>
      </c>
      <c r="E124" t="s">
        <v>39</v>
      </c>
      <c r="F124" t="s">
        <v>69</v>
      </c>
      <c r="G124">
        <v>60</v>
      </c>
      <c r="H124" t="s">
        <v>9</v>
      </c>
      <c r="I124" t="s">
        <v>16</v>
      </c>
      <c r="K124">
        <v>94.540602840280698</v>
      </c>
      <c r="M124" s="4" t="s">
        <v>11</v>
      </c>
    </row>
    <row r="125" spans="1:13" x14ac:dyDescent="0.2">
      <c r="A125" t="s">
        <v>69</v>
      </c>
      <c r="B125" t="str">
        <f t="shared" si="16"/>
        <v>Novavax</v>
      </c>
      <c r="C125" t="str">
        <f t="shared" si="17"/>
        <v>infants</v>
      </c>
      <c r="D125" s="4" t="s">
        <v>70</v>
      </c>
      <c r="E125" t="s">
        <v>39</v>
      </c>
      <c r="F125" t="s">
        <v>69</v>
      </c>
      <c r="G125">
        <v>180</v>
      </c>
      <c r="H125" t="s">
        <v>9</v>
      </c>
      <c r="I125" t="s">
        <v>16</v>
      </c>
      <c r="K125">
        <v>20.065951221747</v>
      </c>
      <c r="M125" s="4" t="s">
        <v>11</v>
      </c>
    </row>
    <row r="126" spans="1:13" x14ac:dyDescent="0.2">
      <c r="A126" t="s">
        <v>69</v>
      </c>
      <c r="B126" t="str">
        <f t="shared" si="16"/>
        <v>Novavax</v>
      </c>
      <c r="C126" t="str">
        <f t="shared" si="17"/>
        <v>elderly</v>
      </c>
      <c r="D126" s="4" t="s">
        <v>72</v>
      </c>
      <c r="E126" t="s">
        <v>39</v>
      </c>
      <c r="F126" t="s">
        <v>69</v>
      </c>
      <c r="G126">
        <v>0</v>
      </c>
      <c r="H126" t="s">
        <v>8</v>
      </c>
      <c r="I126" t="s">
        <v>48</v>
      </c>
      <c r="K126">
        <v>266.55271718911098</v>
      </c>
      <c r="M126" s="4" t="s">
        <v>11</v>
      </c>
    </row>
    <row r="127" spans="1:13" x14ac:dyDescent="0.2">
      <c r="A127" t="s">
        <v>69</v>
      </c>
      <c r="B127" t="str">
        <f t="shared" si="16"/>
        <v>Novavax</v>
      </c>
      <c r="C127" t="str">
        <f t="shared" si="17"/>
        <v>elderly</v>
      </c>
      <c r="D127" s="4" t="s">
        <v>72</v>
      </c>
      <c r="E127" t="s">
        <v>39</v>
      </c>
      <c r="F127" t="s">
        <v>69</v>
      </c>
      <c r="G127">
        <v>28</v>
      </c>
      <c r="H127" t="s">
        <v>8</v>
      </c>
      <c r="I127" t="s">
        <v>48</v>
      </c>
      <c r="K127">
        <v>509.94489548395501</v>
      </c>
      <c r="M127" s="4" t="s">
        <v>11</v>
      </c>
    </row>
    <row r="128" spans="1:13" x14ac:dyDescent="0.2">
      <c r="A128" t="s">
        <v>69</v>
      </c>
      <c r="B128" t="str">
        <f t="shared" si="16"/>
        <v>Novavax</v>
      </c>
      <c r="C128" t="str">
        <f t="shared" si="17"/>
        <v>elderly</v>
      </c>
      <c r="D128" s="4" t="s">
        <v>72</v>
      </c>
      <c r="E128" t="s">
        <v>39</v>
      </c>
      <c r="F128" t="s">
        <v>69</v>
      </c>
      <c r="G128">
        <v>56</v>
      </c>
      <c r="H128" t="s">
        <v>8</v>
      </c>
      <c r="I128" t="s">
        <v>48</v>
      </c>
      <c r="K128">
        <v>480.475480592807</v>
      </c>
      <c r="M128" s="4" t="s">
        <v>11</v>
      </c>
    </row>
    <row r="129" spans="1:13" x14ac:dyDescent="0.2">
      <c r="A129" t="s">
        <v>69</v>
      </c>
      <c r="B129" t="str">
        <f t="shared" si="16"/>
        <v>Novavax</v>
      </c>
      <c r="C129" t="str">
        <f t="shared" si="17"/>
        <v>elderly</v>
      </c>
      <c r="D129" s="4" t="s">
        <v>72</v>
      </c>
      <c r="E129" t="s">
        <v>39</v>
      </c>
      <c r="F129" t="s">
        <v>69</v>
      </c>
      <c r="G129">
        <v>0</v>
      </c>
      <c r="H129" t="s">
        <v>8</v>
      </c>
      <c r="I129" t="s">
        <v>16</v>
      </c>
      <c r="K129">
        <v>310.94578768440601</v>
      </c>
      <c r="M129" s="4" t="s">
        <v>11</v>
      </c>
    </row>
    <row r="130" spans="1:13" x14ac:dyDescent="0.2">
      <c r="A130" t="s">
        <v>69</v>
      </c>
      <c r="B130" t="str">
        <f t="shared" si="16"/>
        <v>Novavax</v>
      </c>
      <c r="C130" t="str">
        <f t="shared" si="17"/>
        <v>elderly</v>
      </c>
      <c r="D130" s="4" t="s">
        <v>72</v>
      </c>
      <c r="E130" t="s">
        <v>39</v>
      </c>
      <c r="F130" t="s">
        <v>69</v>
      </c>
      <c r="G130">
        <v>28</v>
      </c>
      <c r="H130" t="s">
        <v>8</v>
      </c>
      <c r="I130" t="s">
        <v>16</v>
      </c>
      <c r="K130">
        <v>287.16081658929897</v>
      </c>
      <c r="M130" s="4" t="s">
        <v>11</v>
      </c>
    </row>
    <row r="131" spans="1:13" x14ac:dyDescent="0.2">
      <c r="A131" t="s">
        <v>69</v>
      </c>
      <c r="B131" t="str">
        <f t="shared" si="16"/>
        <v>Novavax</v>
      </c>
      <c r="C131" t="str">
        <f t="shared" si="17"/>
        <v>elderly</v>
      </c>
      <c r="D131" s="4" t="s">
        <v>72</v>
      </c>
      <c r="E131" t="s">
        <v>39</v>
      </c>
      <c r="F131" t="s">
        <v>69</v>
      </c>
      <c r="G131">
        <v>56</v>
      </c>
      <c r="H131" t="s">
        <v>8</v>
      </c>
      <c r="I131" t="s">
        <v>16</v>
      </c>
      <c r="K131">
        <v>288.822523883504</v>
      </c>
      <c r="M131" s="4" t="s">
        <v>11</v>
      </c>
    </row>
    <row r="132" spans="1:13" x14ac:dyDescent="0.2">
      <c r="A132" t="s">
        <v>69</v>
      </c>
      <c r="B132" t="str">
        <f t="shared" si="16"/>
        <v>Novavax</v>
      </c>
      <c r="C132" t="str">
        <f t="shared" si="17"/>
        <v>elderly</v>
      </c>
      <c r="D132" s="4" t="s">
        <v>72</v>
      </c>
      <c r="E132" t="s">
        <v>39</v>
      </c>
      <c r="F132" t="s">
        <v>69</v>
      </c>
      <c r="G132">
        <v>0</v>
      </c>
      <c r="H132" t="s">
        <v>8</v>
      </c>
      <c r="I132" t="s">
        <v>48</v>
      </c>
      <c r="K132">
        <v>274.88990968529299</v>
      </c>
      <c r="M132" s="4" t="s">
        <v>10</v>
      </c>
    </row>
    <row r="133" spans="1:13" x14ac:dyDescent="0.2">
      <c r="A133" t="s">
        <v>69</v>
      </c>
      <c r="B133" t="str">
        <f t="shared" si="16"/>
        <v>Novavax</v>
      </c>
      <c r="C133" t="str">
        <f t="shared" si="17"/>
        <v>elderly</v>
      </c>
      <c r="D133" s="4" t="s">
        <v>72</v>
      </c>
      <c r="E133" t="s">
        <v>39</v>
      </c>
      <c r="F133" t="s">
        <v>69</v>
      </c>
      <c r="G133">
        <v>28</v>
      </c>
      <c r="H133" t="s">
        <v>8</v>
      </c>
      <c r="I133" t="s">
        <v>48</v>
      </c>
      <c r="K133">
        <v>669.92557424909899</v>
      </c>
      <c r="M133" s="4" t="s">
        <v>10</v>
      </c>
    </row>
    <row r="134" spans="1:13" x14ac:dyDescent="0.2">
      <c r="A134" t="s">
        <v>69</v>
      </c>
      <c r="B134" t="str">
        <f t="shared" si="16"/>
        <v>Novavax</v>
      </c>
      <c r="C134" t="str">
        <f t="shared" si="17"/>
        <v>elderly</v>
      </c>
      <c r="D134" s="4" t="s">
        <v>72</v>
      </c>
      <c r="E134" t="s">
        <v>39</v>
      </c>
      <c r="F134" t="s">
        <v>69</v>
      </c>
      <c r="G134">
        <v>56</v>
      </c>
      <c r="H134" t="s">
        <v>8</v>
      </c>
      <c r="I134" t="s">
        <v>48</v>
      </c>
      <c r="K134">
        <v>591.73718510235801</v>
      </c>
      <c r="M134" s="4" t="s">
        <v>10</v>
      </c>
    </row>
    <row r="135" spans="1:13" x14ac:dyDescent="0.2">
      <c r="A135" t="s">
        <v>69</v>
      </c>
      <c r="B135" t="str">
        <f t="shared" si="16"/>
        <v>Novavax</v>
      </c>
      <c r="C135" t="str">
        <f t="shared" si="17"/>
        <v>elderly</v>
      </c>
      <c r="D135" s="4" t="s">
        <v>72</v>
      </c>
      <c r="E135" t="s">
        <v>39</v>
      </c>
      <c r="F135" t="s">
        <v>69</v>
      </c>
      <c r="G135">
        <v>0</v>
      </c>
      <c r="H135" t="s">
        <v>8</v>
      </c>
      <c r="I135" t="s">
        <v>16</v>
      </c>
      <c r="K135">
        <v>223.99187806601799</v>
      </c>
      <c r="M135" s="4" t="s">
        <v>10</v>
      </c>
    </row>
    <row r="136" spans="1:13" x14ac:dyDescent="0.2">
      <c r="A136" t="s">
        <v>69</v>
      </c>
      <c r="B136" t="str">
        <f t="shared" si="16"/>
        <v>Novavax</v>
      </c>
      <c r="C136" t="str">
        <f t="shared" si="17"/>
        <v>elderly</v>
      </c>
      <c r="D136" s="4" t="s">
        <v>72</v>
      </c>
      <c r="E136" t="s">
        <v>39</v>
      </c>
      <c r="F136" t="s">
        <v>69</v>
      </c>
      <c r="G136">
        <v>28</v>
      </c>
      <c r="H136" t="s">
        <v>8</v>
      </c>
      <c r="I136" t="s">
        <v>16</v>
      </c>
      <c r="K136">
        <v>236.16263440021001</v>
      </c>
      <c r="M136" s="4" t="s">
        <v>10</v>
      </c>
    </row>
    <row r="137" spans="1:13" x14ac:dyDescent="0.2">
      <c r="A137" t="s">
        <v>69</v>
      </c>
      <c r="B137" t="str">
        <f t="shared" si="16"/>
        <v>Novavax</v>
      </c>
      <c r="C137" t="str">
        <f t="shared" si="17"/>
        <v>elderly</v>
      </c>
      <c r="D137" s="4" t="s">
        <v>72</v>
      </c>
      <c r="E137" t="s">
        <v>39</v>
      </c>
      <c r="F137" t="s">
        <v>69</v>
      </c>
      <c r="G137">
        <v>56</v>
      </c>
      <c r="H137" t="s">
        <v>8</v>
      </c>
      <c r="I137" t="s">
        <v>16</v>
      </c>
      <c r="K137">
        <v>240.06510841694799</v>
      </c>
      <c r="M137" s="4" t="s">
        <v>10</v>
      </c>
    </row>
    <row r="138" spans="1:13" x14ac:dyDescent="0.2">
      <c r="A138" t="s">
        <v>83</v>
      </c>
      <c r="B138" t="str">
        <f t="shared" si="16"/>
        <v>Moderna</v>
      </c>
      <c r="C138" t="str">
        <f t="shared" si="17"/>
        <v>elderly</v>
      </c>
      <c r="D138" s="4" t="s">
        <v>72</v>
      </c>
      <c r="E138" t="s">
        <v>39</v>
      </c>
      <c r="F138" t="s">
        <v>83</v>
      </c>
      <c r="G138">
        <v>0</v>
      </c>
      <c r="H138" t="s">
        <v>8</v>
      </c>
      <c r="I138" t="s">
        <v>16</v>
      </c>
      <c r="K138">
        <v>1377.5604903874701</v>
      </c>
      <c r="M138" s="4" t="s">
        <v>10</v>
      </c>
    </row>
    <row r="139" spans="1:13" x14ac:dyDescent="0.2">
      <c r="A139" t="s">
        <v>83</v>
      </c>
      <c r="B139" t="str">
        <f t="shared" si="16"/>
        <v>Moderna</v>
      </c>
      <c r="C139" t="str">
        <f t="shared" si="17"/>
        <v>elderly</v>
      </c>
      <c r="D139" s="4" t="s">
        <v>72</v>
      </c>
      <c r="E139" t="s">
        <v>39</v>
      </c>
      <c r="F139" t="s">
        <v>83</v>
      </c>
      <c r="G139">
        <v>0</v>
      </c>
      <c r="H139" t="s">
        <v>8</v>
      </c>
      <c r="I139" t="s">
        <v>48</v>
      </c>
      <c r="K139">
        <v>1153.9516206390899</v>
      </c>
      <c r="M139" s="4" t="s">
        <v>10</v>
      </c>
    </row>
    <row r="140" spans="1:13" x14ac:dyDescent="0.2">
      <c r="A140" t="s">
        <v>83</v>
      </c>
      <c r="B140" t="str">
        <f t="shared" si="16"/>
        <v>Moderna</v>
      </c>
      <c r="C140" t="str">
        <f t="shared" si="17"/>
        <v>elderly</v>
      </c>
      <c r="D140" s="4" t="s">
        <v>72</v>
      </c>
      <c r="E140" t="s">
        <v>39</v>
      </c>
      <c r="F140" t="s">
        <v>83</v>
      </c>
      <c r="G140">
        <v>30</v>
      </c>
      <c r="H140" t="s">
        <v>8</v>
      </c>
      <c r="I140" t="s">
        <v>48</v>
      </c>
      <c r="K140">
        <v>13325.998891345</v>
      </c>
      <c r="M140" s="4" t="s">
        <v>10</v>
      </c>
    </row>
    <row r="141" spans="1:13" x14ac:dyDescent="0.2">
      <c r="A141" t="s">
        <v>83</v>
      </c>
      <c r="B141" t="str">
        <f t="shared" si="16"/>
        <v>Moderna</v>
      </c>
      <c r="C141" t="str">
        <f t="shared" si="17"/>
        <v>elderly</v>
      </c>
      <c r="D141" s="4" t="s">
        <v>72</v>
      </c>
      <c r="E141" t="s">
        <v>39</v>
      </c>
      <c r="F141" t="s">
        <v>83</v>
      </c>
      <c r="G141">
        <v>60</v>
      </c>
      <c r="H141" t="s">
        <v>8</v>
      </c>
      <c r="I141" t="s">
        <v>48</v>
      </c>
      <c r="K141">
        <v>10419.607195087199</v>
      </c>
      <c r="M141" s="4" t="s">
        <v>10</v>
      </c>
    </row>
    <row r="142" spans="1:13" x14ac:dyDescent="0.2">
      <c r="A142" t="s">
        <v>83</v>
      </c>
      <c r="B142" t="str">
        <f t="shared" si="16"/>
        <v>Moderna</v>
      </c>
      <c r="C142" t="str">
        <f t="shared" si="17"/>
        <v>elderly</v>
      </c>
      <c r="D142" s="4" t="s">
        <v>72</v>
      </c>
      <c r="E142" t="s">
        <v>39</v>
      </c>
      <c r="F142" t="s">
        <v>83</v>
      </c>
      <c r="G142">
        <v>90</v>
      </c>
      <c r="H142" t="s">
        <v>8</v>
      </c>
      <c r="I142" t="s">
        <v>48</v>
      </c>
      <c r="K142">
        <v>8746.5556943389493</v>
      </c>
      <c r="M142" s="4" t="s">
        <v>10</v>
      </c>
    </row>
    <row r="143" spans="1:13" x14ac:dyDescent="0.2">
      <c r="A143" t="s">
        <v>83</v>
      </c>
      <c r="B143" t="str">
        <f t="shared" si="16"/>
        <v>Moderna</v>
      </c>
      <c r="C143" t="str">
        <f t="shared" si="17"/>
        <v>elderly</v>
      </c>
      <c r="D143" s="4" t="s">
        <v>72</v>
      </c>
      <c r="E143" t="s">
        <v>39</v>
      </c>
      <c r="F143" t="s">
        <v>83</v>
      </c>
      <c r="G143">
        <v>180</v>
      </c>
      <c r="H143" t="s">
        <v>8</v>
      </c>
      <c r="I143" t="s">
        <v>48</v>
      </c>
      <c r="K143">
        <v>5729.6814462350803</v>
      </c>
      <c r="M143" s="4" t="s">
        <v>10</v>
      </c>
    </row>
    <row r="144" spans="1:13" x14ac:dyDescent="0.2">
      <c r="A144" t="s">
        <v>83</v>
      </c>
      <c r="B144" t="str">
        <f t="shared" si="16"/>
        <v>Moderna</v>
      </c>
      <c r="C144" t="str">
        <f t="shared" si="17"/>
        <v>elderly</v>
      </c>
      <c r="D144" s="4" t="s">
        <v>72</v>
      </c>
      <c r="E144" t="s">
        <v>39</v>
      </c>
      <c r="F144" t="s">
        <v>83</v>
      </c>
      <c r="G144">
        <v>0</v>
      </c>
      <c r="H144" t="s">
        <v>8</v>
      </c>
      <c r="I144" t="s">
        <v>16</v>
      </c>
      <c r="K144">
        <v>2113.6892331321401</v>
      </c>
      <c r="M144" s="4" t="s">
        <v>11</v>
      </c>
    </row>
    <row r="145" spans="1:13" x14ac:dyDescent="0.2">
      <c r="A145" t="s">
        <v>83</v>
      </c>
      <c r="B145" t="str">
        <f t="shared" si="16"/>
        <v>Moderna</v>
      </c>
      <c r="C145" t="str">
        <f t="shared" si="17"/>
        <v>elderly</v>
      </c>
      <c r="D145" s="4" t="s">
        <v>72</v>
      </c>
      <c r="E145" t="s">
        <v>39</v>
      </c>
      <c r="F145" t="s">
        <v>83</v>
      </c>
      <c r="G145">
        <v>0</v>
      </c>
      <c r="H145" t="s">
        <v>8</v>
      </c>
      <c r="I145" t="s">
        <v>48</v>
      </c>
      <c r="K145">
        <v>1647.6610012426499</v>
      </c>
      <c r="M145" s="4" t="s">
        <v>11</v>
      </c>
    </row>
    <row r="146" spans="1:13" x14ac:dyDescent="0.2">
      <c r="A146" t="s">
        <v>83</v>
      </c>
      <c r="B146" t="str">
        <f t="shared" si="16"/>
        <v>Moderna</v>
      </c>
      <c r="C146" t="str">
        <f t="shared" si="17"/>
        <v>elderly</v>
      </c>
      <c r="D146" s="4" t="s">
        <v>72</v>
      </c>
      <c r="E146" t="s">
        <v>39</v>
      </c>
      <c r="F146" t="s">
        <v>83</v>
      </c>
      <c r="G146">
        <v>30</v>
      </c>
      <c r="H146" t="s">
        <v>8</v>
      </c>
      <c r="I146" t="s">
        <v>48</v>
      </c>
      <c r="K146">
        <v>13947.175264341</v>
      </c>
      <c r="M146" s="4" t="s">
        <v>11</v>
      </c>
    </row>
    <row r="147" spans="1:13" x14ac:dyDescent="0.2">
      <c r="A147" t="s">
        <v>83</v>
      </c>
      <c r="B147" t="str">
        <f t="shared" si="16"/>
        <v>Moderna</v>
      </c>
      <c r="C147" t="str">
        <f t="shared" si="17"/>
        <v>elderly</v>
      </c>
      <c r="D147" s="4" t="s">
        <v>72</v>
      </c>
      <c r="E147" t="s">
        <v>39</v>
      </c>
      <c r="F147" t="s">
        <v>83</v>
      </c>
      <c r="G147">
        <v>60</v>
      </c>
      <c r="H147" t="s">
        <v>8</v>
      </c>
      <c r="I147" t="s">
        <v>48</v>
      </c>
      <c r="K147">
        <v>11698.0459051707</v>
      </c>
      <c r="M147" s="4" t="s">
        <v>11</v>
      </c>
    </row>
    <row r="148" spans="1:13" x14ac:dyDescent="0.2">
      <c r="A148" t="s">
        <v>83</v>
      </c>
      <c r="B148" t="str">
        <f t="shared" si="16"/>
        <v>Moderna</v>
      </c>
      <c r="C148" t="str">
        <f t="shared" si="17"/>
        <v>elderly</v>
      </c>
      <c r="D148" s="4" t="s">
        <v>72</v>
      </c>
      <c r="E148" t="s">
        <v>39</v>
      </c>
      <c r="F148" t="s">
        <v>83</v>
      </c>
      <c r="G148">
        <v>90</v>
      </c>
      <c r="H148" t="s">
        <v>8</v>
      </c>
      <c r="I148" t="s">
        <v>48</v>
      </c>
      <c r="K148">
        <v>9470.2519508610403</v>
      </c>
      <c r="M148" s="4" t="s">
        <v>11</v>
      </c>
    </row>
    <row r="149" spans="1:13" x14ac:dyDescent="0.2">
      <c r="A149" t="s">
        <v>83</v>
      </c>
      <c r="B149" t="str">
        <f t="shared" si="16"/>
        <v>Moderna</v>
      </c>
      <c r="C149" t="str">
        <f t="shared" si="17"/>
        <v>elderly</v>
      </c>
      <c r="D149" s="4" t="s">
        <v>72</v>
      </c>
      <c r="E149" t="s">
        <v>39</v>
      </c>
      <c r="F149" t="s">
        <v>83</v>
      </c>
      <c r="G149">
        <v>180</v>
      </c>
      <c r="H149" t="s">
        <v>8</v>
      </c>
      <c r="I149" t="s">
        <v>48</v>
      </c>
      <c r="K149">
        <v>7944.2656978701298</v>
      </c>
      <c r="M149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N65"/>
  <sheetViews>
    <sheetView tabSelected="1" workbookViewId="0">
      <pane ySplit="1" topLeftCell="A8" activePane="bottomLeft" state="frozen"/>
      <selection pane="bottomLeft" activeCell="C8" sqref="C8:C31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4" x14ac:dyDescent="0.2">
      <c r="A1" t="s">
        <v>66</v>
      </c>
      <c r="B1" t="s">
        <v>65</v>
      </c>
      <c r="C1" t="s">
        <v>50</v>
      </c>
      <c r="D1" t="s">
        <v>12</v>
      </c>
      <c r="E1" t="s">
        <v>49</v>
      </c>
      <c r="F1" t="s">
        <v>55</v>
      </c>
      <c r="G1" t="s">
        <v>20</v>
      </c>
      <c r="H1" t="s">
        <v>56</v>
      </c>
      <c r="I1" t="s">
        <v>57</v>
      </c>
      <c r="J1" t="s">
        <v>53</v>
      </c>
      <c r="K1" t="s">
        <v>58</v>
      </c>
      <c r="L1" t="s">
        <v>75</v>
      </c>
      <c r="M1" t="s">
        <v>74</v>
      </c>
      <c r="N1" t="s">
        <v>79</v>
      </c>
    </row>
    <row r="2" spans="1:14" x14ac:dyDescent="0.2">
      <c r="A2" t="s">
        <v>51</v>
      </c>
      <c r="C2" t="s">
        <v>72</v>
      </c>
      <c r="D2" t="s">
        <v>10</v>
      </c>
      <c r="E2">
        <v>12.1</v>
      </c>
      <c r="F2">
        <v>1</v>
      </c>
    </row>
    <row r="3" spans="1:14" x14ac:dyDescent="0.2">
      <c r="A3" t="s">
        <v>51</v>
      </c>
      <c r="C3" t="s">
        <v>72</v>
      </c>
      <c r="D3" t="s">
        <v>11</v>
      </c>
      <c r="E3">
        <v>9.4</v>
      </c>
      <c r="F3">
        <v>0.9</v>
      </c>
    </row>
    <row r="4" spans="1:14" x14ac:dyDescent="0.2">
      <c r="A4" t="s">
        <v>51</v>
      </c>
      <c r="C4" t="s">
        <v>72</v>
      </c>
      <c r="D4" t="s">
        <v>52</v>
      </c>
      <c r="E4">
        <f>GEOMEAN(E2:E3)</f>
        <v>10.664895686315925</v>
      </c>
      <c r="F4">
        <f>GEOMEAN(F2:F3)</f>
        <v>0.94868329805051377</v>
      </c>
    </row>
    <row r="5" spans="1:14" x14ac:dyDescent="0.2">
      <c r="A5" t="s">
        <v>51</v>
      </c>
      <c r="C5" t="s">
        <v>72</v>
      </c>
      <c r="D5" t="s">
        <v>52</v>
      </c>
      <c r="G5">
        <v>80</v>
      </c>
      <c r="H5">
        <v>52.2</v>
      </c>
      <c r="I5">
        <v>92.9</v>
      </c>
      <c r="J5" t="s">
        <v>19</v>
      </c>
      <c r="K5" t="s">
        <v>59</v>
      </c>
    </row>
    <row r="6" spans="1:14" x14ac:dyDescent="0.2">
      <c r="A6" t="s">
        <v>51</v>
      </c>
      <c r="C6" t="s">
        <v>72</v>
      </c>
      <c r="D6" t="s">
        <v>52</v>
      </c>
      <c r="G6">
        <v>75</v>
      </c>
      <c r="H6">
        <v>50.1</v>
      </c>
      <c r="I6">
        <v>88.5</v>
      </c>
      <c r="J6" t="s">
        <v>60</v>
      </c>
    </row>
    <row r="7" spans="1:14" x14ac:dyDescent="0.2">
      <c r="A7" t="s">
        <v>51</v>
      </c>
      <c r="C7" t="s">
        <v>72</v>
      </c>
      <c r="D7" t="s">
        <v>52</v>
      </c>
      <c r="G7">
        <v>69.8</v>
      </c>
      <c r="H7">
        <v>43.7</v>
      </c>
      <c r="I7">
        <v>84.7</v>
      </c>
      <c r="J7" t="s">
        <v>54</v>
      </c>
    </row>
    <row r="8" spans="1:14" x14ac:dyDescent="0.2">
      <c r="A8" t="s">
        <v>2</v>
      </c>
      <c r="B8" t="s">
        <v>33</v>
      </c>
      <c r="C8" t="s">
        <v>70</v>
      </c>
      <c r="D8" t="s">
        <v>52</v>
      </c>
      <c r="E8">
        <v>26762.269252522499</v>
      </c>
      <c r="F8">
        <v>2121.2885444118601</v>
      </c>
    </row>
    <row r="9" spans="1:14" x14ac:dyDescent="0.2">
      <c r="A9" t="s">
        <v>2</v>
      </c>
      <c r="B9" t="s">
        <v>34</v>
      </c>
      <c r="C9" t="s">
        <v>70</v>
      </c>
      <c r="D9" t="s">
        <v>10</v>
      </c>
      <c r="E9">
        <v>24225.875220441299</v>
      </c>
      <c r="F9">
        <v>2241.7131332343301</v>
      </c>
    </row>
    <row r="10" spans="1:14" x14ac:dyDescent="0.2">
      <c r="A10" t="s">
        <v>2</v>
      </c>
      <c r="B10" t="s">
        <v>34</v>
      </c>
      <c r="C10" t="s">
        <v>70</v>
      </c>
      <c r="D10" t="s">
        <v>11</v>
      </c>
      <c r="E10">
        <v>29803.157189886198</v>
      </c>
      <c r="F10">
        <v>1978.45283958037</v>
      </c>
    </row>
    <row r="11" spans="1:14" x14ac:dyDescent="0.2">
      <c r="A11" t="s">
        <v>2</v>
      </c>
      <c r="B11" t="s">
        <v>34</v>
      </c>
      <c r="C11" t="s">
        <v>70</v>
      </c>
      <c r="D11" t="s">
        <v>52</v>
      </c>
      <c r="E11">
        <f>GEOMEAN(E9:E10)</f>
        <v>26870.198496799032</v>
      </c>
      <c r="F11">
        <f>GEOMEAN(F9:F10)</f>
        <v>2105.9733412301466</v>
      </c>
    </row>
    <row r="12" spans="1:14" x14ac:dyDescent="0.2">
      <c r="A12" t="s">
        <v>2</v>
      </c>
      <c r="C12" t="s">
        <v>70</v>
      </c>
      <c r="D12" t="s">
        <v>52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4" x14ac:dyDescent="0.2">
      <c r="A13" t="s">
        <v>2</v>
      </c>
      <c r="C13" t="s">
        <v>70</v>
      </c>
      <c r="D13" t="s">
        <v>52</v>
      </c>
      <c r="G13">
        <v>57.1</v>
      </c>
      <c r="H13">
        <v>14.7</v>
      </c>
      <c r="I13">
        <v>79.8</v>
      </c>
      <c r="J13" t="s">
        <v>54</v>
      </c>
      <c r="K13">
        <v>90</v>
      </c>
    </row>
    <row r="14" spans="1:14" x14ac:dyDescent="0.2">
      <c r="A14" t="s">
        <v>2</v>
      </c>
      <c r="C14" t="s">
        <v>72</v>
      </c>
      <c r="D14" t="s">
        <v>10</v>
      </c>
      <c r="E14">
        <v>17184.1271998544</v>
      </c>
      <c r="F14">
        <v>2076</v>
      </c>
    </row>
    <row r="15" spans="1:14" x14ac:dyDescent="0.2">
      <c r="A15" t="s">
        <v>2</v>
      </c>
      <c r="C15" t="s">
        <v>72</v>
      </c>
      <c r="D15" t="s">
        <v>11</v>
      </c>
      <c r="E15">
        <v>20481.345879401899</v>
      </c>
      <c r="F15">
        <v>1763.6618147382401</v>
      </c>
    </row>
    <row r="16" spans="1:14" x14ac:dyDescent="0.2">
      <c r="A16" t="s">
        <v>2</v>
      </c>
      <c r="C16" t="s">
        <v>72</v>
      </c>
      <c r="D16" t="s">
        <v>52</v>
      </c>
      <c r="E16">
        <f>GEOMEAN(E14:E15)</f>
        <v>18760.438502760429</v>
      </c>
      <c r="F16">
        <f>GEOMEAN(F14:F15)</f>
        <v>1913.4685592913688</v>
      </c>
    </row>
    <row r="17" spans="1:14" x14ac:dyDescent="0.2">
      <c r="A17" t="s">
        <v>2</v>
      </c>
      <c r="C17" t="s">
        <v>72</v>
      </c>
      <c r="D17" t="s">
        <v>52</v>
      </c>
      <c r="G17">
        <v>66.7</v>
      </c>
      <c r="H17">
        <v>28.8</v>
      </c>
      <c r="I17">
        <v>85.8</v>
      </c>
      <c r="J17" t="s">
        <v>60</v>
      </c>
      <c r="K17">
        <f>7*30</f>
        <v>210</v>
      </c>
    </row>
    <row r="18" spans="1:14" x14ac:dyDescent="0.2">
      <c r="A18" t="s">
        <v>2</v>
      </c>
      <c r="C18" t="s">
        <v>72</v>
      </c>
      <c r="D18" t="s">
        <v>52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4" x14ac:dyDescent="0.2">
      <c r="A19" t="s">
        <v>2</v>
      </c>
      <c r="C19" t="s">
        <v>72</v>
      </c>
      <c r="D19" t="s">
        <v>52</v>
      </c>
      <c r="G19">
        <v>62.1</v>
      </c>
      <c r="H19">
        <v>37.1</v>
      </c>
      <c r="I19">
        <v>77.900000000000006</v>
      </c>
      <c r="J19" t="s">
        <v>54</v>
      </c>
      <c r="K19">
        <f t="shared" si="0"/>
        <v>210</v>
      </c>
    </row>
    <row r="20" spans="1:14" x14ac:dyDescent="0.2">
      <c r="A20" t="s">
        <v>101</v>
      </c>
      <c r="B20" t="s">
        <v>63</v>
      </c>
      <c r="C20" t="s">
        <v>70</v>
      </c>
      <c r="D20" t="s">
        <v>52</v>
      </c>
      <c r="E20">
        <v>7778.8349131546402</v>
      </c>
      <c r="F20">
        <v>61.578757462956801</v>
      </c>
      <c r="L20" t="s">
        <v>76</v>
      </c>
    </row>
    <row r="21" spans="1:14" x14ac:dyDescent="0.2">
      <c r="A21" t="s">
        <v>101</v>
      </c>
      <c r="B21" t="s">
        <v>64</v>
      </c>
      <c r="C21" t="s">
        <v>70</v>
      </c>
      <c r="D21" t="s">
        <v>52</v>
      </c>
      <c r="E21">
        <v>20127.290920152402</v>
      </c>
      <c r="F21">
        <v>84.659329584062505</v>
      </c>
      <c r="L21" t="s">
        <v>76</v>
      </c>
    </row>
    <row r="22" spans="1:14" x14ac:dyDescent="0.2">
      <c r="A22" t="s">
        <v>101</v>
      </c>
      <c r="B22" t="s">
        <v>63</v>
      </c>
      <c r="C22" t="s">
        <v>70</v>
      </c>
      <c r="D22" t="s">
        <v>52</v>
      </c>
      <c r="G22">
        <v>74</v>
      </c>
      <c r="H22">
        <v>57</v>
      </c>
      <c r="I22">
        <v>84</v>
      </c>
      <c r="J22" t="s">
        <v>54</v>
      </c>
      <c r="K22">
        <v>150</v>
      </c>
      <c r="L22" t="s">
        <v>76</v>
      </c>
    </row>
    <row r="23" spans="1:14" x14ac:dyDescent="0.2">
      <c r="A23" t="s">
        <v>101</v>
      </c>
      <c r="B23" t="s">
        <v>63</v>
      </c>
      <c r="C23" t="s">
        <v>70</v>
      </c>
      <c r="D23" t="s">
        <v>52</v>
      </c>
      <c r="G23">
        <v>81</v>
      </c>
      <c r="H23">
        <v>56</v>
      </c>
      <c r="I23">
        <v>92</v>
      </c>
      <c r="J23" t="s">
        <v>19</v>
      </c>
      <c r="K23">
        <v>150</v>
      </c>
      <c r="L23" t="s">
        <v>76</v>
      </c>
    </row>
    <row r="24" spans="1:14" x14ac:dyDescent="0.2">
      <c r="A24" t="s">
        <v>101</v>
      </c>
      <c r="B24" t="s">
        <v>64</v>
      </c>
      <c r="C24" t="s">
        <v>70</v>
      </c>
      <c r="D24" t="s">
        <v>52</v>
      </c>
      <c r="G24">
        <v>77</v>
      </c>
      <c r="H24">
        <v>59.8</v>
      </c>
      <c r="I24">
        <v>86.8</v>
      </c>
      <c r="J24" t="s">
        <v>54</v>
      </c>
      <c r="K24">
        <v>150</v>
      </c>
      <c r="L24" t="s">
        <v>76</v>
      </c>
      <c r="M24" t="s">
        <v>73</v>
      </c>
      <c r="N24" t="s">
        <v>80</v>
      </c>
    </row>
    <row r="25" spans="1:14" x14ac:dyDescent="0.2">
      <c r="A25" t="s">
        <v>101</v>
      </c>
      <c r="B25" t="s">
        <v>64</v>
      </c>
      <c r="C25" t="s">
        <v>70</v>
      </c>
      <c r="D25" t="s">
        <v>52</v>
      </c>
      <c r="G25">
        <v>59</v>
      </c>
      <c r="H25">
        <v>2.1</v>
      </c>
      <c r="I25">
        <v>82.9</v>
      </c>
      <c r="J25" t="s">
        <v>19</v>
      </c>
      <c r="K25">
        <v>150</v>
      </c>
      <c r="L25" t="s">
        <v>76</v>
      </c>
      <c r="M25" t="s">
        <v>73</v>
      </c>
      <c r="N25" t="s">
        <v>80</v>
      </c>
    </row>
    <row r="26" spans="1:14" x14ac:dyDescent="0.2">
      <c r="A26" t="s">
        <v>101</v>
      </c>
      <c r="B26" t="s">
        <v>77</v>
      </c>
      <c r="C26" t="s">
        <v>70</v>
      </c>
      <c r="D26" t="s">
        <v>52</v>
      </c>
      <c r="G26">
        <v>83.2</v>
      </c>
      <c r="H26">
        <v>67.8</v>
      </c>
      <c r="I26">
        <v>92</v>
      </c>
      <c r="J26" t="s">
        <v>19</v>
      </c>
      <c r="K26">
        <v>90</v>
      </c>
      <c r="L26" t="s">
        <v>76</v>
      </c>
      <c r="N26" t="s">
        <v>81</v>
      </c>
    </row>
    <row r="27" spans="1:14" x14ac:dyDescent="0.2">
      <c r="A27" t="s">
        <v>101</v>
      </c>
      <c r="B27" t="s">
        <v>77</v>
      </c>
      <c r="C27" t="s">
        <v>70</v>
      </c>
      <c r="D27" t="s">
        <v>52</v>
      </c>
      <c r="G27">
        <v>75.7</v>
      </c>
      <c r="H27">
        <v>32.799999999999997</v>
      </c>
      <c r="I27">
        <v>92.9</v>
      </c>
      <c r="J27" t="s">
        <v>19</v>
      </c>
      <c r="K27">
        <v>90</v>
      </c>
      <c r="L27" t="s">
        <v>76</v>
      </c>
      <c r="M27" t="s">
        <v>90</v>
      </c>
      <c r="N27" t="s">
        <v>81</v>
      </c>
    </row>
    <row r="28" spans="1:14" x14ac:dyDescent="0.2">
      <c r="A28" t="s">
        <v>69</v>
      </c>
      <c r="B28" t="s">
        <v>69</v>
      </c>
      <c r="C28" t="s">
        <v>70</v>
      </c>
      <c r="D28" t="s">
        <v>52</v>
      </c>
      <c r="G28">
        <v>41.4</v>
      </c>
      <c r="H28">
        <v>18</v>
      </c>
      <c r="I28">
        <v>58.1</v>
      </c>
      <c r="J28" t="s">
        <v>54</v>
      </c>
      <c r="K28">
        <v>90</v>
      </c>
    </row>
    <row r="29" spans="1:14" x14ac:dyDescent="0.2">
      <c r="A29" t="s">
        <v>69</v>
      </c>
      <c r="B29" t="s">
        <v>69</v>
      </c>
      <c r="C29" t="s">
        <v>70</v>
      </c>
      <c r="D29" t="s">
        <v>52</v>
      </c>
      <c r="G29">
        <v>58.8</v>
      </c>
      <c r="H29">
        <v>31.9</v>
      </c>
      <c r="I29">
        <v>75</v>
      </c>
      <c r="J29" t="s">
        <v>60</v>
      </c>
      <c r="K29">
        <v>90</v>
      </c>
    </row>
    <row r="30" spans="1:14" x14ac:dyDescent="0.2">
      <c r="A30" t="s">
        <v>69</v>
      </c>
      <c r="B30" t="s">
        <v>69</v>
      </c>
      <c r="C30" t="s">
        <v>70</v>
      </c>
      <c r="D30" t="s">
        <v>52</v>
      </c>
      <c r="G30">
        <v>46.4</v>
      </c>
      <c r="H30">
        <v>24.7</v>
      </c>
      <c r="I30">
        <v>61.9</v>
      </c>
      <c r="J30" t="s">
        <v>19</v>
      </c>
      <c r="K30">
        <v>90</v>
      </c>
    </row>
    <row r="31" spans="1:14" x14ac:dyDescent="0.2">
      <c r="A31" t="s">
        <v>69</v>
      </c>
      <c r="B31" t="s">
        <v>69</v>
      </c>
      <c r="C31" t="s">
        <v>70</v>
      </c>
      <c r="D31" t="s">
        <v>52</v>
      </c>
      <c r="E31">
        <v>758</v>
      </c>
      <c r="F31">
        <v>424</v>
      </c>
    </row>
    <row r="32" spans="1:14" x14ac:dyDescent="0.2">
      <c r="A32" t="s">
        <v>69</v>
      </c>
      <c r="B32" t="s">
        <v>69</v>
      </c>
      <c r="C32" t="s">
        <v>72</v>
      </c>
      <c r="D32" t="s">
        <v>52</v>
      </c>
      <c r="G32">
        <v>12.6</v>
      </c>
      <c r="H32">
        <v>-14</v>
      </c>
      <c r="I32">
        <v>33</v>
      </c>
      <c r="J32" t="s">
        <v>54</v>
      </c>
    </row>
    <row r="33" spans="1:14" x14ac:dyDescent="0.2">
      <c r="A33" t="s">
        <v>69</v>
      </c>
      <c r="B33" t="s">
        <v>69</v>
      </c>
      <c r="C33" t="s">
        <v>72</v>
      </c>
      <c r="D33" t="s">
        <v>52</v>
      </c>
      <c r="G33">
        <v>-7.9</v>
      </c>
      <c r="H33">
        <v>-84</v>
      </c>
      <c r="I33">
        <v>37</v>
      </c>
      <c r="J33" t="s">
        <v>60</v>
      </c>
    </row>
    <row r="34" spans="1:14" x14ac:dyDescent="0.2">
      <c r="A34" t="s">
        <v>69</v>
      </c>
      <c r="B34" t="s">
        <v>69</v>
      </c>
      <c r="C34" t="s">
        <v>72</v>
      </c>
      <c r="D34" t="s">
        <v>11</v>
      </c>
      <c r="E34">
        <v>509.94489548395501</v>
      </c>
      <c r="F34">
        <v>310.94578768440601</v>
      </c>
    </row>
    <row r="35" spans="1:14" x14ac:dyDescent="0.2">
      <c r="A35" t="s">
        <v>69</v>
      </c>
      <c r="B35" t="s">
        <v>69</v>
      </c>
      <c r="C35" t="s">
        <v>72</v>
      </c>
      <c r="D35" t="s">
        <v>10</v>
      </c>
      <c r="E35">
        <v>669.92557424909899</v>
      </c>
      <c r="F35">
        <v>223.99187806601799</v>
      </c>
    </row>
    <row r="36" spans="1:14" x14ac:dyDescent="0.2">
      <c r="A36" t="str">
        <f>A35</f>
        <v>Novavax</v>
      </c>
      <c r="B36" t="str">
        <f>B35</f>
        <v>Novavax</v>
      </c>
      <c r="C36" t="s">
        <v>72</v>
      </c>
      <c r="D36" t="s">
        <v>52</v>
      </c>
      <c r="E36">
        <f>GEOMEAN(E34:E35)</f>
        <v>584.48706310959983</v>
      </c>
      <c r="F36">
        <f>GEOMEAN(F34:F35)</f>
        <v>263.9115968655932</v>
      </c>
    </row>
    <row r="37" spans="1:14" x14ac:dyDescent="0.2">
      <c r="A37" t="s">
        <v>91</v>
      </c>
      <c r="B37" t="s">
        <v>92</v>
      </c>
      <c r="C37" t="s">
        <v>72</v>
      </c>
      <c r="D37" t="s">
        <v>52</v>
      </c>
      <c r="G37">
        <v>82.6</v>
      </c>
      <c r="H37">
        <v>57.9</v>
      </c>
      <c r="I37">
        <v>94.1</v>
      </c>
      <c r="J37" t="s">
        <v>54</v>
      </c>
    </row>
    <row r="38" spans="1:14" x14ac:dyDescent="0.2">
      <c r="A38" t="s">
        <v>91</v>
      </c>
      <c r="B38" t="s">
        <v>92</v>
      </c>
      <c r="C38" t="s">
        <v>72</v>
      </c>
      <c r="D38" t="s">
        <v>52</v>
      </c>
      <c r="G38">
        <v>94.1</v>
      </c>
      <c r="H38">
        <v>62.4</v>
      </c>
      <c r="I38">
        <v>99.9</v>
      </c>
      <c r="J38" t="s">
        <v>19</v>
      </c>
    </row>
    <row r="39" spans="1:14" x14ac:dyDescent="0.2">
      <c r="A39" t="s">
        <v>91</v>
      </c>
      <c r="B39" t="s">
        <v>92</v>
      </c>
      <c r="C39" t="s">
        <v>72</v>
      </c>
      <c r="D39" t="s">
        <v>10</v>
      </c>
      <c r="E39">
        <v>9329.7000000000007</v>
      </c>
      <c r="F39">
        <v>928.6</v>
      </c>
    </row>
    <row r="40" spans="1:14" x14ac:dyDescent="0.2">
      <c r="A40" t="s">
        <v>91</v>
      </c>
      <c r="B40" t="s">
        <v>92</v>
      </c>
      <c r="C40" t="s">
        <v>72</v>
      </c>
      <c r="D40" t="s">
        <v>11</v>
      </c>
      <c r="E40">
        <v>10178.9</v>
      </c>
      <c r="F40">
        <v>1124.0999999999999</v>
      </c>
    </row>
    <row r="41" spans="1:14" x14ac:dyDescent="0.2">
      <c r="A41" t="s">
        <v>91</v>
      </c>
      <c r="B41" t="s">
        <v>92</v>
      </c>
      <c r="C41" t="s">
        <v>72</v>
      </c>
      <c r="D41" t="s">
        <v>52</v>
      </c>
      <c r="E41">
        <f>GEOMEAN(E39:E40)</f>
        <v>9745.0543010288038</v>
      </c>
      <c r="F41">
        <f>GEOMEAN(F39:F40)</f>
        <v>1021.6845207792862</v>
      </c>
    </row>
    <row r="42" spans="1:14" x14ac:dyDescent="0.2">
      <c r="A42" t="s">
        <v>83</v>
      </c>
      <c r="B42" t="s">
        <v>87</v>
      </c>
      <c r="C42" t="s">
        <v>72</v>
      </c>
      <c r="D42" t="s">
        <v>52</v>
      </c>
      <c r="G42">
        <v>83.7</v>
      </c>
      <c r="H42">
        <v>66</v>
      </c>
      <c r="I42">
        <v>92.2</v>
      </c>
      <c r="J42" t="s">
        <v>54</v>
      </c>
      <c r="K42">
        <v>112</v>
      </c>
      <c r="L42" t="s">
        <v>78</v>
      </c>
      <c r="M42" t="s">
        <v>85</v>
      </c>
      <c r="N42" t="s">
        <v>82</v>
      </c>
    </row>
    <row r="43" spans="1:14" x14ac:dyDescent="0.2">
      <c r="A43" t="s">
        <v>83</v>
      </c>
      <c r="B43" t="s">
        <v>87</v>
      </c>
      <c r="C43" t="s">
        <v>72</v>
      </c>
      <c r="D43" t="s">
        <v>52</v>
      </c>
      <c r="G43">
        <v>82.4</v>
      </c>
      <c r="H43">
        <v>34.799999999999997</v>
      </c>
      <c r="I43">
        <v>95.3</v>
      </c>
      <c r="J43" t="s">
        <v>60</v>
      </c>
      <c r="K43">
        <v>112</v>
      </c>
      <c r="L43" t="s">
        <v>78</v>
      </c>
      <c r="M43" t="s">
        <v>84</v>
      </c>
      <c r="N43" t="s">
        <v>82</v>
      </c>
    </row>
    <row r="44" spans="1:14" x14ac:dyDescent="0.2">
      <c r="A44" t="s">
        <v>83</v>
      </c>
      <c r="B44" t="s">
        <v>87</v>
      </c>
      <c r="C44" t="s">
        <v>72</v>
      </c>
      <c r="D44" t="s">
        <v>52</v>
      </c>
      <c r="G44">
        <v>68.400000000000006</v>
      </c>
      <c r="H44">
        <v>50.9</v>
      </c>
      <c r="I44">
        <v>79.7</v>
      </c>
      <c r="J44" t="s">
        <v>19</v>
      </c>
      <c r="K44">
        <v>112</v>
      </c>
      <c r="L44" t="s">
        <v>78</v>
      </c>
      <c r="M44" t="s">
        <v>86</v>
      </c>
      <c r="N44" t="s">
        <v>82</v>
      </c>
    </row>
    <row r="45" spans="1:14" x14ac:dyDescent="0.2">
      <c r="A45" t="s">
        <v>83</v>
      </c>
      <c r="B45" t="s">
        <v>87</v>
      </c>
      <c r="C45" t="s">
        <v>72</v>
      </c>
      <c r="D45" t="s">
        <v>10</v>
      </c>
      <c r="G45">
        <v>91.7</v>
      </c>
      <c r="H45">
        <v>73</v>
      </c>
      <c r="I45">
        <v>97.4</v>
      </c>
      <c r="J45" t="s">
        <v>54</v>
      </c>
      <c r="K45">
        <v>112</v>
      </c>
      <c r="L45" t="s">
        <v>78</v>
      </c>
      <c r="M45" t="s">
        <v>85</v>
      </c>
      <c r="N45" t="s">
        <v>82</v>
      </c>
    </row>
    <row r="46" spans="1:14" x14ac:dyDescent="0.2">
      <c r="A46" t="s">
        <v>83</v>
      </c>
      <c r="B46" t="s">
        <v>87</v>
      </c>
      <c r="C46" t="s">
        <v>72</v>
      </c>
      <c r="D46" t="s">
        <v>10</v>
      </c>
      <c r="G46">
        <v>90</v>
      </c>
      <c r="H46">
        <v>22</v>
      </c>
      <c r="I46">
        <v>98.7</v>
      </c>
      <c r="J46" t="s">
        <v>60</v>
      </c>
      <c r="K46">
        <v>112</v>
      </c>
      <c r="L46" t="s">
        <v>78</v>
      </c>
      <c r="M46" t="s">
        <v>84</v>
      </c>
      <c r="N46" t="s">
        <v>82</v>
      </c>
    </row>
    <row r="47" spans="1:14" x14ac:dyDescent="0.2">
      <c r="A47" t="s">
        <v>83</v>
      </c>
      <c r="B47" t="s">
        <v>87</v>
      </c>
      <c r="C47" t="s">
        <v>72</v>
      </c>
      <c r="D47" t="s">
        <v>11</v>
      </c>
      <c r="G47">
        <v>68.5</v>
      </c>
      <c r="H47">
        <v>21.1</v>
      </c>
      <c r="I47">
        <v>87.4</v>
      </c>
      <c r="J47" t="s">
        <v>54</v>
      </c>
      <c r="K47">
        <v>112</v>
      </c>
      <c r="L47" t="s">
        <v>78</v>
      </c>
      <c r="M47" t="s">
        <v>85</v>
      </c>
      <c r="N47" t="s">
        <v>82</v>
      </c>
    </row>
    <row r="48" spans="1:14" x14ac:dyDescent="0.2">
      <c r="A48" t="s">
        <v>83</v>
      </c>
      <c r="B48" t="s">
        <v>87</v>
      </c>
      <c r="C48" t="s">
        <v>72</v>
      </c>
      <c r="D48" t="s">
        <v>11</v>
      </c>
      <c r="G48">
        <v>71.5</v>
      </c>
      <c r="H48">
        <v>-37</v>
      </c>
      <c r="I48">
        <v>94.1</v>
      </c>
      <c r="J48" t="s">
        <v>60</v>
      </c>
      <c r="K48">
        <v>112</v>
      </c>
      <c r="L48" t="s">
        <v>78</v>
      </c>
      <c r="M48" t="s">
        <v>84</v>
      </c>
      <c r="N48" t="s">
        <v>82</v>
      </c>
    </row>
    <row r="49" spans="1:14" x14ac:dyDescent="0.2">
      <c r="A49" t="s">
        <v>83</v>
      </c>
      <c r="B49" t="s">
        <v>78</v>
      </c>
      <c r="C49" t="s">
        <v>72</v>
      </c>
      <c r="D49" t="s">
        <v>10</v>
      </c>
      <c r="E49">
        <v>8.3023429415730554</v>
      </c>
      <c r="F49">
        <v>0.90097903892662778</v>
      </c>
      <c r="L49" t="s">
        <v>78</v>
      </c>
      <c r="N49" t="s">
        <v>93</v>
      </c>
    </row>
    <row r="50" spans="1:14" x14ac:dyDescent="0.2">
      <c r="A50" t="s">
        <v>83</v>
      </c>
      <c r="B50" t="s">
        <v>78</v>
      </c>
      <c r="C50" t="s">
        <v>72</v>
      </c>
      <c r="D50" t="s">
        <v>11</v>
      </c>
      <c r="E50">
        <v>11.392099607392703</v>
      </c>
      <c r="F50">
        <v>1.1491516857651389</v>
      </c>
      <c r="L50" t="s">
        <v>78</v>
      </c>
      <c r="N50" t="s">
        <v>88</v>
      </c>
    </row>
    <row r="51" spans="1:14" x14ac:dyDescent="0.2">
      <c r="A51" t="s">
        <v>83</v>
      </c>
      <c r="B51" t="s">
        <v>78</v>
      </c>
      <c r="C51" t="s">
        <v>72</v>
      </c>
      <c r="D51" t="s">
        <v>52</v>
      </c>
      <c r="E51">
        <f>GEOMEAN(E49:E50)</f>
        <v>9.7252824002768161</v>
      </c>
      <c r="F51">
        <f>GEOMEAN(F49:F50)</f>
        <v>1.0175271895244811</v>
      </c>
      <c r="L51" t="s">
        <v>78</v>
      </c>
      <c r="N51" t="s">
        <v>88</v>
      </c>
    </row>
    <row r="52" spans="1:14" x14ac:dyDescent="0.2">
      <c r="A52" t="s">
        <v>83</v>
      </c>
      <c r="B52" t="s">
        <v>78</v>
      </c>
      <c r="C52" t="s">
        <v>89</v>
      </c>
      <c r="D52" t="s">
        <v>10</v>
      </c>
      <c r="E52">
        <v>14.652591571562276</v>
      </c>
      <c r="F52">
        <v>1.0888620819744395</v>
      </c>
      <c r="L52" t="s">
        <v>78</v>
      </c>
      <c r="N52" t="s">
        <v>88</v>
      </c>
    </row>
    <row r="53" spans="1:14" x14ac:dyDescent="0.2">
      <c r="A53" t="s">
        <v>83</v>
      </c>
      <c r="B53" t="s">
        <v>78</v>
      </c>
      <c r="C53" t="s">
        <v>89</v>
      </c>
      <c r="D53" t="s">
        <v>11</v>
      </c>
      <c r="E53">
        <v>20.929300664290945</v>
      </c>
      <c r="F53">
        <v>0.91677793244260819</v>
      </c>
      <c r="L53" t="s">
        <v>78</v>
      </c>
      <c r="N53" t="s">
        <v>88</v>
      </c>
    </row>
    <row r="54" spans="1:14" x14ac:dyDescent="0.2">
      <c r="A54" t="s">
        <v>83</v>
      </c>
      <c r="B54" t="s">
        <v>78</v>
      </c>
      <c r="C54" t="s">
        <v>89</v>
      </c>
      <c r="D54" t="s">
        <v>52</v>
      </c>
      <c r="E54">
        <f>GEOMEAN(E52:E53)</f>
        <v>17.511952904010514</v>
      </c>
      <c r="F54">
        <f>GEOMEAN(F52:F53)</f>
        <v>0.99912197865309738</v>
      </c>
      <c r="L54" t="s">
        <v>78</v>
      </c>
      <c r="N54" t="s">
        <v>88</v>
      </c>
    </row>
    <row r="55" spans="1:14" x14ac:dyDescent="0.2">
      <c r="A55" t="s">
        <v>83</v>
      </c>
      <c r="B55" t="s">
        <v>96</v>
      </c>
      <c r="C55" t="s">
        <v>72</v>
      </c>
      <c r="D55" t="s">
        <v>10</v>
      </c>
      <c r="E55">
        <v>13325.998891345</v>
      </c>
      <c r="F55">
        <v>1377.5604903874701</v>
      </c>
      <c r="L55" t="s">
        <v>78</v>
      </c>
      <c r="N55" t="s">
        <v>97</v>
      </c>
    </row>
    <row r="56" spans="1:14" x14ac:dyDescent="0.2">
      <c r="A56" t="s">
        <v>83</v>
      </c>
      <c r="B56" t="s">
        <v>96</v>
      </c>
      <c r="C56" t="s">
        <v>72</v>
      </c>
      <c r="D56" t="s">
        <v>11</v>
      </c>
      <c r="E56">
        <v>13947.175264341</v>
      </c>
      <c r="F56">
        <v>2113.6892331321401</v>
      </c>
      <c r="L56" t="s">
        <v>78</v>
      </c>
      <c r="N56" t="s">
        <v>97</v>
      </c>
    </row>
    <row r="57" spans="1:14" x14ac:dyDescent="0.2">
      <c r="A57" t="s">
        <v>83</v>
      </c>
      <c r="B57" t="s">
        <v>96</v>
      </c>
      <c r="C57" t="s">
        <v>72</v>
      </c>
      <c r="D57" t="s">
        <v>52</v>
      </c>
      <c r="E57">
        <f>GEOMEAN(E55:E56)</f>
        <v>13633.049626184253</v>
      </c>
      <c r="F57">
        <f>GEOMEAN(F55:F56)</f>
        <v>1706.38060716835</v>
      </c>
      <c r="L57" t="s">
        <v>78</v>
      </c>
      <c r="N57" t="s">
        <v>97</v>
      </c>
    </row>
    <row r="58" spans="1:14" x14ac:dyDescent="0.2">
      <c r="A58" t="s">
        <v>98</v>
      </c>
      <c r="C58" t="s">
        <v>72</v>
      </c>
      <c r="D58" t="s">
        <v>52</v>
      </c>
      <c r="G58">
        <v>59</v>
      </c>
      <c r="J58" t="s">
        <v>54</v>
      </c>
    </row>
    <row r="59" spans="1:14" x14ac:dyDescent="0.2">
      <c r="A59" t="s">
        <v>98</v>
      </c>
      <c r="C59" t="s">
        <v>72</v>
      </c>
      <c r="D59" t="s">
        <v>52</v>
      </c>
      <c r="G59">
        <v>42.9</v>
      </c>
      <c r="J59" t="s">
        <v>60</v>
      </c>
    </row>
    <row r="60" spans="1:14" x14ac:dyDescent="0.2">
      <c r="A60" t="s">
        <v>98</v>
      </c>
      <c r="B60" t="s">
        <v>99</v>
      </c>
      <c r="C60" t="s">
        <v>72</v>
      </c>
      <c r="D60" t="s">
        <v>10</v>
      </c>
      <c r="E60">
        <v>316.7</v>
      </c>
      <c r="F60">
        <v>251.7</v>
      </c>
    </row>
    <row r="61" spans="1:14" x14ac:dyDescent="0.2">
      <c r="A61" t="s">
        <v>98</v>
      </c>
      <c r="B61" t="s">
        <v>99</v>
      </c>
      <c r="C61" t="s">
        <v>72</v>
      </c>
      <c r="D61" t="s">
        <v>11</v>
      </c>
      <c r="E61">
        <v>517.70000000000005</v>
      </c>
      <c r="F61">
        <v>477.5</v>
      </c>
    </row>
    <row r="62" spans="1:14" x14ac:dyDescent="0.2">
      <c r="A62" t="s">
        <v>98</v>
      </c>
      <c r="B62" t="s">
        <v>100</v>
      </c>
      <c r="C62" t="s">
        <v>72</v>
      </c>
      <c r="D62" t="s">
        <v>10</v>
      </c>
      <c r="E62">
        <v>356.9</v>
      </c>
      <c r="F62">
        <v>251.7</v>
      </c>
    </row>
    <row r="63" spans="1:14" x14ac:dyDescent="0.2">
      <c r="A63" t="s">
        <v>98</v>
      </c>
      <c r="B63" t="s">
        <v>100</v>
      </c>
      <c r="C63" t="s">
        <v>72</v>
      </c>
      <c r="D63" t="s">
        <v>11</v>
      </c>
      <c r="E63">
        <v>688.6</v>
      </c>
      <c r="F63">
        <v>477.5</v>
      </c>
    </row>
    <row r="64" spans="1:14" x14ac:dyDescent="0.2">
      <c r="A64" t="s">
        <v>98</v>
      </c>
      <c r="B64" t="s">
        <v>99</v>
      </c>
      <c r="C64" t="s">
        <v>72</v>
      </c>
      <c r="D64" t="s">
        <v>52</v>
      </c>
      <c r="E64">
        <f>GEOMEAN(E60:E61)</f>
        <v>404.91429957461366</v>
      </c>
      <c r="F64">
        <f>GEOMEAN(F60:F61)</f>
        <v>346.67960713027236</v>
      </c>
    </row>
    <row r="65" spans="1:6" x14ac:dyDescent="0.2">
      <c r="A65" t="s">
        <v>98</v>
      </c>
      <c r="B65" t="s">
        <v>100</v>
      </c>
      <c r="C65" t="s">
        <v>72</v>
      </c>
      <c r="D65" t="s">
        <v>52</v>
      </c>
      <c r="E65">
        <f>GEOMEAN(E62:E63)</f>
        <v>495.74321982252059</v>
      </c>
      <c r="F65">
        <f>GEOMEAN(F62:F63)</f>
        <v>346.67960713027236</v>
      </c>
    </row>
  </sheetData>
  <autoFilter ref="A1:O65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C1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94</v>
      </c>
      <c r="B1" t="s">
        <v>95</v>
      </c>
      <c r="C1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2024-01-09T05:21:34Z</dcterms:modified>
</cp:coreProperties>
</file>