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h/github/RSVcorrelates/raw-data/"/>
    </mc:Choice>
  </mc:AlternateContent>
  <xr:revisionPtr revIDLastSave="0" documentId="13_ncr:1_{DB30AF10-9909-6547-B68F-5E0498F5F290}" xr6:coauthVersionLast="47" xr6:coauthVersionMax="47" xr10:uidLastSave="{00000000-0000-0000-0000-000000000000}"/>
  <bookViews>
    <workbookView xWindow="21220" yWindow="7280" windowWidth="24780" windowHeight="18620" xr2:uid="{EB31B1D0-F9A6-424A-A571-FCA1CB7357B7}"/>
  </bookViews>
  <sheets>
    <sheet name="Sheet1" sheetId="1" r:id="rId1"/>
    <sheet name="Sheet2" sheetId="2" r:id="rId2"/>
    <sheet name="Papers" sheetId="3" r:id="rId3"/>
  </sheets>
  <definedNames>
    <definedName name="_xlnm._FilterDatabase" localSheetId="0" hidden="1">Sheet1!$A$1:$AC$71</definedName>
    <definedName name="_xlnm._FilterDatabase" localSheetId="1" hidden="1">Sheet2!$A$1:$O$53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2" l="1"/>
  <c r="E65" i="2"/>
  <c r="F64" i="2"/>
  <c r="E64" i="2"/>
  <c r="F57" i="2"/>
  <c r="E57" i="2"/>
  <c r="F41" i="2"/>
  <c r="E41" i="2"/>
  <c r="F54" i="2"/>
  <c r="E54" i="2"/>
  <c r="F51" i="2"/>
  <c r="E51" i="2"/>
  <c r="C36" i="2"/>
  <c r="B36" i="2"/>
  <c r="A36" i="2"/>
  <c r="F36" i="2"/>
  <c r="E36" i="2"/>
  <c r="F16" i="2"/>
  <c r="E16" i="2"/>
  <c r="F11" i="2"/>
  <c r="E11" i="2"/>
  <c r="F4" i="2"/>
  <c r="E4" i="2"/>
  <c r="K18" i="2"/>
  <c r="K19" i="2"/>
  <c r="K17" i="2"/>
  <c r="E47" i="1"/>
  <c r="E49" i="1" s="1"/>
  <c r="E51" i="1" s="1"/>
  <c r="E53" i="1" s="1"/>
  <c r="E55" i="1" s="1"/>
  <c r="E46" i="1"/>
  <c r="E48" i="1" s="1"/>
  <c r="E50" i="1" s="1"/>
  <c r="E52" i="1" s="1"/>
  <c r="E54" i="1" s="1"/>
  <c r="V42" i="1"/>
  <c r="V43" i="1"/>
  <c r="V41" i="1"/>
  <c r="V40" i="1"/>
  <c r="V39" i="1"/>
  <c r="V38" i="1"/>
  <c r="V37" i="1"/>
  <c r="V36" i="1"/>
  <c r="V34" i="1"/>
  <c r="V35" i="1"/>
  <c r="R43" i="1"/>
  <c r="R41" i="1"/>
  <c r="R39" i="1"/>
  <c r="R37" i="1"/>
  <c r="R35" i="1"/>
  <c r="Y29" i="1"/>
  <c r="Y26" i="1"/>
  <c r="Y22" i="1"/>
  <c r="Y18" i="1"/>
  <c r="AB65" i="1"/>
  <c r="AB64" i="1"/>
  <c r="AB63" i="1"/>
  <c r="AB62" i="1"/>
  <c r="AB61" i="1"/>
  <c r="AB60" i="1"/>
  <c r="O29" i="1"/>
  <c r="O30" i="1"/>
  <c r="O31" i="1"/>
  <c r="O32" i="1"/>
  <c r="O33" i="1"/>
  <c r="O34" i="1"/>
  <c r="O28" i="1"/>
  <c r="P28" i="1" s="1"/>
  <c r="J35" i="1"/>
  <c r="J36" i="1"/>
  <c r="J41" i="1"/>
  <c r="J40" i="1"/>
  <c r="J39" i="1"/>
  <c r="J38" i="1"/>
  <c r="J37" i="1"/>
  <c r="J34" i="1"/>
  <c r="J33" i="1"/>
  <c r="J32" i="1"/>
  <c r="J31" i="1"/>
  <c r="J30" i="1"/>
  <c r="J28" i="1"/>
  <c r="J29" i="1"/>
  <c r="X29" i="1"/>
  <c r="X26" i="1"/>
  <c r="X24" i="1"/>
  <c r="X22" i="1"/>
  <c r="X20" i="1"/>
  <c r="X18" i="1"/>
  <c r="X16" i="1"/>
  <c r="W64" i="1"/>
  <c r="W63" i="1"/>
  <c r="W62" i="1"/>
  <c r="W61" i="1"/>
  <c r="W6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Y14" i="1"/>
  <c r="X14" i="1"/>
  <c r="Y12" i="1"/>
  <c r="X12" i="1"/>
  <c r="Y10" i="1"/>
  <c r="X10" i="1"/>
  <c r="Y8" i="1"/>
  <c r="Y6" i="1"/>
  <c r="X6" i="1"/>
  <c r="Y4" i="1"/>
  <c r="X4" i="1"/>
  <c r="AA4" i="1"/>
  <c r="AA14" i="1"/>
  <c r="AA12" i="1"/>
  <c r="AA10" i="1"/>
  <c r="AA8" i="1"/>
  <c r="AA6" i="1"/>
  <c r="Z14" i="1"/>
  <c r="Z12" i="1"/>
  <c r="Z10" i="1"/>
  <c r="Z8" i="1"/>
  <c r="Z6" i="1"/>
  <c r="Z4" i="1"/>
  <c r="R7" i="1"/>
  <c r="R9" i="1" s="1"/>
  <c r="R11" i="1" s="1"/>
  <c r="R13" i="1" s="1"/>
  <c r="R15" i="1" s="1"/>
  <c r="R6" i="1"/>
  <c r="R8" i="1" s="1"/>
  <c r="R10" i="1" s="1"/>
  <c r="R12" i="1" s="1"/>
  <c r="R14" i="1" s="1"/>
  <c r="O26" i="1"/>
  <c r="O24" i="1"/>
  <c r="O22" i="1"/>
  <c r="O20" i="1"/>
  <c r="X35" i="1" l="1"/>
  <c r="X37" i="1"/>
  <c r="Y43" i="1"/>
  <c r="X41" i="1"/>
  <c r="P32" i="1"/>
  <c r="Y39" i="1"/>
  <c r="Y41" i="1"/>
  <c r="P34" i="1"/>
  <c r="P30" i="1"/>
  <c r="Y37" i="1"/>
  <c r="X43" i="1"/>
  <c r="X39" i="1"/>
  <c r="P31" i="1"/>
  <c r="P29" i="1"/>
  <c r="P33" i="1"/>
</calcChain>
</file>

<file path=xl/sharedStrings.xml><?xml version="1.0" encoding="utf-8"?>
<sst xmlns="http://schemas.openxmlformats.org/spreadsheetml/2006/main" count="1566" uniqueCount="104">
  <si>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</si>
  <si>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</si>
  <si>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</si>
  <si>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</si>
  <si>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</si>
  <si>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</si>
  <si>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</si>
  <si>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</si>
  <si>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</si>
  <si>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</si>
  <si>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</si>
  <si>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</si>
  <si>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</si>
  <si>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</si>
  <si>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</si>
  <si>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</si>
  <si>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</si>
  <si>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</si>
  <si>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</si>
  <si>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</si>
  <si>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</si>
  <si>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</si>
  <si>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</si>
  <si>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</si>
  <si>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</si>
  <si>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</si>
  <si>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</si>
  <si>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</si>
  <si>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</si>
  <si>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</si>
  <si>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</si>
  <si>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</si>
  <si>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</si>
  <si>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</si>
  <si>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</si>
  <si>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C</t>
  </si>
  <si>
    <t>D</t>
  </si>
  <si>
    <t>E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</si>
  <si>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</si>
  <si>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</si>
  <si>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</si>
  <si>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</si>
  <si>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</si>
  <si>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</si>
  <si>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</si>
  <si>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</si>
  <si>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</si>
  <si>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</si>
  <si>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</si>
  <si>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</si>
  <si>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</si>
  <si>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</si>
  <si>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Elderly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</si>
  <si>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</si>
  <si>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</si>
  <si>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</si>
  <si>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</si>
  <si>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</si>
  <si>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</si>
  <si>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</si>
  <si>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</si>
  <si>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Infant</t>
  </si>
  <si>
    <t>Moderate</t>
  </si>
  <si>
    <t>Az-S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</si>
  <si>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</si>
  <si>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</si>
  <si>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</si>
  <si>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</si>
  <si>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</si>
  <si>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</si>
  <si>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</si>
  <si>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</si>
  <si>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</si>
  <si>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</si>
  <si>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</si>
  <si>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</si>
  <si>
    <t>Note these are numbers from table 3 that are different to the sticker price numbers</t>
  </si>
  <si>
    <t>Notes</t>
  </si>
  <si>
    <t>Drug name</t>
  </si>
  <si>
    <t>Nirsevimab</t>
  </si>
  <si>
    <t>HARMONIE</t>
  </si>
  <si>
    <t>mRNA-1345</t>
  </si>
  <si>
    <t>Paper</t>
  </si>
  <si>
    <t>https://www.nejm.org/doi/full/10.1056/NEJMoa2110275</t>
  </si>
  <si>
    <t>https://www.nejm.org/doi/full/10.1056/NEJMoa2309189</t>
  </si>
  <si>
    <t>https://www.nejm.org/doi/pdf/10.1056/NEJMoa2307079</t>
  </si>
  <si>
    <t>Moderna</t>
  </si>
  <si>
    <t>3 signs / symptoms</t>
  </si>
  <si>
    <t>2 signs / symptoms</t>
  </si>
  <si>
    <t>acute</t>
  </si>
  <si>
    <t>ConquerRSV</t>
  </si>
  <si>
    <t>https://www.ncbi.nlm.nih.gov/pmc/articles/PMC9752082/pdf/ofac492.312.pdf</t>
  </si>
  <si>
    <t>YoungAdults</t>
  </si>
  <si>
    <t>These are actually very severe</t>
  </si>
  <si>
    <t>GSK</t>
  </si>
  <si>
    <t xml:space="preserve">Arexvy </t>
  </si>
  <si>
    <t>https://academic.oup.com/ofid/article/9/Supplement_2/ofac492.312/6902559</t>
  </si>
  <si>
    <t xml:space="preserve">Moderna </t>
  </si>
  <si>
    <t>Abs</t>
  </si>
  <si>
    <t>MRNA-1345</t>
  </si>
  <si>
    <t>2023 extraction</t>
  </si>
  <si>
    <t>Bavarian Nordic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</si>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</sst>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Sheet1!$X$60:$X$64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Sheet1!$Y$59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Sheet1!$Y$60:$Y$64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Sheet1!$AC$59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Sheet1!$AB$60:$AB$65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Sheet1!$AC$60:$AC$65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311150</xdr:colOff>
      <xdr:row>18</xdr:row>
      <xdr:rowOff>12700</xdr:rowOff>
    </xdr:from>
    <xdr:to>
      <xdr:col>50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C149"/>
  <sheetViews>
    <sheetView tabSelected="1" workbookViewId="0">
      <pane ySplit="1" topLeftCell="A2" activePane="bottomLeft" state="frozen"/>
      <selection pane="bottomLeft" activeCell="I22" sqref="I22"/>
    </sheetView>
  </sheetViews>
  <sheetFormatPr baseColWidth="10" defaultRowHeight="16" x14ac:dyDescent="0.2"/>
  <cols>
    <col min="1" max="1" width="13.83203125" bestFit="1" customWidth="1"/>
    <col min="2" max="4" width="13.83203125" customWidth="1"/>
    <col min="7" max="7" width="13.6640625" bestFit="1" customWidth="1"/>
    <col min="8" max="8" width="13.6640625" customWidth="1"/>
    <col min="10" max="10" width="17.5" bestFit="1" customWidth="1"/>
    <col min="11" max="11" width="12.83203125" bestFit="1" customWidth="1"/>
    <col min="12" max="14" width="12.83203125" customWidth="1"/>
    <col min="17" max="17" width="12" bestFit="1" customWidth="1"/>
    <col min="21" max="21" width="13.33203125" bestFit="1" customWidth="1"/>
  </cols>
  <sheetData>
    <row r="1" spans="1:27" x14ac:dyDescent="0.2">
      <c r="A1" t="s">
        <v>0</v>
      </c>
      <c r="B1" t="s">
        <v>4</v>
      </c>
      <c r="C1" t="s">
        <v>38</v>
      </c>
      <c r="D1" t="s">
        <v>40</v>
      </c>
      <c r="E1" t="s">
        <v>1</v>
      </c>
      <c r="F1" t="s">
        <v>46</v>
      </c>
      <c r="G1" t="s">
        <v>45</v>
      </c>
      <c r="H1" t="s">
        <v>47</v>
      </c>
      <c r="I1" t="s">
        <v>41</v>
      </c>
      <c r="J1" t="s">
        <v>44</v>
      </c>
      <c r="K1" t="s">
        <v>12</v>
      </c>
      <c r="L1" t="s">
        <v>42</v>
      </c>
      <c r="M1" t="s">
        <v>18</v>
      </c>
      <c r="N1" t="s">
        <v>43</v>
      </c>
      <c r="Q1" t="s">
        <v>0</v>
      </c>
      <c r="R1" t="s">
        <v>1</v>
      </c>
      <c r="S1" t="s">
        <v>7</v>
      </c>
      <c r="T1" t="s">
        <v>4</v>
      </c>
      <c r="U1" t="s">
        <v>17</v>
      </c>
      <c r="V1" t="s">
        <v>18</v>
      </c>
      <c r="W1" t="s">
        <v>19</v>
      </c>
      <c r="X1" t="s">
        <v>20</v>
      </c>
      <c r="Y1" t="s">
        <v>23</v>
      </c>
      <c r="Z1" t="s">
        <v>21</v>
      </c>
      <c r="AA1" t="s">
        <v>22</v>
      </c>
    </row>
    <row r="2" spans="1:27" x14ac:dyDescent="0.2">
      <c r="A2" t="s">
        <v>6</v>
      </c>
      <c r="B2" t="s">
        <v>33</v>
      </c>
      <c r="C2" t="s">
        <v>39</v>
      </c>
      <c r="D2" t="s">
        <v>2</v>
      </c>
      <c r="E2">
        <v>0</v>
      </c>
      <c r="F2" t="s">
        <v>8</v>
      </c>
      <c r="G2" t="s">
        <v>16</v>
      </c>
      <c r="I2">
        <v>1543.9490748631799</v>
      </c>
      <c r="J2" s="2">
        <f>I2/I$2</f>
        <v>1</v>
      </c>
      <c r="K2" t="s">
        <v>13</v>
      </c>
      <c r="Q2" t="s">
        <v>3</v>
      </c>
      <c r="R2">
        <v>0</v>
      </c>
      <c r="S2" t="s">
        <v>9</v>
      </c>
      <c r="T2" t="s">
        <v>16</v>
      </c>
      <c r="U2">
        <v>3480</v>
      </c>
    </row>
    <row r="3" spans="1:27" x14ac:dyDescent="0.2">
      <c r="A3" t="s">
        <v>6</v>
      </c>
      <c r="B3" t="s">
        <v>33</v>
      </c>
      <c r="C3" t="s">
        <v>39</v>
      </c>
      <c r="D3" t="s">
        <v>2</v>
      </c>
      <c r="E3">
        <v>0</v>
      </c>
      <c r="F3" t="s">
        <v>8</v>
      </c>
      <c r="G3" t="s">
        <v>48</v>
      </c>
      <c r="H3" t="s">
        <v>5</v>
      </c>
      <c r="I3">
        <v>1635.72762527242</v>
      </c>
      <c r="J3" s="2">
        <f t="shared" ref="J3:J9" si="0">I3/I$2</f>
        <v>1.0594440269458845</v>
      </c>
      <c r="K3" t="s">
        <v>13</v>
      </c>
      <c r="Q3" t="s">
        <v>3</v>
      </c>
      <c r="R3">
        <v>0</v>
      </c>
      <c r="S3" t="s">
        <v>9</v>
      </c>
      <c r="T3" t="s">
        <v>5</v>
      </c>
      <c r="U3">
        <v>3495</v>
      </c>
    </row>
    <row r="4" spans="1:27" x14ac:dyDescent="0.2">
      <c r="A4" t="s">
        <v>6</v>
      </c>
      <c r="B4" t="s">
        <v>33</v>
      </c>
      <c r="C4" t="s">
        <v>39</v>
      </c>
      <c r="D4" t="s">
        <v>2</v>
      </c>
      <c r="E4">
        <v>30</v>
      </c>
      <c r="F4" t="s">
        <v>8</v>
      </c>
      <c r="G4" t="s">
        <v>16</v>
      </c>
      <c r="I4">
        <v>1582.50146699065</v>
      </c>
      <c r="J4" s="2">
        <f t="shared" si="0"/>
        <v>1.0249699894608806</v>
      </c>
      <c r="K4" t="s">
        <v>13</v>
      </c>
      <c r="Q4" t="s">
        <v>3</v>
      </c>
      <c r="R4">
        <v>30</v>
      </c>
      <c r="S4" t="s">
        <v>9</v>
      </c>
      <c r="T4" t="s">
        <v>16</v>
      </c>
      <c r="U4">
        <v>3292</v>
      </c>
      <c r="V4">
        <v>8</v>
      </c>
      <c r="W4">
        <v>7</v>
      </c>
      <c r="X4" s="1">
        <f>1-(V5/U5)/(V4/U4)</f>
        <v>0.75425500149298297</v>
      </c>
      <c r="Y4" s="1">
        <f>1-((V5-V3)/U5)/((V4-V2)/U4)</f>
        <v>0.75425500149298297</v>
      </c>
      <c r="Z4" s="1">
        <f>1-(W5/U5)/(W4/U4)</f>
        <v>0.85957428656741885</v>
      </c>
      <c r="AA4" s="1">
        <f>1-((W5-W3)/U5)/((W4-W2)/U4)</f>
        <v>0.85957428656741885</v>
      </c>
    </row>
    <row r="5" spans="1:27" x14ac:dyDescent="0.2">
      <c r="A5" t="s">
        <v>6</v>
      </c>
      <c r="B5" t="s">
        <v>33</v>
      </c>
      <c r="C5" t="s">
        <v>39</v>
      </c>
      <c r="D5" t="s">
        <v>2</v>
      </c>
      <c r="E5">
        <v>30</v>
      </c>
      <c r="F5" t="s">
        <v>8</v>
      </c>
      <c r="G5" t="s">
        <v>48</v>
      </c>
      <c r="H5" t="s">
        <v>5</v>
      </c>
      <c r="I5">
        <v>28652.452507083799</v>
      </c>
      <c r="J5" s="2">
        <f t="shared" si="0"/>
        <v>18.557899981009989</v>
      </c>
      <c r="K5" t="s">
        <v>13</v>
      </c>
      <c r="Q5" t="s">
        <v>3</v>
      </c>
      <c r="R5">
        <v>30</v>
      </c>
      <c r="S5" t="s">
        <v>9</v>
      </c>
      <c r="T5" t="s">
        <v>5</v>
      </c>
      <c r="U5">
        <v>3349</v>
      </c>
      <c r="V5">
        <v>2</v>
      </c>
      <c r="W5">
        <v>1</v>
      </c>
      <c r="Z5" s="1"/>
    </row>
    <row r="6" spans="1:27" x14ac:dyDescent="0.2">
      <c r="A6" t="s">
        <v>6</v>
      </c>
      <c r="B6" t="s">
        <v>33</v>
      </c>
      <c r="C6" t="s">
        <v>39</v>
      </c>
      <c r="D6" t="s">
        <v>2</v>
      </c>
      <c r="E6">
        <v>60</v>
      </c>
      <c r="F6" t="s">
        <v>8</v>
      </c>
      <c r="G6" t="s">
        <v>16</v>
      </c>
      <c r="I6">
        <v>1137.5147924228399</v>
      </c>
      <c r="J6" s="2">
        <f t="shared" si="0"/>
        <v>0.73675667866418659</v>
      </c>
      <c r="K6" t="s">
        <v>13</v>
      </c>
      <c r="Q6" t="s">
        <v>3</v>
      </c>
      <c r="R6">
        <f>R4+30</f>
        <v>60</v>
      </c>
      <c r="S6" t="s">
        <v>9</v>
      </c>
      <c r="T6" t="s">
        <v>16</v>
      </c>
      <c r="U6">
        <v>2973</v>
      </c>
      <c r="W6">
        <v>28</v>
      </c>
      <c r="X6" s="1" t="e">
        <f>1-(V7/U7)/(V6/U6)</f>
        <v>#DIV/0!</v>
      </c>
      <c r="Y6" s="1">
        <f>1-((V7-V5)/U7)/((V6-V4)/U6)</f>
        <v>2.2216469428007892</v>
      </c>
      <c r="Z6" s="1">
        <f>1-(W7/U7)/(W6/U6)</f>
        <v>0.86038320653705269</v>
      </c>
      <c r="AA6" s="1">
        <f>1-((W7-W5)/U7)/((W6-W4)/U6)</f>
        <v>0.86038320653705269</v>
      </c>
    </row>
    <row r="7" spans="1:27" x14ac:dyDescent="0.2">
      <c r="A7" t="s">
        <v>6</v>
      </c>
      <c r="B7" t="s">
        <v>33</v>
      </c>
      <c r="C7" t="s">
        <v>39</v>
      </c>
      <c r="D7" t="s">
        <v>2</v>
      </c>
      <c r="E7">
        <v>60</v>
      </c>
      <c r="F7" t="s">
        <v>8</v>
      </c>
      <c r="G7" t="s">
        <v>48</v>
      </c>
      <c r="H7" t="s">
        <v>5</v>
      </c>
      <c r="I7">
        <v>14023.1527176825</v>
      </c>
      <c r="J7" s="2">
        <f t="shared" si="0"/>
        <v>9.0826523659306506</v>
      </c>
      <c r="K7" t="s">
        <v>13</v>
      </c>
      <c r="Q7" t="s">
        <v>3</v>
      </c>
      <c r="R7">
        <f t="shared" ref="R7:R15" si="1">R5+30</f>
        <v>60</v>
      </c>
      <c r="S7" t="s">
        <v>9</v>
      </c>
      <c r="T7" t="s">
        <v>5</v>
      </c>
      <c r="U7">
        <v>3042</v>
      </c>
      <c r="V7">
        <v>12</v>
      </c>
      <c r="W7">
        <v>4</v>
      </c>
    </row>
    <row r="8" spans="1:27" x14ac:dyDescent="0.2">
      <c r="A8" t="s">
        <v>6</v>
      </c>
      <c r="B8" t="s">
        <v>33</v>
      </c>
      <c r="C8" t="s">
        <v>39</v>
      </c>
      <c r="D8" t="s">
        <v>2</v>
      </c>
      <c r="E8">
        <v>240</v>
      </c>
      <c r="F8" t="s">
        <v>8</v>
      </c>
      <c r="G8" t="s">
        <v>16</v>
      </c>
      <c r="I8">
        <v>2137.52192605253</v>
      </c>
      <c r="J8" s="2">
        <f t="shared" si="0"/>
        <v>1.3844510553186158</v>
      </c>
      <c r="K8" t="s">
        <v>13</v>
      </c>
      <c r="Q8" t="s">
        <v>3</v>
      </c>
      <c r="R8">
        <f t="shared" si="1"/>
        <v>90</v>
      </c>
      <c r="S8" t="s">
        <v>9</v>
      </c>
      <c r="T8" t="s">
        <v>16</v>
      </c>
      <c r="U8">
        <v>2899</v>
      </c>
      <c r="V8">
        <v>56</v>
      </c>
      <c r="W8">
        <v>33</v>
      </c>
      <c r="X8" s="1"/>
      <c r="Y8" s="1">
        <f>1-((V9-V7)/U9)/((V8-V6)/U8)</f>
        <v>0.79160876024344662</v>
      </c>
      <c r="Z8" s="1">
        <f>1-(W9/U9)/(W8/U8)</f>
        <v>0.82318319050959099</v>
      </c>
      <c r="AA8" s="1">
        <f>1-((W9-W7)/U9)/((W8-W6)/U8)</f>
        <v>0.61100301912110033</v>
      </c>
    </row>
    <row r="9" spans="1:27" x14ac:dyDescent="0.2">
      <c r="A9" t="s">
        <v>6</v>
      </c>
      <c r="B9" t="s">
        <v>33</v>
      </c>
      <c r="C9" t="s">
        <v>39</v>
      </c>
      <c r="D9" t="s">
        <v>2</v>
      </c>
      <c r="E9">
        <v>240</v>
      </c>
      <c r="F9" t="s">
        <v>8</v>
      </c>
      <c r="G9" t="s">
        <v>48</v>
      </c>
      <c r="H9" t="s">
        <v>5</v>
      </c>
      <c r="I9">
        <v>11345.482268116401</v>
      </c>
      <c r="J9" s="2">
        <f t="shared" si="0"/>
        <v>7.3483526450649306</v>
      </c>
      <c r="K9" t="s">
        <v>13</v>
      </c>
      <c r="Q9" t="s">
        <v>3</v>
      </c>
      <c r="R9">
        <f t="shared" si="1"/>
        <v>90</v>
      </c>
      <c r="S9" t="s">
        <v>9</v>
      </c>
      <c r="T9" t="s">
        <v>5</v>
      </c>
      <c r="U9">
        <v>2981</v>
      </c>
      <c r="V9">
        <v>24</v>
      </c>
      <c r="W9">
        <v>6</v>
      </c>
    </row>
    <row r="10" spans="1:27" x14ac:dyDescent="0.2">
      <c r="A10" t="s">
        <v>3</v>
      </c>
      <c r="B10" t="s">
        <v>34</v>
      </c>
      <c r="C10" t="s">
        <v>39</v>
      </c>
      <c r="D10" t="s">
        <v>2</v>
      </c>
      <c r="E10">
        <v>0</v>
      </c>
      <c r="F10" t="s">
        <v>9</v>
      </c>
      <c r="G10" t="s">
        <v>16</v>
      </c>
      <c r="I10">
        <v>2121.2885444118601</v>
      </c>
      <c r="J10" s="2">
        <f>I10/I$10</f>
        <v>1</v>
      </c>
      <c r="K10" t="s">
        <v>13</v>
      </c>
      <c r="Q10" t="s">
        <v>3</v>
      </c>
      <c r="R10">
        <f t="shared" si="1"/>
        <v>120</v>
      </c>
      <c r="S10" t="s">
        <v>9</v>
      </c>
      <c r="T10" t="s">
        <v>16</v>
      </c>
      <c r="U10">
        <v>2833</v>
      </c>
      <c r="V10">
        <v>81</v>
      </c>
      <c r="W10">
        <v>46</v>
      </c>
      <c r="X10" s="1">
        <f>1-(V11/U11)/(V10/U10)</f>
        <v>0.58020034208877369</v>
      </c>
      <c r="Y10" s="1">
        <f>1-((V11-V9)/U11)/((V10-V8)/U10)</f>
        <v>0.57252400548696847</v>
      </c>
      <c r="Z10" s="1">
        <f>1-(W11/U11)/(W10/U10)</f>
        <v>0.7465557344784397</v>
      </c>
      <c r="AA10" s="1">
        <f>1-((W11-W9)/U11)/((W10-W8)/U10)</f>
        <v>0.55159860715416265</v>
      </c>
    </row>
    <row r="11" spans="1:27" x14ac:dyDescent="0.2">
      <c r="A11" t="s">
        <v>3</v>
      </c>
      <c r="B11" t="s">
        <v>34</v>
      </c>
      <c r="C11" t="s">
        <v>39</v>
      </c>
      <c r="D11" t="s">
        <v>2</v>
      </c>
      <c r="E11">
        <v>30</v>
      </c>
      <c r="F11" t="s">
        <v>9</v>
      </c>
      <c r="G11" t="s">
        <v>16</v>
      </c>
      <c r="I11">
        <v>1580.8638782742501</v>
      </c>
      <c r="J11" s="2">
        <f t="shared" ref="J11:J19" si="2">I11/I$10</f>
        <v>0.74523755027987193</v>
      </c>
      <c r="K11" t="s">
        <v>13</v>
      </c>
      <c r="Q11" t="s">
        <v>3</v>
      </c>
      <c r="R11">
        <f t="shared" si="1"/>
        <v>120</v>
      </c>
      <c r="S11" t="s">
        <v>9</v>
      </c>
      <c r="T11" t="s">
        <v>5</v>
      </c>
      <c r="U11">
        <v>2916</v>
      </c>
      <c r="V11">
        <v>35</v>
      </c>
      <c r="W11">
        <v>12</v>
      </c>
    </row>
    <row r="12" spans="1:27" x14ac:dyDescent="0.2">
      <c r="A12" t="s">
        <v>3</v>
      </c>
      <c r="B12" t="s">
        <v>34</v>
      </c>
      <c r="C12" t="s">
        <v>39</v>
      </c>
      <c r="D12" t="s">
        <v>2</v>
      </c>
      <c r="E12">
        <v>60</v>
      </c>
      <c r="F12" t="s">
        <v>9</v>
      </c>
      <c r="G12" t="s">
        <v>16</v>
      </c>
      <c r="I12">
        <v>700.622142371378</v>
      </c>
      <c r="J12" s="2">
        <f t="shared" si="2"/>
        <v>0.33028139628483671</v>
      </c>
      <c r="K12" t="s">
        <v>13</v>
      </c>
      <c r="Q12" t="s">
        <v>3</v>
      </c>
      <c r="R12">
        <f t="shared" si="1"/>
        <v>150</v>
      </c>
      <c r="S12" t="s">
        <v>9</v>
      </c>
      <c r="T12" t="s">
        <v>16</v>
      </c>
      <c r="U12">
        <v>2776</v>
      </c>
      <c r="V12">
        <v>99</v>
      </c>
      <c r="W12">
        <v>55</v>
      </c>
      <c r="X12" s="1">
        <f>1-(V13/U13)/(V12/U12)</f>
        <v>0.54032124523927805</v>
      </c>
      <c r="Y12" s="1">
        <f>1-((V13-V11)/U13)/((V12-V10)/U12)</f>
        <v>0.35449366352749678</v>
      </c>
      <c r="Z12" s="1">
        <f>1-(W13/U13)/(W12/U12)</f>
        <v>0.71832450772108958</v>
      </c>
      <c r="AA12" s="1">
        <f>1-((W13-W11)/U13)/((W12-W10)/U12)</f>
        <v>0.56966244235166452</v>
      </c>
    </row>
    <row r="13" spans="1:27" x14ac:dyDescent="0.2">
      <c r="A13" t="s">
        <v>3</v>
      </c>
      <c r="B13" t="s">
        <v>34</v>
      </c>
      <c r="C13" t="s">
        <v>39</v>
      </c>
      <c r="D13" t="s">
        <v>2</v>
      </c>
      <c r="E13">
        <v>120</v>
      </c>
      <c r="F13" t="s">
        <v>9</v>
      </c>
      <c r="G13" t="s">
        <v>16</v>
      </c>
      <c r="I13">
        <v>470.60810107156402</v>
      </c>
      <c r="J13" s="2">
        <f t="shared" si="2"/>
        <v>0.22185011195732587</v>
      </c>
      <c r="K13" t="s">
        <v>13</v>
      </c>
      <c r="Q13" t="s">
        <v>3</v>
      </c>
      <c r="R13">
        <f t="shared" si="1"/>
        <v>150</v>
      </c>
      <c r="S13" t="s">
        <v>9</v>
      </c>
      <c r="T13" t="s">
        <v>5</v>
      </c>
      <c r="U13">
        <v>2867</v>
      </c>
      <c r="V13">
        <v>47</v>
      </c>
      <c r="W13">
        <v>16</v>
      </c>
    </row>
    <row r="14" spans="1:27" x14ac:dyDescent="0.2">
      <c r="A14" t="s">
        <v>3</v>
      </c>
      <c r="B14" t="s">
        <v>34</v>
      </c>
      <c r="C14" t="s">
        <v>39</v>
      </c>
      <c r="D14" t="s">
        <v>2</v>
      </c>
      <c r="E14">
        <v>180</v>
      </c>
      <c r="F14" t="s">
        <v>9</v>
      </c>
      <c r="G14" t="s">
        <v>16</v>
      </c>
      <c r="I14">
        <v>227.34878697438799</v>
      </c>
      <c r="J14" s="2">
        <f t="shared" si="2"/>
        <v>0.10717485255520569</v>
      </c>
      <c r="K14" t="s">
        <v>13</v>
      </c>
      <c r="Q14" t="s">
        <v>3</v>
      </c>
      <c r="R14">
        <f t="shared" si="1"/>
        <v>180</v>
      </c>
      <c r="S14" t="s">
        <v>9</v>
      </c>
      <c r="T14" t="s">
        <v>16</v>
      </c>
      <c r="U14">
        <v>2749</v>
      </c>
      <c r="V14">
        <v>117</v>
      </c>
      <c r="W14">
        <v>62</v>
      </c>
      <c r="X14" s="1">
        <f>1-(V15/U15)/(V14/U14)</f>
        <v>0.52508637934169844</v>
      </c>
      <c r="Y14" s="1">
        <f>1-((V15-V13)/U15)/((V14-V12)/U14)</f>
        <v>0.45843183609141058</v>
      </c>
      <c r="Z14" s="1">
        <f>1-(W15/U15)/(W14/U14)</f>
        <v>0.70126401281171358</v>
      </c>
      <c r="AA14" s="1">
        <f>1-((W15-W13)/U15)/((W14-W12)/U14)</f>
        <v>0.58221884498480247</v>
      </c>
    </row>
    <row r="15" spans="1:27" x14ac:dyDescent="0.2">
      <c r="A15" t="s">
        <v>3</v>
      </c>
      <c r="B15" t="s">
        <v>34</v>
      </c>
      <c r="C15" t="s">
        <v>39</v>
      </c>
      <c r="D15" t="s">
        <v>2</v>
      </c>
      <c r="E15">
        <v>0</v>
      </c>
      <c r="F15" t="s">
        <v>9</v>
      </c>
      <c r="G15" t="s">
        <v>48</v>
      </c>
      <c r="H15" t="s">
        <v>5</v>
      </c>
      <c r="I15">
        <v>26762.269252522499</v>
      </c>
      <c r="J15" s="2">
        <f t="shared" si="2"/>
        <v>12.616043830068623</v>
      </c>
      <c r="K15" t="s">
        <v>13</v>
      </c>
      <c r="Q15" t="s">
        <v>3</v>
      </c>
      <c r="R15">
        <f t="shared" si="1"/>
        <v>180</v>
      </c>
      <c r="S15" t="s">
        <v>9</v>
      </c>
      <c r="T15" t="s">
        <v>5</v>
      </c>
      <c r="U15">
        <v>2820</v>
      </c>
      <c r="V15">
        <v>57</v>
      </c>
      <c r="W15">
        <v>19</v>
      </c>
    </row>
    <row r="16" spans="1:27" x14ac:dyDescent="0.2">
      <c r="A16" t="s">
        <v>3</v>
      </c>
      <c r="B16" t="s">
        <v>34</v>
      </c>
      <c r="C16" t="s">
        <v>39</v>
      </c>
      <c r="D16" t="s">
        <v>2</v>
      </c>
      <c r="E16">
        <v>30</v>
      </c>
      <c r="F16" t="s">
        <v>9</v>
      </c>
      <c r="G16" t="s">
        <v>48</v>
      </c>
      <c r="H16" t="s">
        <v>5</v>
      </c>
      <c r="I16">
        <v>15090.7557517652</v>
      </c>
      <c r="J16" s="2">
        <f t="shared" si="2"/>
        <v>7.1139571236166752</v>
      </c>
      <c r="K16" t="s">
        <v>13</v>
      </c>
      <c r="Q16" t="s">
        <v>30</v>
      </c>
      <c r="R16">
        <v>1</v>
      </c>
      <c r="S16" t="s">
        <v>8</v>
      </c>
      <c r="T16" t="s">
        <v>16</v>
      </c>
      <c r="U16">
        <v>17069</v>
      </c>
      <c r="X16" s="1" t="e">
        <f>1-(V17/U17)/(V16/U16)</f>
        <v>#DIV/0!</v>
      </c>
      <c r="Y16" s="1"/>
      <c r="Z16" s="1"/>
      <c r="AA16" s="1"/>
    </row>
    <row r="17" spans="1:25" x14ac:dyDescent="0.2">
      <c r="A17" t="s">
        <v>3</v>
      </c>
      <c r="B17" t="s">
        <v>34</v>
      </c>
      <c r="C17" t="s">
        <v>39</v>
      </c>
      <c r="D17" t="s">
        <v>2</v>
      </c>
      <c r="E17">
        <v>60</v>
      </c>
      <c r="F17" t="s">
        <v>9</v>
      </c>
      <c r="G17" t="s">
        <v>48</v>
      </c>
      <c r="H17" t="s">
        <v>5</v>
      </c>
      <c r="I17">
        <v>12446.3616731681</v>
      </c>
      <c r="J17" s="2">
        <f t="shared" si="2"/>
        <v>5.8673591133821574</v>
      </c>
      <c r="K17" t="s">
        <v>13</v>
      </c>
      <c r="Q17" t="s">
        <v>30</v>
      </c>
      <c r="R17">
        <v>1</v>
      </c>
      <c r="S17" t="s">
        <v>8</v>
      </c>
      <c r="T17" t="s">
        <v>5</v>
      </c>
      <c r="U17">
        <v>17215</v>
      </c>
    </row>
    <row r="18" spans="1:25" x14ac:dyDescent="0.2">
      <c r="A18" t="s">
        <v>3</v>
      </c>
      <c r="B18" t="s">
        <v>34</v>
      </c>
      <c r="C18" t="s">
        <v>39</v>
      </c>
      <c r="D18" t="s">
        <v>2</v>
      </c>
      <c r="E18">
        <v>120</v>
      </c>
      <c r="F18" t="s">
        <v>9</v>
      </c>
      <c r="G18" t="s">
        <v>48</v>
      </c>
      <c r="H18" t="s">
        <v>5</v>
      </c>
      <c r="I18">
        <v>2919.5771051851698</v>
      </c>
      <c r="J18" s="2">
        <f t="shared" si="2"/>
        <v>1.3763224776168486</v>
      </c>
      <c r="K18" t="s">
        <v>13</v>
      </c>
      <c r="Q18" t="s">
        <v>30</v>
      </c>
      <c r="R18">
        <v>35</v>
      </c>
      <c r="S18" t="s">
        <v>8</v>
      </c>
      <c r="T18" t="s">
        <v>16</v>
      </c>
      <c r="U18">
        <v>17069</v>
      </c>
      <c r="V18">
        <v>14</v>
      </c>
      <c r="X18" s="1">
        <f>1-(V19/U19)/(V18/U18)</f>
        <v>0.71670885025517617</v>
      </c>
      <c r="Y18" s="1">
        <f>1-((V19-V17)/U19)/((V18-V16)/U18)</f>
        <v>0.71670885025517617</v>
      </c>
    </row>
    <row r="19" spans="1:25" x14ac:dyDescent="0.2">
      <c r="A19" t="s">
        <v>3</v>
      </c>
      <c r="B19" t="s">
        <v>34</v>
      </c>
      <c r="C19" t="s">
        <v>39</v>
      </c>
      <c r="D19" t="s">
        <v>2</v>
      </c>
      <c r="E19">
        <v>180</v>
      </c>
      <c r="F19" t="s">
        <v>9</v>
      </c>
      <c r="G19" t="s">
        <v>48</v>
      </c>
      <c r="H19" t="s">
        <v>5</v>
      </c>
      <c r="I19">
        <v>1560.9532240256699</v>
      </c>
      <c r="J19" s="2">
        <f t="shared" si="2"/>
        <v>0.73585143715488899</v>
      </c>
      <c r="K19" t="s">
        <v>13</v>
      </c>
      <c r="Q19" t="s">
        <v>30</v>
      </c>
      <c r="R19">
        <v>35</v>
      </c>
      <c r="S19" t="s">
        <v>8</v>
      </c>
      <c r="T19" t="s">
        <v>5</v>
      </c>
      <c r="U19">
        <v>17215</v>
      </c>
      <c r="V19">
        <v>4</v>
      </c>
      <c r="X19" s="1"/>
      <c r="Y19" s="1"/>
    </row>
    <row r="20" spans="1:25" x14ac:dyDescent="0.2">
      <c r="A20" t="s">
        <v>6</v>
      </c>
      <c r="B20" t="s">
        <v>35</v>
      </c>
      <c r="C20" t="s">
        <v>39</v>
      </c>
      <c r="D20" t="s">
        <v>2</v>
      </c>
      <c r="E20">
        <v>60</v>
      </c>
      <c r="F20" t="s">
        <v>8</v>
      </c>
      <c r="G20" t="s">
        <v>16</v>
      </c>
      <c r="I20">
        <v>455.65456800748302</v>
      </c>
      <c r="K20" t="s">
        <v>10</v>
      </c>
      <c r="O20">
        <f>I20+I21</f>
        <v>926.4830949372481</v>
      </c>
      <c r="Q20" t="s">
        <v>30</v>
      </c>
      <c r="R20">
        <v>72</v>
      </c>
      <c r="S20" t="s">
        <v>8</v>
      </c>
      <c r="T20" t="s">
        <v>16</v>
      </c>
      <c r="U20">
        <v>17069</v>
      </c>
      <c r="V20">
        <v>25</v>
      </c>
      <c r="X20" s="1">
        <f>1-(V21/U21)/(V20/U20)</f>
        <v>0.52407086842869588</v>
      </c>
      <c r="Y20" s="1"/>
    </row>
    <row r="21" spans="1:25" x14ac:dyDescent="0.2">
      <c r="A21" t="s">
        <v>6</v>
      </c>
      <c r="B21" t="s">
        <v>35</v>
      </c>
      <c r="C21" t="s">
        <v>39</v>
      </c>
      <c r="D21" t="s">
        <v>2</v>
      </c>
      <c r="E21">
        <v>60</v>
      </c>
      <c r="F21" t="s">
        <v>8</v>
      </c>
      <c r="G21" t="s">
        <v>16</v>
      </c>
      <c r="I21">
        <v>470.82852692976502</v>
      </c>
      <c r="K21" t="s">
        <v>11</v>
      </c>
      <c r="Q21" t="s">
        <v>30</v>
      </c>
      <c r="R21">
        <v>72</v>
      </c>
      <c r="S21" t="s">
        <v>8</v>
      </c>
      <c r="T21" t="s">
        <v>5</v>
      </c>
      <c r="U21">
        <v>17215</v>
      </c>
      <c r="V21">
        <v>12</v>
      </c>
      <c r="X21" s="1"/>
      <c r="Y21" s="1"/>
    </row>
    <row r="22" spans="1:25" x14ac:dyDescent="0.2">
      <c r="A22" t="s">
        <v>6</v>
      </c>
      <c r="B22" t="s">
        <v>35</v>
      </c>
      <c r="C22" t="s">
        <v>39</v>
      </c>
      <c r="D22" t="s">
        <v>2</v>
      </c>
      <c r="E22">
        <v>60</v>
      </c>
      <c r="F22" t="s">
        <v>8</v>
      </c>
      <c r="G22" t="s">
        <v>48</v>
      </c>
      <c r="H22" t="s">
        <v>5</v>
      </c>
      <c r="I22">
        <v>3598.5274951666402</v>
      </c>
      <c r="K22" t="s">
        <v>10</v>
      </c>
      <c r="O22">
        <f t="shared" ref="O22" si="3">I22+I23</f>
        <v>8038.8549402541794</v>
      </c>
      <c r="Q22" t="s">
        <v>30</v>
      </c>
      <c r="R22">
        <v>104</v>
      </c>
      <c r="S22" t="s">
        <v>8</v>
      </c>
      <c r="T22" t="s">
        <v>16</v>
      </c>
      <c r="U22">
        <v>17069</v>
      </c>
      <c r="V22">
        <v>40</v>
      </c>
      <c r="X22" s="1">
        <f>1-(V23/U23)/(V22/U22)</f>
        <v>0.57860441475457436</v>
      </c>
      <c r="Y22" s="1">
        <f>1-((V23-V19)/U23)/((V22-V18)/U22)</f>
        <v>0.50424048794655829</v>
      </c>
    </row>
    <row r="23" spans="1:25" x14ac:dyDescent="0.2">
      <c r="A23" t="s">
        <v>6</v>
      </c>
      <c r="B23" t="s">
        <v>35</v>
      </c>
      <c r="C23" t="s">
        <v>39</v>
      </c>
      <c r="D23" t="s">
        <v>2</v>
      </c>
      <c r="E23">
        <v>60</v>
      </c>
      <c r="F23" t="s">
        <v>8</v>
      </c>
      <c r="G23" t="s">
        <v>48</v>
      </c>
      <c r="H23" t="s">
        <v>5</v>
      </c>
      <c r="I23">
        <v>4440.3274450875397</v>
      </c>
      <c r="K23" t="s">
        <v>11</v>
      </c>
      <c r="Q23" t="s">
        <v>30</v>
      </c>
      <c r="R23">
        <v>104</v>
      </c>
      <c r="S23" t="s">
        <v>8</v>
      </c>
      <c r="T23" t="s">
        <v>5</v>
      </c>
      <c r="U23">
        <v>17215</v>
      </c>
      <c r="V23">
        <v>17</v>
      </c>
      <c r="X23" s="1"/>
      <c r="Y23" s="1"/>
    </row>
    <row r="24" spans="1:25" x14ac:dyDescent="0.2">
      <c r="A24" t="s">
        <v>3</v>
      </c>
      <c r="B24" s="4" t="s">
        <v>36</v>
      </c>
      <c r="C24" t="s">
        <v>39</v>
      </c>
      <c r="D24" t="s">
        <v>2</v>
      </c>
      <c r="E24">
        <v>0</v>
      </c>
      <c r="F24" t="s">
        <v>9</v>
      </c>
      <c r="G24" t="s">
        <v>16</v>
      </c>
      <c r="I24">
        <v>2241.7131332343301</v>
      </c>
      <c r="K24" t="s">
        <v>10</v>
      </c>
      <c r="O24" t="e">
        <f>#REF!+#REF!</f>
        <v>#REF!</v>
      </c>
      <c r="Q24" t="s">
        <v>30</v>
      </c>
      <c r="R24">
        <v>147</v>
      </c>
      <c r="S24" t="s">
        <v>8</v>
      </c>
      <c r="T24" t="s">
        <v>16</v>
      </c>
      <c r="U24">
        <v>17069</v>
      </c>
      <c r="V24">
        <v>52</v>
      </c>
      <c r="X24" s="1">
        <f>1-(V27/U27)/(V26/U26)</f>
        <v>0.61440926840287857</v>
      </c>
      <c r="Y24" s="1"/>
    </row>
    <row r="25" spans="1:25" x14ac:dyDescent="0.2">
      <c r="A25" t="s">
        <v>3</v>
      </c>
      <c r="B25" s="4" t="s">
        <v>36</v>
      </c>
      <c r="C25" t="s">
        <v>39</v>
      </c>
      <c r="D25" t="s">
        <v>2</v>
      </c>
      <c r="E25">
        <v>0</v>
      </c>
      <c r="F25" t="s">
        <v>9</v>
      </c>
      <c r="G25" t="s">
        <v>16</v>
      </c>
      <c r="I25">
        <v>1978.45283958037</v>
      </c>
      <c r="K25" t="s">
        <v>11</v>
      </c>
      <c r="Q25" t="s">
        <v>30</v>
      </c>
      <c r="R25">
        <v>147</v>
      </c>
      <c r="S25" t="s">
        <v>8</v>
      </c>
      <c r="T25" t="s">
        <v>5</v>
      </c>
      <c r="U25">
        <v>17215</v>
      </c>
      <c r="V25">
        <v>19</v>
      </c>
      <c r="X25" s="1"/>
      <c r="Y25" s="1"/>
    </row>
    <row r="26" spans="1:25" x14ac:dyDescent="0.2">
      <c r="A26" t="s">
        <v>3</v>
      </c>
      <c r="B26" s="4" t="s">
        <v>36</v>
      </c>
      <c r="C26" t="s">
        <v>39</v>
      </c>
      <c r="D26" t="s">
        <v>2</v>
      </c>
      <c r="E26">
        <v>0</v>
      </c>
      <c r="F26" t="s">
        <v>9</v>
      </c>
      <c r="G26" t="s">
        <v>48</v>
      </c>
      <c r="H26" t="s">
        <v>5</v>
      </c>
      <c r="I26">
        <v>24225.875220441299</v>
      </c>
      <c r="K26" t="s">
        <v>10</v>
      </c>
      <c r="O26" t="e">
        <f>#REF!+#REF!</f>
        <v>#REF!</v>
      </c>
      <c r="Q26" t="s">
        <v>30</v>
      </c>
      <c r="R26">
        <v>176</v>
      </c>
      <c r="S26" t="s">
        <v>8</v>
      </c>
      <c r="T26" t="s">
        <v>16</v>
      </c>
      <c r="U26">
        <v>17069</v>
      </c>
      <c r="V26">
        <v>54</v>
      </c>
      <c r="X26" s="1">
        <f>1-(V29/U29)/(V28/U28)</f>
        <v>0.6239065770629062</v>
      </c>
      <c r="Y26" s="1">
        <f>1-((V27-V23)/U27)/((V26-V22)/U26)</f>
        <v>0.71670885025517617</v>
      </c>
    </row>
    <row r="27" spans="1:25" x14ac:dyDescent="0.2">
      <c r="A27" t="s">
        <v>3</v>
      </c>
      <c r="B27" s="4" t="s">
        <v>36</v>
      </c>
      <c r="C27" t="s">
        <v>39</v>
      </c>
      <c r="D27" t="s">
        <v>2</v>
      </c>
      <c r="E27">
        <v>0</v>
      </c>
      <c r="F27" t="s">
        <v>9</v>
      </c>
      <c r="G27" t="s">
        <v>48</v>
      </c>
      <c r="H27" t="s">
        <v>5</v>
      </c>
      <c r="I27">
        <v>29803.157189886198</v>
      </c>
      <c r="K27" t="s">
        <v>11</v>
      </c>
      <c r="Q27" t="s">
        <v>30</v>
      </c>
      <c r="R27">
        <v>176</v>
      </c>
      <c r="S27" t="s">
        <v>8</v>
      </c>
      <c r="T27" t="s">
        <v>5</v>
      </c>
      <c r="U27">
        <v>17215</v>
      </c>
      <c r="V27">
        <v>21</v>
      </c>
      <c r="X27" s="1"/>
      <c r="Y27" s="1"/>
    </row>
    <row r="28" spans="1:25" x14ac:dyDescent="0.2">
      <c r="A28" t="s">
        <v>15</v>
      </c>
      <c r="B28" s="4" t="s">
        <v>37</v>
      </c>
      <c r="C28" t="s">
        <v>39</v>
      </c>
      <c r="D28" t="s">
        <v>2</v>
      </c>
      <c r="E28">
        <v>0</v>
      </c>
      <c r="F28" t="s">
        <v>8</v>
      </c>
      <c r="G28" t="s">
        <v>16</v>
      </c>
      <c r="I28">
        <v>2076</v>
      </c>
      <c r="J28" s="2">
        <f>I28/I$28</f>
        <v>1</v>
      </c>
      <c r="K28" t="s">
        <v>10</v>
      </c>
      <c r="O28">
        <f>I28+I35</f>
        <v>3839.6618147382401</v>
      </c>
      <c r="P28" s="2">
        <f>O28/O$28</f>
        <v>1</v>
      </c>
      <c r="Q28" t="s">
        <v>30</v>
      </c>
      <c r="R28">
        <v>272</v>
      </c>
      <c r="S28" t="s">
        <v>8</v>
      </c>
      <c r="T28" t="s">
        <v>16</v>
      </c>
      <c r="U28">
        <v>17069</v>
      </c>
      <c r="V28">
        <v>58</v>
      </c>
      <c r="X28" s="1"/>
      <c r="Y28" s="1"/>
    </row>
    <row r="29" spans="1:25" x14ac:dyDescent="0.2">
      <c r="A29" t="s">
        <v>15</v>
      </c>
      <c r="B29" s="4" t="s">
        <v>37</v>
      </c>
      <c r="C29" t="s">
        <v>39</v>
      </c>
      <c r="D29" t="s">
        <v>2</v>
      </c>
      <c r="E29">
        <v>0</v>
      </c>
      <c r="F29" t="s">
        <v>8</v>
      </c>
      <c r="G29" t="s">
        <v>48</v>
      </c>
      <c r="H29" t="s">
        <v>14</v>
      </c>
      <c r="I29">
        <v>2201.7915667501402</v>
      </c>
      <c r="J29" s="2">
        <f>I29/I$28</f>
        <v>1.0605932402457323</v>
      </c>
      <c r="K29" t="s">
        <v>10</v>
      </c>
      <c r="O29">
        <f t="shared" ref="O29:O34" si="4">I29+I36</f>
        <v>4012.13975634279</v>
      </c>
      <c r="P29" s="2">
        <f>O29/O$28</f>
        <v>1.0449200866968302</v>
      </c>
      <c r="Q29" t="s">
        <v>30</v>
      </c>
      <c r="R29">
        <v>272</v>
      </c>
      <c r="S29" t="s">
        <v>8</v>
      </c>
      <c r="T29" t="s">
        <v>5</v>
      </c>
      <c r="U29">
        <v>17215</v>
      </c>
      <c r="V29">
        <v>22</v>
      </c>
      <c r="X29" s="1">
        <f>1-(V31/U31)/(V30/U30)</f>
        <v>0.6239065770629062</v>
      </c>
      <c r="Y29" s="1">
        <f>1-((V31-V27)/U31)/((V30-V26)/U30)</f>
        <v>0.75212024397327915</v>
      </c>
    </row>
    <row r="30" spans="1:25" x14ac:dyDescent="0.2">
      <c r="A30" t="s">
        <v>15</v>
      </c>
      <c r="B30" s="4" t="s">
        <v>37</v>
      </c>
      <c r="C30" t="s">
        <v>39</v>
      </c>
      <c r="D30" t="s">
        <v>2</v>
      </c>
      <c r="E30">
        <v>7</v>
      </c>
      <c r="F30" t="s">
        <v>8</v>
      </c>
      <c r="G30" t="s">
        <v>48</v>
      </c>
      <c r="H30" t="s">
        <v>14</v>
      </c>
      <c r="I30">
        <v>17184.1271998544</v>
      </c>
      <c r="J30" s="2">
        <f t="shared" ref="J30:J34" si="5">I30/I$28</f>
        <v>8.2775179190050103</v>
      </c>
      <c r="K30" t="s">
        <v>10</v>
      </c>
      <c r="O30">
        <f t="shared" si="4"/>
        <v>37665.473079256299</v>
      </c>
      <c r="P30" s="2">
        <f t="shared" ref="P30:P34" si="6">O30/O$28</f>
        <v>9.8095808684713699</v>
      </c>
      <c r="Q30" t="s">
        <v>30</v>
      </c>
      <c r="R30">
        <v>311</v>
      </c>
      <c r="S30" t="s">
        <v>8</v>
      </c>
      <c r="T30" t="s">
        <v>16</v>
      </c>
      <c r="U30">
        <v>17069</v>
      </c>
      <c r="V30">
        <v>58</v>
      </c>
      <c r="X30" s="1"/>
      <c r="Y30" s="1"/>
    </row>
    <row r="31" spans="1:25" x14ac:dyDescent="0.2">
      <c r="A31" t="s">
        <v>15</v>
      </c>
      <c r="B31" s="4" t="s">
        <v>37</v>
      </c>
      <c r="C31" t="s">
        <v>39</v>
      </c>
      <c r="D31" t="s">
        <v>2</v>
      </c>
      <c r="E31">
        <v>30</v>
      </c>
      <c r="F31" t="s">
        <v>8</v>
      </c>
      <c r="G31" t="s">
        <v>48</v>
      </c>
      <c r="H31" t="s">
        <v>14</v>
      </c>
      <c r="I31">
        <v>18583.256142173901</v>
      </c>
      <c r="J31" s="2">
        <f t="shared" si="5"/>
        <v>8.9514721301415712</v>
      </c>
      <c r="K31" t="s">
        <v>10</v>
      </c>
      <c r="O31">
        <f t="shared" si="4"/>
        <v>31703.026063255304</v>
      </c>
      <c r="P31" s="2">
        <f t="shared" si="6"/>
        <v>8.2567235326730408</v>
      </c>
      <c r="Q31" t="s">
        <v>30</v>
      </c>
      <c r="R31">
        <v>311</v>
      </c>
      <c r="S31" t="s">
        <v>8</v>
      </c>
      <c r="T31" t="s">
        <v>5</v>
      </c>
      <c r="U31">
        <v>17215</v>
      </c>
      <c r="V31">
        <v>22</v>
      </c>
    </row>
    <row r="32" spans="1:25" x14ac:dyDescent="0.2">
      <c r="A32" t="s">
        <v>15</v>
      </c>
      <c r="B32" s="4" t="s">
        <v>37</v>
      </c>
      <c r="C32" t="s">
        <v>39</v>
      </c>
      <c r="D32" t="s">
        <v>2</v>
      </c>
      <c r="E32">
        <v>90</v>
      </c>
      <c r="F32" t="s">
        <v>8</v>
      </c>
      <c r="G32" t="s">
        <v>48</v>
      </c>
      <c r="H32" t="s">
        <v>14</v>
      </c>
      <c r="I32">
        <v>10956.202653247001</v>
      </c>
      <c r="J32" s="2">
        <f t="shared" si="5"/>
        <v>5.2775542645698463</v>
      </c>
      <c r="K32" t="s">
        <v>10</v>
      </c>
      <c r="O32">
        <f t="shared" si="4"/>
        <v>17757.632137058361</v>
      </c>
      <c r="P32" s="2">
        <f t="shared" si="6"/>
        <v>4.6247906700785695</v>
      </c>
      <c r="Q32" t="s">
        <v>31</v>
      </c>
      <c r="R32">
        <v>0</v>
      </c>
      <c r="S32" t="s">
        <v>8</v>
      </c>
      <c r="T32" t="s">
        <v>16</v>
      </c>
      <c r="U32">
        <v>786</v>
      </c>
    </row>
    <row r="33" spans="1:25" x14ac:dyDescent="0.2">
      <c r="A33" t="s">
        <v>15</v>
      </c>
      <c r="B33" s="4" t="s">
        <v>37</v>
      </c>
      <c r="C33" t="s">
        <v>39</v>
      </c>
      <c r="D33" t="s">
        <v>2</v>
      </c>
      <c r="E33">
        <v>180</v>
      </c>
      <c r="F33" t="s">
        <v>8</v>
      </c>
      <c r="G33" t="s">
        <v>48</v>
      </c>
      <c r="H33" t="s">
        <v>14</v>
      </c>
      <c r="I33">
        <v>8010.9259914527102</v>
      </c>
      <c r="J33" s="2">
        <f t="shared" si="5"/>
        <v>3.8588275488693209</v>
      </c>
      <c r="K33" t="s">
        <v>10</v>
      </c>
      <c r="O33">
        <f t="shared" si="4"/>
        <v>14764.020536426029</v>
      </c>
      <c r="P33" s="2">
        <f t="shared" si="6"/>
        <v>3.8451356522481999</v>
      </c>
      <c r="R33">
        <v>0</v>
      </c>
      <c r="S33" t="s">
        <v>8</v>
      </c>
      <c r="T33" t="s">
        <v>32</v>
      </c>
      <c r="U33">
        <v>1564</v>
      </c>
    </row>
    <row r="34" spans="1:25" x14ac:dyDescent="0.2">
      <c r="A34" t="s">
        <v>15</v>
      </c>
      <c r="B34" s="4" t="s">
        <v>37</v>
      </c>
      <c r="C34" t="s">
        <v>39</v>
      </c>
      <c r="D34" t="s">
        <v>2</v>
      </c>
      <c r="E34">
        <v>360</v>
      </c>
      <c r="F34" t="s">
        <v>8</v>
      </c>
      <c r="G34" t="s">
        <v>48</v>
      </c>
      <c r="H34" t="s">
        <v>14</v>
      </c>
      <c r="I34">
        <v>5632.5909791717604</v>
      </c>
      <c r="J34" s="2">
        <f t="shared" si="5"/>
        <v>2.7131941132811948</v>
      </c>
      <c r="K34" t="s">
        <v>10</v>
      </c>
      <c r="O34">
        <f t="shared" si="4"/>
        <v>9285.8827746846</v>
      </c>
      <c r="P34" s="2">
        <f t="shared" si="6"/>
        <v>2.4184116265243643</v>
      </c>
      <c r="R34">
        <v>30</v>
      </c>
      <c r="S34" t="s">
        <v>8</v>
      </c>
      <c r="T34" t="s">
        <v>16</v>
      </c>
      <c r="U34">
        <v>772</v>
      </c>
      <c r="V34">
        <f>U32-U34-6</f>
        <v>8</v>
      </c>
      <c r="X34" s="1"/>
      <c r="Y34" s="1"/>
    </row>
    <row r="35" spans="1:25" x14ac:dyDescent="0.2">
      <c r="A35" t="s">
        <v>15</v>
      </c>
      <c r="B35" s="4" t="s">
        <v>37</v>
      </c>
      <c r="C35" t="s">
        <v>39</v>
      </c>
      <c r="D35" t="s">
        <v>2</v>
      </c>
      <c r="E35">
        <v>0</v>
      </c>
      <c r="F35" t="s">
        <v>8</v>
      </c>
      <c r="G35" t="s">
        <v>16</v>
      </c>
      <c r="I35">
        <v>1763.6618147382401</v>
      </c>
      <c r="J35" s="2">
        <f>I35/I$35</f>
        <v>1</v>
      </c>
      <c r="K35" t="s">
        <v>11</v>
      </c>
      <c r="R35">
        <f>R34</f>
        <v>30</v>
      </c>
      <c r="S35" t="s">
        <v>8</v>
      </c>
      <c r="T35" t="s">
        <v>32</v>
      </c>
      <c r="U35">
        <v>1553</v>
      </c>
      <c r="V35">
        <f>U33-U35-8</f>
        <v>3</v>
      </c>
      <c r="X35" s="1">
        <f>1-(V35/U35)/(V34/U34)</f>
        <v>0.81358660656793302</v>
      </c>
      <c r="Y35" s="1"/>
    </row>
    <row r="36" spans="1:25" x14ac:dyDescent="0.2">
      <c r="A36" t="s">
        <v>15</v>
      </c>
      <c r="B36" s="4" t="s">
        <v>37</v>
      </c>
      <c r="C36" t="s">
        <v>39</v>
      </c>
      <c r="D36" t="s">
        <v>2</v>
      </c>
      <c r="E36">
        <v>0</v>
      </c>
      <c r="F36" t="s">
        <v>8</v>
      </c>
      <c r="G36" t="s">
        <v>48</v>
      </c>
      <c r="H36" t="s">
        <v>14</v>
      </c>
      <c r="I36">
        <v>1810.34818959265</v>
      </c>
      <c r="J36" s="2">
        <f>I36/I$35</f>
        <v>1.0264712738373478</v>
      </c>
      <c r="K36" t="s">
        <v>11</v>
      </c>
      <c r="R36">
        <v>60</v>
      </c>
      <c r="S36" t="s">
        <v>8</v>
      </c>
      <c r="T36" t="s">
        <v>16</v>
      </c>
      <c r="U36">
        <v>756</v>
      </c>
      <c r="V36">
        <f>U34-U36-1</f>
        <v>15</v>
      </c>
    </row>
    <row r="37" spans="1:25" x14ac:dyDescent="0.2">
      <c r="A37" t="s">
        <v>15</v>
      </c>
      <c r="B37" s="4" t="s">
        <v>37</v>
      </c>
      <c r="C37" t="s">
        <v>39</v>
      </c>
      <c r="D37" t="s">
        <v>2</v>
      </c>
      <c r="E37">
        <v>7.5</v>
      </c>
      <c r="F37" t="s">
        <v>8</v>
      </c>
      <c r="G37" t="s">
        <v>48</v>
      </c>
      <c r="H37" t="s">
        <v>14</v>
      </c>
      <c r="I37">
        <v>20481.345879401899</v>
      </c>
      <c r="J37" s="2">
        <f>I37/I$28</f>
        <v>9.8657735449912813</v>
      </c>
      <c r="K37" t="s">
        <v>11</v>
      </c>
      <c r="R37">
        <f>R36</f>
        <v>60</v>
      </c>
      <c r="S37" t="s">
        <v>8</v>
      </c>
      <c r="T37" t="s">
        <v>32</v>
      </c>
      <c r="U37">
        <v>1546</v>
      </c>
      <c r="V37">
        <f>U35-U37-3</f>
        <v>4</v>
      </c>
      <c r="X37" s="1">
        <f>1-(V37/U37)/(V36/U36)</f>
        <v>0.86959896507115131</v>
      </c>
      <c r="Y37" s="1">
        <f>1-((V37-V35)/U37)/((V36-V34)/U36)</f>
        <v>0.93014230271668819</v>
      </c>
    </row>
    <row r="38" spans="1:25" x14ac:dyDescent="0.2">
      <c r="A38" t="s">
        <v>15</v>
      </c>
      <c r="B38" s="4" t="s">
        <v>37</v>
      </c>
      <c r="C38" t="s">
        <v>39</v>
      </c>
      <c r="D38" t="s">
        <v>2</v>
      </c>
      <c r="E38">
        <v>30</v>
      </c>
      <c r="F38" t="s">
        <v>8</v>
      </c>
      <c r="G38" t="s">
        <v>48</v>
      </c>
      <c r="H38" t="s">
        <v>14</v>
      </c>
      <c r="I38">
        <v>13119.769921081401</v>
      </c>
      <c r="J38" s="2">
        <f>I38/I$28</f>
        <v>6.31973502942264</v>
      </c>
      <c r="K38" t="s">
        <v>11</v>
      </c>
      <c r="R38">
        <v>90</v>
      </c>
      <c r="S38" t="s">
        <v>8</v>
      </c>
      <c r="T38" t="s">
        <v>16</v>
      </c>
      <c r="U38">
        <v>737</v>
      </c>
      <c r="V38">
        <f>U36-U38-1</f>
        <v>18</v>
      </c>
    </row>
    <row r="39" spans="1:25" x14ac:dyDescent="0.2">
      <c r="A39" t="s">
        <v>15</v>
      </c>
      <c r="B39" s="4" t="s">
        <v>37</v>
      </c>
      <c r="C39" t="s">
        <v>39</v>
      </c>
      <c r="D39" t="s">
        <v>2</v>
      </c>
      <c r="E39">
        <v>90</v>
      </c>
      <c r="F39" t="s">
        <v>8</v>
      </c>
      <c r="G39" t="s">
        <v>48</v>
      </c>
      <c r="H39" t="s">
        <v>14</v>
      </c>
      <c r="I39">
        <v>6801.4294838113601</v>
      </c>
      <c r="J39" s="2">
        <f>I39/I$28</f>
        <v>3.2762184411422735</v>
      </c>
      <c r="K39" t="s">
        <v>11</v>
      </c>
      <c r="R39">
        <f>R38</f>
        <v>90</v>
      </c>
      <c r="S39" t="s">
        <v>8</v>
      </c>
      <c r="T39" t="s">
        <v>32</v>
      </c>
      <c r="U39">
        <v>1538</v>
      </c>
      <c r="V39">
        <f>U37-U39-6</f>
        <v>2</v>
      </c>
      <c r="X39" s="1">
        <f>1-(V39/U39)/(V38/U38)</f>
        <v>0.94675624909695133</v>
      </c>
      <c r="Y39" s="1">
        <f>1-((V39-V37)/U39)/((V38-V36)/U38)</f>
        <v>1.3194625054182922</v>
      </c>
    </row>
    <row r="40" spans="1:25" x14ac:dyDescent="0.2">
      <c r="A40" t="s">
        <v>15</v>
      </c>
      <c r="B40" s="4" t="s">
        <v>37</v>
      </c>
      <c r="C40" t="s">
        <v>39</v>
      </c>
      <c r="D40" t="s">
        <v>2</v>
      </c>
      <c r="E40">
        <v>180</v>
      </c>
      <c r="F40" t="s">
        <v>8</v>
      </c>
      <c r="G40" t="s">
        <v>48</v>
      </c>
      <c r="H40" t="s">
        <v>14</v>
      </c>
      <c r="I40">
        <v>6753.0945449733199</v>
      </c>
      <c r="J40" s="2">
        <f>I40/I$28</f>
        <v>3.2529357153050675</v>
      </c>
      <c r="K40" t="s">
        <v>11</v>
      </c>
      <c r="R40">
        <v>120</v>
      </c>
      <c r="S40" t="s">
        <v>8</v>
      </c>
      <c r="T40" t="s">
        <v>16</v>
      </c>
      <c r="U40">
        <v>729</v>
      </c>
      <c r="V40">
        <f>U38-U40-1</f>
        <v>7</v>
      </c>
    </row>
    <row r="41" spans="1:25" x14ac:dyDescent="0.2">
      <c r="A41" t="s">
        <v>15</v>
      </c>
      <c r="B41" s="4" t="s">
        <v>37</v>
      </c>
      <c r="C41" t="s">
        <v>39</v>
      </c>
      <c r="D41" t="s">
        <v>2</v>
      </c>
      <c r="E41">
        <v>360</v>
      </c>
      <c r="F41" t="s">
        <v>8</v>
      </c>
      <c r="G41" t="s">
        <v>48</v>
      </c>
      <c r="H41" t="s">
        <v>14</v>
      </c>
      <c r="I41">
        <v>3653.2917955128401</v>
      </c>
      <c r="J41" s="2">
        <f>I41/I$28</f>
        <v>1.7597744679734297</v>
      </c>
      <c r="K41" t="s">
        <v>11</v>
      </c>
      <c r="R41">
        <f>R40</f>
        <v>120</v>
      </c>
      <c r="S41" t="s">
        <v>8</v>
      </c>
      <c r="T41" t="s">
        <v>32</v>
      </c>
      <c r="U41">
        <v>1527</v>
      </c>
      <c r="V41">
        <f>U39-U41-4</f>
        <v>7</v>
      </c>
      <c r="X41" s="1">
        <f>1-(V41/U41)/(V40/U40)</f>
        <v>0.52259332023575644</v>
      </c>
      <c r="Y41" s="1">
        <f>1-((V41-V39)/U41)/((V40-V38)/U40)</f>
        <v>1.2170030362564743</v>
      </c>
    </row>
    <row r="42" spans="1:25" x14ac:dyDescent="0.2">
      <c r="A42" t="s">
        <v>3</v>
      </c>
      <c r="B42" s="4" t="s">
        <v>34</v>
      </c>
      <c r="C42" t="s">
        <v>25</v>
      </c>
      <c r="D42" t="s">
        <v>2</v>
      </c>
      <c r="E42">
        <v>0</v>
      </c>
      <c r="F42" t="s">
        <v>9</v>
      </c>
      <c r="G42" t="s">
        <v>16</v>
      </c>
      <c r="K42" t="s">
        <v>13</v>
      </c>
      <c r="L42">
        <v>3480</v>
      </c>
      <c r="R42">
        <v>150</v>
      </c>
      <c r="S42" t="s">
        <v>8</v>
      </c>
      <c r="T42" t="s">
        <v>16</v>
      </c>
      <c r="U42">
        <v>724</v>
      </c>
      <c r="V42">
        <f>U40-U42-2</f>
        <v>3</v>
      </c>
    </row>
    <row r="43" spans="1:25" x14ac:dyDescent="0.2">
      <c r="A43" t="s">
        <v>3</v>
      </c>
      <c r="B43" s="4" t="s">
        <v>34</v>
      </c>
      <c r="C43" t="s">
        <v>25</v>
      </c>
      <c r="D43" t="s">
        <v>2</v>
      </c>
      <c r="E43">
        <v>0</v>
      </c>
      <c r="F43" t="s">
        <v>9</v>
      </c>
      <c r="G43" t="s">
        <v>48</v>
      </c>
      <c r="H43" t="s">
        <v>5</v>
      </c>
      <c r="K43" t="s">
        <v>13</v>
      </c>
      <c r="L43">
        <v>3495</v>
      </c>
      <c r="R43">
        <f>R42</f>
        <v>150</v>
      </c>
      <c r="S43" t="s">
        <v>8</v>
      </c>
      <c r="T43" t="s">
        <v>32</v>
      </c>
      <c r="U43">
        <v>1519</v>
      </c>
      <c r="V43">
        <f>U41-U43-3</f>
        <v>5</v>
      </c>
      <c r="X43" s="1">
        <f>1-(V43/U43)/(V42/U42)</f>
        <v>0.20561773096335301</v>
      </c>
      <c r="Y43" s="1">
        <f>1-((V43-V41)/U43)/((V42-V40)/U42)</f>
        <v>0.76168531928900596</v>
      </c>
    </row>
    <row r="44" spans="1:25" x14ac:dyDescent="0.2">
      <c r="A44" t="s">
        <v>3</v>
      </c>
      <c r="B44" s="4" t="s">
        <v>34</v>
      </c>
      <c r="C44" t="s">
        <v>25</v>
      </c>
      <c r="D44" t="s">
        <v>2</v>
      </c>
      <c r="E44">
        <v>30</v>
      </c>
      <c r="F44" t="s">
        <v>9</v>
      </c>
      <c r="G44" t="s">
        <v>16</v>
      </c>
      <c r="K44" t="s">
        <v>13</v>
      </c>
      <c r="L44">
        <v>3292</v>
      </c>
      <c r="M44">
        <v>8</v>
      </c>
      <c r="N44">
        <v>7</v>
      </c>
    </row>
    <row r="45" spans="1:25" x14ac:dyDescent="0.2">
      <c r="A45" t="s">
        <v>3</v>
      </c>
      <c r="B45" s="4" t="s">
        <v>34</v>
      </c>
      <c r="C45" t="s">
        <v>25</v>
      </c>
      <c r="D45" t="s">
        <v>2</v>
      </c>
      <c r="E45">
        <v>30</v>
      </c>
      <c r="F45" t="s">
        <v>9</v>
      </c>
      <c r="G45" t="s">
        <v>48</v>
      </c>
      <c r="H45" t="s">
        <v>5</v>
      </c>
      <c r="K45" t="s">
        <v>13</v>
      </c>
      <c r="L45">
        <v>3349</v>
      </c>
      <c r="M45">
        <v>2</v>
      </c>
      <c r="N45">
        <v>1</v>
      </c>
    </row>
    <row r="46" spans="1:25" x14ac:dyDescent="0.2">
      <c r="A46" t="s">
        <v>3</v>
      </c>
      <c r="B46" s="4" t="s">
        <v>34</v>
      </c>
      <c r="C46" t="s">
        <v>25</v>
      </c>
      <c r="D46" t="s">
        <v>2</v>
      </c>
      <c r="E46">
        <f>E44+30</f>
        <v>60</v>
      </c>
      <c r="F46" t="s">
        <v>9</v>
      </c>
      <c r="G46" t="s">
        <v>16</v>
      </c>
      <c r="K46" t="s">
        <v>13</v>
      </c>
      <c r="L46">
        <v>2973</v>
      </c>
      <c r="N46">
        <v>28</v>
      </c>
    </row>
    <row r="47" spans="1:25" x14ac:dyDescent="0.2">
      <c r="A47" t="s">
        <v>3</v>
      </c>
      <c r="B47" s="4" t="s">
        <v>34</v>
      </c>
      <c r="C47" t="s">
        <v>25</v>
      </c>
      <c r="D47" t="s">
        <v>2</v>
      </c>
      <c r="E47">
        <f t="shared" ref="E47:E55" si="7">E45+30</f>
        <v>60</v>
      </c>
      <c r="F47" t="s">
        <v>9</v>
      </c>
      <c r="G47" t="s">
        <v>48</v>
      </c>
      <c r="H47" t="s">
        <v>5</v>
      </c>
      <c r="K47" t="s">
        <v>13</v>
      </c>
      <c r="L47">
        <v>3042</v>
      </c>
      <c r="M47">
        <v>12</v>
      </c>
      <c r="N47">
        <v>4</v>
      </c>
    </row>
    <row r="48" spans="1:25" x14ac:dyDescent="0.2">
      <c r="A48" t="s">
        <v>3</v>
      </c>
      <c r="B48" s="4" t="s">
        <v>34</v>
      </c>
      <c r="C48" t="s">
        <v>25</v>
      </c>
      <c r="D48" t="s">
        <v>2</v>
      </c>
      <c r="E48">
        <f t="shared" si="7"/>
        <v>90</v>
      </c>
      <c r="F48" t="s">
        <v>9</v>
      </c>
      <c r="G48" t="s">
        <v>16</v>
      </c>
      <c r="K48" t="s">
        <v>13</v>
      </c>
      <c r="L48">
        <v>2899</v>
      </c>
      <c r="M48">
        <v>56</v>
      </c>
      <c r="N48">
        <v>33</v>
      </c>
    </row>
    <row r="49" spans="1:29" x14ac:dyDescent="0.2">
      <c r="A49" t="s">
        <v>3</v>
      </c>
      <c r="B49" s="4" t="s">
        <v>34</v>
      </c>
      <c r="C49" t="s">
        <v>25</v>
      </c>
      <c r="D49" t="s">
        <v>2</v>
      </c>
      <c r="E49">
        <f t="shared" si="7"/>
        <v>90</v>
      </c>
      <c r="F49" t="s">
        <v>9</v>
      </c>
      <c r="G49" t="s">
        <v>48</v>
      </c>
      <c r="H49" t="s">
        <v>5</v>
      </c>
      <c r="K49" t="s">
        <v>13</v>
      </c>
      <c r="L49">
        <v>2981</v>
      </c>
      <c r="M49">
        <v>24</v>
      </c>
      <c r="N49">
        <v>6</v>
      </c>
      <c r="S49">
        <v>15.242633684279101</v>
      </c>
      <c r="T49">
        <v>1763.6618147382401</v>
      </c>
    </row>
    <row r="50" spans="1:29" x14ac:dyDescent="0.2">
      <c r="A50" t="s">
        <v>3</v>
      </c>
      <c r="B50" s="4" t="s">
        <v>34</v>
      </c>
      <c r="C50" t="s">
        <v>25</v>
      </c>
      <c r="D50" t="s">
        <v>2</v>
      </c>
      <c r="E50">
        <f t="shared" si="7"/>
        <v>120</v>
      </c>
      <c r="F50" t="s">
        <v>9</v>
      </c>
      <c r="G50" t="s">
        <v>16</v>
      </c>
      <c r="K50" t="s">
        <v>13</v>
      </c>
      <c r="L50">
        <v>2833</v>
      </c>
      <c r="M50">
        <v>81</v>
      </c>
      <c r="N50">
        <v>46</v>
      </c>
      <c r="S50">
        <v>15.227727592465801</v>
      </c>
      <c r="T50">
        <v>1810.34818959265</v>
      </c>
    </row>
    <row r="51" spans="1:29" x14ac:dyDescent="0.2">
      <c r="A51" t="s">
        <v>3</v>
      </c>
      <c r="B51" s="4" t="s">
        <v>34</v>
      </c>
      <c r="C51" t="s">
        <v>25</v>
      </c>
      <c r="D51" t="s">
        <v>2</v>
      </c>
      <c r="E51">
        <f t="shared" si="7"/>
        <v>120</v>
      </c>
      <c r="F51" t="s">
        <v>9</v>
      </c>
      <c r="G51" t="s">
        <v>48</v>
      </c>
      <c r="H51" t="s">
        <v>5</v>
      </c>
      <c r="K51" t="s">
        <v>13</v>
      </c>
      <c r="L51">
        <v>2916</v>
      </c>
      <c r="M51">
        <v>35</v>
      </c>
      <c r="N51">
        <v>12</v>
      </c>
      <c r="S51">
        <v>15.4490419429094</v>
      </c>
      <c r="T51">
        <v>20481.345879401899</v>
      </c>
    </row>
    <row r="52" spans="1:29" x14ac:dyDescent="0.2">
      <c r="A52" t="s">
        <v>3</v>
      </c>
      <c r="B52" s="4" t="s">
        <v>34</v>
      </c>
      <c r="C52" t="s">
        <v>25</v>
      </c>
      <c r="D52" t="s">
        <v>2</v>
      </c>
      <c r="E52">
        <f t="shared" si="7"/>
        <v>150</v>
      </c>
      <c r="F52" t="s">
        <v>9</v>
      </c>
      <c r="G52" t="s">
        <v>16</v>
      </c>
      <c r="K52" t="s">
        <v>13</v>
      </c>
      <c r="L52">
        <v>2776</v>
      </c>
      <c r="M52">
        <v>99</v>
      </c>
      <c r="N52">
        <v>55</v>
      </c>
      <c r="S52">
        <v>16.223420791860899</v>
      </c>
      <c r="T52">
        <v>13119.769921081401</v>
      </c>
    </row>
    <row r="53" spans="1:29" x14ac:dyDescent="0.2">
      <c r="A53" t="s">
        <v>3</v>
      </c>
      <c r="B53" s="4" t="s">
        <v>34</v>
      </c>
      <c r="C53" t="s">
        <v>25</v>
      </c>
      <c r="D53" t="s">
        <v>2</v>
      </c>
      <c r="E53">
        <f t="shared" si="7"/>
        <v>150</v>
      </c>
      <c r="F53" t="s">
        <v>9</v>
      </c>
      <c r="G53" t="s">
        <v>48</v>
      </c>
      <c r="H53" t="s">
        <v>5</v>
      </c>
      <c r="K53" t="s">
        <v>13</v>
      </c>
      <c r="L53">
        <v>2867</v>
      </c>
      <c r="M53">
        <v>47</v>
      </c>
      <c r="N53">
        <v>16</v>
      </c>
      <c r="S53">
        <v>18.2036539762675</v>
      </c>
      <c r="T53">
        <v>6801.4294838113601</v>
      </c>
    </row>
    <row r="54" spans="1:29" x14ac:dyDescent="0.2">
      <c r="A54" t="s">
        <v>3</v>
      </c>
      <c r="B54" s="4" t="s">
        <v>34</v>
      </c>
      <c r="C54" t="s">
        <v>25</v>
      </c>
      <c r="D54" t="s">
        <v>2</v>
      </c>
      <c r="E54">
        <f t="shared" si="7"/>
        <v>180</v>
      </c>
      <c r="F54" t="s">
        <v>9</v>
      </c>
      <c r="G54" t="s">
        <v>16</v>
      </c>
      <c r="K54" t="s">
        <v>13</v>
      </c>
      <c r="L54">
        <v>2749</v>
      </c>
      <c r="M54">
        <v>117</v>
      </c>
      <c r="N54">
        <v>62</v>
      </c>
      <c r="S54">
        <v>21.210425639167902</v>
      </c>
      <c r="T54">
        <v>6753.0945449733199</v>
      </c>
    </row>
    <row r="55" spans="1:29" x14ac:dyDescent="0.2">
      <c r="A55" t="s">
        <v>3</v>
      </c>
      <c r="B55" s="4" t="s">
        <v>34</v>
      </c>
      <c r="C55" t="s">
        <v>25</v>
      </c>
      <c r="D55" t="s">
        <v>2</v>
      </c>
      <c r="E55">
        <f t="shared" si="7"/>
        <v>180</v>
      </c>
      <c r="F55" t="s">
        <v>9</v>
      </c>
      <c r="G55" t="s">
        <v>48</v>
      </c>
      <c r="H55" t="s">
        <v>5</v>
      </c>
      <c r="K55" t="s">
        <v>13</v>
      </c>
      <c r="L55">
        <v>2820</v>
      </c>
      <c r="M55">
        <v>57</v>
      </c>
      <c r="N55">
        <v>19</v>
      </c>
      <c r="S55">
        <v>27.224453887333102</v>
      </c>
      <c r="T55">
        <v>3653.2917955128401</v>
      </c>
    </row>
    <row r="56" spans="1:29" x14ac:dyDescent="0.2">
      <c r="A56" t="s">
        <v>30</v>
      </c>
      <c r="B56" s="4" t="s">
        <v>37</v>
      </c>
      <c r="C56" t="s">
        <v>25</v>
      </c>
      <c r="D56" t="s">
        <v>2</v>
      </c>
      <c r="E56">
        <v>1</v>
      </c>
      <c r="F56" t="s">
        <v>8</v>
      </c>
      <c r="G56" t="s">
        <v>16</v>
      </c>
      <c r="K56" t="s">
        <v>13</v>
      </c>
      <c r="L56">
        <v>17069</v>
      </c>
    </row>
    <row r="57" spans="1:29" x14ac:dyDescent="0.2">
      <c r="A57" t="s">
        <v>30</v>
      </c>
      <c r="B57" s="4" t="s">
        <v>37</v>
      </c>
      <c r="C57" t="s">
        <v>25</v>
      </c>
      <c r="D57" t="s">
        <v>2</v>
      </c>
      <c r="E57">
        <v>1</v>
      </c>
      <c r="F57" t="s">
        <v>8</v>
      </c>
      <c r="G57" t="s">
        <v>48</v>
      </c>
      <c r="H57" t="s">
        <v>5</v>
      </c>
      <c r="K57" t="s">
        <v>13</v>
      </c>
      <c r="L57">
        <v>17215</v>
      </c>
    </row>
    <row r="58" spans="1:29" x14ac:dyDescent="0.2">
      <c r="A58" t="s">
        <v>30</v>
      </c>
      <c r="B58" s="4" t="s">
        <v>37</v>
      </c>
      <c r="C58" t="s">
        <v>25</v>
      </c>
      <c r="D58" t="s">
        <v>2</v>
      </c>
      <c r="E58">
        <v>35</v>
      </c>
      <c r="F58" t="s">
        <v>8</v>
      </c>
      <c r="G58" t="s">
        <v>16</v>
      </c>
      <c r="K58" t="s">
        <v>13</v>
      </c>
      <c r="L58">
        <v>17069</v>
      </c>
      <c r="M58">
        <v>14</v>
      </c>
      <c r="V58" t="s">
        <v>3</v>
      </c>
      <c r="AA58" t="s">
        <v>15</v>
      </c>
    </row>
    <row r="59" spans="1:29" x14ac:dyDescent="0.2">
      <c r="A59" t="s">
        <v>30</v>
      </c>
      <c r="B59" s="4" t="s">
        <v>37</v>
      </c>
      <c r="C59" t="s">
        <v>25</v>
      </c>
      <c r="D59" t="s">
        <v>2</v>
      </c>
      <c r="E59">
        <v>35</v>
      </c>
      <c r="F59" t="s">
        <v>8</v>
      </c>
      <c r="G59" t="s">
        <v>48</v>
      </c>
      <c r="H59" t="s">
        <v>5</v>
      </c>
      <c r="K59" t="s">
        <v>13</v>
      </c>
      <c r="L59">
        <v>17215</v>
      </c>
      <c r="M59">
        <v>4</v>
      </c>
      <c r="U59" t="s">
        <v>28</v>
      </c>
      <c r="V59" t="s">
        <v>24</v>
      </c>
      <c r="W59" t="s">
        <v>27</v>
      </c>
      <c r="X59" t="s">
        <v>25</v>
      </c>
      <c r="Y59" t="s">
        <v>26</v>
      </c>
      <c r="Z59" t="s">
        <v>28</v>
      </c>
      <c r="AA59" t="s">
        <v>24</v>
      </c>
      <c r="AB59" t="s">
        <v>27</v>
      </c>
      <c r="AC59" t="s">
        <v>29</v>
      </c>
    </row>
    <row r="60" spans="1:29" x14ac:dyDescent="0.2">
      <c r="A60" t="s">
        <v>30</v>
      </c>
      <c r="B60" s="4" t="s">
        <v>37</v>
      </c>
      <c r="C60" t="s">
        <v>25</v>
      </c>
      <c r="D60" t="s">
        <v>2</v>
      </c>
      <c r="E60">
        <v>72</v>
      </c>
      <c r="F60" t="s">
        <v>8</v>
      </c>
      <c r="G60" t="s">
        <v>16</v>
      </c>
      <c r="K60" t="s">
        <v>13</v>
      </c>
      <c r="L60">
        <v>17069</v>
      </c>
      <c r="M60">
        <v>25</v>
      </c>
      <c r="U60">
        <v>0</v>
      </c>
      <c r="V60" s="2">
        <v>12.616043830068623</v>
      </c>
      <c r="W60" s="2">
        <f>LOG10(V60)</f>
        <v>1.100923189129017</v>
      </c>
      <c r="Z60">
        <v>0</v>
      </c>
      <c r="AA60" s="2">
        <v>1.0449200866968302</v>
      </c>
      <c r="AB60" s="2">
        <f t="shared" ref="AB60:AB65" si="8">LOG10(AA60)</f>
        <v>1.9083077783263198E-2</v>
      </c>
    </row>
    <row r="61" spans="1:29" x14ac:dyDescent="0.2">
      <c r="A61" t="s">
        <v>30</v>
      </c>
      <c r="B61" s="4" t="s">
        <v>37</v>
      </c>
      <c r="C61" t="s">
        <v>25</v>
      </c>
      <c r="D61" t="s">
        <v>2</v>
      </c>
      <c r="E61">
        <v>72</v>
      </c>
      <c r="F61" t="s">
        <v>8</v>
      </c>
      <c r="G61" t="s">
        <v>48</v>
      </c>
      <c r="H61" t="s">
        <v>5</v>
      </c>
      <c r="K61" t="s">
        <v>13</v>
      </c>
      <c r="L61">
        <v>17215</v>
      </c>
      <c r="M61">
        <v>12</v>
      </c>
      <c r="U61">
        <v>30</v>
      </c>
      <c r="V61" s="2">
        <v>7.1139571236166752</v>
      </c>
      <c r="W61" s="2">
        <f t="shared" ref="W61:W64" si="9">LOG10(V61)</f>
        <v>0.85211124333039168</v>
      </c>
      <c r="X61" s="3">
        <v>0.75425500149298297</v>
      </c>
      <c r="Y61" s="3">
        <v>0.85957428656741885</v>
      </c>
      <c r="Z61">
        <v>7</v>
      </c>
      <c r="AA61" s="2">
        <v>9.8095808684713699</v>
      </c>
      <c r="AB61" s="2">
        <f t="shared" si="8"/>
        <v>0.99165045178374855</v>
      </c>
    </row>
    <row r="62" spans="1:29" x14ac:dyDescent="0.2">
      <c r="A62" t="s">
        <v>30</v>
      </c>
      <c r="B62" s="4" t="s">
        <v>37</v>
      </c>
      <c r="C62" t="s">
        <v>25</v>
      </c>
      <c r="D62" t="s">
        <v>2</v>
      </c>
      <c r="E62">
        <v>104</v>
      </c>
      <c r="F62" t="s">
        <v>8</v>
      </c>
      <c r="G62" t="s">
        <v>16</v>
      </c>
      <c r="K62" t="s">
        <v>13</v>
      </c>
      <c r="L62">
        <v>17069</v>
      </c>
      <c r="M62">
        <v>40</v>
      </c>
      <c r="U62">
        <v>60</v>
      </c>
      <c r="V62" s="2">
        <v>5.8673591133821574</v>
      </c>
      <c r="W62" s="2">
        <f t="shared" si="9"/>
        <v>0.7684426701470175</v>
      </c>
      <c r="X62" s="3"/>
      <c r="Y62" s="3">
        <v>0.86038320653705269</v>
      </c>
      <c r="Z62">
        <v>35</v>
      </c>
      <c r="AA62" s="2">
        <v>8.2567235326730408</v>
      </c>
      <c r="AB62" s="2">
        <f t="shared" si="8"/>
        <v>0.91680774296521339</v>
      </c>
      <c r="AC62" s="3">
        <v>0.71670885025517617</v>
      </c>
    </row>
    <row r="63" spans="1:29" x14ac:dyDescent="0.2">
      <c r="A63" t="s">
        <v>30</v>
      </c>
      <c r="B63" s="4" t="s">
        <v>37</v>
      </c>
      <c r="C63" t="s">
        <v>25</v>
      </c>
      <c r="D63" t="s">
        <v>2</v>
      </c>
      <c r="E63">
        <v>104</v>
      </c>
      <c r="F63" t="s">
        <v>8</v>
      </c>
      <c r="G63" t="s">
        <v>48</v>
      </c>
      <c r="H63" t="s">
        <v>5</v>
      </c>
      <c r="K63" t="s">
        <v>13</v>
      </c>
      <c r="L63">
        <v>17215</v>
      </c>
      <c r="M63">
        <v>17</v>
      </c>
      <c r="U63">
        <v>120</v>
      </c>
      <c r="V63" s="2">
        <v>1.3763224776168486</v>
      </c>
      <c r="W63" s="2">
        <f t="shared" si="9"/>
        <v>0.13872020267936075</v>
      </c>
      <c r="X63" s="3">
        <v>0.58020034208877369</v>
      </c>
      <c r="Y63" s="3">
        <v>0.55159860715416265</v>
      </c>
      <c r="Z63">
        <v>90</v>
      </c>
      <c r="AA63" s="2">
        <v>4.6247906700785695</v>
      </c>
      <c r="AB63" s="2">
        <f t="shared" si="8"/>
        <v>0.66509208023458166</v>
      </c>
      <c r="AC63" s="3">
        <v>0.50424048794655829</v>
      </c>
    </row>
    <row r="64" spans="1:29" x14ac:dyDescent="0.2">
      <c r="A64" t="s">
        <v>30</v>
      </c>
      <c r="B64" s="4" t="s">
        <v>37</v>
      </c>
      <c r="C64" t="s">
        <v>25</v>
      </c>
      <c r="D64" t="s">
        <v>2</v>
      </c>
      <c r="E64">
        <v>147</v>
      </c>
      <c r="F64" t="s">
        <v>8</v>
      </c>
      <c r="G64" t="s">
        <v>16</v>
      </c>
      <c r="K64" t="s">
        <v>13</v>
      </c>
      <c r="L64">
        <v>17069</v>
      </c>
      <c r="M64">
        <v>52</v>
      </c>
      <c r="U64">
        <v>180</v>
      </c>
      <c r="V64" s="2">
        <v>0.73585143715488899</v>
      </c>
      <c r="W64" s="2">
        <f t="shared" si="9"/>
        <v>-0.13320985758704182</v>
      </c>
      <c r="X64" s="3">
        <v>0.52508637934169844</v>
      </c>
      <c r="Y64" s="3">
        <v>0.58221884498480247</v>
      </c>
      <c r="Z64">
        <v>180</v>
      </c>
      <c r="AA64" s="2">
        <v>3.8451356522481999</v>
      </c>
      <c r="AB64" s="2">
        <f t="shared" si="8"/>
        <v>0.5849116658497111</v>
      </c>
      <c r="AC64" s="3">
        <v>0.71670885025517617</v>
      </c>
    </row>
    <row r="65" spans="1:29" x14ac:dyDescent="0.2">
      <c r="A65" t="s">
        <v>30</v>
      </c>
      <c r="B65" s="4" t="s">
        <v>37</v>
      </c>
      <c r="C65" t="s">
        <v>25</v>
      </c>
      <c r="D65" t="s">
        <v>2</v>
      </c>
      <c r="E65">
        <v>147</v>
      </c>
      <c r="F65" t="s">
        <v>8</v>
      </c>
      <c r="G65" t="s">
        <v>48</v>
      </c>
      <c r="H65" t="s">
        <v>5</v>
      </c>
      <c r="K65" t="s">
        <v>13</v>
      </c>
      <c r="L65">
        <v>17215</v>
      </c>
      <c r="M65">
        <v>19</v>
      </c>
      <c r="Z65">
        <v>360</v>
      </c>
      <c r="AA65" s="2">
        <v>2.4184116265243643</v>
      </c>
      <c r="AB65" s="2">
        <f t="shared" si="8"/>
        <v>0.3835302220473813</v>
      </c>
      <c r="AC65" s="3">
        <v>0.75212024397327915</v>
      </c>
    </row>
    <row r="66" spans="1:29" x14ac:dyDescent="0.2">
      <c r="A66" t="s">
        <v>30</v>
      </c>
      <c r="B66" s="4" t="s">
        <v>37</v>
      </c>
      <c r="C66" t="s">
        <v>25</v>
      </c>
      <c r="D66" t="s">
        <v>2</v>
      </c>
      <c r="E66">
        <v>176</v>
      </c>
      <c r="F66" t="s">
        <v>8</v>
      </c>
      <c r="G66" t="s">
        <v>16</v>
      </c>
      <c r="K66" t="s">
        <v>13</v>
      </c>
      <c r="L66">
        <v>17069</v>
      </c>
      <c r="M66">
        <v>54</v>
      </c>
    </row>
    <row r="67" spans="1:29" x14ac:dyDescent="0.2">
      <c r="A67" t="s">
        <v>30</v>
      </c>
      <c r="B67" s="4" t="s">
        <v>37</v>
      </c>
      <c r="C67" t="s">
        <v>25</v>
      </c>
      <c r="D67" t="s">
        <v>2</v>
      </c>
      <c r="E67">
        <v>176</v>
      </c>
      <c r="F67" t="s">
        <v>8</v>
      </c>
      <c r="G67" t="s">
        <v>48</v>
      </c>
      <c r="H67" t="s">
        <v>5</v>
      </c>
      <c r="K67" t="s">
        <v>13</v>
      </c>
      <c r="L67">
        <v>17215</v>
      </c>
      <c r="M67">
        <v>21</v>
      </c>
    </row>
    <row r="68" spans="1:29" x14ac:dyDescent="0.2">
      <c r="A68" t="s">
        <v>30</v>
      </c>
      <c r="B68" s="4" t="s">
        <v>37</v>
      </c>
      <c r="C68" t="s">
        <v>25</v>
      </c>
      <c r="D68" t="s">
        <v>2</v>
      </c>
      <c r="E68">
        <v>272</v>
      </c>
      <c r="F68" t="s">
        <v>8</v>
      </c>
      <c r="G68" t="s">
        <v>16</v>
      </c>
      <c r="K68" t="s">
        <v>13</v>
      </c>
      <c r="L68">
        <v>17069</v>
      </c>
      <c r="M68">
        <v>58</v>
      </c>
    </row>
    <row r="69" spans="1:29" x14ac:dyDescent="0.2">
      <c r="A69" t="s">
        <v>30</v>
      </c>
      <c r="B69" s="4" t="s">
        <v>37</v>
      </c>
      <c r="C69" t="s">
        <v>25</v>
      </c>
      <c r="D69" t="s">
        <v>2</v>
      </c>
      <c r="E69">
        <v>272</v>
      </c>
      <c r="F69" t="s">
        <v>8</v>
      </c>
      <c r="G69" t="s">
        <v>48</v>
      </c>
      <c r="H69" t="s">
        <v>5</v>
      </c>
      <c r="K69" t="s">
        <v>13</v>
      </c>
      <c r="L69">
        <v>17215</v>
      </c>
      <c r="M69">
        <v>22</v>
      </c>
    </row>
    <row r="70" spans="1:29" x14ac:dyDescent="0.2">
      <c r="A70" t="s">
        <v>30</v>
      </c>
      <c r="B70" s="4" t="s">
        <v>37</v>
      </c>
      <c r="C70" t="s">
        <v>25</v>
      </c>
      <c r="D70" t="s">
        <v>2</v>
      </c>
      <c r="E70">
        <v>311</v>
      </c>
      <c r="F70" t="s">
        <v>8</v>
      </c>
      <c r="G70" t="s">
        <v>16</v>
      </c>
      <c r="K70" t="s">
        <v>13</v>
      </c>
      <c r="L70">
        <v>17069</v>
      </c>
      <c r="M70">
        <v>58</v>
      </c>
    </row>
    <row r="71" spans="1:29" x14ac:dyDescent="0.2">
      <c r="A71" t="s">
        <v>30</v>
      </c>
      <c r="B71" s="4" t="s">
        <v>37</v>
      </c>
      <c r="C71" t="s">
        <v>25</v>
      </c>
      <c r="D71" t="s">
        <v>2</v>
      </c>
      <c r="E71">
        <v>311</v>
      </c>
      <c r="F71" t="s">
        <v>8</v>
      </c>
      <c r="G71" t="s">
        <v>48</v>
      </c>
      <c r="H71" t="s">
        <v>5</v>
      </c>
      <c r="K71" t="s">
        <v>13</v>
      </c>
      <c r="L71">
        <v>17215</v>
      </c>
      <c r="M71">
        <v>22</v>
      </c>
    </row>
    <row r="72" spans="1:29" x14ac:dyDescent="0.2">
      <c r="A72" t="s">
        <v>65</v>
      </c>
      <c r="B72" s="4" t="s">
        <v>66</v>
      </c>
      <c r="C72" t="s">
        <v>39</v>
      </c>
      <c r="D72" t="s">
        <v>64</v>
      </c>
      <c r="E72">
        <v>0</v>
      </c>
      <c r="F72" t="s">
        <v>9</v>
      </c>
      <c r="G72" t="s">
        <v>48</v>
      </c>
      <c r="I72">
        <v>76.545637176432805</v>
      </c>
      <c r="K72" t="s">
        <v>13</v>
      </c>
    </row>
    <row r="73" spans="1:29" x14ac:dyDescent="0.2">
      <c r="A73" t="s">
        <v>65</v>
      </c>
      <c r="B73" s="4" t="s">
        <v>66</v>
      </c>
      <c r="C73" t="s">
        <v>39</v>
      </c>
      <c r="D73" t="s">
        <v>64</v>
      </c>
      <c r="E73">
        <v>91</v>
      </c>
      <c r="F73" t="s">
        <v>9</v>
      </c>
      <c r="G73" t="s">
        <v>48</v>
      </c>
      <c r="I73">
        <v>7362.6466418949203</v>
      </c>
      <c r="K73" t="s">
        <v>13</v>
      </c>
    </row>
    <row r="74" spans="1:29" x14ac:dyDescent="0.2">
      <c r="A74" t="s">
        <v>65</v>
      </c>
      <c r="B74" s="4" t="s">
        <v>66</v>
      </c>
      <c r="C74" t="s">
        <v>39</v>
      </c>
      <c r="D74" t="s">
        <v>64</v>
      </c>
      <c r="E74">
        <v>151</v>
      </c>
      <c r="F74" t="s">
        <v>9</v>
      </c>
      <c r="G74" t="s">
        <v>48</v>
      </c>
      <c r="I74">
        <v>5018.1828813193397</v>
      </c>
      <c r="K74" t="s">
        <v>13</v>
      </c>
    </row>
    <row r="75" spans="1:29" x14ac:dyDescent="0.2">
      <c r="A75" t="s">
        <v>65</v>
      </c>
      <c r="B75" s="4" t="s">
        <v>66</v>
      </c>
      <c r="C75" t="s">
        <v>39</v>
      </c>
      <c r="D75" t="s">
        <v>64</v>
      </c>
      <c r="E75">
        <v>361</v>
      </c>
      <c r="F75" t="s">
        <v>9</v>
      </c>
      <c r="G75" t="s">
        <v>48</v>
      </c>
      <c r="I75">
        <v>736.29108109194999</v>
      </c>
      <c r="K75" t="s">
        <v>13</v>
      </c>
    </row>
    <row r="76" spans="1:29" x14ac:dyDescent="0.2">
      <c r="A76" t="s">
        <v>65</v>
      </c>
      <c r="B76" s="4" t="s">
        <v>67</v>
      </c>
      <c r="C76" t="s">
        <v>39</v>
      </c>
      <c r="D76" t="s">
        <v>64</v>
      </c>
      <c r="E76">
        <v>0</v>
      </c>
      <c r="F76" t="s">
        <v>9</v>
      </c>
      <c r="G76" t="s">
        <v>48</v>
      </c>
      <c r="I76">
        <v>134.99620089886599</v>
      </c>
      <c r="K76" t="s">
        <v>13</v>
      </c>
    </row>
    <row r="77" spans="1:29" x14ac:dyDescent="0.2">
      <c r="A77" t="s">
        <v>65</v>
      </c>
      <c r="B77" s="4" t="s">
        <v>67</v>
      </c>
      <c r="C77" t="s">
        <v>39</v>
      </c>
      <c r="D77" t="s">
        <v>64</v>
      </c>
      <c r="E77">
        <v>91</v>
      </c>
      <c r="F77" t="s">
        <v>9</v>
      </c>
      <c r="G77" t="s">
        <v>48</v>
      </c>
      <c r="I77">
        <v>21859.581117764701</v>
      </c>
      <c r="K77" t="s">
        <v>13</v>
      </c>
    </row>
    <row r="78" spans="1:29" x14ac:dyDescent="0.2">
      <c r="A78" t="s">
        <v>65</v>
      </c>
      <c r="B78" s="4" t="s">
        <v>67</v>
      </c>
      <c r="C78" t="s">
        <v>39</v>
      </c>
      <c r="D78" t="s">
        <v>64</v>
      </c>
      <c r="E78">
        <v>151</v>
      </c>
      <c r="F78" t="s">
        <v>9</v>
      </c>
      <c r="G78" t="s">
        <v>48</v>
      </c>
      <c r="I78">
        <v>7300.2677186007404</v>
      </c>
      <c r="K78" t="s">
        <v>13</v>
      </c>
    </row>
    <row r="79" spans="1:29" x14ac:dyDescent="0.2">
      <c r="A79" t="s">
        <v>65</v>
      </c>
      <c r="B79" s="4" t="s">
        <v>67</v>
      </c>
      <c r="C79" t="s">
        <v>39</v>
      </c>
      <c r="D79" t="s">
        <v>64</v>
      </c>
      <c r="E79">
        <v>361</v>
      </c>
      <c r="F79" t="s">
        <v>9</v>
      </c>
      <c r="G79" t="s">
        <v>48</v>
      </c>
      <c r="I79">
        <v>1042.12388967064</v>
      </c>
      <c r="K79" t="s">
        <v>13</v>
      </c>
    </row>
    <row r="80" spans="1:29" x14ac:dyDescent="0.2">
      <c r="A80" t="s">
        <v>65</v>
      </c>
      <c r="B80" s="4" t="s">
        <v>66</v>
      </c>
      <c r="C80" t="s">
        <v>39</v>
      </c>
      <c r="D80" t="s">
        <v>64</v>
      </c>
      <c r="E80">
        <v>0</v>
      </c>
      <c r="F80" t="s">
        <v>9</v>
      </c>
      <c r="G80" t="s">
        <v>16</v>
      </c>
      <c r="I80">
        <v>90.273905899636304</v>
      </c>
      <c r="K80" t="s">
        <v>13</v>
      </c>
    </row>
    <row r="81" spans="1:11" x14ac:dyDescent="0.2">
      <c r="A81" t="s">
        <v>65</v>
      </c>
      <c r="B81" s="4" t="s">
        <v>66</v>
      </c>
      <c r="C81" t="s">
        <v>39</v>
      </c>
      <c r="D81" t="s">
        <v>64</v>
      </c>
      <c r="E81">
        <v>91</v>
      </c>
      <c r="F81" t="s">
        <v>9</v>
      </c>
      <c r="G81" t="s">
        <v>16</v>
      </c>
      <c r="I81">
        <v>52.214260361964001</v>
      </c>
      <c r="K81" t="s">
        <v>13</v>
      </c>
    </row>
    <row r="82" spans="1:11" x14ac:dyDescent="0.2">
      <c r="A82" t="s">
        <v>65</v>
      </c>
      <c r="B82" s="4" t="s">
        <v>66</v>
      </c>
      <c r="C82" t="s">
        <v>39</v>
      </c>
      <c r="D82" t="s">
        <v>64</v>
      </c>
      <c r="E82">
        <v>151</v>
      </c>
      <c r="F82" t="s">
        <v>9</v>
      </c>
      <c r="G82" t="s">
        <v>16</v>
      </c>
      <c r="I82">
        <v>49.494680745193897</v>
      </c>
      <c r="K82" t="s">
        <v>13</v>
      </c>
    </row>
    <row r="83" spans="1:11" x14ac:dyDescent="0.2">
      <c r="A83" t="s">
        <v>65</v>
      </c>
      <c r="B83" s="4" t="s">
        <v>66</v>
      </c>
      <c r="C83" t="s">
        <v>39</v>
      </c>
      <c r="D83" t="s">
        <v>64</v>
      </c>
      <c r="E83">
        <v>361</v>
      </c>
      <c r="F83" t="s">
        <v>9</v>
      </c>
      <c r="G83" t="s">
        <v>16</v>
      </c>
      <c r="I83">
        <v>39.939682677436103</v>
      </c>
      <c r="K83" t="s">
        <v>13</v>
      </c>
    </row>
    <row r="84" spans="1:11" x14ac:dyDescent="0.2">
      <c r="A84" t="s">
        <v>65</v>
      </c>
      <c r="B84" s="4" t="s">
        <v>67</v>
      </c>
      <c r="C84" t="s">
        <v>39</v>
      </c>
      <c r="D84" t="s">
        <v>64</v>
      </c>
      <c r="E84">
        <v>0</v>
      </c>
      <c r="F84" t="s">
        <v>9</v>
      </c>
      <c r="G84" t="s">
        <v>16</v>
      </c>
      <c r="I84">
        <v>94.4311924971488</v>
      </c>
      <c r="K84" t="s">
        <v>13</v>
      </c>
    </row>
    <row r="85" spans="1:11" x14ac:dyDescent="0.2">
      <c r="A85" t="s">
        <v>65</v>
      </c>
      <c r="B85" s="4" t="s">
        <v>67</v>
      </c>
      <c r="C85" t="s">
        <v>39</v>
      </c>
      <c r="D85" t="s">
        <v>64</v>
      </c>
      <c r="E85">
        <v>91</v>
      </c>
      <c r="F85" t="s">
        <v>9</v>
      </c>
      <c r="G85" t="s">
        <v>16</v>
      </c>
      <c r="I85">
        <v>87.019207442510407</v>
      </c>
      <c r="K85" t="s">
        <v>13</v>
      </c>
    </row>
    <row r="86" spans="1:11" x14ac:dyDescent="0.2">
      <c r="A86" t="s">
        <v>65</v>
      </c>
      <c r="B86" s="4" t="s">
        <v>67</v>
      </c>
      <c r="C86" t="s">
        <v>39</v>
      </c>
      <c r="D86" t="s">
        <v>64</v>
      </c>
      <c r="E86">
        <v>151</v>
      </c>
      <c r="F86" t="s">
        <v>9</v>
      </c>
      <c r="G86" t="s">
        <v>16</v>
      </c>
      <c r="I86">
        <v>46.379264983373702</v>
      </c>
      <c r="K86" t="s">
        <v>13</v>
      </c>
    </row>
    <row r="87" spans="1:11" x14ac:dyDescent="0.2">
      <c r="A87" t="s">
        <v>65</v>
      </c>
      <c r="B87" s="4" t="s">
        <v>67</v>
      </c>
      <c r="C87" t="s">
        <v>39</v>
      </c>
      <c r="D87" t="s">
        <v>64</v>
      </c>
      <c r="E87">
        <v>361</v>
      </c>
      <c r="F87" t="s">
        <v>9</v>
      </c>
      <c r="G87" t="s">
        <v>16</v>
      </c>
      <c r="I87">
        <v>47.932781450626798</v>
      </c>
      <c r="K87" t="s">
        <v>13</v>
      </c>
    </row>
    <row r="88" spans="1:11" x14ac:dyDescent="0.2">
      <c r="A88" t="s">
        <v>70</v>
      </c>
      <c r="B88" s="4" t="s">
        <v>71</v>
      </c>
      <c r="C88" t="s">
        <v>39</v>
      </c>
      <c r="D88" t="s">
        <v>71</v>
      </c>
      <c r="E88">
        <v>0</v>
      </c>
      <c r="F88" t="s">
        <v>8</v>
      </c>
      <c r="G88" t="s">
        <v>48</v>
      </c>
      <c r="I88">
        <v>1</v>
      </c>
      <c r="K88" t="s">
        <v>10</v>
      </c>
    </row>
    <row r="89" spans="1:11" x14ac:dyDescent="0.2">
      <c r="A89" t="s">
        <v>70</v>
      </c>
      <c r="B89" s="4" t="s">
        <v>71</v>
      </c>
      <c r="C89" t="s">
        <v>39</v>
      </c>
      <c r="D89" t="s">
        <v>71</v>
      </c>
      <c r="E89">
        <v>15</v>
      </c>
      <c r="F89" t="s">
        <v>8</v>
      </c>
      <c r="G89" t="s">
        <v>48</v>
      </c>
      <c r="I89">
        <v>12.1</v>
      </c>
      <c r="K89" t="s">
        <v>10</v>
      </c>
    </row>
    <row r="90" spans="1:11" x14ac:dyDescent="0.2">
      <c r="A90" t="s">
        <v>70</v>
      </c>
      <c r="B90" s="4" t="s">
        <v>71</v>
      </c>
      <c r="C90" t="s">
        <v>39</v>
      </c>
      <c r="D90" t="s">
        <v>71</v>
      </c>
      <c r="E90">
        <v>85</v>
      </c>
      <c r="F90" t="s">
        <v>8</v>
      </c>
      <c r="G90" t="s">
        <v>48</v>
      </c>
      <c r="I90">
        <v>8.9</v>
      </c>
      <c r="K90" t="s">
        <v>10</v>
      </c>
    </row>
    <row r="91" spans="1:11" x14ac:dyDescent="0.2">
      <c r="A91" t="s">
        <v>70</v>
      </c>
      <c r="B91" s="4" t="s">
        <v>71</v>
      </c>
      <c r="C91" t="s">
        <v>39</v>
      </c>
      <c r="D91" t="s">
        <v>71</v>
      </c>
      <c r="E91">
        <v>169</v>
      </c>
      <c r="F91" t="s">
        <v>8</v>
      </c>
      <c r="G91" t="s">
        <v>48</v>
      </c>
      <c r="I91">
        <v>5.5</v>
      </c>
      <c r="K91" t="s">
        <v>10</v>
      </c>
    </row>
    <row r="92" spans="1:11" x14ac:dyDescent="0.2">
      <c r="A92" t="s">
        <v>70</v>
      </c>
      <c r="B92" s="4" t="s">
        <v>71</v>
      </c>
      <c r="C92" t="s">
        <v>39</v>
      </c>
      <c r="D92" t="s">
        <v>71</v>
      </c>
      <c r="E92">
        <v>0</v>
      </c>
      <c r="F92" t="s">
        <v>8</v>
      </c>
      <c r="G92" t="s">
        <v>16</v>
      </c>
      <c r="I92">
        <v>1</v>
      </c>
      <c r="K92" t="s">
        <v>10</v>
      </c>
    </row>
    <row r="93" spans="1:11" x14ac:dyDescent="0.2">
      <c r="A93" t="s">
        <v>70</v>
      </c>
      <c r="B93" s="4" t="s">
        <v>71</v>
      </c>
      <c r="C93" t="s">
        <v>39</v>
      </c>
      <c r="D93" t="s">
        <v>71</v>
      </c>
      <c r="E93">
        <v>15</v>
      </c>
      <c r="F93" t="s">
        <v>8</v>
      </c>
      <c r="G93" t="s">
        <v>16</v>
      </c>
      <c r="I93">
        <v>1</v>
      </c>
      <c r="K93" t="s">
        <v>10</v>
      </c>
    </row>
    <row r="94" spans="1:11" x14ac:dyDescent="0.2">
      <c r="A94" t="s">
        <v>70</v>
      </c>
      <c r="B94" s="4" t="s">
        <v>71</v>
      </c>
      <c r="C94" t="s">
        <v>39</v>
      </c>
      <c r="D94" t="s">
        <v>71</v>
      </c>
      <c r="E94">
        <v>85</v>
      </c>
      <c r="F94" t="s">
        <v>8</v>
      </c>
      <c r="G94" t="s">
        <v>16</v>
      </c>
      <c r="I94">
        <v>1.2</v>
      </c>
      <c r="K94" t="s">
        <v>10</v>
      </c>
    </row>
    <row r="95" spans="1:11" x14ac:dyDescent="0.2">
      <c r="A95" t="s">
        <v>70</v>
      </c>
      <c r="B95" s="4" t="s">
        <v>71</v>
      </c>
      <c r="C95" t="s">
        <v>39</v>
      </c>
      <c r="D95" t="s">
        <v>71</v>
      </c>
      <c r="E95">
        <v>169</v>
      </c>
      <c r="F95" t="s">
        <v>8</v>
      </c>
      <c r="G95" t="s">
        <v>16</v>
      </c>
      <c r="I95">
        <v>1.1000000000000001</v>
      </c>
      <c r="K95" t="s">
        <v>10</v>
      </c>
    </row>
    <row r="96" spans="1:11" x14ac:dyDescent="0.2">
      <c r="A96" t="s">
        <v>70</v>
      </c>
      <c r="B96" s="4" t="s">
        <v>71</v>
      </c>
      <c r="C96" t="s">
        <v>39</v>
      </c>
      <c r="D96" t="s">
        <v>71</v>
      </c>
      <c r="E96">
        <v>0</v>
      </c>
      <c r="F96" t="s">
        <v>8</v>
      </c>
      <c r="G96" t="s">
        <v>48</v>
      </c>
      <c r="I96">
        <v>1</v>
      </c>
      <c r="K96" t="s">
        <v>11</v>
      </c>
    </row>
    <row r="97" spans="1:11" x14ac:dyDescent="0.2">
      <c r="A97" t="s">
        <v>70</v>
      </c>
      <c r="B97" s="4" t="s">
        <v>71</v>
      </c>
      <c r="C97" t="s">
        <v>39</v>
      </c>
      <c r="D97" t="s">
        <v>71</v>
      </c>
      <c r="E97">
        <v>15</v>
      </c>
      <c r="F97" t="s">
        <v>8</v>
      </c>
      <c r="G97" t="s">
        <v>48</v>
      </c>
      <c r="I97">
        <v>9.4</v>
      </c>
      <c r="K97" t="s">
        <v>11</v>
      </c>
    </row>
    <row r="98" spans="1:11" x14ac:dyDescent="0.2">
      <c r="A98" t="s">
        <v>70</v>
      </c>
      <c r="B98" s="4" t="s">
        <v>71</v>
      </c>
      <c r="C98" t="s">
        <v>39</v>
      </c>
      <c r="D98" t="s">
        <v>71</v>
      </c>
      <c r="E98">
        <v>169</v>
      </c>
      <c r="F98" t="s">
        <v>8</v>
      </c>
      <c r="G98" t="s">
        <v>48</v>
      </c>
      <c r="I98">
        <v>4.4000000000000004</v>
      </c>
      <c r="K98" t="s">
        <v>11</v>
      </c>
    </row>
    <row r="99" spans="1:11" x14ac:dyDescent="0.2">
      <c r="A99" t="s">
        <v>70</v>
      </c>
      <c r="B99" s="4" t="s">
        <v>71</v>
      </c>
      <c r="C99" t="s">
        <v>39</v>
      </c>
      <c r="D99" t="s">
        <v>71</v>
      </c>
      <c r="E99">
        <v>0</v>
      </c>
      <c r="F99" t="s">
        <v>8</v>
      </c>
      <c r="G99" t="s">
        <v>16</v>
      </c>
      <c r="I99">
        <v>1</v>
      </c>
      <c r="K99" t="s">
        <v>11</v>
      </c>
    </row>
    <row r="100" spans="1:11" x14ac:dyDescent="0.2">
      <c r="A100" t="s">
        <v>70</v>
      </c>
      <c r="B100" s="4" t="s">
        <v>71</v>
      </c>
      <c r="C100" t="s">
        <v>39</v>
      </c>
      <c r="D100" t="s">
        <v>71</v>
      </c>
      <c r="E100">
        <v>15</v>
      </c>
      <c r="F100" t="s">
        <v>8</v>
      </c>
      <c r="G100" t="s">
        <v>16</v>
      </c>
      <c r="I100">
        <v>0.9</v>
      </c>
      <c r="K100" t="s">
        <v>11</v>
      </c>
    </row>
    <row r="101" spans="1:11" x14ac:dyDescent="0.2">
      <c r="A101" t="s">
        <v>70</v>
      </c>
      <c r="B101" s="4" t="s">
        <v>71</v>
      </c>
      <c r="C101" t="s">
        <v>39</v>
      </c>
      <c r="D101" t="s">
        <v>71</v>
      </c>
      <c r="E101">
        <v>169</v>
      </c>
      <c r="F101" t="s">
        <v>8</v>
      </c>
      <c r="G101" t="s">
        <v>16</v>
      </c>
      <c r="I101">
        <v>1</v>
      </c>
      <c r="K101" t="s">
        <v>11</v>
      </c>
    </row>
    <row r="102" spans="1:11" x14ac:dyDescent="0.2">
      <c r="A102" t="s">
        <v>72</v>
      </c>
      <c r="B102" s="4" t="s">
        <v>74</v>
      </c>
      <c r="C102" t="s">
        <v>39</v>
      </c>
      <c r="D102" t="s">
        <v>72</v>
      </c>
      <c r="E102">
        <v>0</v>
      </c>
      <c r="F102" t="s">
        <v>8</v>
      </c>
      <c r="G102" t="s">
        <v>48</v>
      </c>
      <c r="I102">
        <v>763.59869174663402</v>
      </c>
      <c r="K102" s="4" t="s">
        <v>10</v>
      </c>
    </row>
    <row r="103" spans="1:11" x14ac:dyDescent="0.2">
      <c r="A103" t="s">
        <v>72</v>
      </c>
      <c r="B103" s="4" t="s">
        <v>73</v>
      </c>
      <c r="C103" t="s">
        <v>39</v>
      </c>
      <c r="D103" t="s">
        <v>72</v>
      </c>
      <c r="E103">
        <v>0</v>
      </c>
      <c r="F103" t="s">
        <v>9</v>
      </c>
      <c r="G103" t="s">
        <v>48</v>
      </c>
      <c r="I103">
        <v>678.89146677738302</v>
      </c>
      <c r="K103" s="4" t="s">
        <v>10</v>
      </c>
    </row>
    <row r="104" spans="1:11" x14ac:dyDescent="0.2">
      <c r="A104" t="s">
        <v>72</v>
      </c>
      <c r="B104" s="4" t="s">
        <v>73</v>
      </c>
      <c r="C104" t="s">
        <v>39</v>
      </c>
      <c r="D104" t="s">
        <v>72</v>
      </c>
      <c r="E104">
        <v>14</v>
      </c>
      <c r="F104" t="s">
        <v>9</v>
      </c>
      <c r="G104" t="s">
        <v>48</v>
      </c>
      <c r="I104">
        <v>457.294437414009</v>
      </c>
      <c r="K104" s="4" t="s">
        <v>10</v>
      </c>
    </row>
    <row r="105" spans="1:11" x14ac:dyDescent="0.2">
      <c r="A105" t="s">
        <v>72</v>
      </c>
      <c r="B105" s="4" t="s">
        <v>73</v>
      </c>
      <c r="C105" t="s">
        <v>39</v>
      </c>
      <c r="D105" t="s">
        <v>72</v>
      </c>
      <c r="E105">
        <v>35</v>
      </c>
      <c r="F105" t="s">
        <v>9</v>
      </c>
      <c r="G105" t="s">
        <v>48</v>
      </c>
      <c r="I105">
        <v>241.34239426132501</v>
      </c>
      <c r="K105" s="4" t="s">
        <v>10</v>
      </c>
    </row>
    <row r="106" spans="1:11" x14ac:dyDescent="0.2">
      <c r="A106" t="s">
        <v>72</v>
      </c>
      <c r="B106" s="4" t="s">
        <v>73</v>
      </c>
      <c r="C106" t="s">
        <v>39</v>
      </c>
      <c r="D106" t="s">
        <v>72</v>
      </c>
      <c r="E106">
        <v>60</v>
      </c>
      <c r="F106" t="s">
        <v>9</v>
      </c>
      <c r="G106" t="s">
        <v>48</v>
      </c>
      <c r="I106">
        <v>178.23938604266601</v>
      </c>
      <c r="K106" s="4" t="s">
        <v>10</v>
      </c>
    </row>
    <row r="107" spans="1:11" x14ac:dyDescent="0.2">
      <c r="A107" t="s">
        <v>72</v>
      </c>
      <c r="B107" s="4" t="s">
        <v>73</v>
      </c>
      <c r="C107" t="s">
        <v>39</v>
      </c>
      <c r="D107" t="s">
        <v>72</v>
      </c>
      <c r="E107">
        <v>180</v>
      </c>
      <c r="F107" t="s">
        <v>9</v>
      </c>
      <c r="G107" t="s">
        <v>48</v>
      </c>
      <c r="I107">
        <v>18.8677331449951</v>
      </c>
      <c r="K107" s="4" t="s">
        <v>10</v>
      </c>
    </row>
    <row r="108" spans="1:11" x14ac:dyDescent="0.2">
      <c r="A108" t="s">
        <v>72</v>
      </c>
      <c r="B108" s="4" t="s">
        <v>74</v>
      </c>
      <c r="C108" t="s">
        <v>39</v>
      </c>
      <c r="D108" t="s">
        <v>72</v>
      </c>
      <c r="E108">
        <v>0</v>
      </c>
      <c r="F108" t="s">
        <v>8</v>
      </c>
      <c r="G108" t="s">
        <v>16</v>
      </c>
      <c r="I108">
        <v>427.635276266728</v>
      </c>
      <c r="K108" s="4" t="s">
        <v>10</v>
      </c>
    </row>
    <row r="109" spans="1:11" x14ac:dyDescent="0.2">
      <c r="A109" t="s">
        <v>72</v>
      </c>
      <c r="B109" s="4" t="s">
        <v>73</v>
      </c>
      <c r="C109" t="s">
        <v>39</v>
      </c>
      <c r="D109" t="s">
        <v>72</v>
      </c>
      <c r="E109">
        <v>0</v>
      </c>
      <c r="F109" t="s">
        <v>9</v>
      </c>
      <c r="G109" t="s">
        <v>16</v>
      </c>
      <c r="I109">
        <v>513.982783488937</v>
      </c>
      <c r="K109" s="4" t="s">
        <v>10</v>
      </c>
    </row>
    <row r="110" spans="1:11" x14ac:dyDescent="0.2">
      <c r="A110" t="s">
        <v>72</v>
      </c>
      <c r="B110" s="4" t="s">
        <v>73</v>
      </c>
      <c r="C110" t="s">
        <v>39</v>
      </c>
      <c r="D110" t="s">
        <v>72</v>
      </c>
      <c r="E110">
        <v>14</v>
      </c>
      <c r="F110" t="s">
        <v>9</v>
      </c>
      <c r="G110" t="s">
        <v>16</v>
      </c>
      <c r="I110">
        <v>397.90770813353203</v>
      </c>
      <c r="K110" s="4" t="s">
        <v>10</v>
      </c>
    </row>
    <row r="111" spans="1:11" x14ac:dyDescent="0.2">
      <c r="A111" t="s">
        <v>72</v>
      </c>
      <c r="B111" s="4" t="s">
        <v>73</v>
      </c>
      <c r="C111" t="s">
        <v>39</v>
      </c>
      <c r="D111" t="s">
        <v>72</v>
      </c>
      <c r="E111">
        <v>35</v>
      </c>
      <c r="F111" t="s">
        <v>9</v>
      </c>
      <c r="G111" t="s">
        <v>16</v>
      </c>
      <c r="I111">
        <v>193.624809804059</v>
      </c>
      <c r="K111" s="4" t="s">
        <v>10</v>
      </c>
    </row>
    <row r="112" spans="1:11" x14ac:dyDescent="0.2">
      <c r="A112" t="s">
        <v>72</v>
      </c>
      <c r="B112" s="4" t="s">
        <v>73</v>
      </c>
      <c r="C112" t="s">
        <v>39</v>
      </c>
      <c r="D112" t="s">
        <v>72</v>
      </c>
      <c r="E112">
        <v>60</v>
      </c>
      <c r="F112" t="s">
        <v>9</v>
      </c>
      <c r="G112" t="s">
        <v>16</v>
      </c>
      <c r="I112">
        <v>95.292885618255198</v>
      </c>
      <c r="K112" s="4" t="s">
        <v>10</v>
      </c>
    </row>
    <row r="113" spans="1:11" x14ac:dyDescent="0.2">
      <c r="A113" t="s">
        <v>72</v>
      </c>
      <c r="B113" s="4" t="s">
        <v>73</v>
      </c>
      <c r="C113" t="s">
        <v>39</v>
      </c>
      <c r="D113" t="s">
        <v>72</v>
      </c>
      <c r="E113">
        <v>180</v>
      </c>
      <c r="F113" t="s">
        <v>9</v>
      </c>
      <c r="G113" t="s">
        <v>16</v>
      </c>
      <c r="I113">
        <v>16.417156709865498</v>
      </c>
      <c r="K113" s="4" t="s">
        <v>10</v>
      </c>
    </row>
    <row r="114" spans="1:11" x14ac:dyDescent="0.2">
      <c r="A114" t="s">
        <v>72</v>
      </c>
      <c r="B114" s="4" t="s">
        <v>74</v>
      </c>
      <c r="C114" t="s">
        <v>39</v>
      </c>
      <c r="D114" t="s">
        <v>72</v>
      </c>
      <c r="E114">
        <v>0</v>
      </c>
      <c r="F114" t="s">
        <v>8</v>
      </c>
      <c r="G114" t="s">
        <v>48</v>
      </c>
      <c r="I114">
        <v>476.410722979772</v>
      </c>
      <c r="K114" s="4" t="s">
        <v>11</v>
      </c>
    </row>
    <row r="115" spans="1:11" x14ac:dyDescent="0.2">
      <c r="A115" t="s">
        <v>72</v>
      </c>
      <c r="B115" s="4" t="s">
        <v>73</v>
      </c>
      <c r="C115" t="s">
        <v>39</v>
      </c>
      <c r="D115" t="s">
        <v>72</v>
      </c>
      <c r="E115">
        <v>0</v>
      </c>
      <c r="F115" t="s">
        <v>9</v>
      </c>
      <c r="G115" t="s">
        <v>48</v>
      </c>
      <c r="I115">
        <v>481.19275598334502</v>
      </c>
      <c r="K115" s="4" t="s">
        <v>11</v>
      </c>
    </row>
    <row r="116" spans="1:11" x14ac:dyDescent="0.2">
      <c r="A116" t="s">
        <v>72</v>
      </c>
      <c r="B116" s="4" t="s">
        <v>73</v>
      </c>
      <c r="C116" t="s">
        <v>39</v>
      </c>
      <c r="D116" t="s">
        <v>72</v>
      </c>
      <c r="E116">
        <v>14</v>
      </c>
      <c r="F116" t="s">
        <v>9</v>
      </c>
      <c r="G116" t="s">
        <v>48</v>
      </c>
      <c r="I116">
        <v>266.12203913594601</v>
      </c>
      <c r="K116" s="4" t="s">
        <v>11</v>
      </c>
    </row>
    <row r="117" spans="1:11" x14ac:dyDescent="0.2">
      <c r="A117" t="s">
        <v>72</v>
      </c>
      <c r="B117" s="4" t="s">
        <v>73</v>
      </c>
      <c r="C117" t="s">
        <v>39</v>
      </c>
      <c r="D117" t="s">
        <v>72</v>
      </c>
      <c r="E117">
        <v>35</v>
      </c>
      <c r="F117" t="s">
        <v>9</v>
      </c>
      <c r="G117" t="s">
        <v>48</v>
      </c>
      <c r="I117">
        <v>250.79947496044201</v>
      </c>
      <c r="K117" s="4" t="s">
        <v>11</v>
      </c>
    </row>
    <row r="118" spans="1:11" x14ac:dyDescent="0.2">
      <c r="A118" t="s">
        <v>72</v>
      </c>
      <c r="B118" s="4" t="s">
        <v>73</v>
      </c>
      <c r="C118" t="s">
        <v>39</v>
      </c>
      <c r="D118" t="s">
        <v>72</v>
      </c>
      <c r="E118">
        <v>60</v>
      </c>
      <c r="F118" t="s">
        <v>9</v>
      </c>
      <c r="G118" t="s">
        <v>48</v>
      </c>
      <c r="I118">
        <v>106.161851118908</v>
      </c>
      <c r="K118" s="4" t="s">
        <v>11</v>
      </c>
    </row>
    <row r="119" spans="1:11" x14ac:dyDescent="0.2">
      <c r="A119" t="s">
        <v>72</v>
      </c>
      <c r="B119" s="4" t="s">
        <v>73</v>
      </c>
      <c r="C119" t="s">
        <v>39</v>
      </c>
      <c r="D119" t="s">
        <v>72</v>
      </c>
      <c r="E119">
        <v>180</v>
      </c>
      <c r="F119" t="s">
        <v>9</v>
      </c>
      <c r="G119" t="s">
        <v>48</v>
      </c>
      <c r="I119">
        <v>21.2637039666409</v>
      </c>
      <c r="K119" s="4" t="s">
        <v>11</v>
      </c>
    </row>
    <row r="120" spans="1:11" x14ac:dyDescent="0.2">
      <c r="A120" t="s">
        <v>72</v>
      </c>
      <c r="B120" s="4" t="s">
        <v>74</v>
      </c>
      <c r="C120" t="s">
        <v>39</v>
      </c>
      <c r="D120" t="s">
        <v>72</v>
      </c>
      <c r="E120">
        <v>0</v>
      </c>
      <c r="F120" t="s">
        <v>8</v>
      </c>
      <c r="G120" t="s">
        <v>16</v>
      </c>
      <c r="I120">
        <v>414.53360810829298</v>
      </c>
      <c r="K120" s="4" t="s">
        <v>11</v>
      </c>
    </row>
    <row r="121" spans="1:11" x14ac:dyDescent="0.2">
      <c r="A121" t="s">
        <v>72</v>
      </c>
      <c r="B121" s="4" t="s">
        <v>73</v>
      </c>
      <c r="C121" t="s">
        <v>39</v>
      </c>
      <c r="D121" t="s">
        <v>72</v>
      </c>
      <c r="E121">
        <v>0</v>
      </c>
      <c r="F121" t="s">
        <v>9</v>
      </c>
      <c r="G121" t="s">
        <v>16</v>
      </c>
      <c r="I121">
        <v>470.16188037800902</v>
      </c>
      <c r="K121" s="4" t="s">
        <v>11</v>
      </c>
    </row>
    <row r="122" spans="1:11" x14ac:dyDescent="0.2">
      <c r="A122" t="s">
        <v>72</v>
      </c>
      <c r="B122" s="4" t="s">
        <v>73</v>
      </c>
      <c r="C122" t="s">
        <v>39</v>
      </c>
      <c r="D122" t="s">
        <v>72</v>
      </c>
      <c r="E122">
        <v>14</v>
      </c>
      <c r="F122" t="s">
        <v>9</v>
      </c>
      <c r="G122" t="s">
        <v>16</v>
      </c>
      <c r="I122">
        <v>343.46746089628903</v>
      </c>
      <c r="K122" s="4" t="s">
        <v>11</v>
      </c>
    </row>
    <row r="123" spans="1:11" x14ac:dyDescent="0.2">
      <c r="A123" t="s">
        <v>72</v>
      </c>
      <c r="B123" s="4" t="s">
        <v>73</v>
      </c>
      <c r="C123" t="s">
        <v>39</v>
      </c>
      <c r="D123" t="s">
        <v>72</v>
      </c>
      <c r="E123">
        <v>35</v>
      </c>
      <c r="F123" t="s">
        <v>9</v>
      </c>
      <c r="G123" t="s">
        <v>16</v>
      </c>
      <c r="I123">
        <v>220.770313619467</v>
      </c>
      <c r="K123" s="4" t="s">
        <v>11</v>
      </c>
    </row>
    <row r="124" spans="1:11" x14ac:dyDescent="0.2">
      <c r="A124" t="s">
        <v>72</v>
      </c>
      <c r="B124" s="4" t="s">
        <v>73</v>
      </c>
      <c r="C124" t="s">
        <v>39</v>
      </c>
      <c r="D124" t="s">
        <v>72</v>
      </c>
      <c r="E124">
        <v>60</v>
      </c>
      <c r="F124" t="s">
        <v>9</v>
      </c>
      <c r="G124" t="s">
        <v>16</v>
      </c>
      <c r="I124">
        <v>94.540602840280698</v>
      </c>
      <c r="K124" s="4" t="s">
        <v>11</v>
      </c>
    </row>
    <row r="125" spans="1:11" x14ac:dyDescent="0.2">
      <c r="A125" t="s">
        <v>72</v>
      </c>
      <c r="B125" s="4" t="s">
        <v>73</v>
      </c>
      <c r="C125" t="s">
        <v>39</v>
      </c>
      <c r="D125" t="s">
        <v>72</v>
      </c>
      <c r="E125">
        <v>180</v>
      </c>
      <c r="F125" t="s">
        <v>9</v>
      </c>
      <c r="G125" t="s">
        <v>16</v>
      </c>
      <c r="I125">
        <v>20.065951221747</v>
      </c>
      <c r="K125" s="4" t="s">
        <v>11</v>
      </c>
    </row>
    <row r="126" spans="1:11" x14ac:dyDescent="0.2">
      <c r="A126" t="s">
        <v>72</v>
      </c>
      <c r="B126" s="4" t="s">
        <v>75</v>
      </c>
      <c r="C126" t="s">
        <v>39</v>
      </c>
      <c r="D126" t="s">
        <v>72</v>
      </c>
      <c r="E126">
        <v>0</v>
      </c>
      <c r="F126" t="s">
        <v>8</v>
      </c>
      <c r="G126" t="s">
        <v>48</v>
      </c>
      <c r="I126">
        <v>266.55271718911098</v>
      </c>
      <c r="K126" s="4" t="s">
        <v>11</v>
      </c>
    </row>
    <row r="127" spans="1:11" x14ac:dyDescent="0.2">
      <c r="A127" t="s">
        <v>72</v>
      </c>
      <c r="B127" s="4" t="s">
        <v>75</v>
      </c>
      <c r="C127" t="s">
        <v>39</v>
      </c>
      <c r="D127" t="s">
        <v>72</v>
      </c>
      <c r="E127">
        <v>28</v>
      </c>
      <c r="F127" t="s">
        <v>8</v>
      </c>
      <c r="G127" t="s">
        <v>48</v>
      </c>
      <c r="I127">
        <v>509.94489548395501</v>
      </c>
      <c r="K127" s="4" t="s">
        <v>11</v>
      </c>
    </row>
    <row r="128" spans="1:11" x14ac:dyDescent="0.2">
      <c r="A128" t="s">
        <v>72</v>
      </c>
      <c r="B128" s="4" t="s">
        <v>75</v>
      </c>
      <c r="C128" t="s">
        <v>39</v>
      </c>
      <c r="D128" t="s">
        <v>72</v>
      </c>
      <c r="E128">
        <v>56</v>
      </c>
      <c r="F128" t="s">
        <v>8</v>
      </c>
      <c r="G128" t="s">
        <v>48</v>
      </c>
      <c r="I128">
        <v>480.475480592807</v>
      </c>
      <c r="K128" s="4" t="s">
        <v>11</v>
      </c>
    </row>
    <row r="129" spans="1:11" x14ac:dyDescent="0.2">
      <c r="A129" t="s">
        <v>72</v>
      </c>
      <c r="B129" s="4" t="s">
        <v>75</v>
      </c>
      <c r="C129" t="s">
        <v>39</v>
      </c>
      <c r="D129" t="s">
        <v>72</v>
      </c>
      <c r="E129">
        <v>0</v>
      </c>
      <c r="F129" t="s">
        <v>8</v>
      </c>
      <c r="G129" t="s">
        <v>16</v>
      </c>
      <c r="I129">
        <v>310.94578768440601</v>
      </c>
      <c r="K129" s="4" t="s">
        <v>11</v>
      </c>
    </row>
    <row r="130" spans="1:11" x14ac:dyDescent="0.2">
      <c r="A130" t="s">
        <v>72</v>
      </c>
      <c r="B130" s="4" t="s">
        <v>75</v>
      </c>
      <c r="C130" t="s">
        <v>39</v>
      </c>
      <c r="D130" t="s">
        <v>72</v>
      </c>
      <c r="E130">
        <v>28</v>
      </c>
      <c r="F130" t="s">
        <v>8</v>
      </c>
      <c r="G130" t="s">
        <v>16</v>
      </c>
      <c r="I130">
        <v>287.16081658929897</v>
      </c>
      <c r="K130" s="4" t="s">
        <v>11</v>
      </c>
    </row>
    <row r="131" spans="1:11" x14ac:dyDescent="0.2">
      <c r="A131" t="s">
        <v>72</v>
      </c>
      <c r="B131" s="4" t="s">
        <v>75</v>
      </c>
      <c r="C131" t="s">
        <v>39</v>
      </c>
      <c r="D131" t="s">
        <v>72</v>
      </c>
      <c r="E131">
        <v>56</v>
      </c>
      <c r="F131" t="s">
        <v>8</v>
      </c>
      <c r="G131" t="s">
        <v>16</v>
      </c>
      <c r="I131">
        <v>288.822523883504</v>
      </c>
      <c r="K131" s="4" t="s">
        <v>11</v>
      </c>
    </row>
    <row r="132" spans="1:11" x14ac:dyDescent="0.2">
      <c r="A132" t="s">
        <v>72</v>
      </c>
      <c r="B132" s="4" t="s">
        <v>75</v>
      </c>
      <c r="C132" t="s">
        <v>39</v>
      </c>
      <c r="D132" t="s">
        <v>72</v>
      </c>
      <c r="E132">
        <v>0</v>
      </c>
      <c r="F132" t="s">
        <v>8</v>
      </c>
      <c r="G132" t="s">
        <v>48</v>
      </c>
      <c r="I132">
        <v>274.88990968529299</v>
      </c>
      <c r="K132" s="4" t="s">
        <v>10</v>
      </c>
    </row>
    <row r="133" spans="1:11" x14ac:dyDescent="0.2">
      <c r="A133" t="s">
        <v>72</v>
      </c>
      <c r="B133" s="4" t="s">
        <v>75</v>
      </c>
      <c r="C133" t="s">
        <v>39</v>
      </c>
      <c r="D133" t="s">
        <v>72</v>
      </c>
      <c r="E133">
        <v>28</v>
      </c>
      <c r="F133" t="s">
        <v>8</v>
      </c>
      <c r="G133" t="s">
        <v>48</v>
      </c>
      <c r="I133">
        <v>669.92557424909899</v>
      </c>
      <c r="K133" s="4" t="s">
        <v>10</v>
      </c>
    </row>
    <row r="134" spans="1:11" x14ac:dyDescent="0.2">
      <c r="A134" t="s">
        <v>72</v>
      </c>
      <c r="B134" s="4" t="s">
        <v>75</v>
      </c>
      <c r="C134" t="s">
        <v>39</v>
      </c>
      <c r="D134" t="s">
        <v>72</v>
      </c>
      <c r="E134">
        <v>56</v>
      </c>
      <c r="F134" t="s">
        <v>8</v>
      </c>
      <c r="G134" t="s">
        <v>48</v>
      </c>
      <c r="I134">
        <v>591.73718510235801</v>
      </c>
      <c r="K134" s="4" t="s">
        <v>10</v>
      </c>
    </row>
    <row r="135" spans="1:11" x14ac:dyDescent="0.2">
      <c r="A135" t="s">
        <v>72</v>
      </c>
      <c r="B135" s="4" t="s">
        <v>75</v>
      </c>
      <c r="C135" t="s">
        <v>39</v>
      </c>
      <c r="D135" t="s">
        <v>72</v>
      </c>
      <c r="E135">
        <v>0</v>
      </c>
      <c r="F135" t="s">
        <v>8</v>
      </c>
      <c r="G135" t="s">
        <v>16</v>
      </c>
      <c r="I135">
        <v>223.99187806601799</v>
      </c>
      <c r="K135" s="4" t="s">
        <v>10</v>
      </c>
    </row>
    <row r="136" spans="1:11" x14ac:dyDescent="0.2">
      <c r="A136" t="s">
        <v>72</v>
      </c>
      <c r="B136" s="4" t="s">
        <v>75</v>
      </c>
      <c r="C136" t="s">
        <v>39</v>
      </c>
      <c r="D136" t="s">
        <v>72</v>
      </c>
      <c r="E136">
        <v>28</v>
      </c>
      <c r="F136" t="s">
        <v>8</v>
      </c>
      <c r="G136" t="s">
        <v>16</v>
      </c>
      <c r="I136">
        <v>236.16263440021001</v>
      </c>
      <c r="K136" s="4" t="s">
        <v>10</v>
      </c>
    </row>
    <row r="137" spans="1:11" x14ac:dyDescent="0.2">
      <c r="A137" t="s">
        <v>72</v>
      </c>
      <c r="B137" s="4" t="s">
        <v>75</v>
      </c>
      <c r="C137" t="s">
        <v>39</v>
      </c>
      <c r="D137" t="s">
        <v>72</v>
      </c>
      <c r="E137">
        <v>56</v>
      </c>
      <c r="F137" t="s">
        <v>8</v>
      </c>
      <c r="G137" t="s">
        <v>16</v>
      </c>
      <c r="I137">
        <v>240.06510841694799</v>
      </c>
      <c r="K137" s="4" t="s">
        <v>10</v>
      </c>
    </row>
    <row r="138" spans="1:11" x14ac:dyDescent="0.2">
      <c r="A138" t="s">
        <v>86</v>
      </c>
      <c r="B138" s="4" t="s">
        <v>75</v>
      </c>
      <c r="C138" t="s">
        <v>39</v>
      </c>
      <c r="D138" t="s">
        <v>86</v>
      </c>
      <c r="E138">
        <v>0</v>
      </c>
      <c r="F138" t="s">
        <v>8</v>
      </c>
      <c r="G138" t="s">
        <v>16</v>
      </c>
      <c r="I138">
        <v>1377.5604903874701</v>
      </c>
      <c r="K138" s="4" t="s">
        <v>10</v>
      </c>
    </row>
    <row r="139" spans="1:11" x14ac:dyDescent="0.2">
      <c r="A139" t="s">
        <v>86</v>
      </c>
      <c r="B139" s="4" t="s">
        <v>75</v>
      </c>
      <c r="C139" t="s">
        <v>39</v>
      </c>
      <c r="D139" t="s">
        <v>86</v>
      </c>
      <c r="E139">
        <v>0</v>
      </c>
      <c r="F139" t="s">
        <v>8</v>
      </c>
      <c r="G139" t="s">
        <v>48</v>
      </c>
      <c r="I139">
        <v>1153.9516206390899</v>
      </c>
      <c r="K139" s="4" t="s">
        <v>10</v>
      </c>
    </row>
    <row r="140" spans="1:11" x14ac:dyDescent="0.2">
      <c r="A140" t="s">
        <v>86</v>
      </c>
      <c r="B140" s="4" t="s">
        <v>75</v>
      </c>
      <c r="C140" t="s">
        <v>39</v>
      </c>
      <c r="D140" t="s">
        <v>86</v>
      </c>
      <c r="E140">
        <v>30</v>
      </c>
      <c r="F140" t="s">
        <v>8</v>
      </c>
      <c r="G140" t="s">
        <v>48</v>
      </c>
      <c r="I140">
        <v>13325.998891345</v>
      </c>
      <c r="K140" s="4" t="s">
        <v>10</v>
      </c>
    </row>
    <row r="141" spans="1:11" x14ac:dyDescent="0.2">
      <c r="A141" t="s">
        <v>86</v>
      </c>
      <c r="B141" s="4" t="s">
        <v>75</v>
      </c>
      <c r="C141" t="s">
        <v>39</v>
      </c>
      <c r="D141" t="s">
        <v>86</v>
      </c>
      <c r="E141">
        <v>60</v>
      </c>
      <c r="F141" t="s">
        <v>8</v>
      </c>
      <c r="G141" t="s">
        <v>48</v>
      </c>
      <c r="I141">
        <v>10419.607195087199</v>
      </c>
      <c r="K141" s="4" t="s">
        <v>10</v>
      </c>
    </row>
    <row r="142" spans="1:11" x14ac:dyDescent="0.2">
      <c r="A142" t="s">
        <v>86</v>
      </c>
      <c r="B142" s="4" t="s">
        <v>75</v>
      </c>
      <c r="C142" t="s">
        <v>39</v>
      </c>
      <c r="D142" t="s">
        <v>86</v>
      </c>
      <c r="E142">
        <v>90</v>
      </c>
      <c r="F142" t="s">
        <v>8</v>
      </c>
      <c r="G142" t="s">
        <v>48</v>
      </c>
      <c r="I142">
        <v>8746.5556943389493</v>
      </c>
      <c r="K142" s="4" t="s">
        <v>10</v>
      </c>
    </row>
    <row r="143" spans="1:11" x14ac:dyDescent="0.2">
      <c r="A143" t="s">
        <v>86</v>
      </c>
      <c r="B143" s="4" t="s">
        <v>75</v>
      </c>
      <c r="C143" t="s">
        <v>39</v>
      </c>
      <c r="D143" t="s">
        <v>86</v>
      </c>
      <c r="E143">
        <v>180</v>
      </c>
      <c r="F143" t="s">
        <v>8</v>
      </c>
      <c r="G143" t="s">
        <v>48</v>
      </c>
      <c r="I143">
        <v>5729.6814462350803</v>
      </c>
      <c r="K143" s="4" t="s">
        <v>10</v>
      </c>
    </row>
    <row r="144" spans="1:11" x14ac:dyDescent="0.2">
      <c r="A144" t="s">
        <v>86</v>
      </c>
      <c r="B144" s="4" t="s">
        <v>75</v>
      </c>
      <c r="C144" t="s">
        <v>39</v>
      </c>
      <c r="D144" t="s">
        <v>86</v>
      </c>
      <c r="E144">
        <v>0</v>
      </c>
      <c r="F144" t="s">
        <v>8</v>
      </c>
      <c r="G144" t="s">
        <v>16</v>
      </c>
      <c r="I144">
        <v>2113.6892331321401</v>
      </c>
      <c r="K144" s="4" t="s">
        <v>11</v>
      </c>
    </row>
    <row r="145" spans="1:11" x14ac:dyDescent="0.2">
      <c r="A145" t="s">
        <v>86</v>
      </c>
      <c r="B145" s="4" t="s">
        <v>75</v>
      </c>
      <c r="C145" t="s">
        <v>39</v>
      </c>
      <c r="D145" t="s">
        <v>86</v>
      </c>
      <c r="E145">
        <v>0</v>
      </c>
      <c r="F145" t="s">
        <v>8</v>
      </c>
      <c r="G145" t="s">
        <v>48</v>
      </c>
      <c r="I145">
        <v>1647.6610012426499</v>
      </c>
      <c r="K145" s="4" t="s">
        <v>11</v>
      </c>
    </row>
    <row r="146" spans="1:11" x14ac:dyDescent="0.2">
      <c r="A146" t="s">
        <v>86</v>
      </c>
      <c r="B146" s="4" t="s">
        <v>75</v>
      </c>
      <c r="C146" t="s">
        <v>39</v>
      </c>
      <c r="D146" t="s">
        <v>86</v>
      </c>
      <c r="E146">
        <v>30</v>
      </c>
      <c r="F146" t="s">
        <v>8</v>
      </c>
      <c r="G146" t="s">
        <v>48</v>
      </c>
      <c r="I146">
        <v>13947.175264341</v>
      </c>
      <c r="K146" s="4" t="s">
        <v>11</v>
      </c>
    </row>
    <row r="147" spans="1:11" x14ac:dyDescent="0.2">
      <c r="A147" t="s">
        <v>86</v>
      </c>
      <c r="B147" s="4" t="s">
        <v>75</v>
      </c>
      <c r="C147" t="s">
        <v>39</v>
      </c>
      <c r="D147" t="s">
        <v>86</v>
      </c>
      <c r="E147">
        <v>60</v>
      </c>
      <c r="F147" t="s">
        <v>8</v>
      </c>
      <c r="G147" t="s">
        <v>48</v>
      </c>
      <c r="I147">
        <v>11698.0459051707</v>
      </c>
      <c r="K147" s="4" t="s">
        <v>11</v>
      </c>
    </row>
    <row r="148" spans="1:11" x14ac:dyDescent="0.2">
      <c r="A148" t="s">
        <v>86</v>
      </c>
      <c r="B148" s="4" t="s">
        <v>75</v>
      </c>
      <c r="C148" t="s">
        <v>39</v>
      </c>
      <c r="D148" t="s">
        <v>86</v>
      </c>
      <c r="E148">
        <v>90</v>
      </c>
      <c r="F148" t="s">
        <v>8</v>
      </c>
      <c r="G148" t="s">
        <v>48</v>
      </c>
      <c r="I148">
        <v>9470.2519508610403</v>
      </c>
      <c r="K148" s="4" t="s">
        <v>11</v>
      </c>
    </row>
    <row r="149" spans="1:11" x14ac:dyDescent="0.2">
      <c r="A149" t="s">
        <v>86</v>
      </c>
      <c r="B149" s="4" t="s">
        <v>75</v>
      </c>
      <c r="C149" t="s">
        <v>39</v>
      </c>
      <c r="D149" t="s">
        <v>86</v>
      </c>
      <c r="E149">
        <v>180</v>
      </c>
      <c r="F149" t="s">
        <v>8</v>
      </c>
      <c r="G149" t="s">
        <v>48</v>
      </c>
      <c r="I149">
        <v>7944.2656978701298</v>
      </c>
      <c r="K149" s="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N65"/>
  <sheetViews>
    <sheetView workbookViewId="0">
      <pane ySplit="1" topLeftCell="A2" activePane="bottomLeft" state="frozen"/>
      <selection pane="bottomLeft" activeCell="A58" sqref="A58:J65"/>
    </sheetView>
  </sheetViews>
  <sheetFormatPr baseColWidth="10" defaultRowHeight="16" x14ac:dyDescent="0.2"/>
  <cols>
    <col min="1" max="1" width="13.33203125" bestFit="1" customWidth="1"/>
    <col min="2" max="2" width="13.33203125" customWidth="1"/>
  </cols>
  <sheetData>
    <row r="1" spans="1:14" x14ac:dyDescent="0.2">
      <c r="A1" t="s">
        <v>69</v>
      </c>
      <c r="B1" t="s">
        <v>68</v>
      </c>
      <c r="C1" t="s">
        <v>50</v>
      </c>
      <c r="D1" t="s">
        <v>12</v>
      </c>
      <c r="E1" t="s">
        <v>49</v>
      </c>
      <c r="F1" t="s">
        <v>56</v>
      </c>
      <c r="G1" t="s">
        <v>20</v>
      </c>
      <c r="H1" t="s">
        <v>57</v>
      </c>
      <c r="I1" t="s">
        <v>58</v>
      </c>
      <c r="J1" t="s">
        <v>54</v>
      </c>
      <c r="K1" t="s">
        <v>59</v>
      </c>
      <c r="L1" t="s">
        <v>78</v>
      </c>
      <c r="M1" t="s">
        <v>77</v>
      </c>
      <c r="N1" t="s">
        <v>82</v>
      </c>
    </row>
    <row r="2" spans="1:14" x14ac:dyDescent="0.2">
      <c r="A2" t="s">
        <v>51</v>
      </c>
      <c r="C2" t="s">
        <v>52</v>
      </c>
      <c r="D2" t="s">
        <v>10</v>
      </c>
      <c r="E2">
        <v>12.1</v>
      </c>
      <c r="F2">
        <v>1</v>
      </c>
    </row>
    <row r="3" spans="1:14" x14ac:dyDescent="0.2">
      <c r="A3" t="s">
        <v>51</v>
      </c>
      <c r="C3" t="s">
        <v>52</v>
      </c>
      <c r="D3" t="s">
        <v>11</v>
      </c>
      <c r="E3">
        <v>9.4</v>
      </c>
      <c r="F3">
        <v>0.9</v>
      </c>
    </row>
    <row r="4" spans="1:14" x14ac:dyDescent="0.2">
      <c r="A4" t="s">
        <v>51</v>
      </c>
      <c r="C4" t="s">
        <v>52</v>
      </c>
      <c r="D4" t="s">
        <v>53</v>
      </c>
      <c r="E4">
        <f>GEOMEAN(E2:E3)</f>
        <v>10.664895686315925</v>
      </c>
      <c r="F4">
        <f>GEOMEAN(F2:F3)</f>
        <v>0.94868329805051377</v>
      </c>
    </row>
    <row r="5" spans="1:14" x14ac:dyDescent="0.2">
      <c r="A5" t="s">
        <v>51</v>
      </c>
      <c r="C5" t="s">
        <v>52</v>
      </c>
      <c r="D5" t="s">
        <v>53</v>
      </c>
      <c r="G5">
        <v>80</v>
      </c>
      <c r="H5">
        <v>52.2</v>
      </c>
      <c r="I5">
        <v>92.9</v>
      </c>
      <c r="J5" t="s">
        <v>19</v>
      </c>
      <c r="K5" t="s">
        <v>60</v>
      </c>
    </row>
    <row r="6" spans="1:14" x14ac:dyDescent="0.2">
      <c r="A6" t="s">
        <v>51</v>
      </c>
      <c r="C6" t="s">
        <v>52</v>
      </c>
      <c r="D6" t="s">
        <v>53</v>
      </c>
      <c r="G6">
        <v>75</v>
      </c>
      <c r="H6">
        <v>50.1</v>
      </c>
      <c r="I6">
        <v>88.5</v>
      </c>
      <c r="J6" t="s">
        <v>62</v>
      </c>
    </row>
    <row r="7" spans="1:14" x14ac:dyDescent="0.2">
      <c r="A7" t="s">
        <v>51</v>
      </c>
      <c r="C7" t="s">
        <v>52</v>
      </c>
      <c r="D7" t="s">
        <v>53</v>
      </c>
      <c r="G7">
        <v>69.8</v>
      </c>
      <c r="H7">
        <v>43.7</v>
      </c>
      <c r="I7">
        <v>84.7</v>
      </c>
      <c r="J7" t="s">
        <v>55</v>
      </c>
    </row>
    <row r="8" spans="1:14" x14ac:dyDescent="0.2">
      <c r="A8" t="s">
        <v>2</v>
      </c>
      <c r="B8" t="s">
        <v>33</v>
      </c>
      <c r="C8" t="s">
        <v>61</v>
      </c>
      <c r="D8" t="s">
        <v>53</v>
      </c>
      <c r="E8">
        <v>26762.269252522499</v>
      </c>
      <c r="F8">
        <v>2121.2885444118601</v>
      </c>
    </row>
    <row r="9" spans="1:14" x14ac:dyDescent="0.2">
      <c r="A9" t="s">
        <v>2</v>
      </c>
      <c r="B9" t="s">
        <v>34</v>
      </c>
      <c r="C9" t="s">
        <v>61</v>
      </c>
      <c r="D9" t="s">
        <v>10</v>
      </c>
      <c r="E9">
        <v>24225.875220441299</v>
      </c>
      <c r="F9">
        <v>2241.7131332343301</v>
      </c>
    </row>
    <row r="10" spans="1:14" x14ac:dyDescent="0.2">
      <c r="A10" t="s">
        <v>2</v>
      </c>
      <c r="B10" t="s">
        <v>34</v>
      </c>
      <c r="C10" t="s">
        <v>61</v>
      </c>
      <c r="D10" t="s">
        <v>11</v>
      </c>
      <c r="E10">
        <v>29803.157189886198</v>
      </c>
      <c r="F10">
        <v>1978.45283958037</v>
      </c>
    </row>
    <row r="11" spans="1:14" x14ac:dyDescent="0.2">
      <c r="A11" t="s">
        <v>2</v>
      </c>
      <c r="B11" t="s">
        <v>34</v>
      </c>
      <c r="C11" t="s">
        <v>61</v>
      </c>
      <c r="D11" t="s">
        <v>53</v>
      </c>
      <c r="E11">
        <f>GEOMEAN(E9:E10)</f>
        <v>26870.198496799032</v>
      </c>
      <c r="F11">
        <f>GEOMEAN(F9:F10)</f>
        <v>2105.9733412301466</v>
      </c>
    </row>
    <row r="12" spans="1:14" x14ac:dyDescent="0.2">
      <c r="A12" t="s">
        <v>2</v>
      </c>
      <c r="C12" t="s">
        <v>61</v>
      </c>
      <c r="D12" t="s">
        <v>53</v>
      </c>
      <c r="G12">
        <v>81.8</v>
      </c>
      <c r="H12">
        <v>40.6</v>
      </c>
      <c r="I12">
        <v>96.3</v>
      </c>
      <c r="J12" t="s">
        <v>19</v>
      </c>
      <c r="K12">
        <v>90</v>
      </c>
    </row>
    <row r="13" spans="1:14" x14ac:dyDescent="0.2">
      <c r="A13" t="s">
        <v>2</v>
      </c>
      <c r="C13" t="s">
        <v>61</v>
      </c>
      <c r="D13" t="s">
        <v>53</v>
      </c>
      <c r="G13">
        <v>57.1</v>
      </c>
      <c r="H13">
        <v>14.7</v>
      </c>
      <c r="I13">
        <v>79.8</v>
      </c>
      <c r="J13" t="s">
        <v>55</v>
      </c>
      <c r="K13">
        <v>90</v>
      </c>
    </row>
    <row r="14" spans="1:14" x14ac:dyDescent="0.2">
      <c r="A14" t="s">
        <v>2</v>
      </c>
      <c r="C14" t="s">
        <v>52</v>
      </c>
      <c r="D14" t="s">
        <v>10</v>
      </c>
      <c r="E14">
        <v>17184.1271998544</v>
      </c>
      <c r="F14">
        <v>2076</v>
      </c>
    </row>
    <row r="15" spans="1:14" x14ac:dyDescent="0.2">
      <c r="A15" t="s">
        <v>2</v>
      </c>
      <c r="C15" t="s">
        <v>52</v>
      </c>
      <c r="D15" t="s">
        <v>11</v>
      </c>
      <c r="E15">
        <v>20481.345879401899</v>
      </c>
      <c r="F15">
        <v>1763.6618147382401</v>
      </c>
    </row>
    <row r="16" spans="1:14" x14ac:dyDescent="0.2">
      <c r="A16" t="s">
        <v>2</v>
      </c>
      <c r="C16" t="s">
        <v>52</v>
      </c>
      <c r="D16" t="s">
        <v>53</v>
      </c>
      <c r="E16">
        <f>GEOMEAN(E14:E15)</f>
        <v>18760.438502760429</v>
      </c>
      <c r="F16">
        <f>GEOMEAN(F14:F15)</f>
        <v>1913.4685592913688</v>
      </c>
    </row>
    <row r="17" spans="1:14" x14ac:dyDescent="0.2">
      <c r="A17" t="s">
        <v>2</v>
      </c>
      <c r="C17" t="s">
        <v>52</v>
      </c>
      <c r="D17" t="s">
        <v>53</v>
      </c>
      <c r="G17">
        <v>66.7</v>
      </c>
      <c r="H17">
        <v>28.8</v>
      </c>
      <c r="I17">
        <v>85.8</v>
      </c>
      <c r="J17" t="s">
        <v>62</v>
      </c>
      <c r="K17">
        <f>7*30</f>
        <v>210</v>
      </c>
    </row>
    <row r="18" spans="1:14" x14ac:dyDescent="0.2">
      <c r="A18" t="s">
        <v>2</v>
      </c>
      <c r="C18" t="s">
        <v>52</v>
      </c>
      <c r="D18" t="s">
        <v>53</v>
      </c>
      <c r="G18">
        <v>85.7</v>
      </c>
      <c r="H18">
        <v>32</v>
      </c>
      <c r="I18">
        <v>98.7</v>
      </c>
      <c r="J18" t="s">
        <v>19</v>
      </c>
      <c r="K18">
        <f t="shared" ref="K18:K19" si="0">7*30</f>
        <v>210</v>
      </c>
    </row>
    <row r="19" spans="1:14" x14ac:dyDescent="0.2">
      <c r="A19" t="s">
        <v>2</v>
      </c>
      <c r="C19" t="s">
        <v>52</v>
      </c>
      <c r="D19" t="s">
        <v>53</v>
      </c>
      <c r="G19">
        <v>62.1</v>
      </c>
      <c r="H19">
        <v>37.1</v>
      </c>
      <c r="I19">
        <v>77.900000000000006</v>
      </c>
      <c r="J19" t="s">
        <v>55</v>
      </c>
      <c r="K19">
        <f t="shared" si="0"/>
        <v>210</v>
      </c>
    </row>
    <row r="20" spans="1:14" x14ac:dyDescent="0.2">
      <c r="A20" t="s">
        <v>63</v>
      </c>
      <c r="B20" t="s">
        <v>66</v>
      </c>
      <c r="C20" t="s">
        <v>61</v>
      </c>
      <c r="D20" t="s">
        <v>53</v>
      </c>
      <c r="E20">
        <v>7778.8349131546402</v>
      </c>
      <c r="F20">
        <v>61.578757462956801</v>
      </c>
      <c r="L20" t="s">
        <v>79</v>
      </c>
    </row>
    <row r="21" spans="1:14" x14ac:dyDescent="0.2">
      <c r="A21" t="s">
        <v>63</v>
      </c>
      <c r="B21" t="s">
        <v>67</v>
      </c>
      <c r="C21" t="s">
        <v>61</v>
      </c>
      <c r="D21" t="s">
        <v>53</v>
      </c>
      <c r="E21">
        <v>20127.290920152402</v>
      </c>
      <c r="F21">
        <v>84.659329584062505</v>
      </c>
      <c r="L21" t="s">
        <v>79</v>
      </c>
    </row>
    <row r="22" spans="1:14" x14ac:dyDescent="0.2">
      <c r="A22" t="s">
        <v>63</v>
      </c>
      <c r="B22" t="s">
        <v>66</v>
      </c>
      <c r="C22" t="s">
        <v>61</v>
      </c>
      <c r="D22" t="s">
        <v>53</v>
      </c>
      <c r="G22">
        <v>74</v>
      </c>
      <c r="H22">
        <v>57</v>
      </c>
      <c r="I22">
        <v>84</v>
      </c>
      <c r="J22" t="s">
        <v>55</v>
      </c>
      <c r="K22">
        <v>150</v>
      </c>
      <c r="L22" t="s">
        <v>79</v>
      </c>
    </row>
    <row r="23" spans="1:14" x14ac:dyDescent="0.2">
      <c r="A23" t="s">
        <v>63</v>
      </c>
      <c r="B23" t="s">
        <v>66</v>
      </c>
      <c r="C23" t="s">
        <v>61</v>
      </c>
      <c r="D23" t="s">
        <v>53</v>
      </c>
      <c r="G23">
        <v>81</v>
      </c>
      <c r="H23">
        <v>56</v>
      </c>
      <c r="I23">
        <v>92</v>
      </c>
      <c r="J23" t="s">
        <v>19</v>
      </c>
      <c r="K23">
        <v>150</v>
      </c>
      <c r="L23" t="s">
        <v>79</v>
      </c>
    </row>
    <row r="24" spans="1:14" x14ac:dyDescent="0.2">
      <c r="A24" t="s">
        <v>63</v>
      </c>
      <c r="B24" t="s">
        <v>67</v>
      </c>
      <c r="C24" t="s">
        <v>61</v>
      </c>
      <c r="D24" t="s">
        <v>53</v>
      </c>
      <c r="G24">
        <v>77</v>
      </c>
      <c r="H24">
        <v>59.8</v>
      </c>
      <c r="I24">
        <v>86.8</v>
      </c>
      <c r="J24" t="s">
        <v>55</v>
      </c>
      <c r="K24">
        <v>150</v>
      </c>
      <c r="L24" t="s">
        <v>79</v>
      </c>
      <c r="M24" t="s">
        <v>76</v>
      </c>
      <c r="N24" t="s">
        <v>83</v>
      </c>
    </row>
    <row r="25" spans="1:14" x14ac:dyDescent="0.2">
      <c r="A25" t="s">
        <v>63</v>
      </c>
      <c r="B25" t="s">
        <v>67</v>
      </c>
      <c r="C25" t="s">
        <v>61</v>
      </c>
      <c r="D25" t="s">
        <v>53</v>
      </c>
      <c r="G25">
        <v>59</v>
      </c>
      <c r="H25">
        <v>2.1</v>
      </c>
      <c r="I25">
        <v>82.9</v>
      </c>
      <c r="J25" t="s">
        <v>19</v>
      </c>
      <c r="K25">
        <v>150</v>
      </c>
      <c r="L25" t="s">
        <v>79</v>
      </c>
      <c r="M25" t="s">
        <v>76</v>
      </c>
      <c r="N25" t="s">
        <v>83</v>
      </c>
    </row>
    <row r="26" spans="1:14" x14ac:dyDescent="0.2">
      <c r="A26" t="s">
        <v>63</v>
      </c>
      <c r="B26" t="s">
        <v>80</v>
      </c>
      <c r="C26" t="s">
        <v>61</v>
      </c>
      <c r="D26" t="s">
        <v>53</v>
      </c>
      <c r="G26">
        <v>83.2</v>
      </c>
      <c r="H26">
        <v>67.8</v>
      </c>
      <c r="I26">
        <v>92</v>
      </c>
      <c r="J26" t="s">
        <v>19</v>
      </c>
      <c r="K26">
        <v>90</v>
      </c>
      <c r="L26" t="s">
        <v>79</v>
      </c>
      <c r="N26" t="s">
        <v>84</v>
      </c>
    </row>
    <row r="27" spans="1:14" x14ac:dyDescent="0.2">
      <c r="A27" t="s">
        <v>63</v>
      </c>
      <c r="B27" t="s">
        <v>80</v>
      </c>
      <c r="C27" t="s">
        <v>61</v>
      </c>
      <c r="D27" t="s">
        <v>53</v>
      </c>
      <c r="G27">
        <v>75.7</v>
      </c>
      <c r="H27">
        <v>32.799999999999997</v>
      </c>
      <c r="I27">
        <v>92.9</v>
      </c>
      <c r="J27" t="s">
        <v>19</v>
      </c>
      <c r="K27">
        <v>90</v>
      </c>
      <c r="L27" t="s">
        <v>79</v>
      </c>
      <c r="M27" t="s">
        <v>93</v>
      </c>
      <c r="N27" t="s">
        <v>84</v>
      </c>
    </row>
    <row r="28" spans="1:14" x14ac:dyDescent="0.2">
      <c r="A28" t="s">
        <v>72</v>
      </c>
      <c r="B28" t="s">
        <v>72</v>
      </c>
      <c r="C28" t="s">
        <v>61</v>
      </c>
      <c r="D28" t="s">
        <v>53</v>
      </c>
      <c r="G28">
        <v>41.4</v>
      </c>
      <c r="H28">
        <v>18</v>
      </c>
      <c r="I28">
        <v>58.1</v>
      </c>
      <c r="J28" t="s">
        <v>55</v>
      </c>
      <c r="K28">
        <v>90</v>
      </c>
    </row>
    <row r="29" spans="1:14" x14ac:dyDescent="0.2">
      <c r="A29" t="s">
        <v>72</v>
      </c>
      <c r="B29" t="s">
        <v>72</v>
      </c>
      <c r="C29" t="s">
        <v>61</v>
      </c>
      <c r="D29" t="s">
        <v>53</v>
      </c>
      <c r="G29">
        <v>58.8</v>
      </c>
      <c r="H29">
        <v>31.9</v>
      </c>
      <c r="I29">
        <v>75</v>
      </c>
      <c r="J29" t="s">
        <v>62</v>
      </c>
      <c r="K29">
        <v>90</v>
      </c>
    </row>
    <row r="30" spans="1:14" x14ac:dyDescent="0.2">
      <c r="A30" t="s">
        <v>72</v>
      </c>
      <c r="B30" t="s">
        <v>72</v>
      </c>
      <c r="C30" t="s">
        <v>61</v>
      </c>
      <c r="D30" t="s">
        <v>53</v>
      </c>
      <c r="G30">
        <v>46.4</v>
      </c>
      <c r="H30">
        <v>24.7</v>
      </c>
      <c r="I30">
        <v>61.9</v>
      </c>
      <c r="J30" t="s">
        <v>19</v>
      </c>
      <c r="K30">
        <v>90</v>
      </c>
    </row>
    <row r="31" spans="1:14" x14ac:dyDescent="0.2">
      <c r="A31" t="s">
        <v>72</v>
      </c>
      <c r="B31" t="s">
        <v>72</v>
      </c>
      <c r="C31" t="s">
        <v>61</v>
      </c>
      <c r="D31" t="s">
        <v>53</v>
      </c>
      <c r="E31">
        <v>758</v>
      </c>
      <c r="F31">
        <v>424</v>
      </c>
    </row>
    <row r="32" spans="1:14" x14ac:dyDescent="0.2">
      <c r="A32" t="s">
        <v>72</v>
      </c>
      <c r="B32" t="s">
        <v>72</v>
      </c>
      <c r="C32" t="s">
        <v>52</v>
      </c>
      <c r="D32" t="s">
        <v>53</v>
      </c>
      <c r="G32">
        <v>12.6</v>
      </c>
      <c r="H32">
        <v>-14</v>
      </c>
      <c r="I32">
        <v>33</v>
      </c>
      <c r="J32" t="s">
        <v>55</v>
      </c>
    </row>
    <row r="33" spans="1:14" x14ac:dyDescent="0.2">
      <c r="A33" t="s">
        <v>72</v>
      </c>
      <c r="B33" t="s">
        <v>72</v>
      </c>
      <c r="C33" t="s">
        <v>52</v>
      </c>
      <c r="D33" t="s">
        <v>53</v>
      </c>
      <c r="G33">
        <v>-7.9</v>
      </c>
      <c r="H33">
        <v>-84</v>
      </c>
      <c r="I33">
        <v>37</v>
      </c>
      <c r="J33" t="s">
        <v>62</v>
      </c>
    </row>
    <row r="34" spans="1:14" x14ac:dyDescent="0.2">
      <c r="A34" t="s">
        <v>72</v>
      </c>
      <c r="B34" t="s">
        <v>72</v>
      </c>
      <c r="C34" t="s">
        <v>52</v>
      </c>
      <c r="D34" t="s">
        <v>11</v>
      </c>
      <c r="E34">
        <v>509.94489548395501</v>
      </c>
      <c r="F34">
        <v>310.94578768440601</v>
      </c>
    </row>
    <row r="35" spans="1:14" x14ac:dyDescent="0.2">
      <c r="A35" t="s">
        <v>72</v>
      </c>
      <c r="B35" t="s">
        <v>72</v>
      </c>
      <c r="C35" t="s">
        <v>52</v>
      </c>
      <c r="D35" t="s">
        <v>10</v>
      </c>
      <c r="E35">
        <v>669.92557424909899</v>
      </c>
      <c r="F35">
        <v>223.99187806601799</v>
      </c>
    </row>
    <row r="36" spans="1:14" x14ac:dyDescent="0.2">
      <c r="A36" t="str">
        <f>A35</f>
        <v>Novavax</v>
      </c>
      <c r="B36" t="str">
        <f>B35</f>
        <v>Novavax</v>
      </c>
      <c r="C36" t="str">
        <f>C35</f>
        <v>Elderly</v>
      </c>
      <c r="D36" t="s">
        <v>53</v>
      </c>
      <c r="E36">
        <f>GEOMEAN(E34:E35)</f>
        <v>584.48706310959983</v>
      </c>
      <c r="F36">
        <f>GEOMEAN(F34:F35)</f>
        <v>263.9115968655932</v>
      </c>
    </row>
    <row r="37" spans="1:14" x14ac:dyDescent="0.2">
      <c r="A37" t="s">
        <v>94</v>
      </c>
      <c r="B37" t="s">
        <v>95</v>
      </c>
      <c r="C37" t="s">
        <v>52</v>
      </c>
      <c r="D37" t="s">
        <v>53</v>
      </c>
      <c r="G37">
        <v>82.6</v>
      </c>
      <c r="H37">
        <v>57.9</v>
      </c>
      <c r="I37">
        <v>94.1</v>
      </c>
      <c r="J37" t="s">
        <v>55</v>
      </c>
    </row>
    <row r="38" spans="1:14" x14ac:dyDescent="0.2">
      <c r="A38" t="s">
        <v>94</v>
      </c>
      <c r="B38" t="s">
        <v>95</v>
      </c>
      <c r="C38" t="s">
        <v>52</v>
      </c>
      <c r="D38" t="s">
        <v>53</v>
      </c>
      <c r="G38">
        <v>94.1</v>
      </c>
      <c r="H38">
        <v>62.4</v>
      </c>
      <c r="I38">
        <v>99.9</v>
      </c>
      <c r="J38" t="s">
        <v>19</v>
      </c>
    </row>
    <row r="39" spans="1:14" x14ac:dyDescent="0.2">
      <c r="A39" t="s">
        <v>94</v>
      </c>
      <c r="B39" t="s">
        <v>95</v>
      </c>
      <c r="C39" t="s">
        <v>52</v>
      </c>
      <c r="D39" t="s">
        <v>10</v>
      </c>
      <c r="E39">
        <v>9329.7000000000007</v>
      </c>
      <c r="F39">
        <v>928.6</v>
      </c>
    </row>
    <row r="40" spans="1:14" x14ac:dyDescent="0.2">
      <c r="A40" t="s">
        <v>94</v>
      </c>
      <c r="B40" t="s">
        <v>95</v>
      </c>
      <c r="C40" t="s">
        <v>52</v>
      </c>
      <c r="D40" t="s">
        <v>11</v>
      </c>
      <c r="E40">
        <v>10178.9</v>
      </c>
      <c r="F40">
        <v>1124.0999999999999</v>
      </c>
    </row>
    <row r="41" spans="1:14" x14ac:dyDescent="0.2">
      <c r="A41" t="s">
        <v>94</v>
      </c>
      <c r="B41" t="s">
        <v>95</v>
      </c>
      <c r="C41" t="s">
        <v>52</v>
      </c>
      <c r="D41" t="s">
        <v>53</v>
      </c>
      <c r="E41">
        <f>GEOMEAN(E39:E40)</f>
        <v>9745.0543010288038</v>
      </c>
      <c r="F41">
        <f>GEOMEAN(F39:F40)</f>
        <v>1021.6845207792862</v>
      </c>
    </row>
    <row r="42" spans="1:14" x14ac:dyDescent="0.2">
      <c r="A42" t="s">
        <v>86</v>
      </c>
      <c r="B42" t="s">
        <v>90</v>
      </c>
      <c r="C42" t="s">
        <v>52</v>
      </c>
      <c r="D42" t="s">
        <v>53</v>
      </c>
      <c r="G42">
        <v>83.7</v>
      </c>
      <c r="H42">
        <v>66</v>
      </c>
      <c r="I42">
        <v>92.2</v>
      </c>
      <c r="J42" t="s">
        <v>55</v>
      </c>
      <c r="K42">
        <v>112</v>
      </c>
      <c r="L42" t="s">
        <v>81</v>
      </c>
      <c r="M42" t="s">
        <v>88</v>
      </c>
      <c r="N42" t="s">
        <v>85</v>
      </c>
    </row>
    <row r="43" spans="1:14" x14ac:dyDescent="0.2">
      <c r="A43" t="s">
        <v>86</v>
      </c>
      <c r="B43" t="s">
        <v>90</v>
      </c>
      <c r="C43" t="s">
        <v>52</v>
      </c>
      <c r="D43" t="s">
        <v>53</v>
      </c>
      <c r="G43">
        <v>82.4</v>
      </c>
      <c r="H43">
        <v>34.799999999999997</v>
      </c>
      <c r="I43">
        <v>95.3</v>
      </c>
      <c r="J43" t="s">
        <v>62</v>
      </c>
      <c r="K43">
        <v>112</v>
      </c>
      <c r="L43" t="s">
        <v>81</v>
      </c>
      <c r="M43" t="s">
        <v>87</v>
      </c>
      <c r="N43" t="s">
        <v>85</v>
      </c>
    </row>
    <row r="44" spans="1:14" x14ac:dyDescent="0.2">
      <c r="A44" t="s">
        <v>86</v>
      </c>
      <c r="B44" t="s">
        <v>90</v>
      </c>
      <c r="C44" t="s">
        <v>52</v>
      </c>
      <c r="D44" t="s">
        <v>53</v>
      </c>
      <c r="G44">
        <v>68.400000000000006</v>
      </c>
      <c r="H44">
        <v>50.9</v>
      </c>
      <c r="I44">
        <v>79.7</v>
      </c>
      <c r="J44" t="s">
        <v>19</v>
      </c>
      <c r="K44">
        <v>112</v>
      </c>
      <c r="L44" t="s">
        <v>81</v>
      </c>
      <c r="M44" t="s">
        <v>89</v>
      </c>
      <c r="N44" t="s">
        <v>85</v>
      </c>
    </row>
    <row r="45" spans="1:14" x14ac:dyDescent="0.2">
      <c r="A45" t="s">
        <v>86</v>
      </c>
      <c r="B45" t="s">
        <v>90</v>
      </c>
      <c r="C45" t="s">
        <v>52</v>
      </c>
      <c r="D45" t="s">
        <v>10</v>
      </c>
      <c r="G45">
        <v>91.7</v>
      </c>
      <c r="H45">
        <v>73</v>
      </c>
      <c r="I45">
        <v>97.4</v>
      </c>
      <c r="J45" t="s">
        <v>55</v>
      </c>
      <c r="K45">
        <v>112</v>
      </c>
      <c r="L45" t="s">
        <v>81</v>
      </c>
      <c r="M45" t="s">
        <v>88</v>
      </c>
      <c r="N45" t="s">
        <v>85</v>
      </c>
    </row>
    <row r="46" spans="1:14" x14ac:dyDescent="0.2">
      <c r="A46" t="s">
        <v>86</v>
      </c>
      <c r="B46" t="s">
        <v>90</v>
      </c>
      <c r="C46" t="s">
        <v>52</v>
      </c>
      <c r="D46" t="s">
        <v>10</v>
      </c>
      <c r="G46">
        <v>90</v>
      </c>
      <c r="H46">
        <v>22</v>
      </c>
      <c r="I46">
        <v>98.7</v>
      </c>
      <c r="J46" t="s">
        <v>62</v>
      </c>
      <c r="K46">
        <v>112</v>
      </c>
      <c r="L46" t="s">
        <v>81</v>
      </c>
      <c r="M46" t="s">
        <v>87</v>
      </c>
      <c r="N46" t="s">
        <v>85</v>
      </c>
    </row>
    <row r="47" spans="1:14" x14ac:dyDescent="0.2">
      <c r="A47" t="s">
        <v>86</v>
      </c>
      <c r="B47" t="s">
        <v>90</v>
      </c>
      <c r="C47" t="s">
        <v>52</v>
      </c>
      <c r="D47" t="s">
        <v>11</v>
      </c>
      <c r="G47">
        <v>68.5</v>
      </c>
      <c r="H47">
        <v>21.1</v>
      </c>
      <c r="I47">
        <v>87.4</v>
      </c>
      <c r="J47" t="s">
        <v>55</v>
      </c>
      <c r="K47">
        <v>112</v>
      </c>
      <c r="L47" t="s">
        <v>81</v>
      </c>
      <c r="M47" t="s">
        <v>88</v>
      </c>
      <c r="N47" t="s">
        <v>85</v>
      </c>
    </row>
    <row r="48" spans="1:14" x14ac:dyDescent="0.2">
      <c r="A48" t="s">
        <v>86</v>
      </c>
      <c r="B48" t="s">
        <v>90</v>
      </c>
      <c r="C48" t="s">
        <v>52</v>
      </c>
      <c r="D48" t="s">
        <v>11</v>
      </c>
      <c r="G48">
        <v>71.5</v>
      </c>
      <c r="H48">
        <v>-37</v>
      </c>
      <c r="I48">
        <v>94.1</v>
      </c>
      <c r="J48" t="s">
        <v>62</v>
      </c>
      <c r="K48">
        <v>112</v>
      </c>
      <c r="L48" t="s">
        <v>81</v>
      </c>
      <c r="M48" t="s">
        <v>87</v>
      </c>
      <c r="N48" t="s">
        <v>85</v>
      </c>
    </row>
    <row r="49" spans="1:14" x14ac:dyDescent="0.2">
      <c r="A49" t="s">
        <v>86</v>
      </c>
      <c r="B49" t="s">
        <v>81</v>
      </c>
      <c r="C49" t="s">
        <v>52</v>
      </c>
      <c r="D49" t="s">
        <v>10</v>
      </c>
      <c r="E49">
        <v>8.3023429415730554</v>
      </c>
      <c r="F49">
        <v>0.90097903892662778</v>
      </c>
      <c r="L49" t="s">
        <v>81</v>
      </c>
      <c r="N49" t="s">
        <v>96</v>
      </c>
    </row>
    <row r="50" spans="1:14" x14ac:dyDescent="0.2">
      <c r="A50" t="s">
        <v>86</v>
      </c>
      <c r="B50" t="s">
        <v>81</v>
      </c>
      <c r="C50" t="s">
        <v>52</v>
      </c>
      <c r="D50" t="s">
        <v>11</v>
      </c>
      <c r="E50">
        <v>11.392099607392703</v>
      </c>
      <c r="F50">
        <v>1.1491516857651389</v>
      </c>
      <c r="L50" t="s">
        <v>81</v>
      </c>
      <c r="N50" t="s">
        <v>91</v>
      </c>
    </row>
    <row r="51" spans="1:14" x14ac:dyDescent="0.2">
      <c r="A51" t="s">
        <v>86</v>
      </c>
      <c r="B51" t="s">
        <v>81</v>
      </c>
      <c r="C51" t="s">
        <v>52</v>
      </c>
      <c r="D51" t="s">
        <v>53</v>
      </c>
      <c r="E51">
        <f>GEOMEAN(E49:E50)</f>
        <v>9.7252824002768161</v>
      </c>
      <c r="F51">
        <f>GEOMEAN(F49:F50)</f>
        <v>1.0175271895244811</v>
      </c>
      <c r="L51" t="s">
        <v>81</v>
      </c>
      <c r="N51" t="s">
        <v>91</v>
      </c>
    </row>
    <row r="52" spans="1:14" x14ac:dyDescent="0.2">
      <c r="A52" t="s">
        <v>86</v>
      </c>
      <c r="B52" t="s">
        <v>81</v>
      </c>
      <c r="C52" t="s">
        <v>92</v>
      </c>
      <c r="D52" t="s">
        <v>10</v>
      </c>
      <c r="E52">
        <v>14.652591571562276</v>
      </c>
      <c r="F52">
        <v>1.0888620819744395</v>
      </c>
      <c r="L52" t="s">
        <v>81</v>
      </c>
      <c r="N52" t="s">
        <v>91</v>
      </c>
    </row>
    <row r="53" spans="1:14" x14ac:dyDescent="0.2">
      <c r="A53" t="s">
        <v>86</v>
      </c>
      <c r="B53" t="s">
        <v>81</v>
      </c>
      <c r="C53" t="s">
        <v>92</v>
      </c>
      <c r="D53" t="s">
        <v>11</v>
      </c>
      <c r="E53">
        <v>20.929300664290945</v>
      </c>
      <c r="F53">
        <v>0.91677793244260819</v>
      </c>
      <c r="L53" t="s">
        <v>81</v>
      </c>
      <c r="N53" t="s">
        <v>91</v>
      </c>
    </row>
    <row r="54" spans="1:14" x14ac:dyDescent="0.2">
      <c r="A54" t="s">
        <v>86</v>
      </c>
      <c r="B54" t="s">
        <v>81</v>
      </c>
      <c r="C54" t="s">
        <v>92</v>
      </c>
      <c r="D54" t="s">
        <v>53</v>
      </c>
      <c r="E54">
        <f>GEOMEAN(E52:E53)</f>
        <v>17.511952904010514</v>
      </c>
      <c r="F54">
        <f>GEOMEAN(F52:F53)</f>
        <v>0.99912197865309738</v>
      </c>
      <c r="L54" t="s">
        <v>81</v>
      </c>
      <c r="N54" t="s">
        <v>91</v>
      </c>
    </row>
    <row r="55" spans="1:14" x14ac:dyDescent="0.2">
      <c r="A55" t="s">
        <v>86</v>
      </c>
      <c r="B55" t="s">
        <v>99</v>
      </c>
      <c r="C55" t="s">
        <v>52</v>
      </c>
      <c r="D55" t="s">
        <v>10</v>
      </c>
      <c r="E55">
        <v>13325.998891345</v>
      </c>
      <c r="F55">
        <v>1377.5604903874701</v>
      </c>
      <c r="L55" t="s">
        <v>81</v>
      </c>
      <c r="N55" t="s">
        <v>100</v>
      </c>
    </row>
    <row r="56" spans="1:14" x14ac:dyDescent="0.2">
      <c r="A56" t="s">
        <v>86</v>
      </c>
      <c r="B56" t="s">
        <v>99</v>
      </c>
      <c r="C56" t="s">
        <v>52</v>
      </c>
      <c r="D56" t="s">
        <v>11</v>
      </c>
      <c r="E56">
        <v>13947.175264341</v>
      </c>
      <c r="F56">
        <v>2113.6892331321401</v>
      </c>
      <c r="L56" t="s">
        <v>81</v>
      </c>
      <c r="N56" t="s">
        <v>100</v>
      </c>
    </row>
    <row r="57" spans="1:14" x14ac:dyDescent="0.2">
      <c r="A57" t="s">
        <v>86</v>
      </c>
      <c r="B57" t="s">
        <v>99</v>
      </c>
      <c r="C57" t="s">
        <v>52</v>
      </c>
      <c r="D57" t="s">
        <v>53</v>
      </c>
      <c r="E57">
        <f>GEOMEAN(E55:E56)</f>
        <v>13633.049626184253</v>
      </c>
      <c r="F57">
        <f>GEOMEAN(F55:F56)</f>
        <v>1706.38060716835</v>
      </c>
      <c r="L57" t="s">
        <v>81</v>
      </c>
      <c r="N57" t="s">
        <v>100</v>
      </c>
    </row>
    <row r="58" spans="1:14" x14ac:dyDescent="0.2">
      <c r="A58" t="s">
        <v>101</v>
      </c>
      <c r="C58" t="s">
        <v>52</v>
      </c>
      <c r="D58" t="s">
        <v>53</v>
      </c>
      <c r="G58">
        <v>59</v>
      </c>
      <c r="J58" t="s">
        <v>55</v>
      </c>
    </row>
    <row r="59" spans="1:14" x14ac:dyDescent="0.2">
      <c r="A59" t="s">
        <v>101</v>
      </c>
      <c r="C59" t="s">
        <v>52</v>
      </c>
      <c r="D59" t="s">
        <v>53</v>
      </c>
      <c r="G59">
        <v>42.9</v>
      </c>
      <c r="J59" t="s">
        <v>62</v>
      </c>
    </row>
    <row r="60" spans="1:14" x14ac:dyDescent="0.2">
      <c r="A60" t="s">
        <v>101</v>
      </c>
      <c r="B60" t="s">
        <v>102</v>
      </c>
      <c r="C60" t="s">
        <v>52</v>
      </c>
      <c r="D60" t="s">
        <v>10</v>
      </c>
      <c r="E60">
        <v>316.7</v>
      </c>
      <c r="F60">
        <v>251.7</v>
      </c>
    </row>
    <row r="61" spans="1:14" x14ac:dyDescent="0.2">
      <c r="A61" t="s">
        <v>101</v>
      </c>
      <c r="B61" t="s">
        <v>102</v>
      </c>
      <c r="C61" t="s">
        <v>52</v>
      </c>
      <c r="D61" t="s">
        <v>11</v>
      </c>
      <c r="E61">
        <v>517.70000000000005</v>
      </c>
      <c r="F61">
        <v>477.5</v>
      </c>
    </row>
    <row r="62" spans="1:14" x14ac:dyDescent="0.2">
      <c r="A62" t="s">
        <v>101</v>
      </c>
      <c r="B62" t="s">
        <v>103</v>
      </c>
      <c r="C62" t="s">
        <v>52</v>
      </c>
      <c r="D62" t="s">
        <v>10</v>
      </c>
      <c r="E62">
        <v>356.9</v>
      </c>
      <c r="F62">
        <v>251.7</v>
      </c>
    </row>
    <row r="63" spans="1:14" x14ac:dyDescent="0.2">
      <c r="A63" t="s">
        <v>101</v>
      </c>
      <c r="B63" t="s">
        <v>103</v>
      </c>
      <c r="C63" t="s">
        <v>52</v>
      </c>
      <c r="D63" t="s">
        <v>11</v>
      </c>
      <c r="E63">
        <v>688.6</v>
      </c>
      <c r="F63">
        <v>477.5</v>
      </c>
    </row>
    <row r="64" spans="1:14" x14ac:dyDescent="0.2">
      <c r="A64" t="s">
        <v>101</v>
      </c>
      <c r="B64" t="s">
        <v>102</v>
      </c>
      <c r="C64" t="s">
        <v>52</v>
      </c>
      <c r="D64" t="s">
        <v>53</v>
      </c>
      <c r="E64">
        <f>GEOMEAN(E60:E61)</f>
        <v>404.91429957461366</v>
      </c>
      <c r="F64">
        <f>GEOMEAN(F60:F61)</f>
        <v>346.67960713027236</v>
      </c>
    </row>
    <row r="65" spans="1:6" x14ac:dyDescent="0.2">
      <c r="A65" t="s">
        <v>101</v>
      </c>
      <c r="B65" t="s">
        <v>103</v>
      </c>
      <c r="C65" t="s">
        <v>52</v>
      </c>
      <c r="D65" t="s">
        <v>53</v>
      </c>
      <c r="E65">
        <f>GEOMEAN(E62:E63)</f>
        <v>495.74321982252059</v>
      </c>
      <c r="F65">
        <f>GEOMEAN(F62:F63)</f>
        <v>346.67960713027236</v>
      </c>
    </row>
  </sheetData>
  <autoFilter ref="A1:O53" xr:uid="{87136465-2DAE-EE48-9DCA-BA1E3F4505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E09-4BF7-5E4A-9A2D-7FF2A0B754F5}">
  <dimension ref="A1:C1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97</v>
      </c>
      <c r="B1" t="s">
        <v>98</v>
      </c>
      <c r="C1" s="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2023-07-20T06:16:02Z</dcterms:created>
  <dcterms:modified xsi:type="dcterms:W3CDTF">2024-01-09T04:58:36Z</dcterms:modified>
</cp:coreProperties>
</file>