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github/RSVcorrelates/raw-data/"/>
    </mc:Choice>
  </mc:AlternateContent>
  <xr:revisionPtr revIDLastSave="0" documentId="8_{8388BA44-6D38-C14B-9E11-F25EE65B1422}" xr6:coauthVersionLast="47" xr6:coauthVersionMax="47" xr10:uidLastSave="{00000000-0000-0000-0000-000000000000}"/>
  <bookViews>
    <workbookView xWindow="6140" yWindow="1940" windowWidth="24780" windowHeight="18620" activeTab="3" xr2:uid="{EB31B1D0-F9A6-424A-A571-FCA1CB7357B7}"/>
  </bookViews>
  <sheets>
    <sheet name="Sheet1" sheetId="1" r:id="rId1"/>
    <sheet name="Sheet2" sheetId="2" r:id="rId2"/>
    <sheet name="Papers" sheetId="3" r:id="rId3"/>
    <sheet name="Natural Abs" sheetId="4" r:id="rId4"/>
  </sheets>
  <definedNames>
    <definedName name="_xlnm._FilterDatabase" localSheetId="0" hidden="1">Sheet1!$A$1:$AF$149</definedName>
    <definedName name="_xlnm._FilterDatabase" localSheetId="1" hidden="1">Sheet2!$B$1:$P$65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7" i="1"/>
  <c r="D106" i="1"/>
  <c r="D105" i="1"/>
  <c r="D104" i="1"/>
  <c r="D103" i="1"/>
  <c r="D102" i="1"/>
  <c r="D108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65" i="2"/>
  <c r="F65" i="2"/>
  <c r="G64" i="2"/>
  <c r="F64" i="2"/>
  <c r="G57" i="2"/>
  <c r="F57" i="2"/>
  <c r="G41" i="2"/>
  <c r="F41" i="2"/>
  <c r="G54" i="2"/>
  <c r="F54" i="2"/>
  <c r="G51" i="2"/>
  <c r="F51" i="2"/>
  <c r="C36" i="2"/>
  <c r="B36" i="2"/>
  <c r="G36" i="2"/>
  <c r="F36" i="2"/>
  <c r="G16" i="2"/>
  <c r="F16" i="2"/>
  <c r="G11" i="2"/>
  <c r="F11" i="2"/>
  <c r="G4" i="2"/>
  <c r="F4" i="2"/>
  <c r="L18" i="2"/>
  <c r="L19" i="2"/>
  <c r="L17" i="2"/>
  <c r="H47" i="1"/>
  <c r="H49" i="1" s="1"/>
  <c r="H51" i="1" s="1"/>
  <c r="H53" i="1" s="1"/>
  <c r="H55" i="1" s="1"/>
  <c r="H46" i="1"/>
  <c r="H48" i="1" s="1"/>
  <c r="H50" i="1" s="1"/>
  <c r="H52" i="1" s="1"/>
  <c r="H54" i="1" s="1"/>
  <c r="Y42" i="1"/>
  <c r="Y43" i="1"/>
  <c r="Y41" i="1"/>
  <c r="Y40" i="1"/>
  <c r="Y39" i="1"/>
  <c r="Y38" i="1"/>
  <c r="Y37" i="1"/>
  <c r="Y36" i="1"/>
  <c r="Y34" i="1"/>
  <c r="Y35" i="1"/>
  <c r="U43" i="1"/>
  <c r="U41" i="1"/>
  <c r="U39" i="1"/>
  <c r="U37" i="1"/>
  <c r="U35" i="1"/>
  <c r="AB29" i="1"/>
  <c r="AB26" i="1"/>
  <c r="AB22" i="1"/>
  <c r="AB18" i="1"/>
  <c r="AE65" i="1"/>
  <c r="AE64" i="1"/>
  <c r="AE63" i="1"/>
  <c r="AE62" i="1"/>
  <c r="AE61" i="1"/>
  <c r="AE60" i="1"/>
  <c r="R29" i="1"/>
  <c r="R30" i="1"/>
  <c r="R31" i="1"/>
  <c r="R32" i="1"/>
  <c r="R33" i="1"/>
  <c r="R34" i="1"/>
  <c r="R28" i="1"/>
  <c r="S28" i="1" s="1"/>
  <c r="M35" i="1"/>
  <c r="M36" i="1"/>
  <c r="M41" i="1"/>
  <c r="M40" i="1"/>
  <c r="M39" i="1"/>
  <c r="M38" i="1"/>
  <c r="M37" i="1"/>
  <c r="M34" i="1"/>
  <c r="M33" i="1"/>
  <c r="M32" i="1"/>
  <c r="M31" i="1"/>
  <c r="M30" i="1"/>
  <c r="M28" i="1"/>
  <c r="M29" i="1"/>
  <c r="AA29" i="1"/>
  <c r="AA26" i="1"/>
  <c r="AA24" i="1"/>
  <c r="AA22" i="1"/>
  <c r="AA20" i="1"/>
  <c r="AA18" i="1"/>
  <c r="AA16" i="1"/>
  <c r="Z64" i="1"/>
  <c r="Z63" i="1"/>
  <c r="Z62" i="1"/>
  <c r="Z61" i="1"/>
  <c r="Z6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B14" i="1"/>
  <c r="AA14" i="1"/>
  <c r="AB12" i="1"/>
  <c r="AA12" i="1"/>
  <c r="AB10" i="1"/>
  <c r="AA10" i="1"/>
  <c r="AB8" i="1"/>
  <c r="AB6" i="1"/>
  <c r="AA6" i="1"/>
  <c r="AB4" i="1"/>
  <c r="AA4" i="1"/>
  <c r="AD4" i="1"/>
  <c r="AD14" i="1"/>
  <c r="AD12" i="1"/>
  <c r="AD10" i="1"/>
  <c r="AD8" i="1"/>
  <c r="AD6" i="1"/>
  <c r="AC14" i="1"/>
  <c r="AC12" i="1"/>
  <c r="AC10" i="1"/>
  <c r="AC8" i="1"/>
  <c r="AC6" i="1"/>
  <c r="AC4" i="1"/>
  <c r="U7" i="1"/>
  <c r="U9" i="1" s="1"/>
  <c r="U11" i="1" s="1"/>
  <c r="U13" i="1" s="1"/>
  <c r="U15" i="1" s="1"/>
  <c r="U6" i="1"/>
  <c r="U8" i="1" s="1"/>
  <c r="U10" i="1" s="1"/>
  <c r="U12" i="1" s="1"/>
  <c r="U14" i="1" s="1"/>
  <c r="R26" i="1"/>
  <c r="R24" i="1"/>
  <c r="R22" i="1"/>
  <c r="R20" i="1"/>
  <c r="AA35" i="1" l="1"/>
  <c r="AA37" i="1"/>
  <c r="AB43" i="1"/>
  <c r="AA41" i="1"/>
  <c r="S32" i="1"/>
  <c r="AB39" i="1"/>
  <c r="AB41" i="1"/>
  <c r="S34" i="1"/>
  <c r="S30" i="1"/>
  <c r="AB37" i="1"/>
  <c r="AA43" i="1"/>
  <c r="AA39" i="1"/>
  <c r="S31" i="1"/>
  <c r="S29" i="1"/>
  <c r="S33" i="1"/>
</calcChain>
</file>

<file path=xl/sharedStrings.xml><?xml version="1.0" encoding="utf-8"?>
<sst xmlns="http://schemas.openxmlformats.org/spreadsheetml/2006/main" count="1794" uniqueCount="164">
  <si>
    <t>Trial</t>
  </si>
  <si>
    <t>Time</t>
  </si>
  <si>
    <t>Pfizer</t>
  </si>
  <si>
    <t>Pfizer infants</t>
  </si>
  <si>
    <t>Group</t>
  </si>
  <si>
    <t>120ug</t>
  </si>
  <si>
    <t>Pfizer maternal</t>
  </si>
  <si>
    <t>Time post</t>
  </si>
  <si>
    <t>administration</t>
  </si>
  <si>
    <t>birth</t>
  </si>
  <si>
    <t>RSVA</t>
  </si>
  <si>
    <t>RSVB</t>
  </si>
  <si>
    <t>Variant</t>
  </si>
  <si>
    <t>combined A/B</t>
  </si>
  <si>
    <t>120ug+Al(OH)2</t>
  </si>
  <si>
    <t>Pfizer Elderly</t>
  </si>
  <si>
    <t>placebo</t>
  </si>
  <si>
    <t>Number at risk</t>
  </si>
  <si>
    <t>Cases</t>
  </si>
  <si>
    <t>Severe</t>
  </si>
  <si>
    <t>VE</t>
  </si>
  <si>
    <t>Severe VE</t>
  </si>
  <si>
    <t>Severe instant VE</t>
  </si>
  <si>
    <t>instant VE</t>
  </si>
  <si>
    <t>Norm ab</t>
  </si>
  <si>
    <t>Eff</t>
  </si>
  <si>
    <t>Severe Eff</t>
  </si>
  <si>
    <t>log10(norm ab)</t>
  </si>
  <si>
    <t>Time (days)</t>
  </si>
  <si>
    <t>Elderly Eff</t>
  </si>
  <si>
    <t>Pfizer elderly</t>
  </si>
  <si>
    <t>AstraSanofi Infants</t>
  </si>
  <si>
    <t>ab</t>
  </si>
  <si>
    <t>A</t>
  </si>
  <si>
    <t>B</t>
  </si>
  <si>
    <t>Type</t>
  </si>
  <si>
    <t>Nab</t>
  </si>
  <si>
    <t>Drug</t>
  </si>
  <si>
    <t>NabVal</t>
  </si>
  <si>
    <t>NumberAtRisk</t>
  </si>
  <si>
    <t>SevereCases</t>
  </si>
  <si>
    <t>normalisedNab</t>
  </si>
  <si>
    <t>Treatment</t>
  </si>
  <si>
    <t>TimeRelTo</t>
  </si>
  <si>
    <t>Dose</t>
  </si>
  <si>
    <t>drug</t>
  </si>
  <si>
    <t>PeakAb</t>
  </si>
  <si>
    <t>Agegroup</t>
  </si>
  <si>
    <t>Ad26.RSV.preF</t>
  </si>
  <si>
    <t>Combined</t>
  </si>
  <si>
    <t>EfficacyType</t>
  </si>
  <si>
    <t>Symptomatic</t>
  </si>
  <si>
    <t>PlaceboAb</t>
  </si>
  <si>
    <t>lowerVE</t>
  </si>
  <si>
    <t>upperVE</t>
  </si>
  <si>
    <t>Duration</t>
  </si>
  <si>
    <t>unknown</t>
  </si>
  <si>
    <t>Moderate</t>
  </si>
  <si>
    <t>AZ-S</t>
  </si>
  <si>
    <t>AzSanofi infants</t>
  </si>
  <si>
    <t>Phase2b</t>
  </si>
  <si>
    <t>MELODY</t>
  </si>
  <si>
    <t>Study</t>
  </si>
  <si>
    <t>Immunisation</t>
  </si>
  <si>
    <t>J&amp;J elderly</t>
  </si>
  <si>
    <t>JJ</t>
  </si>
  <si>
    <t>Novavax</t>
  </si>
  <si>
    <t>infants</t>
  </si>
  <si>
    <t>mothers</t>
  </si>
  <si>
    <t>elderly</t>
  </si>
  <si>
    <t>Note these are numbers from table 3 that are different to the sticker price numbers</t>
  </si>
  <si>
    <t>Notes</t>
  </si>
  <si>
    <t>Drug name</t>
  </si>
  <si>
    <t>Nirsevimab</t>
  </si>
  <si>
    <t>HARMONIE</t>
  </si>
  <si>
    <t>mRNA-1345</t>
  </si>
  <si>
    <t>Paper</t>
  </si>
  <si>
    <t>https://www.nejm.org/doi/full/10.1056/NEJMoa2110275</t>
  </si>
  <si>
    <t>https://www.nejm.org/doi/full/10.1056/NEJMoa2309189</t>
  </si>
  <si>
    <t>https://www.nejm.org/doi/pdf/10.1056/NEJMoa2307079</t>
  </si>
  <si>
    <t>Moderna</t>
  </si>
  <si>
    <t>3 signs / symptoms</t>
  </si>
  <si>
    <t>2 signs / symptoms</t>
  </si>
  <si>
    <t>acute</t>
  </si>
  <si>
    <t>ConquerRSV</t>
  </si>
  <si>
    <t>https://www.ncbi.nlm.nih.gov/pmc/articles/PMC9752082/pdf/ofac492.312.pdf</t>
  </si>
  <si>
    <t>YoungAdults</t>
  </si>
  <si>
    <t>These are actually very severe</t>
  </si>
  <si>
    <t>GSK</t>
  </si>
  <si>
    <t xml:space="preserve">Arexvy </t>
  </si>
  <si>
    <t>https://academic.oup.com/ofid/article/9/Supplement_2/ofac492.312/6902559</t>
  </si>
  <si>
    <t xml:space="preserve">Moderna </t>
  </si>
  <si>
    <t>Abs</t>
  </si>
  <si>
    <t>MRNA-1345</t>
  </si>
  <si>
    <t>2023 extraction</t>
  </si>
  <si>
    <t>Bavarian Nordic</t>
  </si>
  <si>
    <t>low</t>
  </si>
  <si>
    <t>high</t>
  </si>
  <si>
    <t>AzSanofi</t>
  </si>
  <si>
    <t>Company</t>
  </si>
  <si>
    <t>Datatype</t>
  </si>
  <si>
    <t>URL</t>
  </si>
  <si>
    <t>Drugname</t>
  </si>
  <si>
    <t>RSV01</t>
  </si>
  <si>
    <t>paper_id</t>
  </si>
  <si>
    <t>Relevalant data</t>
  </si>
  <si>
    <t>J&amp;J</t>
  </si>
  <si>
    <t>RSV02</t>
  </si>
  <si>
    <t>RSVpreF</t>
  </si>
  <si>
    <t>maternal</t>
  </si>
  <si>
    <t>https://www.nejm.org/doi/full/10.1056/NEJMoa2106062</t>
  </si>
  <si>
    <t>maternal, infants</t>
  </si>
  <si>
    <t>Infants over time, maternal at administration only</t>
  </si>
  <si>
    <t>RSVA/B</t>
  </si>
  <si>
    <t>combined</t>
  </si>
  <si>
    <t>https://academic.oup.com/jid/article/226/12/2054/6583554</t>
  </si>
  <si>
    <t>Pfizer_preg_abs_NEJM2022</t>
  </si>
  <si>
    <t>Pfizer_elderly_abs_JID2022</t>
  </si>
  <si>
    <t>Pfizer_infants_eff_NEJM2023</t>
  </si>
  <si>
    <t>Efficacy</t>
  </si>
  <si>
    <t>https://www.nejm.org/doi/10.1056/NEJMoa2216480</t>
  </si>
  <si>
    <t>https://www.nejm.org/doi/10.1056/NEJMoa2213836</t>
  </si>
  <si>
    <t>Pfizer_elderly_eff_NEJM2023</t>
  </si>
  <si>
    <t>https://www.nejm.org/doi/full/10.1056/NEJMoa1908380</t>
  </si>
  <si>
    <t>Table S11 (immunogenicity)</t>
  </si>
  <si>
    <t>Abs, Efficacy</t>
  </si>
  <si>
    <t>Novavax_pref_abeff_NEJM2020</t>
  </si>
  <si>
    <t>MATISSE</t>
  </si>
  <si>
    <t>RENOIR</t>
  </si>
  <si>
    <t>https://ir.novavax.com/press-releases/2016-09-25-Novavax-Announces-Topline-RSV-F-Vaccine-Data-from-Two-Clinical-Trials-in-Older-Adults</t>
  </si>
  <si>
    <t>Resolve</t>
  </si>
  <si>
    <t>data unsure</t>
  </si>
  <si>
    <t>https://www.sciencedirect.com/science/article/pii/S0264410X17306813?via%3Dihub</t>
  </si>
  <si>
    <t>https://academic.oup.com/ofid/article/10/1/ofac693/6986211</t>
  </si>
  <si>
    <t>https://immunityageing.biomedcentral.com/articles/10.1186/s12979-017-0090-7</t>
  </si>
  <si>
    <t>https://academic.oup.com/jid/article/220/11/1802/5546089</t>
  </si>
  <si>
    <t>Novavax_preg_ab_JID2019</t>
  </si>
  <si>
    <t>this shows very little effect of vaccine - is it a different vaccine?</t>
  </si>
  <si>
    <t>Mothers / Infants</t>
  </si>
  <si>
    <t>https://onlinelibrary.wiley.com/doi/pdf/10.1002/%28SICI%291096-9071%28199807%2955%3A3%3C234%3A%3AAID-JMV9%3E3.0.CO%3B2-2</t>
  </si>
  <si>
    <t>Seroepidemiological Study of Respiratory Syncytial Virus in Sa˜o Paulo State, Brazil</t>
  </si>
  <si>
    <t>https://onlinelibrary.wiley.com/doi/epdf/10.1002/%28SICI%291096-9071%28199705%2952%3A1%3C97%3A%3AAID-JMV16%3E3.0.CO%3B2-Y</t>
  </si>
  <si>
    <t>Respiratory Syncytial Virus Specific SerumAntibodies in Infants Under Six Months of Age:Limited Serological Response Upon Infection</t>
  </si>
  <si>
    <t>https://www.microbiologyresearch.org/content/journal/jgv/10.1099/0022-1317-64-9-1867</t>
  </si>
  <si>
    <t>Antibodies to Respiratory Syncytial Virus Polypeptides and their Significance in Human Infection</t>
  </si>
  <si>
    <t>only 10 subjects</t>
  </si>
  <si>
    <t>https://adc.bmj.com/content/89/1/52</t>
  </si>
  <si>
    <t>The progression of maternal RSV antibodies in the offspring</t>
  </si>
  <si>
    <t>The Level and Duration of RSV-Specific Maternal IgG in Infants in Kilifi Kenya</t>
  </si>
  <si>
    <t>https://journals.plos.org/plosone/article?id=10.1371/journal.pone.0008088</t>
  </si>
  <si>
    <t>https://onlinelibrary.wiley.com/doi/10.1002/jmv.23696</t>
  </si>
  <si>
    <t>Kinetics of the Neutralizing Antibody Response to Respiratory Syncytial Virus Infections in a Birth Cohort</t>
  </si>
  <si>
    <t>Great tracking of a birth cohort over time and infections</t>
  </si>
  <si>
    <t>Adults</t>
  </si>
  <si>
    <t>https://www.sciencedirect.com/science/article/pii/S0264410X1831185X</t>
  </si>
  <si>
    <t>Humoral and cellular immunity to RSV in infants, children and adults</t>
  </si>
  <si>
    <t>Figure 1 may show that adult abs don’t wane</t>
  </si>
  <si>
    <t>Quantifying maternally derived respiratory syncytial virus specific neutralising antibodies in a birth cohort from coastal Kenya</t>
  </si>
  <si>
    <t>https://www.sciencedirect.com/science/article/pii/S0264410X15002285</t>
  </si>
  <si>
    <t>https://academic.oup.com/jid/article/177/2/463/925432</t>
  </si>
  <si>
    <t>HIVIG</t>
  </si>
  <si>
    <t>https://journals.asm.org/doi/10.1128/microbiolspec.aid-0014-2014</t>
  </si>
  <si>
    <t>This references trials on hivig - res 75-78ish. Also talks about palivizumab</t>
  </si>
  <si>
    <t>Prevention of Respiratory Syncytial Virus Infection: From Vaccine to 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</si>
</sst>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Pfizer Infants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Sheet1!$AA$59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Sheet1!$Z$60:$Z$64</c:f>
            </c:numRef>
          </c:xVal>
          <c:yVal>
            <c:numRef>
              <c:f>Sheet1!$AA$60:$AA$64</c:f>
            </c:numRef>
          </c:yVal>
          <c:smooth val="0"/>
          <c:extLst>
            <c:ext xmlns:c16="http://schemas.microsoft.com/office/drawing/2014/chart" uri="{C3380CC4-5D6E-409C-BE32-E72D297353CC}">
              <c16:uniqueId val="{00000000-C0AC-EA4E-90B1-63F06703F5C8}"/>
            </c:ext>
          </c:extLst>
        </c:ser>
        <c:ser>
          <c:idx val="1"/>
          <c:order val="1"/>
          <c:tx>
            <c:strRef>
              <c:f>Sheet1!$AB$59</c:f>
              <c:strCache>
                <c:ptCount val="1"/>
                <c:pt idx="0">
                  <c:v>Severe Eff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Sheet1!$Z$60:$Z$64</c:f>
            </c:numRef>
          </c:xVal>
          <c:yVal>
            <c:numRef>
              <c:f>Sheet1!$AB$60:$AB$64</c:f>
            </c:numRef>
          </c:yVal>
          <c:smooth val="0"/>
          <c:extLst>
            <c:ext xmlns:c16="http://schemas.microsoft.com/office/drawing/2014/chart" uri="{C3380CC4-5D6E-409C-BE32-E72D297353CC}">
              <c16:uniqueId val="{00000001-C0AC-EA4E-90B1-63F06703F5C8}"/>
            </c:ext>
          </c:extLst>
        </c:ser>
        <c:ser>
          <c:idx val="3"/>
          <c:order val="2"/>
          <c:tx>
            <c:strRef>
              <c:f>Sheet1!$AF$59</c:f>
              <c:strCache>
                <c:ptCount val="1"/>
                <c:pt idx="0">
                  <c:v>Elderly Eff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Sheet1!$AE$60:$AE$65</c:f>
            </c:numRef>
          </c:xVal>
          <c:yVal>
            <c:numRef>
              <c:f>Sheet1!$AF$60:$AF$65</c:f>
            </c:numRef>
          </c:yVal>
          <c:smooth val="0"/>
          <c:extLst>
            <c:ext xmlns:c16="http://schemas.microsoft.com/office/drawing/2014/chart" uri="{C3380CC4-5D6E-409C-BE32-E72D297353CC}">
              <c16:uniqueId val="{00000003-C0AC-EA4E-90B1-63F06703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86896"/>
        <c:axId val="1790189552"/>
      </c:scatterChart>
      <c:valAx>
        <c:axId val="17901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9552"/>
        <c:crosses val="autoZero"/>
        <c:crossBetween val="midCat"/>
      </c:valAx>
      <c:valAx>
        <c:axId val="17901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311150</xdr:colOff>
      <xdr:row>18</xdr:row>
      <xdr:rowOff>12700</xdr:rowOff>
    </xdr:from>
    <xdr:to>
      <xdr:col>53</xdr:col>
      <xdr:colOff>139700</xdr:colOff>
      <xdr:row>63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D86B6-0BC5-E086-A251-EE3FF33A4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10.1002/jmv.23696" TargetMode="External"/><Relationship Id="rId2" Type="http://schemas.openxmlformats.org/officeDocument/2006/relationships/hyperlink" Target="https://journals.plos.org/plosone/article?id=10.1371/journal.pone.0008088" TargetMode="External"/><Relationship Id="rId1" Type="http://schemas.openxmlformats.org/officeDocument/2006/relationships/hyperlink" Target="https://adc.bmj.com/content/89/1/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CAD0-FE00-D14F-8109-AD4E81997C16}">
  <sheetPr filterMode="1"/>
  <dimension ref="A1:AF149"/>
  <sheetViews>
    <sheetView workbookViewId="0">
      <pane ySplit="1" topLeftCell="A102" activePane="bottomLeft" state="frozen"/>
      <selection pane="bottomLeft" activeCell="A126" sqref="A102:A126"/>
    </sheetView>
  </sheetViews>
  <sheetFormatPr baseColWidth="10" defaultRowHeight="16" x14ac:dyDescent="0.2"/>
  <cols>
    <col min="2" max="2" width="13.83203125" bestFit="1" customWidth="1"/>
    <col min="3" max="7" width="13.83203125" customWidth="1"/>
    <col min="10" max="10" width="13.6640625" bestFit="1" customWidth="1"/>
    <col min="11" max="11" width="13.6640625" customWidth="1"/>
    <col min="13" max="13" width="17.5" bestFit="1" customWidth="1"/>
    <col min="14" max="14" width="12.83203125" bestFit="1" customWidth="1"/>
    <col min="15" max="17" width="12.83203125" customWidth="1"/>
    <col min="20" max="20" width="12" bestFit="1" customWidth="1"/>
    <col min="24" max="24" width="13.33203125" bestFit="1" customWidth="1"/>
  </cols>
  <sheetData>
    <row r="1" spans="1:30" x14ac:dyDescent="0.2">
      <c r="A1" t="s">
        <v>104</v>
      </c>
      <c r="B1" t="s">
        <v>0</v>
      </c>
      <c r="C1" t="s">
        <v>63</v>
      </c>
      <c r="D1" t="s">
        <v>47</v>
      </c>
      <c r="E1" t="s">
        <v>4</v>
      </c>
      <c r="F1" t="s">
        <v>35</v>
      </c>
      <c r="G1" t="s">
        <v>37</v>
      </c>
      <c r="H1" t="s">
        <v>1</v>
      </c>
      <c r="I1" t="s">
        <v>43</v>
      </c>
      <c r="J1" t="s">
        <v>42</v>
      </c>
      <c r="K1" t="s">
        <v>44</v>
      </c>
      <c r="L1" t="s">
        <v>38</v>
      </c>
      <c r="M1" t="s">
        <v>41</v>
      </c>
      <c r="N1" t="s">
        <v>12</v>
      </c>
      <c r="O1" t="s">
        <v>39</v>
      </c>
      <c r="P1" t="s">
        <v>18</v>
      </c>
      <c r="Q1" t="s">
        <v>40</v>
      </c>
      <c r="T1" t="s">
        <v>0</v>
      </c>
      <c r="U1" t="s">
        <v>1</v>
      </c>
      <c r="V1" t="s">
        <v>7</v>
      </c>
      <c r="W1" t="s">
        <v>4</v>
      </c>
      <c r="X1" t="s">
        <v>17</v>
      </c>
      <c r="Y1" t="s">
        <v>18</v>
      </c>
      <c r="Z1" t="s">
        <v>19</v>
      </c>
      <c r="AA1" t="s">
        <v>20</v>
      </c>
      <c r="AB1" t="s">
        <v>23</v>
      </c>
      <c r="AC1" t="s">
        <v>21</v>
      </c>
      <c r="AD1" t="s">
        <v>22</v>
      </c>
    </row>
    <row r="2" spans="1:30" hidden="1" x14ac:dyDescent="0.2">
      <c r="A2" t="s">
        <v>116</v>
      </c>
      <c r="B2" t="s">
        <v>6</v>
      </c>
      <c r="C2" t="str">
        <f>LEFT(B2,FIND(" ",B2)-1)</f>
        <v>Pfizer</v>
      </c>
      <c r="D2" t="str">
        <f>RIGHT(B2,LEN(B2)-FIND(" ",B2))</f>
        <v>maternal</v>
      </c>
      <c r="E2" t="s">
        <v>114</v>
      </c>
      <c r="F2" t="s">
        <v>36</v>
      </c>
      <c r="G2" t="s">
        <v>2</v>
      </c>
      <c r="H2">
        <v>0</v>
      </c>
      <c r="I2" t="s">
        <v>8</v>
      </c>
      <c r="J2" t="s">
        <v>16</v>
      </c>
      <c r="L2">
        <v>1543.9490748631799</v>
      </c>
      <c r="M2" s="2">
        <f>L2/L$2</f>
        <v>1</v>
      </c>
      <c r="N2" t="s">
        <v>13</v>
      </c>
      <c r="T2" t="s">
        <v>3</v>
      </c>
      <c r="U2">
        <v>0</v>
      </c>
      <c r="V2" t="s">
        <v>9</v>
      </c>
      <c r="W2" t="s">
        <v>16</v>
      </c>
      <c r="X2">
        <v>3480</v>
      </c>
    </row>
    <row r="3" spans="1:30" hidden="1" x14ac:dyDescent="0.2">
      <c r="A3" t="s">
        <v>116</v>
      </c>
      <c r="B3" t="s">
        <v>6</v>
      </c>
      <c r="C3" t="str">
        <f t="shared" ref="C3:C66" si="0">LEFT(B3,FIND(" ",B3)-1)</f>
        <v>Pfizer</v>
      </c>
      <c r="D3" t="str">
        <f t="shared" ref="D3:D27" si="1">RIGHT(B3,LEN(B3)-FIND(" ",B3))</f>
        <v>maternal</v>
      </c>
      <c r="E3" t="s">
        <v>114</v>
      </c>
      <c r="F3" t="s">
        <v>36</v>
      </c>
      <c r="G3" t="s">
        <v>2</v>
      </c>
      <c r="H3">
        <v>0</v>
      </c>
      <c r="I3" t="s">
        <v>8</v>
      </c>
      <c r="J3" t="s">
        <v>45</v>
      </c>
      <c r="K3" t="s">
        <v>5</v>
      </c>
      <c r="L3">
        <v>1635.72762527242</v>
      </c>
      <c r="M3" s="2">
        <f t="shared" ref="M3:M9" si="2">L3/L$2</f>
        <v>1.0594440269458845</v>
      </c>
      <c r="N3" t="s">
        <v>13</v>
      </c>
      <c r="T3" t="s">
        <v>3</v>
      </c>
      <c r="U3">
        <v>0</v>
      </c>
      <c r="V3" t="s">
        <v>9</v>
      </c>
      <c r="W3" t="s">
        <v>5</v>
      </c>
      <c r="X3">
        <v>3495</v>
      </c>
    </row>
    <row r="4" spans="1:30" hidden="1" x14ac:dyDescent="0.2">
      <c r="A4" t="s">
        <v>116</v>
      </c>
      <c r="B4" t="s">
        <v>6</v>
      </c>
      <c r="C4" t="str">
        <f t="shared" si="0"/>
        <v>Pfizer</v>
      </c>
      <c r="D4" t="str">
        <f t="shared" si="1"/>
        <v>maternal</v>
      </c>
      <c r="E4" t="s">
        <v>114</v>
      </c>
      <c r="F4" t="s">
        <v>36</v>
      </c>
      <c r="G4" t="s">
        <v>2</v>
      </c>
      <c r="H4">
        <v>30</v>
      </c>
      <c r="I4" t="s">
        <v>8</v>
      </c>
      <c r="J4" t="s">
        <v>16</v>
      </c>
      <c r="L4">
        <v>1582.50146699065</v>
      </c>
      <c r="M4" s="2">
        <f t="shared" si="2"/>
        <v>1.0249699894608806</v>
      </c>
      <c r="N4" t="s">
        <v>13</v>
      </c>
      <c r="T4" t="s">
        <v>3</v>
      </c>
      <c r="U4">
        <v>30</v>
      </c>
      <c r="V4" t="s">
        <v>9</v>
      </c>
      <c r="W4" t="s">
        <v>16</v>
      </c>
      <c r="X4">
        <v>3292</v>
      </c>
      <c r="Y4">
        <v>8</v>
      </c>
      <c r="Z4">
        <v>7</v>
      </c>
      <c r="AA4" s="1">
        <f>1-(Y5/X5)/(Y4/X4)</f>
        <v>0.75425500149298297</v>
      </c>
      <c r="AB4" s="1">
        <f>1-((Y5-Y3)/X5)/((Y4-Y2)/X4)</f>
        <v>0.75425500149298297</v>
      </c>
      <c r="AC4" s="1">
        <f>1-(Z5/X5)/(Z4/X4)</f>
        <v>0.85957428656741885</v>
      </c>
      <c r="AD4" s="1">
        <f>1-((Z5-Z3)/X5)/((Z4-Z2)/X4)</f>
        <v>0.85957428656741885</v>
      </c>
    </row>
    <row r="5" spans="1:30" hidden="1" x14ac:dyDescent="0.2">
      <c r="A5" t="s">
        <v>116</v>
      </c>
      <c r="B5" t="s">
        <v>6</v>
      </c>
      <c r="C5" t="str">
        <f t="shared" si="0"/>
        <v>Pfizer</v>
      </c>
      <c r="D5" t="str">
        <f t="shared" si="1"/>
        <v>maternal</v>
      </c>
      <c r="E5" t="s">
        <v>114</v>
      </c>
      <c r="F5" t="s">
        <v>36</v>
      </c>
      <c r="G5" t="s">
        <v>2</v>
      </c>
      <c r="H5">
        <v>30</v>
      </c>
      <c r="I5" t="s">
        <v>8</v>
      </c>
      <c r="J5" t="s">
        <v>45</v>
      </c>
      <c r="K5" t="s">
        <v>5</v>
      </c>
      <c r="L5">
        <v>28652.452507083799</v>
      </c>
      <c r="M5" s="2">
        <f t="shared" si="2"/>
        <v>18.557899981009989</v>
      </c>
      <c r="N5" t="s">
        <v>13</v>
      </c>
      <c r="T5" t="s">
        <v>3</v>
      </c>
      <c r="U5">
        <v>30</v>
      </c>
      <c r="V5" t="s">
        <v>9</v>
      </c>
      <c r="W5" t="s">
        <v>5</v>
      </c>
      <c r="X5">
        <v>3349</v>
      </c>
      <c r="Y5">
        <v>2</v>
      </c>
      <c r="Z5">
        <v>1</v>
      </c>
      <c r="AC5" s="1"/>
    </row>
    <row r="6" spans="1:30" hidden="1" x14ac:dyDescent="0.2">
      <c r="A6" t="s">
        <v>116</v>
      </c>
      <c r="B6" t="s">
        <v>6</v>
      </c>
      <c r="C6" t="str">
        <f t="shared" si="0"/>
        <v>Pfizer</v>
      </c>
      <c r="D6" t="str">
        <f t="shared" si="1"/>
        <v>maternal</v>
      </c>
      <c r="E6" t="s">
        <v>114</v>
      </c>
      <c r="F6" t="s">
        <v>36</v>
      </c>
      <c r="G6" t="s">
        <v>2</v>
      </c>
      <c r="H6">
        <v>60</v>
      </c>
      <c r="I6" t="s">
        <v>8</v>
      </c>
      <c r="J6" t="s">
        <v>16</v>
      </c>
      <c r="L6">
        <v>1137.5147924228399</v>
      </c>
      <c r="M6" s="2">
        <f t="shared" si="2"/>
        <v>0.73675667866418659</v>
      </c>
      <c r="N6" t="s">
        <v>13</v>
      </c>
      <c r="T6" t="s">
        <v>3</v>
      </c>
      <c r="U6">
        <f>U4+30</f>
        <v>60</v>
      </c>
      <c r="V6" t="s">
        <v>9</v>
      </c>
      <c r="W6" t="s">
        <v>16</v>
      </c>
      <c r="X6">
        <v>2973</v>
      </c>
      <c r="Z6">
        <v>28</v>
      </c>
      <c r="AA6" s="1" t="e">
        <f>1-(Y7/X7)/(Y6/X6)</f>
        <v>#DIV/0!</v>
      </c>
      <c r="AB6" s="1">
        <f>1-((Y7-Y5)/X7)/((Y6-Y4)/X6)</f>
        <v>2.2216469428007892</v>
      </c>
      <c r="AC6" s="1">
        <f>1-(Z7/X7)/(Z6/X6)</f>
        <v>0.86038320653705269</v>
      </c>
      <c r="AD6" s="1">
        <f>1-((Z7-Z5)/X7)/((Z6-Z4)/X6)</f>
        <v>0.86038320653705269</v>
      </c>
    </row>
    <row r="7" spans="1:30" hidden="1" x14ac:dyDescent="0.2">
      <c r="A7" t="s">
        <v>116</v>
      </c>
      <c r="B7" t="s">
        <v>6</v>
      </c>
      <c r="C7" t="str">
        <f t="shared" si="0"/>
        <v>Pfizer</v>
      </c>
      <c r="D7" t="str">
        <f t="shared" si="1"/>
        <v>maternal</v>
      </c>
      <c r="E7" t="s">
        <v>114</v>
      </c>
      <c r="F7" t="s">
        <v>36</v>
      </c>
      <c r="G7" t="s">
        <v>2</v>
      </c>
      <c r="H7">
        <v>60</v>
      </c>
      <c r="I7" t="s">
        <v>8</v>
      </c>
      <c r="J7" t="s">
        <v>45</v>
      </c>
      <c r="K7" t="s">
        <v>5</v>
      </c>
      <c r="L7">
        <v>14023.1527176825</v>
      </c>
      <c r="M7" s="2">
        <f t="shared" si="2"/>
        <v>9.0826523659306506</v>
      </c>
      <c r="N7" t="s">
        <v>13</v>
      </c>
      <c r="T7" t="s">
        <v>3</v>
      </c>
      <c r="U7">
        <f t="shared" ref="U7:U15" si="3">U5+30</f>
        <v>60</v>
      </c>
      <c r="V7" t="s">
        <v>9</v>
      </c>
      <c r="W7" t="s">
        <v>5</v>
      </c>
      <c r="X7">
        <v>3042</v>
      </c>
      <c r="Y7">
        <v>12</v>
      </c>
      <c r="Z7">
        <v>4</v>
      </c>
    </row>
    <row r="8" spans="1:30" hidden="1" x14ac:dyDescent="0.2">
      <c r="A8" t="s">
        <v>116</v>
      </c>
      <c r="B8" t="s">
        <v>6</v>
      </c>
      <c r="C8" t="str">
        <f t="shared" si="0"/>
        <v>Pfizer</v>
      </c>
      <c r="D8" t="str">
        <f t="shared" si="1"/>
        <v>maternal</v>
      </c>
      <c r="E8" t="s">
        <v>114</v>
      </c>
      <c r="F8" t="s">
        <v>36</v>
      </c>
      <c r="G8" t="s">
        <v>2</v>
      </c>
      <c r="H8">
        <v>240</v>
      </c>
      <c r="I8" t="s">
        <v>8</v>
      </c>
      <c r="J8" t="s">
        <v>16</v>
      </c>
      <c r="L8">
        <v>2137.52192605253</v>
      </c>
      <c r="M8" s="2">
        <f t="shared" si="2"/>
        <v>1.3844510553186158</v>
      </c>
      <c r="N8" t="s">
        <v>13</v>
      </c>
      <c r="T8" t="s">
        <v>3</v>
      </c>
      <c r="U8">
        <f t="shared" si="3"/>
        <v>90</v>
      </c>
      <c r="V8" t="s">
        <v>9</v>
      </c>
      <c r="W8" t="s">
        <v>16</v>
      </c>
      <c r="X8">
        <v>2899</v>
      </c>
      <c r="Y8">
        <v>56</v>
      </c>
      <c r="Z8">
        <v>33</v>
      </c>
      <c r="AA8" s="1"/>
      <c r="AB8" s="1">
        <f>1-((Y9-Y7)/X9)/((Y8-Y6)/X8)</f>
        <v>0.79160876024344662</v>
      </c>
      <c r="AC8" s="1">
        <f>1-(Z9/X9)/(Z8/X8)</f>
        <v>0.82318319050959099</v>
      </c>
      <c r="AD8" s="1">
        <f>1-((Z9-Z7)/X9)/((Z8-Z6)/X8)</f>
        <v>0.61100301912110033</v>
      </c>
    </row>
    <row r="9" spans="1:30" hidden="1" x14ac:dyDescent="0.2">
      <c r="A9" t="s">
        <v>116</v>
      </c>
      <c r="B9" t="s">
        <v>6</v>
      </c>
      <c r="C9" t="str">
        <f t="shared" si="0"/>
        <v>Pfizer</v>
      </c>
      <c r="D9" t="str">
        <f t="shared" si="1"/>
        <v>maternal</v>
      </c>
      <c r="E9" t="s">
        <v>114</v>
      </c>
      <c r="F9" t="s">
        <v>36</v>
      </c>
      <c r="G9" t="s">
        <v>2</v>
      </c>
      <c r="H9">
        <v>240</v>
      </c>
      <c r="I9" t="s">
        <v>8</v>
      </c>
      <c r="J9" t="s">
        <v>45</v>
      </c>
      <c r="K9" t="s">
        <v>5</v>
      </c>
      <c r="L9">
        <v>11345.482268116401</v>
      </c>
      <c r="M9" s="2">
        <f t="shared" si="2"/>
        <v>7.3483526450649306</v>
      </c>
      <c r="N9" t="s">
        <v>13</v>
      </c>
      <c r="T9" t="s">
        <v>3</v>
      </c>
      <c r="U9">
        <f t="shared" si="3"/>
        <v>90</v>
      </c>
      <c r="V9" t="s">
        <v>9</v>
      </c>
      <c r="W9" t="s">
        <v>5</v>
      </c>
      <c r="X9">
        <v>2981</v>
      </c>
      <c r="Y9">
        <v>24</v>
      </c>
      <c r="Z9">
        <v>6</v>
      </c>
    </row>
    <row r="10" spans="1:30" hidden="1" x14ac:dyDescent="0.2">
      <c r="A10" t="s">
        <v>116</v>
      </c>
      <c r="B10" t="s">
        <v>3</v>
      </c>
      <c r="C10" t="str">
        <f t="shared" si="0"/>
        <v>Pfizer</v>
      </c>
      <c r="D10" t="str">
        <f t="shared" si="1"/>
        <v>infants</v>
      </c>
      <c r="E10" t="s">
        <v>114</v>
      </c>
      <c r="F10" t="s">
        <v>36</v>
      </c>
      <c r="G10" t="s">
        <v>2</v>
      </c>
      <c r="H10">
        <v>0</v>
      </c>
      <c r="I10" t="s">
        <v>9</v>
      </c>
      <c r="J10" t="s">
        <v>16</v>
      </c>
      <c r="L10">
        <v>2121.2885444118601</v>
      </c>
      <c r="M10" s="2">
        <f>L10/L$10</f>
        <v>1</v>
      </c>
      <c r="N10" t="s">
        <v>13</v>
      </c>
      <c r="T10" t="s">
        <v>3</v>
      </c>
      <c r="U10">
        <f t="shared" si="3"/>
        <v>120</v>
      </c>
      <c r="V10" t="s">
        <v>9</v>
      </c>
      <c r="W10" t="s">
        <v>16</v>
      </c>
      <c r="X10">
        <v>2833</v>
      </c>
      <c r="Y10">
        <v>81</v>
      </c>
      <c r="Z10">
        <v>46</v>
      </c>
      <c r="AA10" s="1">
        <f>1-(Y11/X11)/(Y10/X10)</f>
        <v>0.58020034208877369</v>
      </c>
      <c r="AB10" s="1">
        <f>1-((Y11-Y9)/X11)/((Y10-Y8)/X10)</f>
        <v>0.57252400548696847</v>
      </c>
      <c r="AC10" s="1">
        <f>1-(Z11/X11)/(Z10/X10)</f>
        <v>0.7465557344784397</v>
      </c>
      <c r="AD10" s="1">
        <f>1-((Z11-Z9)/X11)/((Z10-Z8)/X10)</f>
        <v>0.55159860715416265</v>
      </c>
    </row>
    <row r="11" spans="1:30" hidden="1" x14ac:dyDescent="0.2">
      <c r="A11" t="s">
        <v>116</v>
      </c>
      <c r="B11" t="s">
        <v>3</v>
      </c>
      <c r="C11" t="str">
        <f t="shared" si="0"/>
        <v>Pfizer</v>
      </c>
      <c r="D11" t="str">
        <f t="shared" si="1"/>
        <v>infants</v>
      </c>
      <c r="E11" t="s">
        <v>114</v>
      </c>
      <c r="F11" t="s">
        <v>36</v>
      </c>
      <c r="G11" t="s">
        <v>2</v>
      </c>
      <c r="H11">
        <v>30</v>
      </c>
      <c r="I11" t="s">
        <v>9</v>
      </c>
      <c r="J11" t="s">
        <v>16</v>
      </c>
      <c r="L11">
        <v>1580.8638782742501</v>
      </c>
      <c r="M11" s="2">
        <f t="shared" ref="M11:M19" si="4">L11/L$10</f>
        <v>0.74523755027987193</v>
      </c>
      <c r="N11" t="s">
        <v>13</v>
      </c>
      <c r="T11" t="s">
        <v>3</v>
      </c>
      <c r="U11">
        <f t="shared" si="3"/>
        <v>120</v>
      </c>
      <c r="V11" t="s">
        <v>9</v>
      </c>
      <c r="W11" t="s">
        <v>5</v>
      </c>
      <c r="X11">
        <v>2916</v>
      </c>
      <c r="Y11">
        <v>35</v>
      </c>
      <c r="Z11">
        <v>12</v>
      </c>
    </row>
    <row r="12" spans="1:30" hidden="1" x14ac:dyDescent="0.2">
      <c r="A12" t="s">
        <v>116</v>
      </c>
      <c r="B12" t="s">
        <v>3</v>
      </c>
      <c r="C12" t="str">
        <f t="shared" si="0"/>
        <v>Pfizer</v>
      </c>
      <c r="D12" t="str">
        <f t="shared" si="1"/>
        <v>infants</v>
      </c>
      <c r="E12" t="s">
        <v>114</v>
      </c>
      <c r="F12" t="s">
        <v>36</v>
      </c>
      <c r="G12" t="s">
        <v>2</v>
      </c>
      <c r="H12">
        <v>60</v>
      </c>
      <c r="I12" t="s">
        <v>9</v>
      </c>
      <c r="J12" t="s">
        <v>16</v>
      </c>
      <c r="L12">
        <v>700.622142371378</v>
      </c>
      <c r="M12" s="2">
        <f t="shared" si="4"/>
        <v>0.33028139628483671</v>
      </c>
      <c r="N12" t="s">
        <v>13</v>
      </c>
      <c r="T12" t="s">
        <v>3</v>
      </c>
      <c r="U12">
        <f t="shared" si="3"/>
        <v>150</v>
      </c>
      <c r="V12" t="s">
        <v>9</v>
      </c>
      <c r="W12" t="s">
        <v>16</v>
      </c>
      <c r="X12">
        <v>2776</v>
      </c>
      <c r="Y12">
        <v>99</v>
      </c>
      <c r="Z12">
        <v>55</v>
      </c>
      <c r="AA12" s="1">
        <f>1-(Y13/X13)/(Y12/X12)</f>
        <v>0.54032124523927805</v>
      </c>
      <c r="AB12" s="1">
        <f>1-((Y13-Y11)/X13)/((Y12-Y10)/X12)</f>
        <v>0.35449366352749678</v>
      </c>
      <c r="AC12" s="1">
        <f>1-(Z13/X13)/(Z12/X12)</f>
        <v>0.71832450772108958</v>
      </c>
      <c r="AD12" s="1">
        <f>1-((Z13-Z11)/X13)/((Z12-Z10)/X12)</f>
        <v>0.56966244235166452</v>
      </c>
    </row>
    <row r="13" spans="1:30" hidden="1" x14ac:dyDescent="0.2">
      <c r="A13" t="s">
        <v>116</v>
      </c>
      <c r="B13" t="s">
        <v>3</v>
      </c>
      <c r="C13" t="str">
        <f t="shared" si="0"/>
        <v>Pfizer</v>
      </c>
      <c r="D13" t="str">
        <f t="shared" si="1"/>
        <v>infants</v>
      </c>
      <c r="E13" t="s">
        <v>114</v>
      </c>
      <c r="F13" t="s">
        <v>36</v>
      </c>
      <c r="G13" t="s">
        <v>2</v>
      </c>
      <c r="H13">
        <v>120</v>
      </c>
      <c r="I13" t="s">
        <v>9</v>
      </c>
      <c r="J13" t="s">
        <v>16</v>
      </c>
      <c r="L13">
        <v>470.60810107156402</v>
      </c>
      <c r="M13" s="2">
        <f t="shared" si="4"/>
        <v>0.22185011195732587</v>
      </c>
      <c r="N13" t="s">
        <v>13</v>
      </c>
      <c r="T13" t="s">
        <v>3</v>
      </c>
      <c r="U13">
        <f t="shared" si="3"/>
        <v>150</v>
      </c>
      <c r="V13" t="s">
        <v>9</v>
      </c>
      <c r="W13" t="s">
        <v>5</v>
      </c>
      <c r="X13">
        <v>2867</v>
      </c>
      <c r="Y13">
        <v>47</v>
      </c>
      <c r="Z13">
        <v>16</v>
      </c>
    </row>
    <row r="14" spans="1:30" hidden="1" x14ac:dyDescent="0.2">
      <c r="A14" t="s">
        <v>116</v>
      </c>
      <c r="B14" t="s">
        <v>3</v>
      </c>
      <c r="C14" t="str">
        <f t="shared" si="0"/>
        <v>Pfizer</v>
      </c>
      <c r="D14" t="str">
        <f t="shared" si="1"/>
        <v>infants</v>
      </c>
      <c r="E14" t="s">
        <v>114</v>
      </c>
      <c r="F14" t="s">
        <v>36</v>
      </c>
      <c r="G14" t="s">
        <v>2</v>
      </c>
      <c r="H14">
        <v>180</v>
      </c>
      <c r="I14" t="s">
        <v>9</v>
      </c>
      <c r="J14" t="s">
        <v>16</v>
      </c>
      <c r="L14">
        <v>227.34878697438799</v>
      </c>
      <c r="M14" s="2">
        <f t="shared" si="4"/>
        <v>0.10717485255520569</v>
      </c>
      <c r="N14" t="s">
        <v>13</v>
      </c>
      <c r="T14" t="s">
        <v>3</v>
      </c>
      <c r="U14">
        <f t="shared" si="3"/>
        <v>180</v>
      </c>
      <c r="V14" t="s">
        <v>9</v>
      </c>
      <c r="W14" t="s">
        <v>16</v>
      </c>
      <c r="X14">
        <v>2749</v>
      </c>
      <c r="Y14">
        <v>117</v>
      </c>
      <c r="Z14">
        <v>62</v>
      </c>
      <c r="AA14" s="1">
        <f>1-(Y15/X15)/(Y14/X14)</f>
        <v>0.52508637934169844</v>
      </c>
      <c r="AB14" s="1">
        <f>1-((Y15-Y13)/X15)/((Y14-Y12)/X14)</f>
        <v>0.45843183609141058</v>
      </c>
      <c r="AC14" s="1">
        <f>1-(Z15/X15)/(Z14/X14)</f>
        <v>0.70126401281171358</v>
      </c>
      <c r="AD14" s="1">
        <f>1-((Z15-Z13)/X15)/((Z14-Z12)/X14)</f>
        <v>0.58221884498480247</v>
      </c>
    </row>
    <row r="15" spans="1:30" hidden="1" x14ac:dyDescent="0.2">
      <c r="A15" t="s">
        <v>116</v>
      </c>
      <c r="B15" t="s">
        <v>3</v>
      </c>
      <c r="C15" t="str">
        <f t="shared" si="0"/>
        <v>Pfizer</v>
      </c>
      <c r="D15" t="str">
        <f t="shared" si="1"/>
        <v>infants</v>
      </c>
      <c r="E15" t="s">
        <v>114</v>
      </c>
      <c r="F15" t="s">
        <v>36</v>
      </c>
      <c r="G15" t="s">
        <v>2</v>
      </c>
      <c r="H15">
        <v>0</v>
      </c>
      <c r="I15" t="s">
        <v>9</v>
      </c>
      <c r="J15" t="s">
        <v>45</v>
      </c>
      <c r="K15" t="s">
        <v>5</v>
      </c>
      <c r="L15">
        <v>26762.269252522499</v>
      </c>
      <c r="M15" s="2">
        <f t="shared" si="4"/>
        <v>12.616043830068623</v>
      </c>
      <c r="N15" t="s">
        <v>13</v>
      </c>
      <c r="T15" t="s">
        <v>3</v>
      </c>
      <c r="U15">
        <f t="shared" si="3"/>
        <v>180</v>
      </c>
      <c r="V15" t="s">
        <v>9</v>
      </c>
      <c r="W15" t="s">
        <v>5</v>
      </c>
      <c r="X15">
        <v>2820</v>
      </c>
      <c r="Y15">
        <v>57</v>
      </c>
      <c r="Z15">
        <v>19</v>
      </c>
    </row>
    <row r="16" spans="1:30" hidden="1" x14ac:dyDescent="0.2">
      <c r="A16" t="s">
        <v>116</v>
      </c>
      <c r="B16" t="s">
        <v>3</v>
      </c>
      <c r="C16" t="str">
        <f t="shared" si="0"/>
        <v>Pfizer</v>
      </c>
      <c r="D16" t="str">
        <f t="shared" si="1"/>
        <v>infants</v>
      </c>
      <c r="E16" t="s">
        <v>114</v>
      </c>
      <c r="F16" t="s">
        <v>36</v>
      </c>
      <c r="G16" t="s">
        <v>2</v>
      </c>
      <c r="H16">
        <v>30</v>
      </c>
      <c r="I16" t="s">
        <v>9</v>
      </c>
      <c r="J16" t="s">
        <v>45</v>
      </c>
      <c r="K16" t="s">
        <v>5</v>
      </c>
      <c r="L16">
        <v>15090.7557517652</v>
      </c>
      <c r="M16" s="2">
        <f t="shared" si="4"/>
        <v>7.1139571236166752</v>
      </c>
      <c r="N16" t="s">
        <v>13</v>
      </c>
      <c r="T16" t="s">
        <v>30</v>
      </c>
      <c r="U16">
        <v>1</v>
      </c>
      <c r="V16" t="s">
        <v>8</v>
      </c>
      <c r="W16" t="s">
        <v>16</v>
      </c>
      <c r="X16">
        <v>17069</v>
      </c>
      <c r="AA16" s="1" t="e">
        <f>1-(Y17/X17)/(Y16/X16)</f>
        <v>#DIV/0!</v>
      </c>
      <c r="AB16" s="1"/>
      <c r="AC16" s="1"/>
      <c r="AD16" s="1"/>
    </row>
    <row r="17" spans="1:28" hidden="1" x14ac:dyDescent="0.2">
      <c r="A17" t="s">
        <v>116</v>
      </c>
      <c r="B17" t="s">
        <v>3</v>
      </c>
      <c r="C17" t="str">
        <f t="shared" si="0"/>
        <v>Pfizer</v>
      </c>
      <c r="D17" t="str">
        <f t="shared" si="1"/>
        <v>infants</v>
      </c>
      <c r="E17" t="s">
        <v>114</v>
      </c>
      <c r="F17" t="s">
        <v>36</v>
      </c>
      <c r="G17" t="s">
        <v>2</v>
      </c>
      <c r="H17">
        <v>60</v>
      </c>
      <c r="I17" t="s">
        <v>9</v>
      </c>
      <c r="J17" t="s">
        <v>45</v>
      </c>
      <c r="K17" t="s">
        <v>5</v>
      </c>
      <c r="L17">
        <v>12446.3616731681</v>
      </c>
      <c r="M17" s="2">
        <f t="shared" si="4"/>
        <v>5.8673591133821574</v>
      </c>
      <c r="N17" t="s">
        <v>13</v>
      </c>
      <c r="T17" t="s">
        <v>30</v>
      </c>
      <c r="U17">
        <v>1</v>
      </c>
      <c r="V17" t="s">
        <v>8</v>
      </c>
      <c r="W17" t="s">
        <v>5</v>
      </c>
      <c r="X17">
        <v>17215</v>
      </c>
    </row>
    <row r="18" spans="1:28" hidden="1" x14ac:dyDescent="0.2">
      <c r="A18" t="s">
        <v>116</v>
      </c>
      <c r="B18" t="s">
        <v>3</v>
      </c>
      <c r="C18" t="str">
        <f t="shared" si="0"/>
        <v>Pfizer</v>
      </c>
      <c r="D18" t="str">
        <f t="shared" si="1"/>
        <v>infants</v>
      </c>
      <c r="E18" t="s">
        <v>114</v>
      </c>
      <c r="F18" t="s">
        <v>36</v>
      </c>
      <c r="G18" t="s">
        <v>2</v>
      </c>
      <c r="H18">
        <v>120</v>
      </c>
      <c r="I18" t="s">
        <v>9</v>
      </c>
      <c r="J18" t="s">
        <v>45</v>
      </c>
      <c r="K18" t="s">
        <v>5</v>
      </c>
      <c r="L18">
        <v>2919.5771051851698</v>
      </c>
      <c r="M18" s="2">
        <f t="shared" si="4"/>
        <v>1.3763224776168486</v>
      </c>
      <c r="N18" t="s">
        <v>13</v>
      </c>
      <c r="T18" t="s">
        <v>30</v>
      </c>
      <c r="U18">
        <v>35</v>
      </c>
      <c r="V18" t="s">
        <v>8</v>
      </c>
      <c r="W18" t="s">
        <v>16</v>
      </c>
      <c r="X18">
        <v>17069</v>
      </c>
      <c r="Y18">
        <v>14</v>
      </c>
      <c r="AA18" s="1">
        <f>1-(Y19/X19)/(Y18/X18)</f>
        <v>0.71670885025517617</v>
      </c>
      <c r="AB18" s="1">
        <f>1-((Y19-Y17)/X19)/((Y18-Y16)/X18)</f>
        <v>0.71670885025517617</v>
      </c>
    </row>
    <row r="19" spans="1:28" hidden="1" x14ac:dyDescent="0.2">
      <c r="A19" t="s">
        <v>116</v>
      </c>
      <c r="B19" t="s">
        <v>3</v>
      </c>
      <c r="C19" t="str">
        <f t="shared" si="0"/>
        <v>Pfizer</v>
      </c>
      <c r="D19" t="str">
        <f t="shared" si="1"/>
        <v>infants</v>
      </c>
      <c r="E19" t="s">
        <v>114</v>
      </c>
      <c r="F19" t="s">
        <v>36</v>
      </c>
      <c r="G19" t="s">
        <v>2</v>
      </c>
      <c r="H19">
        <v>180</v>
      </c>
      <c r="I19" t="s">
        <v>9</v>
      </c>
      <c r="J19" t="s">
        <v>45</v>
      </c>
      <c r="K19" t="s">
        <v>5</v>
      </c>
      <c r="L19">
        <v>1560.9532240256699</v>
      </c>
      <c r="M19" s="2">
        <f t="shared" si="4"/>
        <v>0.73585143715488899</v>
      </c>
      <c r="N19" t="s">
        <v>13</v>
      </c>
      <c r="T19" t="s">
        <v>30</v>
      </c>
      <c r="U19">
        <v>35</v>
      </c>
      <c r="V19" t="s">
        <v>8</v>
      </c>
      <c r="W19" t="s">
        <v>5</v>
      </c>
      <c r="X19">
        <v>17215</v>
      </c>
      <c r="Y19">
        <v>4</v>
      </c>
      <c r="AA19" s="1"/>
      <c r="AB19" s="1"/>
    </row>
    <row r="20" spans="1:28" hidden="1" x14ac:dyDescent="0.2">
      <c r="A20" t="s">
        <v>116</v>
      </c>
      <c r="B20" t="s">
        <v>6</v>
      </c>
      <c r="C20" t="str">
        <f t="shared" si="0"/>
        <v>Pfizer</v>
      </c>
      <c r="D20" t="str">
        <f t="shared" si="1"/>
        <v>maternal</v>
      </c>
      <c r="E20" t="s">
        <v>113</v>
      </c>
      <c r="F20" t="s">
        <v>36</v>
      </c>
      <c r="G20" t="s">
        <v>2</v>
      </c>
      <c r="H20">
        <v>60</v>
      </c>
      <c r="I20" t="s">
        <v>8</v>
      </c>
      <c r="J20" t="s">
        <v>16</v>
      </c>
      <c r="L20">
        <v>455.65456800748302</v>
      </c>
      <c r="N20" t="s">
        <v>10</v>
      </c>
      <c r="R20">
        <f>L20+L21</f>
        <v>926.4830949372481</v>
      </c>
      <c r="T20" t="s">
        <v>30</v>
      </c>
      <c r="U20">
        <v>72</v>
      </c>
      <c r="V20" t="s">
        <v>8</v>
      </c>
      <c r="W20" t="s">
        <v>16</v>
      </c>
      <c r="X20">
        <v>17069</v>
      </c>
      <c r="Y20">
        <v>25</v>
      </c>
      <c r="AA20" s="1">
        <f>1-(Y21/X21)/(Y20/X20)</f>
        <v>0.52407086842869588</v>
      </c>
      <c r="AB20" s="1"/>
    </row>
    <row r="21" spans="1:28" hidden="1" x14ac:dyDescent="0.2">
      <c r="A21" t="s">
        <v>116</v>
      </c>
      <c r="B21" t="s">
        <v>6</v>
      </c>
      <c r="C21" t="str">
        <f t="shared" si="0"/>
        <v>Pfizer</v>
      </c>
      <c r="D21" t="str">
        <f t="shared" si="1"/>
        <v>maternal</v>
      </c>
      <c r="E21" t="s">
        <v>113</v>
      </c>
      <c r="F21" t="s">
        <v>36</v>
      </c>
      <c r="G21" t="s">
        <v>2</v>
      </c>
      <c r="H21">
        <v>60</v>
      </c>
      <c r="I21" t="s">
        <v>8</v>
      </c>
      <c r="J21" t="s">
        <v>16</v>
      </c>
      <c r="L21">
        <v>470.82852692976502</v>
      </c>
      <c r="N21" t="s">
        <v>11</v>
      </c>
      <c r="T21" t="s">
        <v>30</v>
      </c>
      <c r="U21">
        <v>72</v>
      </c>
      <c r="V21" t="s">
        <v>8</v>
      </c>
      <c r="W21" t="s">
        <v>5</v>
      </c>
      <c r="X21">
        <v>17215</v>
      </c>
      <c r="Y21">
        <v>12</v>
      </c>
      <c r="AA21" s="1"/>
      <c r="AB21" s="1"/>
    </row>
    <row r="22" spans="1:28" hidden="1" x14ac:dyDescent="0.2">
      <c r="A22" t="s">
        <v>116</v>
      </c>
      <c r="B22" t="s">
        <v>6</v>
      </c>
      <c r="C22" t="str">
        <f t="shared" si="0"/>
        <v>Pfizer</v>
      </c>
      <c r="D22" t="str">
        <f t="shared" si="1"/>
        <v>maternal</v>
      </c>
      <c r="E22" t="s">
        <v>113</v>
      </c>
      <c r="F22" t="s">
        <v>36</v>
      </c>
      <c r="G22" t="s">
        <v>2</v>
      </c>
      <c r="H22">
        <v>60</v>
      </c>
      <c r="I22" t="s">
        <v>8</v>
      </c>
      <c r="J22" t="s">
        <v>45</v>
      </c>
      <c r="K22" t="s">
        <v>5</v>
      </c>
      <c r="L22">
        <v>3598.5274951666402</v>
      </c>
      <c r="N22" t="s">
        <v>10</v>
      </c>
      <c r="R22">
        <f t="shared" ref="R22" si="5">L22+L23</f>
        <v>8038.8549402541794</v>
      </c>
      <c r="T22" t="s">
        <v>30</v>
      </c>
      <c r="U22">
        <v>104</v>
      </c>
      <c r="V22" t="s">
        <v>8</v>
      </c>
      <c r="W22" t="s">
        <v>16</v>
      </c>
      <c r="X22">
        <v>17069</v>
      </c>
      <c r="Y22">
        <v>40</v>
      </c>
      <c r="AA22" s="1">
        <f>1-(Y23/X23)/(Y22/X22)</f>
        <v>0.57860441475457436</v>
      </c>
      <c r="AB22" s="1">
        <f>1-((Y23-Y19)/X23)/((Y22-Y18)/X22)</f>
        <v>0.50424048794655829</v>
      </c>
    </row>
    <row r="23" spans="1:28" hidden="1" x14ac:dyDescent="0.2">
      <c r="A23" t="s">
        <v>116</v>
      </c>
      <c r="B23" t="s">
        <v>6</v>
      </c>
      <c r="C23" t="str">
        <f t="shared" si="0"/>
        <v>Pfizer</v>
      </c>
      <c r="D23" t="str">
        <f t="shared" si="1"/>
        <v>maternal</v>
      </c>
      <c r="E23" t="s">
        <v>113</v>
      </c>
      <c r="F23" t="s">
        <v>36</v>
      </c>
      <c r="G23" t="s">
        <v>2</v>
      </c>
      <c r="H23">
        <v>60</v>
      </c>
      <c r="I23" t="s">
        <v>8</v>
      </c>
      <c r="J23" t="s">
        <v>45</v>
      </c>
      <c r="K23" t="s">
        <v>5</v>
      </c>
      <c r="L23">
        <v>4440.3274450875397</v>
      </c>
      <c r="N23" t="s">
        <v>11</v>
      </c>
      <c r="T23" t="s">
        <v>30</v>
      </c>
      <c r="U23">
        <v>104</v>
      </c>
      <c r="V23" t="s">
        <v>8</v>
      </c>
      <c r="W23" t="s">
        <v>5</v>
      </c>
      <c r="X23">
        <v>17215</v>
      </c>
      <c r="Y23">
        <v>17</v>
      </c>
      <c r="AA23" s="1"/>
      <c r="AB23" s="1"/>
    </row>
    <row r="24" spans="1:28" hidden="1" x14ac:dyDescent="0.2">
      <c r="A24" t="s">
        <v>116</v>
      </c>
      <c r="B24" t="s">
        <v>3</v>
      </c>
      <c r="C24" t="str">
        <f t="shared" si="0"/>
        <v>Pfizer</v>
      </c>
      <c r="D24" t="str">
        <f t="shared" si="1"/>
        <v>infants</v>
      </c>
      <c r="E24" s="4" t="s">
        <v>113</v>
      </c>
      <c r="F24" t="s">
        <v>36</v>
      </c>
      <c r="G24" t="s">
        <v>2</v>
      </c>
      <c r="H24">
        <v>0</v>
      </c>
      <c r="I24" t="s">
        <v>9</v>
      </c>
      <c r="J24" t="s">
        <v>16</v>
      </c>
      <c r="L24">
        <v>2241.7131332343301</v>
      </c>
      <c r="N24" t="s">
        <v>10</v>
      </c>
      <c r="R24" t="e">
        <f>#REF!+#REF!</f>
        <v>#REF!</v>
      </c>
      <c r="T24" t="s">
        <v>30</v>
      </c>
      <c r="U24">
        <v>147</v>
      </c>
      <c r="V24" t="s">
        <v>8</v>
      </c>
      <c r="W24" t="s">
        <v>16</v>
      </c>
      <c r="X24">
        <v>17069</v>
      </c>
      <c r="Y24">
        <v>52</v>
      </c>
      <c r="AA24" s="1">
        <f>1-(Y27/X27)/(Y26/X26)</f>
        <v>0.61440926840287857</v>
      </c>
      <c r="AB24" s="1"/>
    </row>
    <row r="25" spans="1:28" hidden="1" x14ac:dyDescent="0.2">
      <c r="A25" t="s">
        <v>116</v>
      </c>
      <c r="B25" t="s">
        <v>3</v>
      </c>
      <c r="C25" t="str">
        <f t="shared" si="0"/>
        <v>Pfizer</v>
      </c>
      <c r="D25" t="str">
        <f t="shared" si="1"/>
        <v>infants</v>
      </c>
      <c r="E25" s="4" t="s">
        <v>113</v>
      </c>
      <c r="F25" t="s">
        <v>36</v>
      </c>
      <c r="G25" t="s">
        <v>2</v>
      </c>
      <c r="H25">
        <v>0</v>
      </c>
      <c r="I25" t="s">
        <v>9</v>
      </c>
      <c r="J25" t="s">
        <v>16</v>
      </c>
      <c r="L25">
        <v>1978.45283958037</v>
      </c>
      <c r="N25" t="s">
        <v>11</v>
      </c>
      <c r="T25" t="s">
        <v>30</v>
      </c>
      <c r="U25">
        <v>147</v>
      </c>
      <c r="V25" t="s">
        <v>8</v>
      </c>
      <c r="W25" t="s">
        <v>5</v>
      </c>
      <c r="X25">
        <v>17215</v>
      </c>
      <c r="Y25">
        <v>19</v>
      </c>
      <c r="AA25" s="1"/>
      <c r="AB25" s="1"/>
    </row>
    <row r="26" spans="1:28" hidden="1" x14ac:dyDescent="0.2">
      <c r="A26" t="s">
        <v>116</v>
      </c>
      <c r="B26" t="s">
        <v>3</v>
      </c>
      <c r="C26" t="str">
        <f t="shared" si="0"/>
        <v>Pfizer</v>
      </c>
      <c r="D26" t="str">
        <f t="shared" si="1"/>
        <v>infants</v>
      </c>
      <c r="E26" s="4" t="s">
        <v>113</v>
      </c>
      <c r="F26" t="s">
        <v>36</v>
      </c>
      <c r="G26" t="s">
        <v>2</v>
      </c>
      <c r="H26">
        <v>0</v>
      </c>
      <c r="I26" t="s">
        <v>9</v>
      </c>
      <c r="J26" t="s">
        <v>45</v>
      </c>
      <c r="K26" t="s">
        <v>5</v>
      </c>
      <c r="L26">
        <v>24225.875220441299</v>
      </c>
      <c r="N26" t="s">
        <v>10</v>
      </c>
      <c r="R26" t="e">
        <f>#REF!+#REF!</f>
        <v>#REF!</v>
      </c>
      <c r="T26" t="s">
        <v>30</v>
      </c>
      <c r="U26">
        <v>176</v>
      </c>
      <c r="V26" t="s">
        <v>8</v>
      </c>
      <c r="W26" t="s">
        <v>16</v>
      </c>
      <c r="X26">
        <v>17069</v>
      </c>
      <c r="Y26">
        <v>54</v>
      </c>
      <c r="AA26" s="1">
        <f>1-(Y29/X29)/(Y28/X28)</f>
        <v>0.6239065770629062</v>
      </c>
      <c r="AB26" s="1">
        <f>1-((Y27-Y23)/X27)/((Y26-Y22)/X26)</f>
        <v>0.71670885025517617</v>
      </c>
    </row>
    <row r="27" spans="1:28" hidden="1" x14ac:dyDescent="0.2">
      <c r="A27" t="s">
        <v>116</v>
      </c>
      <c r="B27" t="s">
        <v>3</v>
      </c>
      <c r="C27" t="str">
        <f t="shared" si="0"/>
        <v>Pfizer</v>
      </c>
      <c r="D27" t="str">
        <f t="shared" si="1"/>
        <v>infants</v>
      </c>
      <c r="E27" s="4" t="s">
        <v>113</v>
      </c>
      <c r="F27" t="s">
        <v>36</v>
      </c>
      <c r="G27" t="s">
        <v>2</v>
      </c>
      <c r="H27">
        <v>0</v>
      </c>
      <c r="I27" t="s">
        <v>9</v>
      </c>
      <c r="J27" t="s">
        <v>45</v>
      </c>
      <c r="K27" t="s">
        <v>5</v>
      </c>
      <c r="L27">
        <v>29803.157189886198</v>
      </c>
      <c r="N27" t="s">
        <v>11</v>
      </c>
      <c r="T27" t="s">
        <v>30</v>
      </c>
      <c r="U27">
        <v>176</v>
      </c>
      <c r="V27" t="s">
        <v>8</v>
      </c>
      <c r="W27" t="s">
        <v>5</v>
      </c>
      <c r="X27">
        <v>17215</v>
      </c>
      <c r="Y27">
        <v>21</v>
      </c>
      <c r="AA27" s="1"/>
      <c r="AB27" s="1"/>
    </row>
    <row r="28" spans="1:28" hidden="1" x14ac:dyDescent="0.2">
      <c r="A28" t="s">
        <v>117</v>
      </c>
      <c r="B28" t="s">
        <v>15</v>
      </c>
      <c r="C28" t="str">
        <f t="shared" si="0"/>
        <v>Pfizer</v>
      </c>
      <c r="D28" t="str">
        <f>LOWER(RIGHT(B28,LEN(B28)-FIND(" ",B28)))</f>
        <v>elderly</v>
      </c>
      <c r="E28" s="4" t="s">
        <v>113</v>
      </c>
      <c r="F28" t="s">
        <v>36</v>
      </c>
      <c r="G28" t="s">
        <v>2</v>
      </c>
      <c r="H28">
        <v>0</v>
      </c>
      <c r="I28" t="s">
        <v>8</v>
      </c>
      <c r="J28" t="s">
        <v>16</v>
      </c>
      <c r="L28">
        <v>2076</v>
      </c>
      <c r="M28" s="2">
        <f>L28/L$28</f>
        <v>1</v>
      </c>
      <c r="N28" t="s">
        <v>10</v>
      </c>
      <c r="R28">
        <f>L28+L35</f>
        <v>3839.6618147382401</v>
      </c>
      <c r="S28" s="2">
        <f>R28/R$28</f>
        <v>1</v>
      </c>
      <c r="T28" t="s">
        <v>30</v>
      </c>
      <c r="U28">
        <v>272</v>
      </c>
      <c r="V28" t="s">
        <v>8</v>
      </c>
      <c r="W28" t="s">
        <v>16</v>
      </c>
      <c r="X28">
        <v>17069</v>
      </c>
      <c r="Y28">
        <v>58</v>
      </c>
      <c r="AA28" s="1"/>
      <c r="AB28" s="1"/>
    </row>
    <row r="29" spans="1:28" hidden="1" x14ac:dyDescent="0.2">
      <c r="A29" t="s">
        <v>117</v>
      </c>
      <c r="B29" t="s">
        <v>15</v>
      </c>
      <c r="C29" t="str">
        <f t="shared" si="0"/>
        <v>Pfizer</v>
      </c>
      <c r="D29" t="str">
        <f t="shared" ref="D29:D92" si="6">LOWER(RIGHT(B29,LEN(B29)-FIND(" ",B29)))</f>
        <v>elderly</v>
      </c>
      <c r="E29" s="4" t="s">
        <v>113</v>
      </c>
      <c r="F29" t="s">
        <v>36</v>
      </c>
      <c r="G29" t="s">
        <v>2</v>
      </c>
      <c r="H29">
        <v>0</v>
      </c>
      <c r="I29" t="s">
        <v>8</v>
      </c>
      <c r="J29" t="s">
        <v>45</v>
      </c>
      <c r="K29" t="s">
        <v>14</v>
      </c>
      <c r="L29">
        <v>2201.7915667501402</v>
      </c>
      <c r="M29" s="2">
        <f>L29/L$28</f>
        <v>1.0605932402457323</v>
      </c>
      <c r="N29" t="s">
        <v>10</v>
      </c>
      <c r="R29">
        <f t="shared" ref="R29:R34" si="7">L29+L36</f>
        <v>4012.13975634279</v>
      </c>
      <c r="S29" s="2">
        <f>R29/R$28</f>
        <v>1.0449200866968302</v>
      </c>
      <c r="T29" t="s">
        <v>30</v>
      </c>
      <c r="U29">
        <v>272</v>
      </c>
      <c r="V29" t="s">
        <v>8</v>
      </c>
      <c r="W29" t="s">
        <v>5</v>
      </c>
      <c r="X29">
        <v>17215</v>
      </c>
      <c r="Y29">
        <v>22</v>
      </c>
      <c r="AA29" s="1">
        <f>1-(Y31/X31)/(Y30/X30)</f>
        <v>0.6239065770629062</v>
      </c>
      <c r="AB29" s="1">
        <f>1-((Y31-Y27)/X31)/((Y30-Y26)/X30)</f>
        <v>0.75212024397327915</v>
      </c>
    </row>
    <row r="30" spans="1:28" hidden="1" x14ac:dyDescent="0.2">
      <c r="A30" t="s">
        <v>117</v>
      </c>
      <c r="B30" t="s">
        <v>15</v>
      </c>
      <c r="C30" t="str">
        <f t="shared" si="0"/>
        <v>Pfizer</v>
      </c>
      <c r="D30" t="str">
        <f t="shared" si="6"/>
        <v>elderly</v>
      </c>
      <c r="E30" s="4" t="s">
        <v>113</v>
      </c>
      <c r="F30" t="s">
        <v>36</v>
      </c>
      <c r="G30" t="s">
        <v>2</v>
      </c>
      <c r="H30">
        <v>7</v>
      </c>
      <c r="I30" t="s">
        <v>8</v>
      </c>
      <c r="J30" t="s">
        <v>45</v>
      </c>
      <c r="K30" t="s">
        <v>14</v>
      </c>
      <c r="L30">
        <v>17184.1271998544</v>
      </c>
      <c r="M30" s="2">
        <f t="shared" ref="M30:M34" si="8">L30/L$28</f>
        <v>8.2775179190050103</v>
      </c>
      <c r="N30" t="s">
        <v>10</v>
      </c>
      <c r="R30">
        <f t="shared" si="7"/>
        <v>37665.473079256299</v>
      </c>
      <c r="S30" s="2">
        <f t="shared" ref="S30:S34" si="9">R30/R$28</f>
        <v>9.8095808684713699</v>
      </c>
      <c r="T30" t="s">
        <v>30</v>
      </c>
      <c r="U30">
        <v>311</v>
      </c>
      <c r="V30" t="s">
        <v>8</v>
      </c>
      <c r="W30" t="s">
        <v>16</v>
      </c>
      <c r="X30">
        <v>17069</v>
      </c>
      <c r="Y30">
        <v>58</v>
      </c>
      <c r="AA30" s="1"/>
      <c r="AB30" s="1"/>
    </row>
    <row r="31" spans="1:28" hidden="1" x14ac:dyDescent="0.2">
      <c r="A31" t="s">
        <v>117</v>
      </c>
      <c r="B31" t="s">
        <v>15</v>
      </c>
      <c r="C31" t="str">
        <f t="shared" si="0"/>
        <v>Pfizer</v>
      </c>
      <c r="D31" t="str">
        <f t="shared" si="6"/>
        <v>elderly</v>
      </c>
      <c r="E31" s="4" t="s">
        <v>113</v>
      </c>
      <c r="F31" t="s">
        <v>36</v>
      </c>
      <c r="G31" t="s">
        <v>2</v>
      </c>
      <c r="H31">
        <v>30</v>
      </c>
      <c r="I31" t="s">
        <v>8</v>
      </c>
      <c r="J31" t="s">
        <v>45</v>
      </c>
      <c r="K31" t="s">
        <v>14</v>
      </c>
      <c r="L31">
        <v>18583.256142173901</v>
      </c>
      <c r="M31" s="2">
        <f t="shared" si="8"/>
        <v>8.9514721301415712</v>
      </c>
      <c r="N31" t="s">
        <v>10</v>
      </c>
      <c r="R31">
        <f t="shared" si="7"/>
        <v>31703.026063255304</v>
      </c>
      <c r="S31" s="2">
        <f t="shared" si="9"/>
        <v>8.2567235326730408</v>
      </c>
      <c r="T31" t="s">
        <v>30</v>
      </c>
      <c r="U31">
        <v>311</v>
      </c>
      <c r="V31" t="s">
        <v>8</v>
      </c>
      <c r="W31" t="s">
        <v>5</v>
      </c>
      <c r="X31">
        <v>17215</v>
      </c>
      <c r="Y31">
        <v>22</v>
      </c>
    </row>
    <row r="32" spans="1:28" hidden="1" x14ac:dyDescent="0.2">
      <c r="A32" t="s">
        <v>117</v>
      </c>
      <c r="B32" t="s">
        <v>15</v>
      </c>
      <c r="C32" t="str">
        <f t="shared" si="0"/>
        <v>Pfizer</v>
      </c>
      <c r="D32" t="str">
        <f t="shared" si="6"/>
        <v>elderly</v>
      </c>
      <c r="E32" s="4" t="s">
        <v>113</v>
      </c>
      <c r="F32" t="s">
        <v>36</v>
      </c>
      <c r="G32" t="s">
        <v>2</v>
      </c>
      <c r="H32">
        <v>90</v>
      </c>
      <c r="I32" t="s">
        <v>8</v>
      </c>
      <c r="J32" t="s">
        <v>45</v>
      </c>
      <c r="K32" t="s">
        <v>14</v>
      </c>
      <c r="L32">
        <v>10956.202653247001</v>
      </c>
      <c r="M32" s="2">
        <f t="shared" si="8"/>
        <v>5.2775542645698463</v>
      </c>
      <c r="N32" t="s">
        <v>10</v>
      </c>
      <c r="R32">
        <f t="shared" si="7"/>
        <v>17757.632137058361</v>
      </c>
      <c r="S32" s="2">
        <f t="shared" si="9"/>
        <v>4.6247906700785695</v>
      </c>
      <c r="T32" t="s">
        <v>31</v>
      </c>
      <c r="U32">
        <v>0</v>
      </c>
      <c r="V32" t="s">
        <v>8</v>
      </c>
      <c r="W32" t="s">
        <v>16</v>
      </c>
      <c r="X32">
        <v>786</v>
      </c>
    </row>
    <row r="33" spans="1:28" hidden="1" x14ac:dyDescent="0.2">
      <c r="A33" t="s">
        <v>117</v>
      </c>
      <c r="B33" t="s">
        <v>15</v>
      </c>
      <c r="C33" t="str">
        <f t="shared" si="0"/>
        <v>Pfizer</v>
      </c>
      <c r="D33" t="str">
        <f t="shared" si="6"/>
        <v>elderly</v>
      </c>
      <c r="E33" s="4" t="s">
        <v>113</v>
      </c>
      <c r="F33" t="s">
        <v>36</v>
      </c>
      <c r="G33" t="s">
        <v>2</v>
      </c>
      <c r="H33">
        <v>180</v>
      </c>
      <c r="I33" t="s">
        <v>8</v>
      </c>
      <c r="J33" t="s">
        <v>45</v>
      </c>
      <c r="K33" t="s">
        <v>14</v>
      </c>
      <c r="L33">
        <v>8010.9259914527102</v>
      </c>
      <c r="M33" s="2">
        <f t="shared" si="8"/>
        <v>3.8588275488693209</v>
      </c>
      <c r="N33" t="s">
        <v>10</v>
      </c>
      <c r="R33">
        <f t="shared" si="7"/>
        <v>14764.020536426029</v>
      </c>
      <c r="S33" s="2">
        <f t="shared" si="9"/>
        <v>3.8451356522481999</v>
      </c>
      <c r="U33">
        <v>0</v>
      </c>
      <c r="V33" t="s">
        <v>8</v>
      </c>
      <c r="W33" t="s">
        <v>32</v>
      </c>
      <c r="X33">
        <v>1564</v>
      </c>
    </row>
    <row r="34" spans="1:28" hidden="1" x14ac:dyDescent="0.2">
      <c r="A34" t="s">
        <v>117</v>
      </c>
      <c r="B34" t="s">
        <v>15</v>
      </c>
      <c r="C34" t="str">
        <f t="shared" si="0"/>
        <v>Pfizer</v>
      </c>
      <c r="D34" t="str">
        <f t="shared" si="6"/>
        <v>elderly</v>
      </c>
      <c r="E34" s="4" t="s">
        <v>113</v>
      </c>
      <c r="F34" t="s">
        <v>36</v>
      </c>
      <c r="G34" t="s">
        <v>2</v>
      </c>
      <c r="H34">
        <v>360</v>
      </c>
      <c r="I34" t="s">
        <v>8</v>
      </c>
      <c r="J34" t="s">
        <v>45</v>
      </c>
      <c r="K34" t="s">
        <v>14</v>
      </c>
      <c r="L34">
        <v>5632.5909791717604</v>
      </c>
      <c r="M34" s="2">
        <f t="shared" si="8"/>
        <v>2.7131941132811948</v>
      </c>
      <c r="N34" t="s">
        <v>10</v>
      </c>
      <c r="R34">
        <f t="shared" si="7"/>
        <v>9285.8827746846</v>
      </c>
      <c r="S34" s="2">
        <f t="shared" si="9"/>
        <v>2.4184116265243643</v>
      </c>
      <c r="U34">
        <v>30</v>
      </c>
      <c r="V34" t="s">
        <v>8</v>
      </c>
      <c r="W34" t="s">
        <v>16</v>
      </c>
      <c r="X34">
        <v>772</v>
      </c>
      <c r="Y34">
        <f>X32-X34-6</f>
        <v>8</v>
      </c>
      <c r="AA34" s="1"/>
      <c r="AB34" s="1"/>
    </row>
    <row r="35" spans="1:28" hidden="1" x14ac:dyDescent="0.2">
      <c r="A35" t="s">
        <v>117</v>
      </c>
      <c r="B35" t="s">
        <v>15</v>
      </c>
      <c r="C35" t="str">
        <f t="shared" si="0"/>
        <v>Pfizer</v>
      </c>
      <c r="D35" t="str">
        <f t="shared" si="6"/>
        <v>elderly</v>
      </c>
      <c r="E35" s="4" t="s">
        <v>113</v>
      </c>
      <c r="F35" t="s">
        <v>36</v>
      </c>
      <c r="G35" t="s">
        <v>2</v>
      </c>
      <c r="H35">
        <v>0</v>
      </c>
      <c r="I35" t="s">
        <v>8</v>
      </c>
      <c r="J35" t="s">
        <v>16</v>
      </c>
      <c r="L35">
        <v>1763.6618147382401</v>
      </c>
      <c r="M35" s="2">
        <f>L35/L$35</f>
        <v>1</v>
      </c>
      <c r="N35" t="s">
        <v>11</v>
      </c>
      <c r="U35">
        <f>U34</f>
        <v>30</v>
      </c>
      <c r="V35" t="s">
        <v>8</v>
      </c>
      <c r="W35" t="s">
        <v>32</v>
      </c>
      <c r="X35">
        <v>1553</v>
      </c>
      <c r="Y35">
        <f>X33-X35-8</f>
        <v>3</v>
      </c>
      <c r="AA35" s="1">
        <f>1-(Y35/X35)/(Y34/X34)</f>
        <v>0.81358660656793302</v>
      </c>
      <c r="AB35" s="1"/>
    </row>
    <row r="36" spans="1:28" hidden="1" x14ac:dyDescent="0.2">
      <c r="A36" t="s">
        <v>117</v>
      </c>
      <c r="B36" t="s">
        <v>15</v>
      </c>
      <c r="C36" t="str">
        <f t="shared" si="0"/>
        <v>Pfizer</v>
      </c>
      <c r="D36" t="str">
        <f t="shared" si="6"/>
        <v>elderly</v>
      </c>
      <c r="E36" s="4" t="s">
        <v>113</v>
      </c>
      <c r="F36" t="s">
        <v>36</v>
      </c>
      <c r="G36" t="s">
        <v>2</v>
      </c>
      <c r="H36">
        <v>0</v>
      </c>
      <c r="I36" t="s">
        <v>8</v>
      </c>
      <c r="J36" t="s">
        <v>45</v>
      </c>
      <c r="K36" t="s">
        <v>14</v>
      </c>
      <c r="L36">
        <v>1810.34818959265</v>
      </c>
      <c r="M36" s="2">
        <f>L36/L$35</f>
        <v>1.0264712738373478</v>
      </c>
      <c r="N36" t="s">
        <v>11</v>
      </c>
      <c r="U36">
        <v>60</v>
      </c>
      <c r="V36" t="s">
        <v>8</v>
      </c>
      <c r="W36" t="s">
        <v>16</v>
      </c>
      <c r="X36">
        <v>756</v>
      </c>
      <c r="Y36">
        <f>X34-X36-1</f>
        <v>15</v>
      </c>
    </row>
    <row r="37" spans="1:28" hidden="1" x14ac:dyDescent="0.2">
      <c r="A37" t="s">
        <v>117</v>
      </c>
      <c r="B37" t="s">
        <v>15</v>
      </c>
      <c r="C37" t="str">
        <f t="shared" si="0"/>
        <v>Pfizer</v>
      </c>
      <c r="D37" t="str">
        <f t="shared" si="6"/>
        <v>elderly</v>
      </c>
      <c r="E37" s="4" t="s">
        <v>113</v>
      </c>
      <c r="F37" t="s">
        <v>36</v>
      </c>
      <c r="G37" t="s">
        <v>2</v>
      </c>
      <c r="H37">
        <v>7.5</v>
      </c>
      <c r="I37" t="s">
        <v>8</v>
      </c>
      <c r="J37" t="s">
        <v>45</v>
      </c>
      <c r="K37" t="s">
        <v>14</v>
      </c>
      <c r="L37">
        <v>20481.345879401899</v>
      </c>
      <c r="M37" s="2">
        <f>L37/L$28</f>
        <v>9.8657735449912813</v>
      </c>
      <c r="N37" t="s">
        <v>11</v>
      </c>
      <c r="U37">
        <f>U36</f>
        <v>60</v>
      </c>
      <c r="V37" t="s">
        <v>8</v>
      </c>
      <c r="W37" t="s">
        <v>32</v>
      </c>
      <c r="X37">
        <v>1546</v>
      </c>
      <c r="Y37">
        <f>X35-X37-3</f>
        <v>4</v>
      </c>
      <c r="AA37" s="1">
        <f>1-(Y37/X37)/(Y36/X36)</f>
        <v>0.86959896507115131</v>
      </c>
      <c r="AB37" s="1">
        <f>1-((Y37-Y35)/X37)/((Y36-Y34)/X36)</f>
        <v>0.93014230271668819</v>
      </c>
    </row>
    <row r="38" spans="1:28" hidden="1" x14ac:dyDescent="0.2">
      <c r="A38" t="s">
        <v>117</v>
      </c>
      <c r="B38" t="s">
        <v>15</v>
      </c>
      <c r="C38" t="str">
        <f t="shared" si="0"/>
        <v>Pfizer</v>
      </c>
      <c r="D38" t="str">
        <f t="shared" si="6"/>
        <v>elderly</v>
      </c>
      <c r="E38" s="4" t="s">
        <v>113</v>
      </c>
      <c r="F38" t="s">
        <v>36</v>
      </c>
      <c r="G38" t="s">
        <v>2</v>
      </c>
      <c r="H38">
        <v>30</v>
      </c>
      <c r="I38" t="s">
        <v>8</v>
      </c>
      <c r="J38" t="s">
        <v>45</v>
      </c>
      <c r="K38" t="s">
        <v>14</v>
      </c>
      <c r="L38">
        <v>13119.769921081401</v>
      </c>
      <c r="M38" s="2">
        <f>L38/L$28</f>
        <v>6.31973502942264</v>
      </c>
      <c r="N38" t="s">
        <v>11</v>
      </c>
      <c r="U38">
        <v>90</v>
      </c>
      <c r="V38" t="s">
        <v>8</v>
      </c>
      <c r="W38" t="s">
        <v>16</v>
      </c>
      <c r="X38">
        <v>737</v>
      </c>
      <c r="Y38">
        <f>X36-X38-1</f>
        <v>18</v>
      </c>
    </row>
    <row r="39" spans="1:28" hidden="1" x14ac:dyDescent="0.2">
      <c r="A39" t="s">
        <v>117</v>
      </c>
      <c r="B39" t="s">
        <v>15</v>
      </c>
      <c r="C39" t="str">
        <f t="shared" si="0"/>
        <v>Pfizer</v>
      </c>
      <c r="D39" t="str">
        <f t="shared" si="6"/>
        <v>elderly</v>
      </c>
      <c r="E39" s="4" t="s">
        <v>113</v>
      </c>
      <c r="F39" t="s">
        <v>36</v>
      </c>
      <c r="G39" t="s">
        <v>2</v>
      </c>
      <c r="H39">
        <v>90</v>
      </c>
      <c r="I39" t="s">
        <v>8</v>
      </c>
      <c r="J39" t="s">
        <v>45</v>
      </c>
      <c r="K39" t="s">
        <v>14</v>
      </c>
      <c r="L39">
        <v>6801.4294838113601</v>
      </c>
      <c r="M39" s="2">
        <f>L39/L$28</f>
        <v>3.2762184411422735</v>
      </c>
      <c r="N39" t="s">
        <v>11</v>
      </c>
      <c r="U39">
        <f>U38</f>
        <v>90</v>
      </c>
      <c r="V39" t="s">
        <v>8</v>
      </c>
      <c r="W39" t="s">
        <v>32</v>
      </c>
      <c r="X39">
        <v>1538</v>
      </c>
      <c r="Y39">
        <f>X37-X39-6</f>
        <v>2</v>
      </c>
      <c r="AA39" s="1">
        <f>1-(Y39/X39)/(Y38/X38)</f>
        <v>0.94675624909695133</v>
      </c>
      <c r="AB39" s="1">
        <f>1-((Y39-Y37)/X39)/((Y38-Y36)/X38)</f>
        <v>1.3194625054182922</v>
      </c>
    </row>
    <row r="40" spans="1:28" hidden="1" x14ac:dyDescent="0.2">
      <c r="A40" t="s">
        <v>117</v>
      </c>
      <c r="B40" t="s">
        <v>15</v>
      </c>
      <c r="C40" t="str">
        <f t="shared" si="0"/>
        <v>Pfizer</v>
      </c>
      <c r="D40" t="str">
        <f t="shared" si="6"/>
        <v>elderly</v>
      </c>
      <c r="E40" s="4" t="s">
        <v>113</v>
      </c>
      <c r="F40" t="s">
        <v>36</v>
      </c>
      <c r="G40" t="s">
        <v>2</v>
      </c>
      <c r="H40">
        <v>180</v>
      </c>
      <c r="I40" t="s">
        <v>8</v>
      </c>
      <c r="J40" t="s">
        <v>45</v>
      </c>
      <c r="K40" t="s">
        <v>14</v>
      </c>
      <c r="L40">
        <v>6753.0945449733199</v>
      </c>
      <c r="M40" s="2">
        <f>L40/L$28</f>
        <v>3.2529357153050675</v>
      </c>
      <c r="N40" t="s">
        <v>11</v>
      </c>
      <c r="U40">
        <v>120</v>
      </c>
      <c r="V40" t="s">
        <v>8</v>
      </c>
      <c r="W40" t="s">
        <v>16</v>
      </c>
      <c r="X40">
        <v>729</v>
      </c>
      <c r="Y40">
        <f>X38-X40-1</f>
        <v>7</v>
      </c>
    </row>
    <row r="41" spans="1:28" hidden="1" x14ac:dyDescent="0.2">
      <c r="A41" t="s">
        <v>117</v>
      </c>
      <c r="B41" t="s">
        <v>15</v>
      </c>
      <c r="C41" t="str">
        <f t="shared" si="0"/>
        <v>Pfizer</v>
      </c>
      <c r="D41" t="str">
        <f t="shared" si="6"/>
        <v>elderly</v>
      </c>
      <c r="E41" s="4" t="s">
        <v>113</v>
      </c>
      <c r="F41" t="s">
        <v>36</v>
      </c>
      <c r="G41" t="s">
        <v>2</v>
      </c>
      <c r="H41">
        <v>360</v>
      </c>
      <c r="I41" t="s">
        <v>8</v>
      </c>
      <c r="J41" t="s">
        <v>45</v>
      </c>
      <c r="K41" t="s">
        <v>14</v>
      </c>
      <c r="L41">
        <v>3653.2917955128401</v>
      </c>
      <c r="M41" s="2">
        <f>L41/L$28</f>
        <v>1.7597744679734297</v>
      </c>
      <c r="N41" t="s">
        <v>11</v>
      </c>
      <c r="U41">
        <f>U40</f>
        <v>120</v>
      </c>
      <c r="V41" t="s">
        <v>8</v>
      </c>
      <c r="W41" t="s">
        <v>32</v>
      </c>
      <c r="X41">
        <v>1527</v>
      </c>
      <c r="Y41">
        <f>X39-X41-4</f>
        <v>7</v>
      </c>
      <c r="AA41" s="1">
        <f>1-(Y41/X41)/(Y40/X40)</f>
        <v>0.52259332023575644</v>
      </c>
      <c r="AB41" s="1">
        <f>1-((Y41-Y39)/X41)/((Y40-Y38)/X40)</f>
        <v>1.2170030362564743</v>
      </c>
    </row>
    <row r="42" spans="1:28" hidden="1" x14ac:dyDescent="0.2">
      <c r="A42" t="s">
        <v>118</v>
      </c>
      <c r="B42" t="s">
        <v>3</v>
      </c>
      <c r="C42" t="str">
        <f t="shared" si="0"/>
        <v>Pfizer</v>
      </c>
      <c r="D42" t="str">
        <f t="shared" si="6"/>
        <v>infants</v>
      </c>
      <c r="E42" t="s">
        <v>114</v>
      </c>
      <c r="F42" t="s">
        <v>25</v>
      </c>
      <c r="G42" t="s">
        <v>2</v>
      </c>
      <c r="H42">
        <v>0</v>
      </c>
      <c r="I42" t="s">
        <v>9</v>
      </c>
      <c r="J42" t="s">
        <v>16</v>
      </c>
      <c r="N42" t="s">
        <v>13</v>
      </c>
      <c r="O42">
        <v>3480</v>
      </c>
      <c r="U42">
        <v>150</v>
      </c>
      <c r="V42" t="s">
        <v>8</v>
      </c>
      <c r="W42" t="s">
        <v>16</v>
      </c>
      <c r="X42">
        <v>724</v>
      </c>
      <c r="Y42">
        <f>X40-X42-2</f>
        <v>3</v>
      </c>
    </row>
    <row r="43" spans="1:28" hidden="1" x14ac:dyDescent="0.2">
      <c r="A43" t="s">
        <v>118</v>
      </c>
      <c r="B43" t="s">
        <v>3</v>
      </c>
      <c r="C43" t="str">
        <f t="shared" si="0"/>
        <v>Pfizer</v>
      </c>
      <c r="D43" t="str">
        <f t="shared" si="6"/>
        <v>infants</v>
      </c>
      <c r="E43" t="s">
        <v>114</v>
      </c>
      <c r="F43" t="s">
        <v>25</v>
      </c>
      <c r="G43" t="s">
        <v>2</v>
      </c>
      <c r="H43">
        <v>0</v>
      </c>
      <c r="I43" t="s">
        <v>9</v>
      </c>
      <c r="J43" t="s">
        <v>45</v>
      </c>
      <c r="K43" t="s">
        <v>5</v>
      </c>
      <c r="N43" t="s">
        <v>13</v>
      </c>
      <c r="O43">
        <v>3495</v>
      </c>
      <c r="U43">
        <f>U42</f>
        <v>150</v>
      </c>
      <c r="V43" t="s">
        <v>8</v>
      </c>
      <c r="W43" t="s">
        <v>32</v>
      </c>
      <c r="X43">
        <v>1519</v>
      </c>
      <c r="Y43">
        <f>X41-X43-3</f>
        <v>5</v>
      </c>
      <c r="AA43" s="1">
        <f>1-(Y43/X43)/(Y42/X42)</f>
        <v>0.20561773096335301</v>
      </c>
      <c r="AB43" s="1">
        <f>1-((Y43-Y41)/X43)/((Y42-Y40)/X42)</f>
        <v>0.76168531928900596</v>
      </c>
    </row>
    <row r="44" spans="1:28" hidden="1" x14ac:dyDescent="0.2">
      <c r="A44" t="s">
        <v>118</v>
      </c>
      <c r="B44" t="s">
        <v>3</v>
      </c>
      <c r="C44" t="str">
        <f t="shared" si="0"/>
        <v>Pfizer</v>
      </c>
      <c r="D44" t="str">
        <f t="shared" si="6"/>
        <v>infants</v>
      </c>
      <c r="E44" t="s">
        <v>114</v>
      </c>
      <c r="F44" t="s">
        <v>25</v>
      </c>
      <c r="G44" t="s">
        <v>2</v>
      </c>
      <c r="H44">
        <v>30</v>
      </c>
      <c r="I44" t="s">
        <v>9</v>
      </c>
      <c r="J44" t="s">
        <v>16</v>
      </c>
      <c r="N44" t="s">
        <v>13</v>
      </c>
      <c r="O44">
        <v>3292</v>
      </c>
      <c r="P44">
        <v>8</v>
      </c>
      <c r="Q44">
        <v>7</v>
      </c>
    </row>
    <row r="45" spans="1:28" hidden="1" x14ac:dyDescent="0.2">
      <c r="A45" t="s">
        <v>118</v>
      </c>
      <c r="B45" t="s">
        <v>3</v>
      </c>
      <c r="C45" t="str">
        <f t="shared" si="0"/>
        <v>Pfizer</v>
      </c>
      <c r="D45" t="str">
        <f t="shared" si="6"/>
        <v>infants</v>
      </c>
      <c r="E45" t="s">
        <v>114</v>
      </c>
      <c r="F45" t="s">
        <v>25</v>
      </c>
      <c r="G45" t="s">
        <v>2</v>
      </c>
      <c r="H45">
        <v>30</v>
      </c>
      <c r="I45" t="s">
        <v>9</v>
      </c>
      <c r="J45" t="s">
        <v>45</v>
      </c>
      <c r="K45" t="s">
        <v>5</v>
      </c>
      <c r="N45" t="s">
        <v>13</v>
      </c>
      <c r="O45">
        <v>3349</v>
      </c>
      <c r="P45">
        <v>2</v>
      </c>
      <c r="Q45">
        <v>1</v>
      </c>
    </row>
    <row r="46" spans="1:28" hidden="1" x14ac:dyDescent="0.2">
      <c r="A46" t="s">
        <v>118</v>
      </c>
      <c r="B46" t="s">
        <v>3</v>
      </c>
      <c r="C46" t="str">
        <f t="shared" si="0"/>
        <v>Pfizer</v>
      </c>
      <c r="D46" t="str">
        <f t="shared" si="6"/>
        <v>infants</v>
      </c>
      <c r="E46" t="s">
        <v>114</v>
      </c>
      <c r="F46" t="s">
        <v>25</v>
      </c>
      <c r="G46" t="s">
        <v>2</v>
      </c>
      <c r="H46">
        <f>H44+30</f>
        <v>60</v>
      </c>
      <c r="I46" t="s">
        <v>9</v>
      </c>
      <c r="J46" t="s">
        <v>16</v>
      </c>
      <c r="N46" t="s">
        <v>13</v>
      </c>
      <c r="O46">
        <v>2973</v>
      </c>
      <c r="Q46">
        <v>28</v>
      </c>
    </row>
    <row r="47" spans="1:28" hidden="1" x14ac:dyDescent="0.2">
      <c r="A47" t="s">
        <v>118</v>
      </c>
      <c r="B47" t="s">
        <v>3</v>
      </c>
      <c r="C47" t="str">
        <f t="shared" si="0"/>
        <v>Pfizer</v>
      </c>
      <c r="D47" t="str">
        <f t="shared" si="6"/>
        <v>infants</v>
      </c>
      <c r="E47" t="s">
        <v>114</v>
      </c>
      <c r="F47" t="s">
        <v>25</v>
      </c>
      <c r="G47" t="s">
        <v>2</v>
      </c>
      <c r="H47">
        <f t="shared" ref="H47:H55" si="10">H45+30</f>
        <v>60</v>
      </c>
      <c r="I47" t="s">
        <v>9</v>
      </c>
      <c r="J47" t="s">
        <v>45</v>
      </c>
      <c r="K47" t="s">
        <v>5</v>
      </c>
      <c r="N47" t="s">
        <v>13</v>
      </c>
      <c r="O47">
        <v>3042</v>
      </c>
      <c r="P47">
        <v>12</v>
      </c>
      <c r="Q47">
        <v>4</v>
      </c>
    </row>
    <row r="48" spans="1:28" hidden="1" x14ac:dyDescent="0.2">
      <c r="A48" t="s">
        <v>118</v>
      </c>
      <c r="B48" t="s">
        <v>3</v>
      </c>
      <c r="C48" t="str">
        <f t="shared" si="0"/>
        <v>Pfizer</v>
      </c>
      <c r="D48" t="str">
        <f t="shared" si="6"/>
        <v>infants</v>
      </c>
      <c r="E48" t="s">
        <v>114</v>
      </c>
      <c r="F48" t="s">
        <v>25</v>
      </c>
      <c r="G48" t="s">
        <v>2</v>
      </c>
      <c r="H48">
        <f t="shared" si="10"/>
        <v>90</v>
      </c>
      <c r="I48" t="s">
        <v>9</v>
      </c>
      <c r="J48" t="s">
        <v>16</v>
      </c>
      <c r="N48" t="s">
        <v>13</v>
      </c>
      <c r="O48">
        <v>2899</v>
      </c>
      <c r="P48">
        <v>56</v>
      </c>
      <c r="Q48">
        <v>33</v>
      </c>
    </row>
    <row r="49" spans="1:32" hidden="1" x14ac:dyDescent="0.2">
      <c r="A49" t="s">
        <v>118</v>
      </c>
      <c r="B49" t="s">
        <v>3</v>
      </c>
      <c r="C49" t="str">
        <f t="shared" si="0"/>
        <v>Pfizer</v>
      </c>
      <c r="D49" t="str">
        <f t="shared" si="6"/>
        <v>infants</v>
      </c>
      <c r="E49" t="s">
        <v>114</v>
      </c>
      <c r="F49" t="s">
        <v>25</v>
      </c>
      <c r="G49" t="s">
        <v>2</v>
      </c>
      <c r="H49">
        <f t="shared" si="10"/>
        <v>90</v>
      </c>
      <c r="I49" t="s">
        <v>9</v>
      </c>
      <c r="J49" t="s">
        <v>45</v>
      </c>
      <c r="K49" t="s">
        <v>5</v>
      </c>
      <c r="N49" t="s">
        <v>13</v>
      </c>
      <c r="O49">
        <v>2981</v>
      </c>
      <c r="P49">
        <v>24</v>
      </c>
      <c r="Q49">
        <v>6</v>
      </c>
      <c r="V49">
        <v>15.242633684279101</v>
      </c>
      <c r="W49">
        <v>1763.6618147382401</v>
      </c>
    </row>
    <row r="50" spans="1:32" hidden="1" x14ac:dyDescent="0.2">
      <c r="A50" t="s">
        <v>118</v>
      </c>
      <c r="B50" t="s">
        <v>3</v>
      </c>
      <c r="C50" t="str">
        <f t="shared" si="0"/>
        <v>Pfizer</v>
      </c>
      <c r="D50" t="str">
        <f t="shared" si="6"/>
        <v>infants</v>
      </c>
      <c r="E50" t="s">
        <v>114</v>
      </c>
      <c r="F50" t="s">
        <v>25</v>
      </c>
      <c r="G50" t="s">
        <v>2</v>
      </c>
      <c r="H50">
        <f t="shared" si="10"/>
        <v>120</v>
      </c>
      <c r="I50" t="s">
        <v>9</v>
      </c>
      <c r="J50" t="s">
        <v>16</v>
      </c>
      <c r="N50" t="s">
        <v>13</v>
      </c>
      <c r="O50">
        <v>2833</v>
      </c>
      <c r="P50">
        <v>81</v>
      </c>
      <c r="Q50">
        <v>46</v>
      </c>
      <c r="V50">
        <v>15.227727592465801</v>
      </c>
      <c r="W50">
        <v>1810.34818959265</v>
      </c>
    </row>
    <row r="51" spans="1:32" hidden="1" x14ac:dyDescent="0.2">
      <c r="A51" t="s">
        <v>118</v>
      </c>
      <c r="B51" t="s">
        <v>3</v>
      </c>
      <c r="C51" t="str">
        <f t="shared" si="0"/>
        <v>Pfizer</v>
      </c>
      <c r="D51" t="str">
        <f t="shared" si="6"/>
        <v>infants</v>
      </c>
      <c r="E51" t="s">
        <v>114</v>
      </c>
      <c r="F51" t="s">
        <v>25</v>
      </c>
      <c r="G51" t="s">
        <v>2</v>
      </c>
      <c r="H51">
        <f t="shared" si="10"/>
        <v>120</v>
      </c>
      <c r="I51" t="s">
        <v>9</v>
      </c>
      <c r="J51" t="s">
        <v>45</v>
      </c>
      <c r="K51" t="s">
        <v>5</v>
      </c>
      <c r="N51" t="s">
        <v>13</v>
      </c>
      <c r="O51">
        <v>2916</v>
      </c>
      <c r="P51">
        <v>35</v>
      </c>
      <c r="Q51">
        <v>12</v>
      </c>
      <c r="V51">
        <v>15.4490419429094</v>
      </c>
      <c r="W51">
        <v>20481.345879401899</v>
      </c>
    </row>
    <row r="52" spans="1:32" hidden="1" x14ac:dyDescent="0.2">
      <c r="A52" t="s">
        <v>118</v>
      </c>
      <c r="B52" t="s">
        <v>3</v>
      </c>
      <c r="C52" t="str">
        <f t="shared" si="0"/>
        <v>Pfizer</v>
      </c>
      <c r="D52" t="str">
        <f t="shared" si="6"/>
        <v>infants</v>
      </c>
      <c r="E52" t="s">
        <v>114</v>
      </c>
      <c r="F52" t="s">
        <v>25</v>
      </c>
      <c r="G52" t="s">
        <v>2</v>
      </c>
      <c r="H52">
        <f t="shared" si="10"/>
        <v>150</v>
      </c>
      <c r="I52" t="s">
        <v>9</v>
      </c>
      <c r="J52" t="s">
        <v>16</v>
      </c>
      <c r="N52" t="s">
        <v>13</v>
      </c>
      <c r="O52">
        <v>2776</v>
      </c>
      <c r="P52">
        <v>99</v>
      </c>
      <c r="Q52">
        <v>55</v>
      </c>
      <c r="V52">
        <v>16.223420791860899</v>
      </c>
      <c r="W52">
        <v>13119.769921081401</v>
      </c>
    </row>
    <row r="53" spans="1:32" hidden="1" x14ac:dyDescent="0.2">
      <c r="A53" t="s">
        <v>118</v>
      </c>
      <c r="B53" t="s">
        <v>3</v>
      </c>
      <c r="C53" t="str">
        <f t="shared" si="0"/>
        <v>Pfizer</v>
      </c>
      <c r="D53" t="str">
        <f t="shared" si="6"/>
        <v>infants</v>
      </c>
      <c r="E53" t="s">
        <v>114</v>
      </c>
      <c r="F53" t="s">
        <v>25</v>
      </c>
      <c r="G53" t="s">
        <v>2</v>
      </c>
      <c r="H53">
        <f t="shared" si="10"/>
        <v>150</v>
      </c>
      <c r="I53" t="s">
        <v>9</v>
      </c>
      <c r="J53" t="s">
        <v>45</v>
      </c>
      <c r="K53" t="s">
        <v>5</v>
      </c>
      <c r="N53" t="s">
        <v>13</v>
      </c>
      <c r="O53">
        <v>2867</v>
      </c>
      <c r="P53">
        <v>47</v>
      </c>
      <c r="Q53">
        <v>16</v>
      </c>
      <c r="V53">
        <v>18.2036539762675</v>
      </c>
      <c r="W53">
        <v>6801.4294838113601</v>
      </c>
    </row>
    <row r="54" spans="1:32" hidden="1" x14ac:dyDescent="0.2">
      <c r="A54" t="s">
        <v>118</v>
      </c>
      <c r="B54" t="s">
        <v>3</v>
      </c>
      <c r="C54" t="str">
        <f t="shared" si="0"/>
        <v>Pfizer</v>
      </c>
      <c r="D54" t="str">
        <f t="shared" si="6"/>
        <v>infants</v>
      </c>
      <c r="E54" t="s">
        <v>114</v>
      </c>
      <c r="F54" t="s">
        <v>25</v>
      </c>
      <c r="G54" t="s">
        <v>2</v>
      </c>
      <c r="H54">
        <f t="shared" si="10"/>
        <v>180</v>
      </c>
      <c r="I54" t="s">
        <v>9</v>
      </c>
      <c r="J54" t="s">
        <v>16</v>
      </c>
      <c r="N54" t="s">
        <v>13</v>
      </c>
      <c r="O54">
        <v>2749</v>
      </c>
      <c r="P54">
        <v>117</v>
      </c>
      <c r="Q54">
        <v>62</v>
      </c>
      <c r="V54">
        <v>21.210425639167902</v>
      </c>
      <c r="W54">
        <v>6753.0945449733199</v>
      </c>
    </row>
    <row r="55" spans="1:32" hidden="1" x14ac:dyDescent="0.2">
      <c r="A55" t="s">
        <v>118</v>
      </c>
      <c r="B55" t="s">
        <v>3</v>
      </c>
      <c r="C55" t="str">
        <f t="shared" si="0"/>
        <v>Pfizer</v>
      </c>
      <c r="D55" t="str">
        <f t="shared" si="6"/>
        <v>infants</v>
      </c>
      <c r="E55" t="s">
        <v>114</v>
      </c>
      <c r="F55" t="s">
        <v>25</v>
      </c>
      <c r="G55" t="s">
        <v>2</v>
      </c>
      <c r="H55">
        <f t="shared" si="10"/>
        <v>180</v>
      </c>
      <c r="I55" t="s">
        <v>9</v>
      </c>
      <c r="J55" t="s">
        <v>45</v>
      </c>
      <c r="K55" t="s">
        <v>5</v>
      </c>
      <c r="N55" t="s">
        <v>13</v>
      </c>
      <c r="O55">
        <v>2820</v>
      </c>
      <c r="P55">
        <v>57</v>
      </c>
      <c r="Q55">
        <v>19</v>
      </c>
      <c r="V55">
        <v>27.224453887333102</v>
      </c>
      <c r="W55">
        <v>3653.2917955128401</v>
      </c>
    </row>
    <row r="56" spans="1:32" hidden="1" x14ac:dyDescent="0.2">
      <c r="A56" t="s">
        <v>122</v>
      </c>
      <c r="B56" t="s">
        <v>30</v>
      </c>
      <c r="C56" t="str">
        <f t="shared" si="0"/>
        <v>Pfizer</v>
      </c>
      <c r="D56" t="str">
        <f t="shared" si="6"/>
        <v>elderly</v>
      </c>
      <c r="E56" t="s">
        <v>114</v>
      </c>
      <c r="F56" t="s">
        <v>25</v>
      </c>
      <c r="G56" t="s">
        <v>2</v>
      </c>
      <c r="H56">
        <v>1</v>
      </c>
      <c r="I56" t="s">
        <v>8</v>
      </c>
      <c r="J56" t="s">
        <v>16</v>
      </c>
      <c r="N56" t="s">
        <v>13</v>
      </c>
      <c r="O56">
        <v>17069</v>
      </c>
    </row>
    <row r="57" spans="1:32" hidden="1" x14ac:dyDescent="0.2">
      <c r="A57" t="s">
        <v>122</v>
      </c>
      <c r="B57" t="s">
        <v>30</v>
      </c>
      <c r="C57" t="str">
        <f t="shared" si="0"/>
        <v>Pfizer</v>
      </c>
      <c r="D57" t="str">
        <f t="shared" si="6"/>
        <v>elderly</v>
      </c>
      <c r="E57" t="s">
        <v>114</v>
      </c>
      <c r="F57" t="s">
        <v>25</v>
      </c>
      <c r="G57" t="s">
        <v>2</v>
      </c>
      <c r="H57">
        <v>1</v>
      </c>
      <c r="I57" t="s">
        <v>8</v>
      </c>
      <c r="J57" t="s">
        <v>45</v>
      </c>
      <c r="K57" t="s">
        <v>5</v>
      </c>
      <c r="N57" t="s">
        <v>13</v>
      </c>
      <c r="O57">
        <v>17215</v>
      </c>
    </row>
    <row r="58" spans="1:32" hidden="1" x14ac:dyDescent="0.2">
      <c r="A58" t="s">
        <v>122</v>
      </c>
      <c r="B58" t="s">
        <v>30</v>
      </c>
      <c r="C58" t="str">
        <f t="shared" si="0"/>
        <v>Pfizer</v>
      </c>
      <c r="D58" t="str">
        <f t="shared" si="6"/>
        <v>elderly</v>
      </c>
      <c r="E58" t="s">
        <v>114</v>
      </c>
      <c r="F58" t="s">
        <v>25</v>
      </c>
      <c r="G58" t="s">
        <v>2</v>
      </c>
      <c r="H58">
        <v>35</v>
      </c>
      <c r="I58" t="s">
        <v>8</v>
      </c>
      <c r="J58" t="s">
        <v>16</v>
      </c>
      <c r="N58" t="s">
        <v>13</v>
      </c>
      <c r="O58">
        <v>17069</v>
      </c>
      <c r="P58">
        <v>14</v>
      </c>
      <c r="Y58" t="s">
        <v>3</v>
      </c>
      <c r="AD58" t="s">
        <v>15</v>
      </c>
    </row>
    <row r="59" spans="1:32" hidden="1" x14ac:dyDescent="0.2">
      <c r="A59" t="s">
        <v>122</v>
      </c>
      <c r="B59" t="s">
        <v>30</v>
      </c>
      <c r="C59" t="str">
        <f t="shared" si="0"/>
        <v>Pfizer</v>
      </c>
      <c r="D59" t="str">
        <f t="shared" si="6"/>
        <v>elderly</v>
      </c>
      <c r="E59" t="s">
        <v>114</v>
      </c>
      <c r="F59" t="s">
        <v>25</v>
      </c>
      <c r="G59" t="s">
        <v>2</v>
      </c>
      <c r="H59">
        <v>35</v>
      </c>
      <c r="I59" t="s">
        <v>8</v>
      </c>
      <c r="J59" t="s">
        <v>45</v>
      </c>
      <c r="K59" t="s">
        <v>5</v>
      </c>
      <c r="N59" t="s">
        <v>13</v>
      </c>
      <c r="O59">
        <v>17215</v>
      </c>
      <c r="P59">
        <v>4</v>
      </c>
      <c r="X59" t="s">
        <v>28</v>
      </c>
      <c r="Y59" t="s">
        <v>24</v>
      </c>
      <c r="Z59" t="s">
        <v>27</v>
      </c>
      <c r="AA59" t="s">
        <v>25</v>
      </c>
      <c r="AB59" t="s">
        <v>26</v>
      </c>
      <c r="AC59" t="s">
        <v>28</v>
      </c>
      <c r="AD59" t="s">
        <v>24</v>
      </c>
      <c r="AE59" t="s">
        <v>27</v>
      </c>
      <c r="AF59" t="s">
        <v>29</v>
      </c>
    </row>
    <row r="60" spans="1:32" hidden="1" x14ac:dyDescent="0.2">
      <c r="A60" t="s">
        <v>122</v>
      </c>
      <c r="B60" t="s">
        <v>30</v>
      </c>
      <c r="C60" t="str">
        <f t="shared" si="0"/>
        <v>Pfizer</v>
      </c>
      <c r="D60" t="str">
        <f t="shared" si="6"/>
        <v>elderly</v>
      </c>
      <c r="E60" t="s">
        <v>114</v>
      </c>
      <c r="F60" t="s">
        <v>25</v>
      </c>
      <c r="G60" t="s">
        <v>2</v>
      </c>
      <c r="H60">
        <v>72</v>
      </c>
      <c r="I60" t="s">
        <v>8</v>
      </c>
      <c r="J60" t="s">
        <v>16</v>
      </c>
      <c r="N60" t="s">
        <v>13</v>
      </c>
      <c r="O60">
        <v>17069</v>
      </c>
      <c r="P60">
        <v>25</v>
      </c>
      <c r="X60">
        <v>0</v>
      </c>
      <c r="Y60" s="2">
        <v>12.616043830068623</v>
      </c>
      <c r="Z60" s="2">
        <f>LOG10(Y60)</f>
        <v>1.100923189129017</v>
      </c>
      <c r="AC60">
        <v>0</v>
      </c>
      <c r="AD60" s="2">
        <v>1.0449200866968302</v>
      </c>
      <c r="AE60" s="2">
        <f t="shared" ref="AE60:AE65" si="11">LOG10(AD60)</f>
        <v>1.9083077783263198E-2</v>
      </c>
    </row>
    <row r="61" spans="1:32" hidden="1" x14ac:dyDescent="0.2">
      <c r="A61" t="s">
        <v>122</v>
      </c>
      <c r="B61" t="s">
        <v>30</v>
      </c>
      <c r="C61" t="str">
        <f t="shared" si="0"/>
        <v>Pfizer</v>
      </c>
      <c r="D61" t="str">
        <f t="shared" si="6"/>
        <v>elderly</v>
      </c>
      <c r="E61" t="s">
        <v>114</v>
      </c>
      <c r="F61" t="s">
        <v>25</v>
      </c>
      <c r="G61" t="s">
        <v>2</v>
      </c>
      <c r="H61">
        <v>72</v>
      </c>
      <c r="I61" t="s">
        <v>8</v>
      </c>
      <c r="J61" t="s">
        <v>45</v>
      </c>
      <c r="K61" t="s">
        <v>5</v>
      </c>
      <c r="N61" t="s">
        <v>13</v>
      </c>
      <c r="O61">
        <v>17215</v>
      </c>
      <c r="P61">
        <v>12</v>
      </c>
      <c r="X61">
        <v>30</v>
      </c>
      <c r="Y61" s="2">
        <v>7.1139571236166752</v>
      </c>
      <c r="Z61" s="2">
        <f t="shared" ref="Z61:Z64" si="12">LOG10(Y61)</f>
        <v>0.85211124333039168</v>
      </c>
      <c r="AA61" s="3">
        <v>0.75425500149298297</v>
      </c>
      <c r="AB61" s="3">
        <v>0.85957428656741885</v>
      </c>
      <c r="AC61">
        <v>7</v>
      </c>
      <c r="AD61" s="2">
        <v>9.8095808684713699</v>
      </c>
      <c r="AE61" s="2">
        <f t="shared" si="11"/>
        <v>0.99165045178374855</v>
      </c>
    </row>
    <row r="62" spans="1:32" hidden="1" x14ac:dyDescent="0.2">
      <c r="A62" t="s">
        <v>122</v>
      </c>
      <c r="B62" t="s">
        <v>30</v>
      </c>
      <c r="C62" t="str">
        <f t="shared" si="0"/>
        <v>Pfizer</v>
      </c>
      <c r="D62" t="str">
        <f t="shared" si="6"/>
        <v>elderly</v>
      </c>
      <c r="E62" t="s">
        <v>114</v>
      </c>
      <c r="F62" t="s">
        <v>25</v>
      </c>
      <c r="G62" t="s">
        <v>2</v>
      </c>
      <c r="H62">
        <v>104</v>
      </c>
      <c r="I62" t="s">
        <v>8</v>
      </c>
      <c r="J62" t="s">
        <v>16</v>
      </c>
      <c r="N62" t="s">
        <v>13</v>
      </c>
      <c r="O62">
        <v>17069</v>
      </c>
      <c r="P62">
        <v>40</v>
      </c>
      <c r="X62">
        <v>60</v>
      </c>
      <c r="Y62" s="2">
        <v>5.8673591133821574</v>
      </c>
      <c r="Z62" s="2">
        <f t="shared" si="12"/>
        <v>0.7684426701470175</v>
      </c>
      <c r="AA62" s="3"/>
      <c r="AB62" s="3">
        <v>0.86038320653705269</v>
      </c>
      <c r="AC62">
        <v>35</v>
      </c>
      <c r="AD62" s="2">
        <v>8.2567235326730408</v>
      </c>
      <c r="AE62" s="2">
        <f t="shared" si="11"/>
        <v>0.91680774296521339</v>
      </c>
      <c r="AF62" s="3">
        <v>0.71670885025517617</v>
      </c>
    </row>
    <row r="63" spans="1:32" hidden="1" x14ac:dyDescent="0.2">
      <c r="A63" t="s">
        <v>122</v>
      </c>
      <c r="B63" t="s">
        <v>30</v>
      </c>
      <c r="C63" t="str">
        <f t="shared" si="0"/>
        <v>Pfizer</v>
      </c>
      <c r="D63" t="str">
        <f t="shared" si="6"/>
        <v>elderly</v>
      </c>
      <c r="E63" t="s">
        <v>114</v>
      </c>
      <c r="F63" t="s">
        <v>25</v>
      </c>
      <c r="G63" t="s">
        <v>2</v>
      </c>
      <c r="H63">
        <v>104</v>
      </c>
      <c r="I63" t="s">
        <v>8</v>
      </c>
      <c r="J63" t="s">
        <v>45</v>
      </c>
      <c r="K63" t="s">
        <v>5</v>
      </c>
      <c r="N63" t="s">
        <v>13</v>
      </c>
      <c r="O63">
        <v>17215</v>
      </c>
      <c r="P63">
        <v>17</v>
      </c>
      <c r="X63">
        <v>120</v>
      </c>
      <c r="Y63" s="2">
        <v>1.3763224776168486</v>
      </c>
      <c r="Z63" s="2">
        <f t="shared" si="12"/>
        <v>0.13872020267936075</v>
      </c>
      <c r="AA63" s="3">
        <v>0.58020034208877369</v>
      </c>
      <c r="AB63" s="3">
        <v>0.55159860715416265</v>
      </c>
      <c r="AC63">
        <v>90</v>
      </c>
      <c r="AD63" s="2">
        <v>4.6247906700785695</v>
      </c>
      <c r="AE63" s="2">
        <f t="shared" si="11"/>
        <v>0.66509208023458166</v>
      </c>
      <c r="AF63" s="3">
        <v>0.50424048794655829</v>
      </c>
    </row>
    <row r="64" spans="1:32" hidden="1" x14ac:dyDescent="0.2">
      <c r="A64" t="s">
        <v>122</v>
      </c>
      <c r="B64" t="s">
        <v>30</v>
      </c>
      <c r="C64" t="str">
        <f t="shared" si="0"/>
        <v>Pfizer</v>
      </c>
      <c r="D64" t="str">
        <f t="shared" si="6"/>
        <v>elderly</v>
      </c>
      <c r="E64" t="s">
        <v>114</v>
      </c>
      <c r="F64" t="s">
        <v>25</v>
      </c>
      <c r="G64" t="s">
        <v>2</v>
      </c>
      <c r="H64">
        <v>147</v>
      </c>
      <c r="I64" t="s">
        <v>8</v>
      </c>
      <c r="J64" t="s">
        <v>16</v>
      </c>
      <c r="N64" t="s">
        <v>13</v>
      </c>
      <c r="O64">
        <v>17069</v>
      </c>
      <c r="P64">
        <v>52</v>
      </c>
      <c r="X64">
        <v>180</v>
      </c>
      <c r="Y64" s="2">
        <v>0.73585143715488899</v>
      </c>
      <c r="Z64" s="2">
        <f t="shared" si="12"/>
        <v>-0.13320985758704182</v>
      </c>
      <c r="AA64" s="3">
        <v>0.52508637934169844</v>
      </c>
      <c r="AB64" s="3">
        <v>0.58221884498480247</v>
      </c>
      <c r="AC64">
        <v>180</v>
      </c>
      <c r="AD64" s="2">
        <v>3.8451356522481999</v>
      </c>
      <c r="AE64" s="2">
        <f t="shared" si="11"/>
        <v>0.5849116658497111</v>
      </c>
      <c r="AF64" s="3">
        <v>0.71670885025517617</v>
      </c>
    </row>
    <row r="65" spans="1:32" hidden="1" x14ac:dyDescent="0.2">
      <c r="A65" t="s">
        <v>122</v>
      </c>
      <c r="B65" t="s">
        <v>30</v>
      </c>
      <c r="C65" t="str">
        <f t="shared" si="0"/>
        <v>Pfizer</v>
      </c>
      <c r="D65" t="str">
        <f t="shared" si="6"/>
        <v>elderly</v>
      </c>
      <c r="E65" t="s">
        <v>114</v>
      </c>
      <c r="F65" t="s">
        <v>25</v>
      </c>
      <c r="G65" t="s">
        <v>2</v>
      </c>
      <c r="H65">
        <v>147</v>
      </c>
      <c r="I65" t="s">
        <v>8</v>
      </c>
      <c r="J65" t="s">
        <v>45</v>
      </c>
      <c r="K65" t="s">
        <v>5</v>
      </c>
      <c r="N65" t="s">
        <v>13</v>
      </c>
      <c r="O65">
        <v>17215</v>
      </c>
      <c r="P65">
        <v>19</v>
      </c>
      <c r="AC65">
        <v>360</v>
      </c>
      <c r="AD65" s="2">
        <v>2.4184116265243643</v>
      </c>
      <c r="AE65" s="2">
        <f t="shared" si="11"/>
        <v>0.3835302220473813</v>
      </c>
      <c r="AF65" s="3">
        <v>0.75212024397327915</v>
      </c>
    </row>
    <row r="66" spans="1:32" hidden="1" x14ac:dyDescent="0.2">
      <c r="A66" t="s">
        <v>122</v>
      </c>
      <c r="B66" t="s">
        <v>30</v>
      </c>
      <c r="C66" t="str">
        <f t="shared" si="0"/>
        <v>Pfizer</v>
      </c>
      <c r="D66" t="str">
        <f t="shared" si="6"/>
        <v>elderly</v>
      </c>
      <c r="E66" t="s">
        <v>114</v>
      </c>
      <c r="F66" t="s">
        <v>25</v>
      </c>
      <c r="G66" t="s">
        <v>2</v>
      </c>
      <c r="H66">
        <v>176</v>
      </c>
      <c r="I66" t="s">
        <v>8</v>
      </c>
      <c r="J66" t="s">
        <v>16</v>
      </c>
      <c r="N66" t="s">
        <v>13</v>
      </c>
      <c r="O66">
        <v>17069</v>
      </c>
      <c r="P66">
        <v>54</v>
      </c>
    </row>
    <row r="67" spans="1:32" hidden="1" x14ac:dyDescent="0.2">
      <c r="A67" t="s">
        <v>122</v>
      </c>
      <c r="B67" t="s">
        <v>30</v>
      </c>
      <c r="C67" t="str">
        <f t="shared" ref="C67:C101" si="13">LEFT(B67,FIND(" ",B67)-1)</f>
        <v>Pfizer</v>
      </c>
      <c r="D67" t="str">
        <f t="shared" si="6"/>
        <v>elderly</v>
      </c>
      <c r="E67" t="s">
        <v>114</v>
      </c>
      <c r="F67" t="s">
        <v>25</v>
      </c>
      <c r="G67" t="s">
        <v>2</v>
      </c>
      <c r="H67">
        <v>176</v>
      </c>
      <c r="I67" t="s">
        <v>8</v>
      </c>
      <c r="J67" t="s">
        <v>45</v>
      </c>
      <c r="K67" t="s">
        <v>5</v>
      </c>
      <c r="N67" t="s">
        <v>13</v>
      </c>
      <c r="O67">
        <v>17215</v>
      </c>
      <c r="P67">
        <v>21</v>
      </c>
    </row>
    <row r="68" spans="1:32" hidden="1" x14ac:dyDescent="0.2">
      <c r="A68" t="s">
        <v>122</v>
      </c>
      <c r="B68" t="s">
        <v>30</v>
      </c>
      <c r="C68" t="str">
        <f t="shared" si="13"/>
        <v>Pfizer</v>
      </c>
      <c r="D68" t="str">
        <f t="shared" si="6"/>
        <v>elderly</v>
      </c>
      <c r="E68" t="s">
        <v>114</v>
      </c>
      <c r="F68" t="s">
        <v>25</v>
      </c>
      <c r="G68" t="s">
        <v>2</v>
      </c>
      <c r="H68">
        <v>272</v>
      </c>
      <c r="I68" t="s">
        <v>8</v>
      </c>
      <c r="J68" t="s">
        <v>16</v>
      </c>
      <c r="N68" t="s">
        <v>13</v>
      </c>
      <c r="O68">
        <v>17069</v>
      </c>
      <c r="P68">
        <v>58</v>
      </c>
    </row>
    <row r="69" spans="1:32" hidden="1" x14ac:dyDescent="0.2">
      <c r="A69" t="s">
        <v>122</v>
      </c>
      <c r="B69" t="s">
        <v>30</v>
      </c>
      <c r="C69" t="str">
        <f t="shared" si="13"/>
        <v>Pfizer</v>
      </c>
      <c r="D69" t="str">
        <f t="shared" si="6"/>
        <v>elderly</v>
      </c>
      <c r="E69" t="s">
        <v>114</v>
      </c>
      <c r="F69" t="s">
        <v>25</v>
      </c>
      <c r="G69" t="s">
        <v>2</v>
      </c>
      <c r="H69">
        <v>272</v>
      </c>
      <c r="I69" t="s">
        <v>8</v>
      </c>
      <c r="J69" t="s">
        <v>45</v>
      </c>
      <c r="K69" t="s">
        <v>5</v>
      </c>
      <c r="N69" t="s">
        <v>13</v>
      </c>
      <c r="O69">
        <v>17215</v>
      </c>
      <c r="P69">
        <v>22</v>
      </c>
    </row>
    <row r="70" spans="1:32" hidden="1" x14ac:dyDescent="0.2">
      <c r="A70" t="s">
        <v>122</v>
      </c>
      <c r="B70" t="s">
        <v>30</v>
      </c>
      <c r="C70" t="str">
        <f t="shared" si="13"/>
        <v>Pfizer</v>
      </c>
      <c r="D70" t="str">
        <f t="shared" si="6"/>
        <v>elderly</v>
      </c>
      <c r="E70" t="s">
        <v>114</v>
      </c>
      <c r="F70" t="s">
        <v>25</v>
      </c>
      <c r="G70" t="s">
        <v>2</v>
      </c>
      <c r="H70">
        <v>311</v>
      </c>
      <c r="I70" t="s">
        <v>8</v>
      </c>
      <c r="J70" t="s">
        <v>16</v>
      </c>
      <c r="N70" t="s">
        <v>13</v>
      </c>
      <c r="O70">
        <v>17069</v>
      </c>
      <c r="P70">
        <v>58</v>
      </c>
    </row>
    <row r="71" spans="1:32" hidden="1" x14ac:dyDescent="0.2">
      <c r="A71" t="s">
        <v>122</v>
      </c>
      <c r="B71" t="s">
        <v>30</v>
      </c>
      <c r="C71" t="str">
        <f t="shared" si="13"/>
        <v>Pfizer</v>
      </c>
      <c r="D71" t="str">
        <f t="shared" si="6"/>
        <v>elderly</v>
      </c>
      <c r="E71" t="s">
        <v>114</v>
      </c>
      <c r="F71" t="s">
        <v>25</v>
      </c>
      <c r="G71" t="s">
        <v>2</v>
      </c>
      <c r="H71">
        <v>311</v>
      </c>
      <c r="I71" t="s">
        <v>8</v>
      </c>
      <c r="J71" t="s">
        <v>45</v>
      </c>
      <c r="K71" t="s">
        <v>5</v>
      </c>
      <c r="N71" t="s">
        <v>13</v>
      </c>
      <c r="O71">
        <v>17215</v>
      </c>
      <c r="P71">
        <v>22</v>
      </c>
    </row>
    <row r="72" spans="1:32" hidden="1" x14ac:dyDescent="0.2">
      <c r="B72" t="s">
        <v>59</v>
      </c>
      <c r="C72" t="str">
        <f t="shared" si="13"/>
        <v>AzSanofi</v>
      </c>
      <c r="D72" t="str">
        <f t="shared" si="6"/>
        <v>infants</v>
      </c>
      <c r="E72" s="4" t="s">
        <v>60</v>
      </c>
      <c r="F72" t="s">
        <v>36</v>
      </c>
      <c r="G72" t="s">
        <v>58</v>
      </c>
      <c r="H72">
        <v>0</v>
      </c>
      <c r="I72" t="s">
        <v>9</v>
      </c>
      <c r="J72" t="s">
        <v>45</v>
      </c>
      <c r="L72">
        <v>76.545637176432805</v>
      </c>
      <c r="N72" t="s">
        <v>13</v>
      </c>
    </row>
    <row r="73" spans="1:32" hidden="1" x14ac:dyDescent="0.2">
      <c r="B73" t="s">
        <v>59</v>
      </c>
      <c r="C73" t="str">
        <f t="shared" si="13"/>
        <v>AzSanofi</v>
      </c>
      <c r="D73" t="str">
        <f t="shared" si="6"/>
        <v>infants</v>
      </c>
      <c r="E73" s="4" t="s">
        <v>60</v>
      </c>
      <c r="F73" t="s">
        <v>36</v>
      </c>
      <c r="G73" t="s">
        <v>58</v>
      </c>
      <c r="H73">
        <v>91</v>
      </c>
      <c r="I73" t="s">
        <v>9</v>
      </c>
      <c r="J73" t="s">
        <v>45</v>
      </c>
      <c r="L73">
        <v>7362.6466418949203</v>
      </c>
      <c r="N73" t="s">
        <v>13</v>
      </c>
    </row>
    <row r="74" spans="1:32" hidden="1" x14ac:dyDescent="0.2">
      <c r="B74" t="s">
        <v>59</v>
      </c>
      <c r="C74" t="str">
        <f t="shared" si="13"/>
        <v>AzSanofi</v>
      </c>
      <c r="D74" t="str">
        <f t="shared" si="6"/>
        <v>infants</v>
      </c>
      <c r="E74" s="4" t="s">
        <v>60</v>
      </c>
      <c r="F74" t="s">
        <v>36</v>
      </c>
      <c r="G74" t="s">
        <v>58</v>
      </c>
      <c r="H74">
        <v>151</v>
      </c>
      <c r="I74" t="s">
        <v>9</v>
      </c>
      <c r="J74" t="s">
        <v>45</v>
      </c>
      <c r="L74">
        <v>5018.1828813193397</v>
      </c>
      <c r="N74" t="s">
        <v>13</v>
      </c>
    </row>
    <row r="75" spans="1:32" hidden="1" x14ac:dyDescent="0.2">
      <c r="B75" t="s">
        <v>59</v>
      </c>
      <c r="C75" t="str">
        <f t="shared" si="13"/>
        <v>AzSanofi</v>
      </c>
      <c r="D75" t="str">
        <f t="shared" si="6"/>
        <v>infants</v>
      </c>
      <c r="E75" s="4" t="s">
        <v>60</v>
      </c>
      <c r="F75" t="s">
        <v>36</v>
      </c>
      <c r="G75" t="s">
        <v>58</v>
      </c>
      <c r="H75">
        <v>361</v>
      </c>
      <c r="I75" t="s">
        <v>9</v>
      </c>
      <c r="J75" t="s">
        <v>45</v>
      </c>
      <c r="L75">
        <v>736.29108109194999</v>
      </c>
      <c r="N75" t="s">
        <v>13</v>
      </c>
    </row>
    <row r="76" spans="1:32" hidden="1" x14ac:dyDescent="0.2">
      <c r="B76" t="s">
        <v>59</v>
      </c>
      <c r="C76" t="str">
        <f t="shared" si="13"/>
        <v>AzSanofi</v>
      </c>
      <c r="D76" t="str">
        <f t="shared" si="6"/>
        <v>infants</v>
      </c>
      <c r="E76" s="4" t="s">
        <v>61</v>
      </c>
      <c r="F76" t="s">
        <v>36</v>
      </c>
      <c r="G76" t="s">
        <v>58</v>
      </c>
      <c r="H76">
        <v>0</v>
      </c>
      <c r="I76" t="s">
        <v>9</v>
      </c>
      <c r="J76" t="s">
        <v>45</v>
      </c>
      <c r="L76">
        <v>134.99620089886599</v>
      </c>
      <c r="N76" t="s">
        <v>13</v>
      </c>
    </row>
    <row r="77" spans="1:32" hidden="1" x14ac:dyDescent="0.2">
      <c r="B77" t="s">
        <v>59</v>
      </c>
      <c r="C77" t="str">
        <f t="shared" si="13"/>
        <v>AzSanofi</v>
      </c>
      <c r="D77" t="str">
        <f t="shared" si="6"/>
        <v>infants</v>
      </c>
      <c r="E77" s="4" t="s">
        <v>61</v>
      </c>
      <c r="F77" t="s">
        <v>36</v>
      </c>
      <c r="G77" t="s">
        <v>58</v>
      </c>
      <c r="H77">
        <v>91</v>
      </c>
      <c r="I77" t="s">
        <v>9</v>
      </c>
      <c r="J77" t="s">
        <v>45</v>
      </c>
      <c r="L77">
        <v>21859.581117764701</v>
      </c>
      <c r="N77" t="s">
        <v>13</v>
      </c>
    </row>
    <row r="78" spans="1:32" hidden="1" x14ac:dyDescent="0.2">
      <c r="B78" t="s">
        <v>59</v>
      </c>
      <c r="C78" t="str">
        <f t="shared" si="13"/>
        <v>AzSanofi</v>
      </c>
      <c r="D78" t="str">
        <f t="shared" si="6"/>
        <v>infants</v>
      </c>
      <c r="E78" s="4" t="s">
        <v>61</v>
      </c>
      <c r="F78" t="s">
        <v>36</v>
      </c>
      <c r="G78" t="s">
        <v>58</v>
      </c>
      <c r="H78">
        <v>151</v>
      </c>
      <c r="I78" t="s">
        <v>9</v>
      </c>
      <c r="J78" t="s">
        <v>45</v>
      </c>
      <c r="L78">
        <v>7300.2677186007404</v>
      </c>
      <c r="N78" t="s">
        <v>13</v>
      </c>
    </row>
    <row r="79" spans="1:32" hidden="1" x14ac:dyDescent="0.2">
      <c r="B79" t="s">
        <v>59</v>
      </c>
      <c r="C79" t="str">
        <f t="shared" si="13"/>
        <v>AzSanofi</v>
      </c>
      <c r="D79" t="str">
        <f t="shared" si="6"/>
        <v>infants</v>
      </c>
      <c r="E79" s="4" t="s">
        <v>61</v>
      </c>
      <c r="F79" t="s">
        <v>36</v>
      </c>
      <c r="G79" t="s">
        <v>58</v>
      </c>
      <c r="H79">
        <v>361</v>
      </c>
      <c r="I79" t="s">
        <v>9</v>
      </c>
      <c r="J79" t="s">
        <v>45</v>
      </c>
      <c r="L79">
        <v>1042.12388967064</v>
      </c>
      <c r="N79" t="s">
        <v>13</v>
      </c>
    </row>
    <row r="80" spans="1:32" hidden="1" x14ac:dyDescent="0.2">
      <c r="B80" t="s">
        <v>59</v>
      </c>
      <c r="C80" t="str">
        <f t="shared" si="13"/>
        <v>AzSanofi</v>
      </c>
      <c r="D80" t="str">
        <f t="shared" si="6"/>
        <v>infants</v>
      </c>
      <c r="E80" s="4" t="s">
        <v>60</v>
      </c>
      <c r="F80" t="s">
        <v>36</v>
      </c>
      <c r="G80" t="s">
        <v>58</v>
      </c>
      <c r="H80">
        <v>0</v>
      </c>
      <c r="I80" t="s">
        <v>9</v>
      </c>
      <c r="J80" t="s">
        <v>16</v>
      </c>
      <c r="L80">
        <v>90.273905899636304</v>
      </c>
      <c r="N80" t="s">
        <v>13</v>
      </c>
    </row>
    <row r="81" spans="2:14" hidden="1" x14ac:dyDescent="0.2">
      <c r="B81" t="s">
        <v>59</v>
      </c>
      <c r="C81" t="str">
        <f t="shared" si="13"/>
        <v>AzSanofi</v>
      </c>
      <c r="D81" t="str">
        <f t="shared" si="6"/>
        <v>infants</v>
      </c>
      <c r="E81" s="4" t="s">
        <v>60</v>
      </c>
      <c r="F81" t="s">
        <v>36</v>
      </c>
      <c r="G81" t="s">
        <v>58</v>
      </c>
      <c r="H81">
        <v>91</v>
      </c>
      <c r="I81" t="s">
        <v>9</v>
      </c>
      <c r="J81" t="s">
        <v>16</v>
      </c>
      <c r="L81">
        <v>52.214260361964001</v>
      </c>
      <c r="N81" t="s">
        <v>13</v>
      </c>
    </row>
    <row r="82" spans="2:14" hidden="1" x14ac:dyDescent="0.2">
      <c r="B82" t="s">
        <v>59</v>
      </c>
      <c r="C82" t="str">
        <f t="shared" si="13"/>
        <v>AzSanofi</v>
      </c>
      <c r="D82" t="str">
        <f t="shared" si="6"/>
        <v>infants</v>
      </c>
      <c r="E82" s="4" t="s">
        <v>60</v>
      </c>
      <c r="F82" t="s">
        <v>36</v>
      </c>
      <c r="G82" t="s">
        <v>58</v>
      </c>
      <c r="H82">
        <v>151</v>
      </c>
      <c r="I82" t="s">
        <v>9</v>
      </c>
      <c r="J82" t="s">
        <v>16</v>
      </c>
      <c r="L82">
        <v>49.494680745193897</v>
      </c>
      <c r="N82" t="s">
        <v>13</v>
      </c>
    </row>
    <row r="83" spans="2:14" hidden="1" x14ac:dyDescent="0.2">
      <c r="B83" t="s">
        <v>59</v>
      </c>
      <c r="C83" t="str">
        <f t="shared" si="13"/>
        <v>AzSanofi</v>
      </c>
      <c r="D83" t="str">
        <f t="shared" si="6"/>
        <v>infants</v>
      </c>
      <c r="E83" s="4" t="s">
        <v>60</v>
      </c>
      <c r="F83" t="s">
        <v>36</v>
      </c>
      <c r="G83" t="s">
        <v>58</v>
      </c>
      <c r="H83">
        <v>361</v>
      </c>
      <c r="I83" t="s">
        <v>9</v>
      </c>
      <c r="J83" t="s">
        <v>16</v>
      </c>
      <c r="L83">
        <v>39.939682677436103</v>
      </c>
      <c r="N83" t="s">
        <v>13</v>
      </c>
    </row>
    <row r="84" spans="2:14" hidden="1" x14ac:dyDescent="0.2">
      <c r="B84" t="s">
        <v>59</v>
      </c>
      <c r="C84" t="str">
        <f t="shared" si="13"/>
        <v>AzSanofi</v>
      </c>
      <c r="D84" t="str">
        <f t="shared" si="6"/>
        <v>infants</v>
      </c>
      <c r="E84" s="4" t="s">
        <v>61</v>
      </c>
      <c r="F84" t="s">
        <v>36</v>
      </c>
      <c r="G84" t="s">
        <v>58</v>
      </c>
      <c r="H84">
        <v>0</v>
      </c>
      <c r="I84" t="s">
        <v>9</v>
      </c>
      <c r="J84" t="s">
        <v>16</v>
      </c>
      <c r="L84">
        <v>94.4311924971488</v>
      </c>
      <c r="N84" t="s">
        <v>13</v>
      </c>
    </row>
    <row r="85" spans="2:14" hidden="1" x14ac:dyDescent="0.2">
      <c r="B85" t="s">
        <v>59</v>
      </c>
      <c r="C85" t="str">
        <f t="shared" si="13"/>
        <v>AzSanofi</v>
      </c>
      <c r="D85" t="str">
        <f t="shared" si="6"/>
        <v>infants</v>
      </c>
      <c r="E85" s="4" t="s">
        <v>61</v>
      </c>
      <c r="F85" t="s">
        <v>36</v>
      </c>
      <c r="G85" t="s">
        <v>58</v>
      </c>
      <c r="H85">
        <v>91</v>
      </c>
      <c r="I85" t="s">
        <v>9</v>
      </c>
      <c r="J85" t="s">
        <v>16</v>
      </c>
      <c r="L85">
        <v>87.019207442510407</v>
      </c>
      <c r="N85" t="s">
        <v>13</v>
      </c>
    </row>
    <row r="86" spans="2:14" hidden="1" x14ac:dyDescent="0.2">
      <c r="B86" t="s">
        <v>59</v>
      </c>
      <c r="C86" t="str">
        <f t="shared" si="13"/>
        <v>AzSanofi</v>
      </c>
      <c r="D86" t="str">
        <f t="shared" si="6"/>
        <v>infants</v>
      </c>
      <c r="E86" s="4" t="s">
        <v>61</v>
      </c>
      <c r="F86" t="s">
        <v>36</v>
      </c>
      <c r="G86" t="s">
        <v>58</v>
      </c>
      <c r="H86">
        <v>151</v>
      </c>
      <c r="I86" t="s">
        <v>9</v>
      </c>
      <c r="J86" t="s">
        <v>16</v>
      </c>
      <c r="L86">
        <v>46.379264983373702</v>
      </c>
      <c r="N86" t="s">
        <v>13</v>
      </c>
    </row>
    <row r="87" spans="2:14" hidden="1" x14ac:dyDescent="0.2">
      <c r="B87" t="s">
        <v>59</v>
      </c>
      <c r="C87" t="str">
        <f t="shared" si="13"/>
        <v>AzSanofi</v>
      </c>
      <c r="D87" t="str">
        <f t="shared" si="6"/>
        <v>infants</v>
      </c>
      <c r="E87" s="4" t="s">
        <v>61</v>
      </c>
      <c r="F87" t="s">
        <v>36</v>
      </c>
      <c r="G87" t="s">
        <v>58</v>
      </c>
      <c r="H87">
        <v>361</v>
      </c>
      <c r="I87" t="s">
        <v>9</v>
      </c>
      <c r="J87" t="s">
        <v>16</v>
      </c>
      <c r="L87">
        <v>47.932781450626798</v>
      </c>
      <c r="N87" t="s">
        <v>13</v>
      </c>
    </row>
    <row r="88" spans="2:14" hidden="1" x14ac:dyDescent="0.2">
      <c r="B88" t="s">
        <v>64</v>
      </c>
      <c r="C88" t="str">
        <f t="shared" si="13"/>
        <v>J&amp;J</v>
      </c>
      <c r="D88" t="str">
        <f t="shared" si="6"/>
        <v>elderly</v>
      </c>
      <c r="E88" s="4" t="s">
        <v>65</v>
      </c>
      <c r="F88" t="s">
        <v>36</v>
      </c>
      <c r="G88" t="s">
        <v>65</v>
      </c>
      <c r="H88">
        <v>0</v>
      </c>
      <c r="I88" t="s">
        <v>8</v>
      </c>
      <c r="J88" t="s">
        <v>45</v>
      </c>
      <c r="L88">
        <v>1</v>
      </c>
      <c r="N88" t="s">
        <v>10</v>
      </c>
    </row>
    <row r="89" spans="2:14" hidden="1" x14ac:dyDescent="0.2">
      <c r="B89" t="s">
        <v>64</v>
      </c>
      <c r="C89" t="str">
        <f t="shared" si="13"/>
        <v>J&amp;J</v>
      </c>
      <c r="D89" t="str">
        <f t="shared" si="6"/>
        <v>elderly</v>
      </c>
      <c r="E89" s="4" t="s">
        <v>65</v>
      </c>
      <c r="F89" t="s">
        <v>36</v>
      </c>
      <c r="G89" t="s">
        <v>65</v>
      </c>
      <c r="H89">
        <v>15</v>
      </c>
      <c r="I89" t="s">
        <v>8</v>
      </c>
      <c r="J89" t="s">
        <v>45</v>
      </c>
      <c r="L89">
        <v>12.1</v>
      </c>
      <c r="N89" t="s">
        <v>10</v>
      </c>
    </row>
    <row r="90" spans="2:14" hidden="1" x14ac:dyDescent="0.2">
      <c r="B90" t="s">
        <v>64</v>
      </c>
      <c r="C90" t="str">
        <f t="shared" si="13"/>
        <v>J&amp;J</v>
      </c>
      <c r="D90" t="str">
        <f t="shared" si="6"/>
        <v>elderly</v>
      </c>
      <c r="E90" s="4" t="s">
        <v>65</v>
      </c>
      <c r="F90" t="s">
        <v>36</v>
      </c>
      <c r="G90" t="s">
        <v>65</v>
      </c>
      <c r="H90">
        <v>85</v>
      </c>
      <c r="I90" t="s">
        <v>8</v>
      </c>
      <c r="J90" t="s">
        <v>45</v>
      </c>
      <c r="L90">
        <v>8.9</v>
      </c>
      <c r="N90" t="s">
        <v>10</v>
      </c>
    </row>
    <row r="91" spans="2:14" hidden="1" x14ac:dyDescent="0.2">
      <c r="B91" t="s">
        <v>64</v>
      </c>
      <c r="C91" t="str">
        <f t="shared" si="13"/>
        <v>J&amp;J</v>
      </c>
      <c r="D91" t="str">
        <f t="shared" si="6"/>
        <v>elderly</v>
      </c>
      <c r="E91" s="4" t="s">
        <v>65</v>
      </c>
      <c r="F91" t="s">
        <v>36</v>
      </c>
      <c r="G91" t="s">
        <v>65</v>
      </c>
      <c r="H91">
        <v>169</v>
      </c>
      <c r="I91" t="s">
        <v>8</v>
      </c>
      <c r="J91" t="s">
        <v>45</v>
      </c>
      <c r="L91">
        <v>5.5</v>
      </c>
      <c r="N91" t="s">
        <v>10</v>
      </c>
    </row>
    <row r="92" spans="2:14" hidden="1" x14ac:dyDescent="0.2">
      <c r="B92" t="s">
        <v>64</v>
      </c>
      <c r="C92" t="str">
        <f t="shared" si="13"/>
        <v>J&amp;J</v>
      </c>
      <c r="D92" t="str">
        <f t="shared" si="6"/>
        <v>elderly</v>
      </c>
      <c r="E92" s="4" t="s">
        <v>65</v>
      </c>
      <c r="F92" t="s">
        <v>36</v>
      </c>
      <c r="G92" t="s">
        <v>65</v>
      </c>
      <c r="H92">
        <v>0</v>
      </c>
      <c r="I92" t="s">
        <v>8</v>
      </c>
      <c r="J92" t="s">
        <v>16</v>
      </c>
      <c r="L92">
        <v>1</v>
      </c>
      <c r="N92" t="s">
        <v>10</v>
      </c>
    </row>
    <row r="93" spans="2:14" hidden="1" x14ac:dyDescent="0.2">
      <c r="B93" t="s">
        <v>64</v>
      </c>
      <c r="C93" t="str">
        <f t="shared" si="13"/>
        <v>J&amp;J</v>
      </c>
      <c r="D93" t="str">
        <f t="shared" ref="D93:D101" si="14">LOWER(RIGHT(B93,LEN(B93)-FIND(" ",B93)))</f>
        <v>elderly</v>
      </c>
      <c r="E93" s="4" t="s">
        <v>65</v>
      </c>
      <c r="F93" t="s">
        <v>36</v>
      </c>
      <c r="G93" t="s">
        <v>65</v>
      </c>
      <c r="H93">
        <v>15</v>
      </c>
      <c r="I93" t="s">
        <v>8</v>
      </c>
      <c r="J93" t="s">
        <v>16</v>
      </c>
      <c r="L93">
        <v>1</v>
      </c>
      <c r="N93" t="s">
        <v>10</v>
      </c>
    </row>
    <row r="94" spans="2:14" hidden="1" x14ac:dyDescent="0.2">
      <c r="B94" t="s">
        <v>64</v>
      </c>
      <c r="C94" t="str">
        <f t="shared" si="13"/>
        <v>J&amp;J</v>
      </c>
      <c r="D94" t="str">
        <f t="shared" si="14"/>
        <v>elderly</v>
      </c>
      <c r="E94" s="4" t="s">
        <v>65</v>
      </c>
      <c r="F94" t="s">
        <v>36</v>
      </c>
      <c r="G94" t="s">
        <v>65</v>
      </c>
      <c r="H94">
        <v>85</v>
      </c>
      <c r="I94" t="s">
        <v>8</v>
      </c>
      <c r="J94" t="s">
        <v>16</v>
      </c>
      <c r="L94">
        <v>1.2</v>
      </c>
      <c r="N94" t="s">
        <v>10</v>
      </c>
    </row>
    <row r="95" spans="2:14" hidden="1" x14ac:dyDescent="0.2">
      <c r="B95" t="s">
        <v>64</v>
      </c>
      <c r="C95" t="str">
        <f t="shared" si="13"/>
        <v>J&amp;J</v>
      </c>
      <c r="D95" t="str">
        <f t="shared" si="14"/>
        <v>elderly</v>
      </c>
      <c r="E95" s="4" t="s">
        <v>65</v>
      </c>
      <c r="F95" t="s">
        <v>36</v>
      </c>
      <c r="G95" t="s">
        <v>65</v>
      </c>
      <c r="H95">
        <v>169</v>
      </c>
      <c r="I95" t="s">
        <v>8</v>
      </c>
      <c r="J95" t="s">
        <v>16</v>
      </c>
      <c r="L95">
        <v>1.1000000000000001</v>
      </c>
      <c r="N95" t="s">
        <v>10</v>
      </c>
    </row>
    <row r="96" spans="2:14" hidden="1" x14ac:dyDescent="0.2">
      <c r="B96" t="s">
        <v>64</v>
      </c>
      <c r="C96" t="str">
        <f t="shared" si="13"/>
        <v>J&amp;J</v>
      </c>
      <c r="D96" t="str">
        <f t="shared" si="14"/>
        <v>elderly</v>
      </c>
      <c r="E96" s="4" t="s">
        <v>65</v>
      </c>
      <c r="F96" t="s">
        <v>36</v>
      </c>
      <c r="G96" t="s">
        <v>65</v>
      </c>
      <c r="H96">
        <v>0</v>
      </c>
      <c r="I96" t="s">
        <v>8</v>
      </c>
      <c r="J96" t="s">
        <v>45</v>
      </c>
      <c r="L96">
        <v>1</v>
      </c>
      <c r="N96" t="s">
        <v>11</v>
      </c>
    </row>
    <row r="97" spans="1:14" hidden="1" x14ac:dyDescent="0.2">
      <c r="B97" t="s">
        <v>64</v>
      </c>
      <c r="C97" t="str">
        <f t="shared" si="13"/>
        <v>J&amp;J</v>
      </c>
      <c r="D97" t="str">
        <f t="shared" si="14"/>
        <v>elderly</v>
      </c>
      <c r="E97" s="4" t="s">
        <v>65</v>
      </c>
      <c r="F97" t="s">
        <v>36</v>
      </c>
      <c r="G97" t="s">
        <v>65</v>
      </c>
      <c r="H97">
        <v>15</v>
      </c>
      <c r="I97" t="s">
        <v>8</v>
      </c>
      <c r="J97" t="s">
        <v>45</v>
      </c>
      <c r="L97">
        <v>9.4</v>
      </c>
      <c r="N97" t="s">
        <v>11</v>
      </c>
    </row>
    <row r="98" spans="1:14" hidden="1" x14ac:dyDescent="0.2">
      <c r="B98" t="s">
        <v>64</v>
      </c>
      <c r="C98" t="str">
        <f t="shared" si="13"/>
        <v>J&amp;J</v>
      </c>
      <c r="D98" t="str">
        <f t="shared" si="14"/>
        <v>elderly</v>
      </c>
      <c r="E98" s="4" t="s">
        <v>65</v>
      </c>
      <c r="F98" t="s">
        <v>36</v>
      </c>
      <c r="G98" t="s">
        <v>65</v>
      </c>
      <c r="H98">
        <v>169</v>
      </c>
      <c r="I98" t="s">
        <v>8</v>
      </c>
      <c r="J98" t="s">
        <v>45</v>
      </c>
      <c r="L98">
        <v>4.4000000000000004</v>
      </c>
      <c r="N98" t="s">
        <v>11</v>
      </c>
    </row>
    <row r="99" spans="1:14" hidden="1" x14ac:dyDescent="0.2">
      <c r="B99" t="s">
        <v>64</v>
      </c>
      <c r="C99" t="str">
        <f t="shared" si="13"/>
        <v>J&amp;J</v>
      </c>
      <c r="D99" t="str">
        <f t="shared" si="14"/>
        <v>elderly</v>
      </c>
      <c r="E99" s="4" t="s">
        <v>65</v>
      </c>
      <c r="F99" t="s">
        <v>36</v>
      </c>
      <c r="G99" t="s">
        <v>65</v>
      </c>
      <c r="H99">
        <v>0</v>
      </c>
      <c r="I99" t="s">
        <v>8</v>
      </c>
      <c r="J99" t="s">
        <v>16</v>
      </c>
      <c r="L99">
        <v>1</v>
      </c>
      <c r="N99" t="s">
        <v>11</v>
      </c>
    </row>
    <row r="100" spans="1:14" hidden="1" x14ac:dyDescent="0.2">
      <c r="B100" t="s">
        <v>64</v>
      </c>
      <c r="C100" t="str">
        <f t="shared" si="13"/>
        <v>J&amp;J</v>
      </c>
      <c r="D100" t="str">
        <f t="shared" si="14"/>
        <v>elderly</v>
      </c>
      <c r="E100" s="4" t="s">
        <v>65</v>
      </c>
      <c r="F100" t="s">
        <v>36</v>
      </c>
      <c r="G100" t="s">
        <v>65</v>
      </c>
      <c r="H100">
        <v>15</v>
      </c>
      <c r="I100" t="s">
        <v>8</v>
      </c>
      <c r="J100" t="s">
        <v>16</v>
      </c>
      <c r="L100">
        <v>0.9</v>
      </c>
      <c r="N100" t="s">
        <v>11</v>
      </c>
    </row>
    <row r="101" spans="1:14" hidden="1" x14ac:dyDescent="0.2">
      <c r="B101" t="s">
        <v>64</v>
      </c>
      <c r="C101" t="str">
        <f t="shared" si="13"/>
        <v>J&amp;J</v>
      </c>
      <c r="D101" t="str">
        <f t="shared" si="14"/>
        <v>elderly</v>
      </c>
      <c r="E101" s="4" t="s">
        <v>65</v>
      </c>
      <c r="F101" t="s">
        <v>36</v>
      </c>
      <c r="G101" t="s">
        <v>65</v>
      </c>
      <c r="H101">
        <v>169</v>
      </c>
      <c r="I101" t="s">
        <v>8</v>
      </c>
      <c r="J101" t="s">
        <v>16</v>
      </c>
      <c r="L101">
        <v>1</v>
      </c>
      <c r="N101" t="s">
        <v>11</v>
      </c>
    </row>
    <row r="102" spans="1:14" x14ac:dyDescent="0.2">
      <c r="A102" t="s">
        <v>136</v>
      </c>
      <c r="B102" t="s">
        <v>66</v>
      </c>
      <c r="C102" t="str">
        <f>B102</f>
        <v>Novavax</v>
      </c>
      <c r="D102" t="str">
        <f t="shared" ref="D102:D107" si="15">IF(E102="mothers","maternal",E102)</f>
        <v>maternal</v>
      </c>
      <c r="E102" s="4" t="s">
        <v>68</v>
      </c>
      <c r="F102" t="s">
        <v>36</v>
      </c>
      <c r="G102" t="s">
        <v>66</v>
      </c>
      <c r="H102">
        <v>0</v>
      </c>
      <c r="I102" t="s">
        <v>8</v>
      </c>
      <c r="J102" t="s">
        <v>45</v>
      </c>
      <c r="L102">
        <v>763.59869174663402</v>
      </c>
      <c r="N102" s="4" t="s">
        <v>10</v>
      </c>
    </row>
    <row r="103" spans="1:14" x14ac:dyDescent="0.2">
      <c r="A103" t="s">
        <v>136</v>
      </c>
      <c r="B103" t="s">
        <v>66</v>
      </c>
      <c r="C103" t="str">
        <f>B103</f>
        <v>Novavax</v>
      </c>
      <c r="D103" t="str">
        <f t="shared" si="15"/>
        <v>infants</v>
      </c>
      <c r="E103" s="4" t="s">
        <v>67</v>
      </c>
      <c r="F103" t="s">
        <v>36</v>
      </c>
      <c r="G103" t="s">
        <v>66</v>
      </c>
      <c r="H103">
        <v>0</v>
      </c>
      <c r="I103" t="s">
        <v>9</v>
      </c>
      <c r="J103" t="s">
        <v>45</v>
      </c>
      <c r="L103">
        <v>678.89146677738302</v>
      </c>
      <c r="N103" s="4" t="s">
        <v>10</v>
      </c>
    </row>
    <row r="104" spans="1:14" x14ac:dyDescent="0.2">
      <c r="A104" t="s">
        <v>136</v>
      </c>
      <c r="B104" t="s">
        <v>66</v>
      </c>
      <c r="C104" t="str">
        <f t="shared" ref="C104:C149" si="16">B104</f>
        <v>Novavax</v>
      </c>
      <c r="D104" t="str">
        <f t="shared" si="15"/>
        <v>infants</v>
      </c>
      <c r="E104" s="4" t="s">
        <v>67</v>
      </c>
      <c r="F104" t="s">
        <v>36</v>
      </c>
      <c r="G104" t="s">
        <v>66</v>
      </c>
      <c r="H104">
        <v>14</v>
      </c>
      <c r="I104" t="s">
        <v>9</v>
      </c>
      <c r="J104" t="s">
        <v>45</v>
      </c>
      <c r="L104">
        <v>457.294437414009</v>
      </c>
      <c r="N104" s="4" t="s">
        <v>10</v>
      </c>
    </row>
    <row r="105" spans="1:14" x14ac:dyDescent="0.2">
      <c r="A105" t="s">
        <v>136</v>
      </c>
      <c r="B105" t="s">
        <v>66</v>
      </c>
      <c r="C105" t="str">
        <f t="shared" si="16"/>
        <v>Novavax</v>
      </c>
      <c r="D105" t="str">
        <f t="shared" si="15"/>
        <v>infants</v>
      </c>
      <c r="E105" s="4" t="s">
        <v>67</v>
      </c>
      <c r="F105" t="s">
        <v>36</v>
      </c>
      <c r="G105" t="s">
        <v>66</v>
      </c>
      <c r="H105">
        <v>35</v>
      </c>
      <c r="I105" t="s">
        <v>9</v>
      </c>
      <c r="J105" t="s">
        <v>45</v>
      </c>
      <c r="L105">
        <v>241.34239426132501</v>
      </c>
      <c r="N105" s="4" t="s">
        <v>10</v>
      </c>
    </row>
    <row r="106" spans="1:14" x14ac:dyDescent="0.2">
      <c r="A106" t="s">
        <v>136</v>
      </c>
      <c r="B106" t="s">
        <v>66</v>
      </c>
      <c r="C106" t="str">
        <f t="shared" si="16"/>
        <v>Novavax</v>
      </c>
      <c r="D106" t="str">
        <f t="shared" si="15"/>
        <v>infants</v>
      </c>
      <c r="E106" s="4" t="s">
        <v>67</v>
      </c>
      <c r="F106" t="s">
        <v>36</v>
      </c>
      <c r="G106" t="s">
        <v>66</v>
      </c>
      <c r="H106">
        <v>60</v>
      </c>
      <c r="I106" t="s">
        <v>9</v>
      </c>
      <c r="J106" t="s">
        <v>45</v>
      </c>
      <c r="L106">
        <v>178.23938604266601</v>
      </c>
      <c r="N106" s="4" t="s">
        <v>10</v>
      </c>
    </row>
    <row r="107" spans="1:14" x14ac:dyDescent="0.2">
      <c r="A107" t="s">
        <v>136</v>
      </c>
      <c r="B107" t="s">
        <v>66</v>
      </c>
      <c r="C107" t="str">
        <f t="shared" si="16"/>
        <v>Novavax</v>
      </c>
      <c r="D107" t="str">
        <f t="shared" si="15"/>
        <v>infants</v>
      </c>
      <c r="E107" s="4" t="s">
        <v>67</v>
      </c>
      <c r="F107" t="s">
        <v>36</v>
      </c>
      <c r="G107" t="s">
        <v>66</v>
      </c>
      <c r="H107">
        <v>180</v>
      </c>
      <c r="I107" t="s">
        <v>9</v>
      </c>
      <c r="J107" t="s">
        <v>45</v>
      </c>
      <c r="L107">
        <v>18.8677331449951</v>
      </c>
      <c r="N107" s="4" t="s">
        <v>10</v>
      </c>
    </row>
    <row r="108" spans="1:14" x14ac:dyDescent="0.2">
      <c r="A108" t="s">
        <v>136</v>
      </c>
      <c r="B108" t="s">
        <v>66</v>
      </c>
      <c r="C108" t="str">
        <f t="shared" si="16"/>
        <v>Novavax</v>
      </c>
      <c r="D108" t="str">
        <f>IF(E108="mothers","maternal",E108)</f>
        <v>maternal</v>
      </c>
      <c r="E108" s="4" t="s">
        <v>68</v>
      </c>
      <c r="F108" t="s">
        <v>36</v>
      </c>
      <c r="G108" t="s">
        <v>66</v>
      </c>
      <c r="H108">
        <v>0</v>
      </c>
      <c r="I108" t="s">
        <v>8</v>
      </c>
      <c r="J108" t="s">
        <v>16</v>
      </c>
      <c r="L108">
        <v>427.635276266728</v>
      </c>
      <c r="N108" s="4" t="s">
        <v>10</v>
      </c>
    </row>
    <row r="109" spans="1:14" x14ac:dyDescent="0.2">
      <c r="A109" t="s">
        <v>136</v>
      </c>
      <c r="B109" t="s">
        <v>66</v>
      </c>
      <c r="C109" t="str">
        <f t="shared" si="16"/>
        <v>Novavax</v>
      </c>
      <c r="D109" t="str">
        <f t="shared" ref="D109:D149" si="17">IF(E109="mothers","maternal",E109)</f>
        <v>infants</v>
      </c>
      <c r="E109" s="4" t="s">
        <v>67</v>
      </c>
      <c r="F109" t="s">
        <v>36</v>
      </c>
      <c r="G109" t="s">
        <v>66</v>
      </c>
      <c r="H109">
        <v>0</v>
      </c>
      <c r="I109" t="s">
        <v>9</v>
      </c>
      <c r="J109" t="s">
        <v>16</v>
      </c>
      <c r="L109">
        <v>513.982783488937</v>
      </c>
      <c r="N109" s="4" t="s">
        <v>10</v>
      </c>
    </row>
    <row r="110" spans="1:14" x14ac:dyDescent="0.2">
      <c r="A110" t="s">
        <v>136</v>
      </c>
      <c r="B110" t="s">
        <v>66</v>
      </c>
      <c r="C110" t="str">
        <f t="shared" si="16"/>
        <v>Novavax</v>
      </c>
      <c r="D110" t="str">
        <f t="shared" si="17"/>
        <v>infants</v>
      </c>
      <c r="E110" s="4" t="s">
        <v>67</v>
      </c>
      <c r="F110" t="s">
        <v>36</v>
      </c>
      <c r="G110" t="s">
        <v>66</v>
      </c>
      <c r="H110">
        <v>14</v>
      </c>
      <c r="I110" t="s">
        <v>9</v>
      </c>
      <c r="J110" t="s">
        <v>16</v>
      </c>
      <c r="L110">
        <v>397.90770813353203</v>
      </c>
      <c r="N110" s="4" t="s">
        <v>10</v>
      </c>
    </row>
    <row r="111" spans="1:14" x14ac:dyDescent="0.2">
      <c r="A111" t="s">
        <v>136</v>
      </c>
      <c r="B111" t="s">
        <v>66</v>
      </c>
      <c r="C111" t="str">
        <f t="shared" si="16"/>
        <v>Novavax</v>
      </c>
      <c r="D111" t="str">
        <f t="shared" si="17"/>
        <v>infants</v>
      </c>
      <c r="E111" s="4" t="s">
        <v>67</v>
      </c>
      <c r="F111" t="s">
        <v>36</v>
      </c>
      <c r="G111" t="s">
        <v>66</v>
      </c>
      <c r="H111">
        <v>35</v>
      </c>
      <c r="I111" t="s">
        <v>9</v>
      </c>
      <c r="J111" t="s">
        <v>16</v>
      </c>
      <c r="L111">
        <v>193.624809804059</v>
      </c>
      <c r="N111" s="4" t="s">
        <v>10</v>
      </c>
    </row>
    <row r="112" spans="1:14" x14ac:dyDescent="0.2">
      <c r="A112" t="s">
        <v>136</v>
      </c>
      <c r="B112" t="s">
        <v>66</v>
      </c>
      <c r="C112" t="str">
        <f t="shared" si="16"/>
        <v>Novavax</v>
      </c>
      <c r="D112" t="str">
        <f t="shared" si="17"/>
        <v>infants</v>
      </c>
      <c r="E112" s="4" t="s">
        <v>67</v>
      </c>
      <c r="F112" t="s">
        <v>36</v>
      </c>
      <c r="G112" t="s">
        <v>66</v>
      </c>
      <c r="H112">
        <v>60</v>
      </c>
      <c r="I112" t="s">
        <v>9</v>
      </c>
      <c r="J112" t="s">
        <v>16</v>
      </c>
      <c r="L112">
        <v>95.292885618255198</v>
      </c>
      <c r="N112" s="4" t="s">
        <v>10</v>
      </c>
    </row>
    <row r="113" spans="1:14" x14ac:dyDescent="0.2">
      <c r="A113" t="s">
        <v>136</v>
      </c>
      <c r="B113" t="s">
        <v>66</v>
      </c>
      <c r="C113" t="str">
        <f t="shared" si="16"/>
        <v>Novavax</v>
      </c>
      <c r="D113" t="str">
        <f t="shared" si="17"/>
        <v>infants</v>
      </c>
      <c r="E113" s="4" t="s">
        <v>67</v>
      </c>
      <c r="F113" t="s">
        <v>36</v>
      </c>
      <c r="G113" t="s">
        <v>66</v>
      </c>
      <c r="H113">
        <v>180</v>
      </c>
      <c r="I113" t="s">
        <v>9</v>
      </c>
      <c r="J113" t="s">
        <v>16</v>
      </c>
      <c r="L113">
        <v>16.417156709865498</v>
      </c>
      <c r="N113" s="4" t="s">
        <v>10</v>
      </c>
    </row>
    <row r="114" spans="1:14" x14ac:dyDescent="0.2">
      <c r="A114" t="s">
        <v>136</v>
      </c>
      <c r="B114" t="s">
        <v>66</v>
      </c>
      <c r="C114" t="str">
        <f t="shared" si="16"/>
        <v>Novavax</v>
      </c>
      <c r="D114" t="str">
        <f t="shared" si="17"/>
        <v>maternal</v>
      </c>
      <c r="E114" s="4" t="s">
        <v>68</v>
      </c>
      <c r="F114" t="s">
        <v>36</v>
      </c>
      <c r="G114" t="s">
        <v>66</v>
      </c>
      <c r="H114">
        <v>0</v>
      </c>
      <c r="I114" t="s">
        <v>8</v>
      </c>
      <c r="J114" t="s">
        <v>45</v>
      </c>
      <c r="L114">
        <v>476.410722979772</v>
      </c>
      <c r="N114" s="4" t="s">
        <v>11</v>
      </c>
    </row>
    <row r="115" spans="1:14" x14ac:dyDescent="0.2">
      <c r="A115" t="s">
        <v>136</v>
      </c>
      <c r="B115" t="s">
        <v>66</v>
      </c>
      <c r="C115" t="str">
        <f t="shared" si="16"/>
        <v>Novavax</v>
      </c>
      <c r="D115" t="str">
        <f t="shared" si="17"/>
        <v>infants</v>
      </c>
      <c r="E115" s="4" t="s">
        <v>67</v>
      </c>
      <c r="F115" t="s">
        <v>36</v>
      </c>
      <c r="G115" t="s">
        <v>66</v>
      </c>
      <c r="H115">
        <v>0</v>
      </c>
      <c r="I115" t="s">
        <v>9</v>
      </c>
      <c r="J115" t="s">
        <v>45</v>
      </c>
      <c r="L115">
        <v>481.19275598334502</v>
      </c>
      <c r="N115" s="4" t="s">
        <v>11</v>
      </c>
    </row>
    <row r="116" spans="1:14" x14ac:dyDescent="0.2">
      <c r="A116" t="s">
        <v>136</v>
      </c>
      <c r="B116" t="s">
        <v>66</v>
      </c>
      <c r="C116" t="str">
        <f t="shared" si="16"/>
        <v>Novavax</v>
      </c>
      <c r="D116" t="str">
        <f t="shared" si="17"/>
        <v>infants</v>
      </c>
      <c r="E116" s="4" t="s">
        <v>67</v>
      </c>
      <c r="F116" t="s">
        <v>36</v>
      </c>
      <c r="G116" t="s">
        <v>66</v>
      </c>
      <c r="H116">
        <v>14</v>
      </c>
      <c r="I116" t="s">
        <v>9</v>
      </c>
      <c r="J116" t="s">
        <v>45</v>
      </c>
      <c r="L116">
        <v>266.12203913594601</v>
      </c>
      <c r="N116" s="4" t="s">
        <v>11</v>
      </c>
    </row>
    <row r="117" spans="1:14" x14ac:dyDescent="0.2">
      <c r="A117" t="s">
        <v>136</v>
      </c>
      <c r="B117" t="s">
        <v>66</v>
      </c>
      <c r="C117" t="str">
        <f t="shared" si="16"/>
        <v>Novavax</v>
      </c>
      <c r="D117" t="str">
        <f t="shared" si="17"/>
        <v>infants</v>
      </c>
      <c r="E117" s="4" t="s">
        <v>67</v>
      </c>
      <c r="F117" t="s">
        <v>36</v>
      </c>
      <c r="G117" t="s">
        <v>66</v>
      </c>
      <c r="H117">
        <v>35</v>
      </c>
      <c r="I117" t="s">
        <v>9</v>
      </c>
      <c r="J117" t="s">
        <v>45</v>
      </c>
      <c r="L117">
        <v>250.79947496044201</v>
      </c>
      <c r="N117" s="4" t="s">
        <v>11</v>
      </c>
    </row>
    <row r="118" spans="1:14" x14ac:dyDescent="0.2">
      <c r="A118" t="s">
        <v>136</v>
      </c>
      <c r="B118" t="s">
        <v>66</v>
      </c>
      <c r="C118" t="str">
        <f t="shared" si="16"/>
        <v>Novavax</v>
      </c>
      <c r="D118" t="str">
        <f t="shared" si="17"/>
        <v>infants</v>
      </c>
      <c r="E118" s="4" t="s">
        <v>67</v>
      </c>
      <c r="F118" t="s">
        <v>36</v>
      </c>
      <c r="G118" t="s">
        <v>66</v>
      </c>
      <c r="H118">
        <v>60</v>
      </c>
      <c r="I118" t="s">
        <v>9</v>
      </c>
      <c r="J118" t="s">
        <v>45</v>
      </c>
      <c r="L118">
        <v>106.161851118908</v>
      </c>
      <c r="N118" s="4" t="s">
        <v>11</v>
      </c>
    </row>
    <row r="119" spans="1:14" x14ac:dyDescent="0.2">
      <c r="A119" t="s">
        <v>136</v>
      </c>
      <c r="B119" t="s">
        <v>66</v>
      </c>
      <c r="C119" t="str">
        <f t="shared" si="16"/>
        <v>Novavax</v>
      </c>
      <c r="D119" t="str">
        <f t="shared" si="17"/>
        <v>infants</v>
      </c>
      <c r="E119" s="4" t="s">
        <v>67</v>
      </c>
      <c r="F119" t="s">
        <v>36</v>
      </c>
      <c r="G119" t="s">
        <v>66</v>
      </c>
      <c r="H119">
        <v>180</v>
      </c>
      <c r="I119" t="s">
        <v>9</v>
      </c>
      <c r="J119" t="s">
        <v>45</v>
      </c>
      <c r="L119">
        <v>21.2637039666409</v>
      </c>
      <c r="N119" s="4" t="s">
        <v>11</v>
      </c>
    </row>
    <row r="120" spans="1:14" x14ac:dyDescent="0.2">
      <c r="A120" t="s">
        <v>136</v>
      </c>
      <c r="B120" t="s">
        <v>66</v>
      </c>
      <c r="C120" t="str">
        <f t="shared" si="16"/>
        <v>Novavax</v>
      </c>
      <c r="D120" t="str">
        <f t="shared" si="17"/>
        <v>maternal</v>
      </c>
      <c r="E120" s="4" t="s">
        <v>68</v>
      </c>
      <c r="F120" t="s">
        <v>36</v>
      </c>
      <c r="G120" t="s">
        <v>66</v>
      </c>
      <c r="H120">
        <v>0</v>
      </c>
      <c r="I120" t="s">
        <v>8</v>
      </c>
      <c r="J120" t="s">
        <v>16</v>
      </c>
      <c r="L120">
        <v>414.53360810829298</v>
      </c>
      <c r="N120" s="4" t="s">
        <v>11</v>
      </c>
    </row>
    <row r="121" spans="1:14" x14ac:dyDescent="0.2">
      <c r="A121" t="s">
        <v>136</v>
      </c>
      <c r="B121" t="s">
        <v>66</v>
      </c>
      <c r="C121" t="str">
        <f t="shared" si="16"/>
        <v>Novavax</v>
      </c>
      <c r="D121" t="str">
        <f t="shared" si="17"/>
        <v>infants</v>
      </c>
      <c r="E121" s="4" t="s">
        <v>67</v>
      </c>
      <c r="F121" t="s">
        <v>36</v>
      </c>
      <c r="G121" t="s">
        <v>66</v>
      </c>
      <c r="H121">
        <v>0</v>
      </c>
      <c r="I121" t="s">
        <v>9</v>
      </c>
      <c r="J121" t="s">
        <v>16</v>
      </c>
      <c r="L121">
        <v>470.16188037800902</v>
      </c>
      <c r="N121" s="4" t="s">
        <v>11</v>
      </c>
    </row>
    <row r="122" spans="1:14" x14ac:dyDescent="0.2">
      <c r="A122" t="s">
        <v>136</v>
      </c>
      <c r="B122" t="s">
        <v>66</v>
      </c>
      <c r="C122" t="str">
        <f t="shared" si="16"/>
        <v>Novavax</v>
      </c>
      <c r="D122" t="str">
        <f t="shared" si="17"/>
        <v>infants</v>
      </c>
      <c r="E122" s="4" t="s">
        <v>67</v>
      </c>
      <c r="F122" t="s">
        <v>36</v>
      </c>
      <c r="G122" t="s">
        <v>66</v>
      </c>
      <c r="H122">
        <v>14</v>
      </c>
      <c r="I122" t="s">
        <v>9</v>
      </c>
      <c r="J122" t="s">
        <v>16</v>
      </c>
      <c r="L122">
        <v>343.46746089628903</v>
      </c>
      <c r="N122" s="4" t="s">
        <v>11</v>
      </c>
    </row>
    <row r="123" spans="1:14" x14ac:dyDescent="0.2">
      <c r="A123" t="s">
        <v>136</v>
      </c>
      <c r="B123" t="s">
        <v>66</v>
      </c>
      <c r="C123" t="str">
        <f t="shared" si="16"/>
        <v>Novavax</v>
      </c>
      <c r="D123" t="str">
        <f t="shared" si="17"/>
        <v>infants</v>
      </c>
      <c r="E123" s="4" t="s">
        <v>67</v>
      </c>
      <c r="F123" t="s">
        <v>36</v>
      </c>
      <c r="G123" t="s">
        <v>66</v>
      </c>
      <c r="H123">
        <v>35</v>
      </c>
      <c r="I123" t="s">
        <v>9</v>
      </c>
      <c r="J123" t="s">
        <v>16</v>
      </c>
      <c r="L123">
        <v>220.770313619467</v>
      </c>
      <c r="N123" s="4" t="s">
        <v>11</v>
      </c>
    </row>
    <row r="124" spans="1:14" x14ac:dyDescent="0.2">
      <c r="A124" t="s">
        <v>136</v>
      </c>
      <c r="B124" t="s">
        <v>66</v>
      </c>
      <c r="C124" t="str">
        <f t="shared" si="16"/>
        <v>Novavax</v>
      </c>
      <c r="D124" t="str">
        <f t="shared" si="17"/>
        <v>infants</v>
      </c>
      <c r="E124" s="4" t="s">
        <v>67</v>
      </c>
      <c r="F124" t="s">
        <v>36</v>
      </c>
      <c r="G124" t="s">
        <v>66</v>
      </c>
      <c r="H124">
        <v>60</v>
      </c>
      <c r="I124" t="s">
        <v>9</v>
      </c>
      <c r="J124" t="s">
        <v>16</v>
      </c>
      <c r="L124">
        <v>94.540602840280698</v>
      </c>
      <c r="N124" s="4" t="s">
        <v>11</v>
      </c>
    </row>
    <row r="125" spans="1:14" x14ac:dyDescent="0.2">
      <c r="A125" t="s">
        <v>136</v>
      </c>
      <c r="B125" t="s">
        <v>66</v>
      </c>
      <c r="C125" t="str">
        <f t="shared" si="16"/>
        <v>Novavax</v>
      </c>
      <c r="D125" t="str">
        <f t="shared" si="17"/>
        <v>infants</v>
      </c>
      <c r="E125" s="4" t="s">
        <v>67</v>
      </c>
      <c r="F125" t="s">
        <v>36</v>
      </c>
      <c r="G125" t="s">
        <v>66</v>
      </c>
      <c r="H125">
        <v>180</v>
      </c>
      <c r="I125" t="s">
        <v>9</v>
      </c>
      <c r="J125" t="s">
        <v>16</v>
      </c>
      <c r="L125">
        <v>20.065951221747</v>
      </c>
      <c r="N125" s="4" t="s">
        <v>11</v>
      </c>
    </row>
    <row r="126" spans="1:14" x14ac:dyDescent="0.2">
      <c r="A126" t="s">
        <v>136</v>
      </c>
      <c r="B126" t="s">
        <v>66</v>
      </c>
      <c r="C126" t="str">
        <f t="shared" si="16"/>
        <v>Novavax</v>
      </c>
      <c r="D126" t="str">
        <f t="shared" si="17"/>
        <v>elderly</v>
      </c>
      <c r="E126" s="4" t="s">
        <v>69</v>
      </c>
      <c r="F126" t="s">
        <v>36</v>
      </c>
      <c r="G126" t="s">
        <v>66</v>
      </c>
      <c r="H126">
        <v>0</v>
      </c>
      <c r="I126" t="s">
        <v>8</v>
      </c>
      <c r="J126" t="s">
        <v>45</v>
      </c>
      <c r="L126">
        <v>266.55271718911098</v>
      </c>
      <c r="N126" s="4" t="s">
        <v>11</v>
      </c>
    </row>
    <row r="127" spans="1:14" x14ac:dyDescent="0.2">
      <c r="A127" t="s">
        <v>131</v>
      </c>
      <c r="B127" t="s">
        <v>66</v>
      </c>
      <c r="C127" t="str">
        <f t="shared" si="16"/>
        <v>Novavax</v>
      </c>
      <c r="D127" t="str">
        <f t="shared" si="17"/>
        <v>elderly</v>
      </c>
      <c r="E127" s="4" t="s">
        <v>69</v>
      </c>
      <c r="F127" t="s">
        <v>36</v>
      </c>
      <c r="G127" t="s">
        <v>66</v>
      </c>
      <c r="H127">
        <v>28</v>
      </c>
      <c r="I127" t="s">
        <v>8</v>
      </c>
      <c r="J127" t="s">
        <v>45</v>
      </c>
      <c r="L127">
        <v>509.94489548395501</v>
      </c>
      <c r="N127" s="4" t="s">
        <v>11</v>
      </c>
    </row>
    <row r="128" spans="1:14" x14ac:dyDescent="0.2">
      <c r="A128" t="s">
        <v>131</v>
      </c>
      <c r="B128" t="s">
        <v>66</v>
      </c>
      <c r="C128" t="str">
        <f t="shared" si="16"/>
        <v>Novavax</v>
      </c>
      <c r="D128" t="str">
        <f t="shared" si="17"/>
        <v>elderly</v>
      </c>
      <c r="E128" s="4" t="s">
        <v>69</v>
      </c>
      <c r="F128" t="s">
        <v>36</v>
      </c>
      <c r="G128" t="s">
        <v>66</v>
      </c>
      <c r="H128">
        <v>56</v>
      </c>
      <c r="I128" t="s">
        <v>8</v>
      </c>
      <c r="J128" t="s">
        <v>45</v>
      </c>
      <c r="L128">
        <v>480.475480592807</v>
      </c>
      <c r="N128" s="4" t="s">
        <v>11</v>
      </c>
    </row>
    <row r="129" spans="1:14" x14ac:dyDescent="0.2">
      <c r="A129" t="s">
        <v>131</v>
      </c>
      <c r="B129" t="s">
        <v>66</v>
      </c>
      <c r="C129" t="str">
        <f t="shared" si="16"/>
        <v>Novavax</v>
      </c>
      <c r="D129" t="str">
        <f t="shared" si="17"/>
        <v>elderly</v>
      </c>
      <c r="E129" s="4" t="s">
        <v>69</v>
      </c>
      <c r="F129" t="s">
        <v>36</v>
      </c>
      <c r="G129" t="s">
        <v>66</v>
      </c>
      <c r="H129">
        <v>0</v>
      </c>
      <c r="I129" t="s">
        <v>8</v>
      </c>
      <c r="J129" t="s">
        <v>16</v>
      </c>
      <c r="L129">
        <v>310.94578768440601</v>
      </c>
      <c r="N129" s="4" t="s">
        <v>11</v>
      </c>
    </row>
    <row r="130" spans="1:14" x14ac:dyDescent="0.2">
      <c r="A130" t="s">
        <v>131</v>
      </c>
      <c r="B130" t="s">
        <v>66</v>
      </c>
      <c r="C130" t="str">
        <f t="shared" si="16"/>
        <v>Novavax</v>
      </c>
      <c r="D130" t="str">
        <f t="shared" si="17"/>
        <v>elderly</v>
      </c>
      <c r="E130" s="4" t="s">
        <v>69</v>
      </c>
      <c r="F130" t="s">
        <v>36</v>
      </c>
      <c r="G130" t="s">
        <v>66</v>
      </c>
      <c r="H130">
        <v>28</v>
      </c>
      <c r="I130" t="s">
        <v>8</v>
      </c>
      <c r="J130" t="s">
        <v>16</v>
      </c>
      <c r="L130">
        <v>287.16081658929897</v>
      </c>
      <c r="N130" s="4" t="s">
        <v>11</v>
      </c>
    </row>
    <row r="131" spans="1:14" x14ac:dyDescent="0.2">
      <c r="A131" t="s">
        <v>131</v>
      </c>
      <c r="B131" t="s">
        <v>66</v>
      </c>
      <c r="C131" t="str">
        <f t="shared" si="16"/>
        <v>Novavax</v>
      </c>
      <c r="D131" t="str">
        <f t="shared" si="17"/>
        <v>elderly</v>
      </c>
      <c r="E131" s="4" t="s">
        <v>69</v>
      </c>
      <c r="F131" t="s">
        <v>36</v>
      </c>
      <c r="G131" t="s">
        <v>66</v>
      </c>
      <c r="H131">
        <v>56</v>
      </c>
      <c r="I131" t="s">
        <v>8</v>
      </c>
      <c r="J131" t="s">
        <v>16</v>
      </c>
      <c r="L131">
        <v>288.822523883504</v>
      </c>
      <c r="N131" s="4" t="s">
        <v>11</v>
      </c>
    </row>
    <row r="132" spans="1:14" x14ac:dyDescent="0.2">
      <c r="A132" t="s">
        <v>131</v>
      </c>
      <c r="B132" t="s">
        <v>66</v>
      </c>
      <c r="C132" t="str">
        <f t="shared" si="16"/>
        <v>Novavax</v>
      </c>
      <c r="D132" t="str">
        <f t="shared" si="17"/>
        <v>elderly</v>
      </c>
      <c r="E132" s="4" t="s">
        <v>69</v>
      </c>
      <c r="F132" t="s">
        <v>36</v>
      </c>
      <c r="G132" t="s">
        <v>66</v>
      </c>
      <c r="H132">
        <v>0</v>
      </c>
      <c r="I132" t="s">
        <v>8</v>
      </c>
      <c r="J132" t="s">
        <v>45</v>
      </c>
      <c r="L132">
        <v>274.88990968529299</v>
      </c>
      <c r="N132" s="4" t="s">
        <v>10</v>
      </c>
    </row>
    <row r="133" spans="1:14" x14ac:dyDescent="0.2">
      <c r="A133" t="s">
        <v>131</v>
      </c>
      <c r="B133" t="s">
        <v>66</v>
      </c>
      <c r="C133" t="str">
        <f t="shared" si="16"/>
        <v>Novavax</v>
      </c>
      <c r="D133" t="str">
        <f t="shared" si="17"/>
        <v>elderly</v>
      </c>
      <c r="E133" s="4" t="s">
        <v>69</v>
      </c>
      <c r="F133" t="s">
        <v>36</v>
      </c>
      <c r="G133" t="s">
        <v>66</v>
      </c>
      <c r="H133">
        <v>28</v>
      </c>
      <c r="I133" t="s">
        <v>8</v>
      </c>
      <c r="J133" t="s">
        <v>45</v>
      </c>
      <c r="L133">
        <v>669.92557424909899</v>
      </c>
      <c r="N133" s="4" t="s">
        <v>10</v>
      </c>
    </row>
    <row r="134" spans="1:14" x14ac:dyDescent="0.2">
      <c r="A134" t="s">
        <v>131</v>
      </c>
      <c r="B134" t="s">
        <v>66</v>
      </c>
      <c r="C134" t="str">
        <f t="shared" si="16"/>
        <v>Novavax</v>
      </c>
      <c r="D134" t="str">
        <f t="shared" si="17"/>
        <v>elderly</v>
      </c>
      <c r="E134" s="4" t="s">
        <v>69</v>
      </c>
      <c r="F134" t="s">
        <v>36</v>
      </c>
      <c r="G134" t="s">
        <v>66</v>
      </c>
      <c r="H134">
        <v>56</v>
      </c>
      <c r="I134" t="s">
        <v>8</v>
      </c>
      <c r="J134" t="s">
        <v>45</v>
      </c>
      <c r="L134">
        <v>591.73718510235801</v>
      </c>
      <c r="N134" s="4" t="s">
        <v>10</v>
      </c>
    </row>
    <row r="135" spans="1:14" x14ac:dyDescent="0.2">
      <c r="A135" t="s">
        <v>131</v>
      </c>
      <c r="B135" t="s">
        <v>66</v>
      </c>
      <c r="C135" t="str">
        <f t="shared" si="16"/>
        <v>Novavax</v>
      </c>
      <c r="D135" t="str">
        <f t="shared" si="17"/>
        <v>elderly</v>
      </c>
      <c r="E135" s="4" t="s">
        <v>69</v>
      </c>
      <c r="F135" t="s">
        <v>36</v>
      </c>
      <c r="G135" t="s">
        <v>66</v>
      </c>
      <c r="H135">
        <v>0</v>
      </c>
      <c r="I135" t="s">
        <v>8</v>
      </c>
      <c r="J135" t="s">
        <v>16</v>
      </c>
      <c r="L135">
        <v>223.99187806601799</v>
      </c>
      <c r="N135" s="4" t="s">
        <v>10</v>
      </c>
    </row>
    <row r="136" spans="1:14" x14ac:dyDescent="0.2">
      <c r="A136" t="s">
        <v>131</v>
      </c>
      <c r="B136" t="s">
        <v>66</v>
      </c>
      <c r="C136" t="str">
        <f t="shared" si="16"/>
        <v>Novavax</v>
      </c>
      <c r="D136" t="str">
        <f t="shared" si="17"/>
        <v>elderly</v>
      </c>
      <c r="E136" s="4" t="s">
        <v>69</v>
      </c>
      <c r="F136" t="s">
        <v>36</v>
      </c>
      <c r="G136" t="s">
        <v>66</v>
      </c>
      <c r="H136">
        <v>28</v>
      </c>
      <c r="I136" t="s">
        <v>8</v>
      </c>
      <c r="J136" t="s">
        <v>16</v>
      </c>
      <c r="L136">
        <v>236.16263440021001</v>
      </c>
      <c r="N136" s="4" t="s">
        <v>10</v>
      </c>
    </row>
    <row r="137" spans="1:14" x14ac:dyDescent="0.2">
      <c r="A137" t="s">
        <v>131</v>
      </c>
      <c r="B137" t="s">
        <v>66</v>
      </c>
      <c r="C137" t="str">
        <f t="shared" si="16"/>
        <v>Novavax</v>
      </c>
      <c r="D137" t="str">
        <f t="shared" si="17"/>
        <v>elderly</v>
      </c>
      <c r="E137" s="4" t="s">
        <v>69</v>
      </c>
      <c r="F137" t="s">
        <v>36</v>
      </c>
      <c r="G137" t="s">
        <v>66</v>
      </c>
      <c r="H137">
        <v>56</v>
      </c>
      <c r="I137" t="s">
        <v>8</v>
      </c>
      <c r="J137" t="s">
        <v>16</v>
      </c>
      <c r="L137">
        <v>240.06510841694799</v>
      </c>
      <c r="N137" s="4" t="s">
        <v>10</v>
      </c>
    </row>
    <row r="138" spans="1:14" hidden="1" x14ac:dyDescent="0.2">
      <c r="B138" t="s">
        <v>80</v>
      </c>
      <c r="C138" t="str">
        <f t="shared" si="16"/>
        <v>Moderna</v>
      </c>
      <c r="D138" t="str">
        <f t="shared" si="17"/>
        <v>elderly</v>
      </c>
      <c r="E138" s="4" t="s">
        <v>69</v>
      </c>
      <c r="F138" t="s">
        <v>36</v>
      </c>
      <c r="G138" t="s">
        <v>80</v>
      </c>
      <c r="H138">
        <v>0</v>
      </c>
      <c r="I138" t="s">
        <v>8</v>
      </c>
      <c r="J138" t="s">
        <v>16</v>
      </c>
      <c r="L138">
        <v>1377.5604903874701</v>
      </c>
      <c r="N138" s="4" t="s">
        <v>10</v>
      </c>
    </row>
    <row r="139" spans="1:14" hidden="1" x14ac:dyDescent="0.2">
      <c r="B139" t="s">
        <v>80</v>
      </c>
      <c r="C139" t="str">
        <f t="shared" si="16"/>
        <v>Moderna</v>
      </c>
      <c r="D139" t="str">
        <f t="shared" si="17"/>
        <v>elderly</v>
      </c>
      <c r="E139" s="4" t="s">
        <v>69</v>
      </c>
      <c r="F139" t="s">
        <v>36</v>
      </c>
      <c r="G139" t="s">
        <v>80</v>
      </c>
      <c r="H139">
        <v>0</v>
      </c>
      <c r="I139" t="s">
        <v>8</v>
      </c>
      <c r="J139" t="s">
        <v>45</v>
      </c>
      <c r="L139">
        <v>1153.9516206390899</v>
      </c>
      <c r="N139" s="4" t="s">
        <v>10</v>
      </c>
    </row>
    <row r="140" spans="1:14" hidden="1" x14ac:dyDescent="0.2">
      <c r="B140" t="s">
        <v>80</v>
      </c>
      <c r="C140" t="str">
        <f t="shared" si="16"/>
        <v>Moderna</v>
      </c>
      <c r="D140" t="str">
        <f t="shared" si="17"/>
        <v>elderly</v>
      </c>
      <c r="E140" s="4" t="s">
        <v>69</v>
      </c>
      <c r="F140" t="s">
        <v>36</v>
      </c>
      <c r="G140" t="s">
        <v>80</v>
      </c>
      <c r="H140">
        <v>30</v>
      </c>
      <c r="I140" t="s">
        <v>8</v>
      </c>
      <c r="J140" t="s">
        <v>45</v>
      </c>
      <c r="L140">
        <v>13325.998891345</v>
      </c>
      <c r="N140" s="4" t="s">
        <v>10</v>
      </c>
    </row>
    <row r="141" spans="1:14" hidden="1" x14ac:dyDescent="0.2">
      <c r="A141" t="s">
        <v>103</v>
      </c>
      <c r="B141" t="s">
        <v>80</v>
      </c>
      <c r="C141" t="str">
        <f t="shared" si="16"/>
        <v>Moderna</v>
      </c>
      <c r="D141" t="str">
        <f t="shared" si="17"/>
        <v>elderly</v>
      </c>
      <c r="E141" s="4" t="s">
        <v>69</v>
      </c>
      <c r="F141" t="s">
        <v>36</v>
      </c>
      <c r="G141" t="s">
        <v>80</v>
      </c>
      <c r="H141">
        <v>60</v>
      </c>
      <c r="I141" t="s">
        <v>8</v>
      </c>
      <c r="J141" t="s">
        <v>45</v>
      </c>
      <c r="L141">
        <v>10419.607195087199</v>
      </c>
      <c r="N141" s="4" t="s">
        <v>10</v>
      </c>
    </row>
    <row r="142" spans="1:14" hidden="1" x14ac:dyDescent="0.2">
      <c r="A142" t="s">
        <v>103</v>
      </c>
      <c r="B142" t="s">
        <v>80</v>
      </c>
      <c r="C142" t="str">
        <f t="shared" si="16"/>
        <v>Moderna</v>
      </c>
      <c r="D142" t="str">
        <f t="shared" si="17"/>
        <v>elderly</v>
      </c>
      <c r="E142" s="4" t="s">
        <v>69</v>
      </c>
      <c r="F142" t="s">
        <v>36</v>
      </c>
      <c r="G142" t="s">
        <v>80</v>
      </c>
      <c r="H142">
        <v>90</v>
      </c>
      <c r="I142" t="s">
        <v>8</v>
      </c>
      <c r="J142" t="s">
        <v>45</v>
      </c>
      <c r="L142">
        <v>8746.5556943389493</v>
      </c>
      <c r="N142" s="4" t="s">
        <v>10</v>
      </c>
    </row>
    <row r="143" spans="1:14" hidden="1" x14ac:dyDescent="0.2">
      <c r="A143" t="s">
        <v>103</v>
      </c>
      <c r="B143" t="s">
        <v>80</v>
      </c>
      <c r="C143" t="str">
        <f t="shared" si="16"/>
        <v>Moderna</v>
      </c>
      <c r="D143" t="str">
        <f t="shared" si="17"/>
        <v>elderly</v>
      </c>
      <c r="E143" s="4" t="s">
        <v>69</v>
      </c>
      <c r="F143" t="s">
        <v>36</v>
      </c>
      <c r="G143" t="s">
        <v>80</v>
      </c>
      <c r="H143">
        <v>180</v>
      </c>
      <c r="I143" t="s">
        <v>8</v>
      </c>
      <c r="J143" t="s">
        <v>45</v>
      </c>
      <c r="L143">
        <v>5729.6814462350803</v>
      </c>
      <c r="N143" s="4" t="s">
        <v>10</v>
      </c>
    </row>
    <row r="144" spans="1:14" hidden="1" x14ac:dyDescent="0.2">
      <c r="A144" t="s">
        <v>103</v>
      </c>
      <c r="B144" t="s">
        <v>80</v>
      </c>
      <c r="C144" t="str">
        <f t="shared" si="16"/>
        <v>Moderna</v>
      </c>
      <c r="D144" t="str">
        <f t="shared" si="17"/>
        <v>elderly</v>
      </c>
      <c r="E144" s="4" t="s">
        <v>69</v>
      </c>
      <c r="F144" t="s">
        <v>36</v>
      </c>
      <c r="G144" t="s">
        <v>80</v>
      </c>
      <c r="H144">
        <v>0</v>
      </c>
      <c r="I144" t="s">
        <v>8</v>
      </c>
      <c r="J144" t="s">
        <v>16</v>
      </c>
      <c r="L144">
        <v>2113.6892331321401</v>
      </c>
      <c r="N144" s="4" t="s">
        <v>11</v>
      </c>
    </row>
    <row r="145" spans="1:14" hidden="1" x14ac:dyDescent="0.2">
      <c r="A145" t="s">
        <v>103</v>
      </c>
      <c r="B145" t="s">
        <v>80</v>
      </c>
      <c r="C145" t="str">
        <f t="shared" si="16"/>
        <v>Moderna</v>
      </c>
      <c r="D145" t="str">
        <f t="shared" si="17"/>
        <v>elderly</v>
      </c>
      <c r="E145" s="4" t="s">
        <v>69</v>
      </c>
      <c r="F145" t="s">
        <v>36</v>
      </c>
      <c r="G145" t="s">
        <v>80</v>
      </c>
      <c r="H145">
        <v>0</v>
      </c>
      <c r="I145" t="s">
        <v>8</v>
      </c>
      <c r="J145" t="s">
        <v>45</v>
      </c>
      <c r="L145">
        <v>1647.6610012426499</v>
      </c>
      <c r="N145" s="4" t="s">
        <v>11</v>
      </c>
    </row>
    <row r="146" spans="1:14" hidden="1" x14ac:dyDescent="0.2">
      <c r="A146" t="s">
        <v>103</v>
      </c>
      <c r="B146" t="s">
        <v>80</v>
      </c>
      <c r="C146" t="str">
        <f t="shared" si="16"/>
        <v>Moderna</v>
      </c>
      <c r="D146" t="str">
        <f t="shared" si="17"/>
        <v>elderly</v>
      </c>
      <c r="E146" s="4" t="s">
        <v>69</v>
      </c>
      <c r="F146" t="s">
        <v>36</v>
      </c>
      <c r="G146" t="s">
        <v>80</v>
      </c>
      <c r="H146">
        <v>30</v>
      </c>
      <c r="I146" t="s">
        <v>8</v>
      </c>
      <c r="J146" t="s">
        <v>45</v>
      </c>
      <c r="L146">
        <v>13947.175264341</v>
      </c>
      <c r="N146" s="4" t="s">
        <v>11</v>
      </c>
    </row>
    <row r="147" spans="1:14" hidden="1" x14ac:dyDescent="0.2">
      <c r="A147" t="s">
        <v>103</v>
      </c>
      <c r="B147" t="s">
        <v>80</v>
      </c>
      <c r="C147" t="str">
        <f t="shared" si="16"/>
        <v>Moderna</v>
      </c>
      <c r="D147" t="str">
        <f t="shared" si="17"/>
        <v>elderly</v>
      </c>
      <c r="E147" s="4" t="s">
        <v>69</v>
      </c>
      <c r="F147" t="s">
        <v>36</v>
      </c>
      <c r="G147" t="s">
        <v>80</v>
      </c>
      <c r="H147">
        <v>60</v>
      </c>
      <c r="I147" t="s">
        <v>8</v>
      </c>
      <c r="J147" t="s">
        <v>45</v>
      </c>
      <c r="L147">
        <v>11698.0459051707</v>
      </c>
      <c r="N147" s="4" t="s">
        <v>11</v>
      </c>
    </row>
    <row r="148" spans="1:14" hidden="1" x14ac:dyDescent="0.2">
      <c r="A148" t="s">
        <v>103</v>
      </c>
      <c r="B148" t="s">
        <v>80</v>
      </c>
      <c r="C148" t="str">
        <f t="shared" si="16"/>
        <v>Moderna</v>
      </c>
      <c r="D148" t="str">
        <f t="shared" si="17"/>
        <v>elderly</v>
      </c>
      <c r="E148" s="4" t="s">
        <v>69</v>
      </c>
      <c r="F148" t="s">
        <v>36</v>
      </c>
      <c r="G148" t="s">
        <v>80</v>
      </c>
      <c r="H148">
        <v>90</v>
      </c>
      <c r="I148" t="s">
        <v>8</v>
      </c>
      <c r="J148" t="s">
        <v>45</v>
      </c>
      <c r="L148">
        <v>9470.2519508610403</v>
      </c>
      <c r="N148" s="4" t="s">
        <v>11</v>
      </c>
    </row>
    <row r="149" spans="1:14" hidden="1" x14ac:dyDescent="0.2">
      <c r="A149" t="s">
        <v>103</v>
      </c>
      <c r="B149" t="s">
        <v>80</v>
      </c>
      <c r="C149" t="str">
        <f t="shared" si="16"/>
        <v>Moderna</v>
      </c>
      <c r="D149" t="str">
        <f t="shared" si="17"/>
        <v>elderly</v>
      </c>
      <c r="E149" s="4" t="s">
        <v>69</v>
      </c>
      <c r="F149" t="s">
        <v>36</v>
      </c>
      <c r="G149" t="s">
        <v>80</v>
      </c>
      <c r="H149">
        <v>180</v>
      </c>
      <c r="I149" t="s">
        <v>8</v>
      </c>
      <c r="J149" t="s">
        <v>45</v>
      </c>
      <c r="L149">
        <v>7944.2656978701298</v>
      </c>
      <c r="N149" s="4" t="s">
        <v>11</v>
      </c>
    </row>
  </sheetData>
  <autoFilter ref="A1:AF149" xr:uid="{FF8BCAD0-FE00-D14F-8109-AD4E81997C16}">
    <filterColumn colId="1">
      <filters>
        <filter val="Novavax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6465-2DAE-EE48-9DCA-BA1E3F450528}">
  <dimension ref="A1:O65"/>
  <sheetViews>
    <sheetView workbookViewId="0">
      <pane ySplit="1" topLeftCell="A4" activePane="bottomLeft" state="frozen"/>
      <selection pane="bottomLeft" activeCell="A28" sqref="A28:XFD36"/>
    </sheetView>
  </sheetViews>
  <sheetFormatPr baseColWidth="10" defaultRowHeight="16" x14ac:dyDescent="0.2"/>
  <cols>
    <col min="2" max="2" width="13.33203125" bestFit="1" customWidth="1"/>
    <col min="3" max="3" width="13.33203125" customWidth="1"/>
  </cols>
  <sheetData>
    <row r="1" spans="1:15" x14ac:dyDescent="0.2">
      <c r="A1" t="s">
        <v>104</v>
      </c>
      <c r="B1" t="s">
        <v>63</v>
      </c>
      <c r="C1" t="s">
        <v>62</v>
      </c>
      <c r="D1" t="s">
        <v>47</v>
      </c>
      <c r="E1" t="s">
        <v>12</v>
      </c>
      <c r="F1" t="s">
        <v>46</v>
      </c>
      <c r="G1" t="s">
        <v>52</v>
      </c>
      <c r="H1" t="s">
        <v>20</v>
      </c>
      <c r="I1" t="s">
        <v>53</v>
      </c>
      <c r="J1" t="s">
        <v>54</v>
      </c>
      <c r="K1" t="s">
        <v>50</v>
      </c>
      <c r="L1" t="s">
        <v>55</v>
      </c>
      <c r="M1" t="s">
        <v>72</v>
      </c>
      <c r="N1" t="s">
        <v>71</v>
      </c>
      <c r="O1" t="s">
        <v>76</v>
      </c>
    </row>
    <row r="2" spans="1:15" x14ac:dyDescent="0.2">
      <c r="B2" t="s">
        <v>48</v>
      </c>
      <c r="D2" t="s">
        <v>69</v>
      </c>
      <c r="E2" t="s">
        <v>10</v>
      </c>
      <c r="F2">
        <v>12.1</v>
      </c>
      <c r="G2">
        <v>1</v>
      </c>
    </row>
    <row r="3" spans="1:15" x14ac:dyDescent="0.2">
      <c r="B3" t="s">
        <v>48</v>
      </c>
      <c r="D3" t="s">
        <v>69</v>
      </c>
      <c r="E3" t="s">
        <v>11</v>
      </c>
      <c r="F3">
        <v>9.4</v>
      </c>
      <c r="G3">
        <v>0.9</v>
      </c>
    </row>
    <row r="4" spans="1:15" x14ac:dyDescent="0.2">
      <c r="B4" t="s">
        <v>48</v>
      </c>
      <c r="D4" t="s">
        <v>69</v>
      </c>
      <c r="E4" t="s">
        <v>49</v>
      </c>
      <c r="F4">
        <f>GEOMEAN(F2:F3)</f>
        <v>10.664895686315925</v>
      </c>
      <c r="G4">
        <f>GEOMEAN(G2:G3)</f>
        <v>0.94868329805051377</v>
      </c>
    </row>
    <row r="5" spans="1:15" x14ac:dyDescent="0.2">
      <c r="B5" t="s">
        <v>48</v>
      </c>
      <c r="D5" t="s">
        <v>69</v>
      </c>
      <c r="E5" t="s">
        <v>49</v>
      </c>
      <c r="H5">
        <v>80</v>
      </c>
      <c r="I5">
        <v>52.2</v>
      </c>
      <c r="J5">
        <v>92.9</v>
      </c>
      <c r="K5" t="s">
        <v>19</v>
      </c>
      <c r="L5" t="s">
        <v>56</v>
      </c>
    </row>
    <row r="6" spans="1:15" x14ac:dyDescent="0.2">
      <c r="B6" t="s">
        <v>48</v>
      </c>
      <c r="D6" t="s">
        <v>69</v>
      </c>
      <c r="E6" t="s">
        <v>49</v>
      </c>
      <c r="H6">
        <v>75</v>
      </c>
      <c r="I6">
        <v>50.1</v>
      </c>
      <c r="J6">
        <v>88.5</v>
      </c>
      <c r="K6" t="s">
        <v>57</v>
      </c>
    </row>
    <row r="7" spans="1:15" x14ac:dyDescent="0.2">
      <c r="B7" t="s">
        <v>48</v>
      </c>
      <c r="D7" t="s">
        <v>69</v>
      </c>
      <c r="E7" t="s">
        <v>49</v>
      </c>
      <c r="H7">
        <v>69.8</v>
      </c>
      <c r="I7">
        <v>43.7</v>
      </c>
      <c r="J7">
        <v>84.7</v>
      </c>
      <c r="K7" t="s">
        <v>51</v>
      </c>
    </row>
    <row r="8" spans="1:15" x14ac:dyDescent="0.2">
      <c r="B8" t="s">
        <v>2</v>
      </c>
      <c r="C8" t="s">
        <v>33</v>
      </c>
      <c r="D8" t="s">
        <v>67</v>
      </c>
      <c r="E8" t="s">
        <v>49</v>
      </c>
      <c r="F8">
        <v>26762.269252522499</v>
      </c>
      <c r="G8">
        <v>2121.2885444118601</v>
      </c>
    </row>
    <row r="9" spans="1:15" x14ac:dyDescent="0.2">
      <c r="B9" t="s">
        <v>2</v>
      </c>
      <c r="C9" t="s">
        <v>34</v>
      </c>
      <c r="D9" t="s">
        <v>67</v>
      </c>
      <c r="E9" t="s">
        <v>10</v>
      </c>
      <c r="F9">
        <v>24225.875220441299</v>
      </c>
      <c r="G9">
        <v>2241.7131332343301</v>
      </c>
    </row>
    <row r="10" spans="1:15" x14ac:dyDescent="0.2">
      <c r="B10" t="s">
        <v>2</v>
      </c>
      <c r="C10" t="s">
        <v>34</v>
      </c>
      <c r="D10" t="s">
        <v>67</v>
      </c>
      <c r="E10" t="s">
        <v>11</v>
      </c>
      <c r="F10">
        <v>29803.157189886198</v>
      </c>
      <c r="G10">
        <v>1978.45283958037</v>
      </c>
    </row>
    <row r="11" spans="1:15" x14ac:dyDescent="0.2">
      <c r="B11" t="s">
        <v>2</v>
      </c>
      <c r="C11" t="s">
        <v>34</v>
      </c>
      <c r="D11" t="s">
        <v>67</v>
      </c>
      <c r="E11" t="s">
        <v>49</v>
      </c>
      <c r="F11">
        <f>GEOMEAN(F9:F10)</f>
        <v>26870.198496799032</v>
      </c>
      <c r="G11">
        <f>GEOMEAN(G9:G10)</f>
        <v>2105.9733412301466</v>
      </c>
    </row>
    <row r="12" spans="1:15" x14ac:dyDescent="0.2">
      <c r="B12" t="s">
        <v>2</v>
      </c>
      <c r="D12" t="s">
        <v>67</v>
      </c>
      <c r="E12" t="s">
        <v>49</v>
      </c>
      <c r="H12">
        <v>81.8</v>
      </c>
      <c r="I12">
        <v>40.6</v>
      </c>
      <c r="J12">
        <v>96.3</v>
      </c>
      <c r="K12" t="s">
        <v>19</v>
      </c>
      <c r="L12">
        <v>90</v>
      </c>
    </row>
    <row r="13" spans="1:15" x14ac:dyDescent="0.2">
      <c r="B13" t="s">
        <v>2</v>
      </c>
      <c r="D13" t="s">
        <v>67</v>
      </c>
      <c r="E13" t="s">
        <v>49</v>
      </c>
      <c r="H13">
        <v>57.1</v>
      </c>
      <c r="I13">
        <v>14.7</v>
      </c>
      <c r="J13">
        <v>79.8</v>
      </c>
      <c r="K13" t="s">
        <v>51</v>
      </c>
      <c r="L13">
        <v>90</v>
      </c>
    </row>
    <row r="14" spans="1:15" x14ac:dyDescent="0.2">
      <c r="B14" t="s">
        <v>2</v>
      </c>
      <c r="D14" t="s">
        <v>69</v>
      </c>
      <c r="E14" t="s">
        <v>10</v>
      </c>
      <c r="F14">
        <v>17184.1271998544</v>
      </c>
      <c r="G14">
        <v>2076</v>
      </c>
    </row>
    <row r="15" spans="1:15" x14ac:dyDescent="0.2">
      <c r="B15" t="s">
        <v>2</v>
      </c>
      <c r="D15" t="s">
        <v>69</v>
      </c>
      <c r="E15" t="s">
        <v>11</v>
      </c>
      <c r="F15">
        <v>20481.345879401899</v>
      </c>
      <c r="G15">
        <v>1763.6618147382401</v>
      </c>
    </row>
    <row r="16" spans="1:15" x14ac:dyDescent="0.2">
      <c r="B16" t="s">
        <v>2</v>
      </c>
      <c r="D16" t="s">
        <v>69</v>
      </c>
      <c r="E16" t="s">
        <v>49</v>
      </c>
      <c r="F16">
        <f>GEOMEAN(F14:F15)</f>
        <v>18760.438502760429</v>
      </c>
      <c r="G16">
        <f>GEOMEAN(G14:G15)</f>
        <v>1913.4685592913688</v>
      </c>
    </row>
    <row r="17" spans="2:15" x14ac:dyDescent="0.2">
      <c r="B17" t="s">
        <v>2</v>
      </c>
      <c r="D17" t="s">
        <v>69</v>
      </c>
      <c r="E17" t="s">
        <v>49</v>
      </c>
      <c r="H17">
        <v>66.7</v>
      </c>
      <c r="I17">
        <v>28.8</v>
      </c>
      <c r="J17">
        <v>85.8</v>
      </c>
      <c r="K17" t="s">
        <v>57</v>
      </c>
      <c r="L17">
        <f>7*30</f>
        <v>210</v>
      </c>
    </row>
    <row r="18" spans="2:15" x14ac:dyDescent="0.2">
      <c r="B18" t="s">
        <v>2</v>
      </c>
      <c r="D18" t="s">
        <v>69</v>
      </c>
      <c r="E18" t="s">
        <v>49</v>
      </c>
      <c r="H18">
        <v>85.7</v>
      </c>
      <c r="I18">
        <v>32</v>
      </c>
      <c r="J18">
        <v>98.7</v>
      </c>
      <c r="K18" t="s">
        <v>19</v>
      </c>
      <c r="L18">
        <f t="shared" ref="L18:L19" si="0">7*30</f>
        <v>210</v>
      </c>
    </row>
    <row r="19" spans="2:15" x14ac:dyDescent="0.2">
      <c r="B19" t="s">
        <v>2</v>
      </c>
      <c r="D19" t="s">
        <v>69</v>
      </c>
      <c r="E19" t="s">
        <v>49</v>
      </c>
      <c r="H19">
        <v>62.1</v>
      </c>
      <c r="I19">
        <v>37.1</v>
      </c>
      <c r="J19">
        <v>77.900000000000006</v>
      </c>
      <c r="K19" t="s">
        <v>51</v>
      </c>
      <c r="L19">
        <f t="shared" si="0"/>
        <v>210</v>
      </c>
    </row>
    <row r="20" spans="2:15" x14ac:dyDescent="0.2">
      <c r="B20" t="s">
        <v>98</v>
      </c>
      <c r="C20" t="s">
        <v>60</v>
      </c>
      <c r="D20" t="s">
        <v>67</v>
      </c>
      <c r="E20" t="s">
        <v>49</v>
      </c>
      <c r="F20">
        <v>7778.8349131546402</v>
      </c>
      <c r="G20">
        <v>61.578757462956801</v>
      </c>
      <c r="M20" t="s">
        <v>73</v>
      </c>
    </row>
    <row r="21" spans="2:15" x14ac:dyDescent="0.2">
      <c r="B21" t="s">
        <v>98</v>
      </c>
      <c r="C21" t="s">
        <v>61</v>
      </c>
      <c r="D21" t="s">
        <v>67</v>
      </c>
      <c r="E21" t="s">
        <v>49</v>
      </c>
      <c r="F21">
        <v>20127.290920152402</v>
      </c>
      <c r="G21">
        <v>84.659329584062505</v>
      </c>
      <c r="M21" t="s">
        <v>73</v>
      </c>
    </row>
    <row r="22" spans="2:15" x14ac:dyDescent="0.2">
      <c r="B22" t="s">
        <v>98</v>
      </c>
      <c r="C22" t="s">
        <v>60</v>
      </c>
      <c r="D22" t="s">
        <v>67</v>
      </c>
      <c r="E22" t="s">
        <v>49</v>
      </c>
      <c r="H22">
        <v>74</v>
      </c>
      <c r="I22">
        <v>57</v>
      </c>
      <c r="J22">
        <v>84</v>
      </c>
      <c r="K22" t="s">
        <v>51</v>
      </c>
      <c r="L22">
        <v>150</v>
      </c>
      <c r="M22" t="s">
        <v>73</v>
      </c>
    </row>
    <row r="23" spans="2:15" x14ac:dyDescent="0.2">
      <c r="B23" t="s">
        <v>98</v>
      </c>
      <c r="C23" t="s">
        <v>60</v>
      </c>
      <c r="D23" t="s">
        <v>67</v>
      </c>
      <c r="E23" t="s">
        <v>49</v>
      </c>
      <c r="H23">
        <v>81</v>
      </c>
      <c r="I23">
        <v>56</v>
      </c>
      <c r="J23">
        <v>92</v>
      </c>
      <c r="K23" t="s">
        <v>19</v>
      </c>
      <c r="L23">
        <v>150</v>
      </c>
      <c r="M23" t="s">
        <v>73</v>
      </c>
    </row>
    <row r="24" spans="2:15" x14ac:dyDescent="0.2">
      <c r="B24" t="s">
        <v>98</v>
      </c>
      <c r="C24" t="s">
        <v>61</v>
      </c>
      <c r="D24" t="s">
        <v>67</v>
      </c>
      <c r="E24" t="s">
        <v>49</v>
      </c>
      <c r="H24">
        <v>77</v>
      </c>
      <c r="I24">
        <v>59.8</v>
      </c>
      <c r="J24">
        <v>86.8</v>
      </c>
      <c r="K24" t="s">
        <v>51</v>
      </c>
      <c r="L24">
        <v>150</v>
      </c>
      <c r="M24" t="s">
        <v>73</v>
      </c>
      <c r="N24" t="s">
        <v>70</v>
      </c>
      <c r="O24" t="s">
        <v>77</v>
      </c>
    </row>
    <row r="25" spans="2:15" x14ac:dyDescent="0.2">
      <c r="B25" t="s">
        <v>98</v>
      </c>
      <c r="C25" t="s">
        <v>61</v>
      </c>
      <c r="D25" t="s">
        <v>67</v>
      </c>
      <c r="E25" t="s">
        <v>49</v>
      </c>
      <c r="H25">
        <v>59</v>
      </c>
      <c r="I25">
        <v>2.1</v>
      </c>
      <c r="J25">
        <v>82.9</v>
      </c>
      <c r="K25" t="s">
        <v>19</v>
      </c>
      <c r="L25">
        <v>150</v>
      </c>
      <c r="M25" t="s">
        <v>73</v>
      </c>
      <c r="N25" t="s">
        <v>70</v>
      </c>
      <c r="O25" t="s">
        <v>77</v>
      </c>
    </row>
    <row r="26" spans="2:15" x14ac:dyDescent="0.2">
      <c r="B26" t="s">
        <v>98</v>
      </c>
      <c r="C26" t="s">
        <v>74</v>
      </c>
      <c r="D26" t="s">
        <v>67</v>
      </c>
      <c r="E26" t="s">
        <v>49</v>
      </c>
      <c r="H26">
        <v>83.2</v>
      </c>
      <c r="I26">
        <v>67.8</v>
      </c>
      <c r="J26">
        <v>92</v>
      </c>
      <c r="K26" t="s">
        <v>19</v>
      </c>
      <c r="L26">
        <v>90</v>
      </c>
      <c r="M26" t="s">
        <v>73</v>
      </c>
      <c r="O26" t="s">
        <v>78</v>
      </c>
    </row>
    <row r="27" spans="2:15" x14ac:dyDescent="0.2">
      <c r="B27" t="s">
        <v>98</v>
      </c>
      <c r="C27" t="s">
        <v>74</v>
      </c>
      <c r="D27" t="s">
        <v>67</v>
      </c>
      <c r="E27" t="s">
        <v>49</v>
      </c>
      <c r="H27">
        <v>75.7</v>
      </c>
      <c r="I27">
        <v>32.799999999999997</v>
      </c>
      <c r="J27">
        <v>92.9</v>
      </c>
      <c r="K27" t="s">
        <v>19</v>
      </c>
      <c r="L27">
        <v>90</v>
      </c>
      <c r="M27" t="s">
        <v>73</v>
      </c>
      <c r="N27" t="s">
        <v>87</v>
      </c>
      <c r="O27" t="s">
        <v>78</v>
      </c>
    </row>
    <row r="28" spans="2:15" x14ac:dyDescent="0.2">
      <c r="B28" t="s">
        <v>66</v>
      </c>
      <c r="C28" t="s">
        <v>66</v>
      </c>
      <c r="D28" t="s">
        <v>67</v>
      </c>
      <c r="E28" t="s">
        <v>49</v>
      </c>
      <c r="H28">
        <v>41.4</v>
      </c>
      <c r="I28">
        <v>18</v>
      </c>
      <c r="J28">
        <v>58.1</v>
      </c>
      <c r="K28" t="s">
        <v>51</v>
      </c>
      <c r="L28">
        <v>90</v>
      </c>
    </row>
    <row r="29" spans="2:15" x14ac:dyDescent="0.2">
      <c r="B29" t="s">
        <v>66</v>
      </c>
      <c r="C29" t="s">
        <v>66</v>
      </c>
      <c r="D29" t="s">
        <v>67</v>
      </c>
      <c r="E29" t="s">
        <v>49</v>
      </c>
      <c r="H29">
        <v>58.8</v>
      </c>
      <c r="I29">
        <v>31.9</v>
      </c>
      <c r="J29">
        <v>75</v>
      </c>
      <c r="K29" t="s">
        <v>57</v>
      </c>
      <c r="L29">
        <v>90</v>
      </c>
    </row>
    <row r="30" spans="2:15" x14ac:dyDescent="0.2">
      <c r="B30" t="s">
        <v>66</v>
      </c>
      <c r="C30" t="s">
        <v>66</v>
      </c>
      <c r="D30" t="s">
        <v>67</v>
      </c>
      <c r="E30" t="s">
        <v>49</v>
      </c>
      <c r="H30">
        <v>46.4</v>
      </c>
      <c r="I30">
        <v>24.7</v>
      </c>
      <c r="J30">
        <v>61.9</v>
      </c>
      <c r="K30" t="s">
        <v>19</v>
      </c>
      <c r="L30">
        <v>90</v>
      </c>
    </row>
    <row r="31" spans="2:15" x14ac:dyDescent="0.2">
      <c r="B31" t="s">
        <v>66</v>
      </c>
      <c r="C31" t="s">
        <v>66</v>
      </c>
      <c r="D31" t="s">
        <v>67</v>
      </c>
      <c r="E31" t="s">
        <v>49</v>
      </c>
      <c r="F31">
        <v>758</v>
      </c>
      <c r="G31">
        <v>424</v>
      </c>
    </row>
    <row r="32" spans="2:15" x14ac:dyDescent="0.2">
      <c r="B32" t="s">
        <v>66</v>
      </c>
      <c r="C32" t="s">
        <v>66</v>
      </c>
      <c r="D32" t="s">
        <v>69</v>
      </c>
      <c r="E32" t="s">
        <v>49</v>
      </c>
      <c r="H32">
        <v>12.6</v>
      </c>
      <c r="I32">
        <v>-14</v>
      </c>
      <c r="J32">
        <v>33</v>
      </c>
      <c r="K32" t="s">
        <v>51</v>
      </c>
    </row>
    <row r="33" spans="2:15" x14ac:dyDescent="0.2">
      <c r="B33" t="s">
        <v>66</v>
      </c>
      <c r="C33" t="s">
        <v>66</v>
      </c>
      <c r="D33" t="s">
        <v>69</v>
      </c>
      <c r="E33" t="s">
        <v>49</v>
      </c>
      <c r="H33">
        <v>-7.9</v>
      </c>
      <c r="I33">
        <v>-84</v>
      </c>
      <c r="J33">
        <v>37</v>
      </c>
      <c r="K33" t="s">
        <v>57</v>
      </c>
    </row>
    <row r="34" spans="2:15" x14ac:dyDescent="0.2">
      <c r="B34" t="s">
        <v>66</v>
      </c>
      <c r="C34" t="s">
        <v>66</v>
      </c>
      <c r="D34" t="s">
        <v>69</v>
      </c>
      <c r="E34" t="s">
        <v>11</v>
      </c>
      <c r="F34">
        <v>509.94489548395501</v>
      </c>
      <c r="G34">
        <v>310.94578768440601</v>
      </c>
    </row>
    <row r="35" spans="2:15" x14ac:dyDescent="0.2">
      <c r="B35" t="s">
        <v>66</v>
      </c>
      <c r="C35" t="s">
        <v>66</v>
      </c>
      <c r="D35" t="s">
        <v>69</v>
      </c>
      <c r="E35" t="s">
        <v>10</v>
      </c>
      <c r="F35">
        <v>669.92557424909899</v>
      </c>
      <c r="G35">
        <v>223.99187806601799</v>
      </c>
    </row>
    <row r="36" spans="2:15" x14ac:dyDescent="0.2">
      <c r="B36" t="str">
        <f>B35</f>
        <v>Novavax</v>
      </c>
      <c r="C36" t="str">
        <f>C35</f>
        <v>Novavax</v>
      </c>
      <c r="D36" t="s">
        <v>69</v>
      </c>
      <c r="E36" t="s">
        <v>49</v>
      </c>
      <c r="F36">
        <f>GEOMEAN(F34:F35)</f>
        <v>584.48706310959983</v>
      </c>
      <c r="G36">
        <f>GEOMEAN(G34:G35)</f>
        <v>263.9115968655932</v>
      </c>
    </row>
    <row r="37" spans="2:15" x14ac:dyDescent="0.2">
      <c r="B37" t="s">
        <v>88</v>
      </c>
      <c r="C37" t="s">
        <v>89</v>
      </c>
      <c r="D37" t="s">
        <v>69</v>
      </c>
      <c r="E37" t="s">
        <v>49</v>
      </c>
      <c r="H37">
        <v>82.6</v>
      </c>
      <c r="I37">
        <v>57.9</v>
      </c>
      <c r="J37">
        <v>94.1</v>
      </c>
      <c r="K37" t="s">
        <v>51</v>
      </c>
    </row>
    <row r="38" spans="2:15" x14ac:dyDescent="0.2">
      <c r="B38" t="s">
        <v>88</v>
      </c>
      <c r="C38" t="s">
        <v>89</v>
      </c>
      <c r="D38" t="s">
        <v>69</v>
      </c>
      <c r="E38" t="s">
        <v>49</v>
      </c>
      <c r="H38">
        <v>94.1</v>
      </c>
      <c r="I38">
        <v>62.4</v>
      </c>
      <c r="J38">
        <v>99.9</v>
      </c>
      <c r="K38" t="s">
        <v>19</v>
      </c>
    </row>
    <row r="39" spans="2:15" x14ac:dyDescent="0.2">
      <c r="B39" t="s">
        <v>88</v>
      </c>
      <c r="C39" t="s">
        <v>89</v>
      </c>
      <c r="D39" t="s">
        <v>69</v>
      </c>
      <c r="E39" t="s">
        <v>10</v>
      </c>
      <c r="F39">
        <v>9329.7000000000007</v>
      </c>
      <c r="G39">
        <v>928.6</v>
      </c>
    </row>
    <row r="40" spans="2:15" x14ac:dyDescent="0.2">
      <c r="B40" t="s">
        <v>88</v>
      </c>
      <c r="C40" t="s">
        <v>89</v>
      </c>
      <c r="D40" t="s">
        <v>69</v>
      </c>
      <c r="E40" t="s">
        <v>11</v>
      </c>
      <c r="F40">
        <v>10178.9</v>
      </c>
      <c r="G40">
        <v>1124.0999999999999</v>
      </c>
    </row>
    <row r="41" spans="2:15" x14ac:dyDescent="0.2">
      <c r="B41" t="s">
        <v>88</v>
      </c>
      <c r="C41" t="s">
        <v>89</v>
      </c>
      <c r="D41" t="s">
        <v>69</v>
      </c>
      <c r="E41" t="s">
        <v>49</v>
      </c>
      <c r="F41">
        <f>GEOMEAN(F39:F40)</f>
        <v>9745.0543010288038</v>
      </c>
      <c r="G41">
        <f>GEOMEAN(G39:G40)</f>
        <v>1021.6845207792862</v>
      </c>
    </row>
    <row r="42" spans="2:15" x14ac:dyDescent="0.2">
      <c r="B42" t="s">
        <v>80</v>
      </c>
      <c r="C42" t="s">
        <v>84</v>
      </c>
      <c r="D42" t="s">
        <v>69</v>
      </c>
      <c r="E42" t="s">
        <v>49</v>
      </c>
      <c r="H42">
        <v>83.7</v>
      </c>
      <c r="I42">
        <v>66</v>
      </c>
      <c r="J42">
        <v>92.2</v>
      </c>
      <c r="K42" t="s">
        <v>51</v>
      </c>
      <c r="L42">
        <v>112</v>
      </c>
      <c r="M42" t="s">
        <v>75</v>
      </c>
      <c r="N42" t="s">
        <v>82</v>
      </c>
      <c r="O42" t="s">
        <v>79</v>
      </c>
    </row>
    <row r="43" spans="2:15" x14ac:dyDescent="0.2">
      <c r="B43" t="s">
        <v>80</v>
      </c>
      <c r="C43" t="s">
        <v>84</v>
      </c>
      <c r="D43" t="s">
        <v>69</v>
      </c>
      <c r="E43" t="s">
        <v>49</v>
      </c>
      <c r="H43">
        <v>82.4</v>
      </c>
      <c r="I43">
        <v>34.799999999999997</v>
      </c>
      <c r="J43">
        <v>95.3</v>
      </c>
      <c r="K43" t="s">
        <v>57</v>
      </c>
      <c r="L43">
        <v>112</v>
      </c>
      <c r="M43" t="s">
        <v>75</v>
      </c>
      <c r="N43" t="s">
        <v>81</v>
      </c>
      <c r="O43" t="s">
        <v>79</v>
      </c>
    </row>
    <row r="44" spans="2:15" x14ac:dyDescent="0.2">
      <c r="B44" t="s">
        <v>80</v>
      </c>
      <c r="C44" t="s">
        <v>84</v>
      </c>
      <c r="D44" t="s">
        <v>69</v>
      </c>
      <c r="E44" t="s">
        <v>49</v>
      </c>
      <c r="H44">
        <v>68.400000000000006</v>
      </c>
      <c r="I44">
        <v>50.9</v>
      </c>
      <c r="J44">
        <v>79.7</v>
      </c>
      <c r="K44" t="s">
        <v>19</v>
      </c>
      <c r="L44">
        <v>112</v>
      </c>
      <c r="M44" t="s">
        <v>75</v>
      </c>
      <c r="N44" t="s">
        <v>83</v>
      </c>
      <c r="O44" t="s">
        <v>79</v>
      </c>
    </row>
    <row r="45" spans="2:15" x14ac:dyDescent="0.2">
      <c r="B45" t="s">
        <v>80</v>
      </c>
      <c r="C45" t="s">
        <v>84</v>
      </c>
      <c r="D45" t="s">
        <v>69</v>
      </c>
      <c r="E45" t="s">
        <v>10</v>
      </c>
      <c r="H45">
        <v>91.7</v>
      </c>
      <c r="I45">
        <v>73</v>
      </c>
      <c r="J45">
        <v>97.4</v>
      </c>
      <c r="K45" t="s">
        <v>51</v>
      </c>
      <c r="L45">
        <v>112</v>
      </c>
      <c r="M45" t="s">
        <v>75</v>
      </c>
      <c r="N45" t="s">
        <v>82</v>
      </c>
      <c r="O45" t="s">
        <v>79</v>
      </c>
    </row>
    <row r="46" spans="2:15" x14ac:dyDescent="0.2">
      <c r="B46" t="s">
        <v>80</v>
      </c>
      <c r="C46" t="s">
        <v>84</v>
      </c>
      <c r="D46" t="s">
        <v>69</v>
      </c>
      <c r="E46" t="s">
        <v>10</v>
      </c>
      <c r="H46">
        <v>90</v>
      </c>
      <c r="I46">
        <v>22</v>
      </c>
      <c r="J46">
        <v>98.7</v>
      </c>
      <c r="K46" t="s">
        <v>57</v>
      </c>
      <c r="L46">
        <v>112</v>
      </c>
      <c r="M46" t="s">
        <v>75</v>
      </c>
      <c r="N46" t="s">
        <v>81</v>
      </c>
      <c r="O46" t="s">
        <v>79</v>
      </c>
    </row>
    <row r="47" spans="2:15" x14ac:dyDescent="0.2">
      <c r="B47" t="s">
        <v>80</v>
      </c>
      <c r="C47" t="s">
        <v>84</v>
      </c>
      <c r="D47" t="s">
        <v>69</v>
      </c>
      <c r="E47" t="s">
        <v>11</v>
      </c>
      <c r="H47">
        <v>68.5</v>
      </c>
      <c r="I47">
        <v>21.1</v>
      </c>
      <c r="J47">
        <v>87.4</v>
      </c>
      <c r="K47" t="s">
        <v>51</v>
      </c>
      <c r="L47">
        <v>112</v>
      </c>
      <c r="M47" t="s">
        <v>75</v>
      </c>
      <c r="N47" t="s">
        <v>82</v>
      </c>
      <c r="O47" t="s">
        <v>79</v>
      </c>
    </row>
    <row r="48" spans="2:15" x14ac:dyDescent="0.2">
      <c r="B48" t="s">
        <v>80</v>
      </c>
      <c r="C48" t="s">
        <v>84</v>
      </c>
      <c r="D48" t="s">
        <v>69</v>
      </c>
      <c r="E48" t="s">
        <v>11</v>
      </c>
      <c r="H48">
        <v>71.5</v>
      </c>
      <c r="I48">
        <v>-37</v>
      </c>
      <c r="J48">
        <v>94.1</v>
      </c>
      <c r="K48" t="s">
        <v>57</v>
      </c>
      <c r="L48">
        <v>112</v>
      </c>
      <c r="M48" t="s">
        <v>75</v>
      </c>
      <c r="N48" t="s">
        <v>81</v>
      </c>
      <c r="O48" t="s">
        <v>79</v>
      </c>
    </row>
    <row r="49" spans="1:15" x14ac:dyDescent="0.2">
      <c r="A49" t="s">
        <v>103</v>
      </c>
      <c r="B49" t="s">
        <v>80</v>
      </c>
      <c r="C49" t="s">
        <v>75</v>
      </c>
      <c r="D49" t="s">
        <v>69</v>
      </c>
      <c r="E49" t="s">
        <v>10</v>
      </c>
      <c r="F49">
        <v>8.3023429415730554</v>
      </c>
      <c r="G49">
        <v>0.90097903892662778</v>
      </c>
      <c r="M49" t="s">
        <v>75</v>
      </c>
      <c r="O49" t="s">
        <v>90</v>
      </c>
    </row>
    <row r="50" spans="1:15" x14ac:dyDescent="0.2">
      <c r="A50" t="s">
        <v>103</v>
      </c>
      <c r="B50" t="s">
        <v>80</v>
      </c>
      <c r="C50" t="s">
        <v>75</v>
      </c>
      <c r="D50" t="s">
        <v>69</v>
      </c>
      <c r="E50" t="s">
        <v>11</v>
      </c>
      <c r="F50">
        <v>11.392099607392703</v>
      </c>
      <c r="G50">
        <v>1.1491516857651389</v>
      </c>
      <c r="M50" t="s">
        <v>75</v>
      </c>
      <c r="O50" t="s">
        <v>85</v>
      </c>
    </row>
    <row r="51" spans="1:15" x14ac:dyDescent="0.2">
      <c r="A51" t="s">
        <v>103</v>
      </c>
      <c r="B51" t="s">
        <v>80</v>
      </c>
      <c r="C51" t="s">
        <v>75</v>
      </c>
      <c r="D51" t="s">
        <v>69</v>
      </c>
      <c r="E51" t="s">
        <v>49</v>
      </c>
      <c r="F51">
        <f>GEOMEAN(F49:F50)</f>
        <v>9.7252824002768161</v>
      </c>
      <c r="G51">
        <f>GEOMEAN(G49:G50)</f>
        <v>1.0175271895244811</v>
      </c>
      <c r="M51" t="s">
        <v>75</v>
      </c>
      <c r="O51" t="s">
        <v>85</v>
      </c>
    </row>
    <row r="52" spans="1:15" x14ac:dyDescent="0.2">
      <c r="A52" t="s">
        <v>103</v>
      </c>
      <c r="B52" t="s">
        <v>80</v>
      </c>
      <c r="C52" t="s">
        <v>75</v>
      </c>
      <c r="D52" t="s">
        <v>86</v>
      </c>
      <c r="E52" t="s">
        <v>10</v>
      </c>
      <c r="F52">
        <v>14.652591571562276</v>
      </c>
      <c r="G52">
        <v>1.0888620819744395</v>
      </c>
      <c r="M52" t="s">
        <v>75</v>
      </c>
      <c r="O52" t="s">
        <v>85</v>
      </c>
    </row>
    <row r="53" spans="1:15" x14ac:dyDescent="0.2">
      <c r="A53" t="s">
        <v>103</v>
      </c>
      <c r="B53" t="s">
        <v>80</v>
      </c>
      <c r="C53" t="s">
        <v>75</v>
      </c>
      <c r="D53" t="s">
        <v>86</v>
      </c>
      <c r="E53" t="s">
        <v>11</v>
      </c>
      <c r="F53">
        <v>20.929300664290945</v>
      </c>
      <c r="G53">
        <v>0.91677793244260819</v>
      </c>
      <c r="M53" t="s">
        <v>75</v>
      </c>
      <c r="O53" t="s">
        <v>85</v>
      </c>
    </row>
    <row r="54" spans="1:15" x14ac:dyDescent="0.2">
      <c r="A54" t="s">
        <v>103</v>
      </c>
      <c r="B54" t="s">
        <v>80</v>
      </c>
      <c r="C54" t="s">
        <v>75</v>
      </c>
      <c r="D54" t="s">
        <v>86</v>
      </c>
      <c r="E54" t="s">
        <v>49</v>
      </c>
      <c r="F54">
        <f>GEOMEAN(F52:F53)</f>
        <v>17.511952904010514</v>
      </c>
      <c r="G54">
        <f>GEOMEAN(G52:G53)</f>
        <v>0.99912197865309738</v>
      </c>
      <c r="M54" t="s">
        <v>75</v>
      </c>
      <c r="O54" t="s">
        <v>85</v>
      </c>
    </row>
    <row r="55" spans="1:15" x14ac:dyDescent="0.2">
      <c r="A55" t="s">
        <v>103</v>
      </c>
      <c r="B55" t="s">
        <v>80</v>
      </c>
      <c r="C55" t="s">
        <v>93</v>
      </c>
      <c r="D55" t="s">
        <v>69</v>
      </c>
      <c r="E55" t="s">
        <v>10</v>
      </c>
      <c r="F55">
        <v>13325.998891345</v>
      </c>
      <c r="G55">
        <v>1377.5604903874701</v>
      </c>
      <c r="M55" t="s">
        <v>75</v>
      </c>
      <c r="O55" t="s">
        <v>94</v>
      </c>
    </row>
    <row r="56" spans="1:15" x14ac:dyDescent="0.2">
      <c r="A56" t="s">
        <v>103</v>
      </c>
      <c r="B56" t="s">
        <v>80</v>
      </c>
      <c r="C56" t="s">
        <v>93</v>
      </c>
      <c r="D56" t="s">
        <v>69</v>
      </c>
      <c r="E56" t="s">
        <v>11</v>
      </c>
      <c r="F56">
        <v>13947.175264341</v>
      </c>
      <c r="G56">
        <v>2113.6892331321401</v>
      </c>
      <c r="M56" t="s">
        <v>75</v>
      </c>
      <c r="O56" t="s">
        <v>94</v>
      </c>
    </row>
    <row r="57" spans="1:15" x14ac:dyDescent="0.2">
      <c r="A57" t="s">
        <v>103</v>
      </c>
      <c r="B57" t="s">
        <v>80</v>
      </c>
      <c r="C57" t="s">
        <v>93</v>
      </c>
      <c r="D57" t="s">
        <v>69</v>
      </c>
      <c r="E57" t="s">
        <v>49</v>
      </c>
      <c r="F57">
        <f>GEOMEAN(F55:F56)</f>
        <v>13633.049626184253</v>
      </c>
      <c r="G57">
        <f>GEOMEAN(G55:G56)</f>
        <v>1706.38060716835</v>
      </c>
      <c r="M57" t="s">
        <v>75</v>
      </c>
      <c r="O57" t="s">
        <v>94</v>
      </c>
    </row>
    <row r="58" spans="1:15" x14ac:dyDescent="0.2">
      <c r="B58" t="s">
        <v>95</v>
      </c>
      <c r="D58" t="s">
        <v>69</v>
      </c>
      <c r="E58" t="s">
        <v>49</v>
      </c>
      <c r="H58">
        <v>59</v>
      </c>
      <c r="K58" t="s">
        <v>51</v>
      </c>
    </row>
    <row r="59" spans="1:15" x14ac:dyDescent="0.2">
      <c r="B59" t="s">
        <v>95</v>
      </c>
      <c r="D59" t="s">
        <v>69</v>
      </c>
      <c r="E59" t="s">
        <v>49</v>
      </c>
      <c r="H59">
        <v>42.9</v>
      </c>
      <c r="K59" t="s">
        <v>57</v>
      </c>
    </row>
    <row r="60" spans="1:15" x14ac:dyDescent="0.2">
      <c r="B60" t="s">
        <v>95</v>
      </c>
      <c r="C60" t="s">
        <v>96</v>
      </c>
      <c r="D60" t="s">
        <v>69</v>
      </c>
      <c r="E60" t="s">
        <v>10</v>
      </c>
      <c r="F60">
        <v>316.7</v>
      </c>
      <c r="G60">
        <v>251.7</v>
      </c>
    </row>
    <row r="61" spans="1:15" x14ac:dyDescent="0.2">
      <c r="B61" t="s">
        <v>95</v>
      </c>
      <c r="C61" t="s">
        <v>96</v>
      </c>
      <c r="D61" t="s">
        <v>69</v>
      </c>
      <c r="E61" t="s">
        <v>11</v>
      </c>
      <c r="F61">
        <v>517.70000000000005</v>
      </c>
      <c r="G61">
        <v>477.5</v>
      </c>
    </row>
    <row r="62" spans="1:15" x14ac:dyDescent="0.2">
      <c r="B62" t="s">
        <v>95</v>
      </c>
      <c r="C62" t="s">
        <v>97</v>
      </c>
      <c r="D62" t="s">
        <v>69</v>
      </c>
      <c r="E62" t="s">
        <v>10</v>
      </c>
      <c r="F62">
        <v>356.9</v>
      </c>
      <c r="G62">
        <v>251.7</v>
      </c>
    </row>
    <row r="63" spans="1:15" x14ac:dyDescent="0.2">
      <c r="B63" t="s">
        <v>95</v>
      </c>
      <c r="C63" t="s">
        <v>97</v>
      </c>
      <c r="D63" t="s">
        <v>69</v>
      </c>
      <c r="E63" t="s">
        <v>11</v>
      </c>
      <c r="F63">
        <v>688.6</v>
      </c>
      <c r="G63">
        <v>477.5</v>
      </c>
    </row>
    <row r="64" spans="1:15" x14ac:dyDescent="0.2">
      <c r="B64" t="s">
        <v>95</v>
      </c>
      <c r="C64" t="s">
        <v>96</v>
      </c>
      <c r="D64" t="s">
        <v>69</v>
      </c>
      <c r="E64" t="s">
        <v>49</v>
      </c>
      <c r="F64">
        <f>GEOMEAN(F60:F61)</f>
        <v>404.91429957461366</v>
      </c>
      <c r="G64">
        <f>GEOMEAN(G60:G61)</f>
        <v>346.67960713027236</v>
      </c>
    </row>
    <row r="65" spans="2:7" x14ac:dyDescent="0.2">
      <c r="B65" t="s">
        <v>95</v>
      </c>
      <c r="C65" t="s">
        <v>97</v>
      </c>
      <c r="D65" t="s">
        <v>69</v>
      </c>
      <c r="E65" t="s">
        <v>49</v>
      </c>
      <c r="F65">
        <f>GEOMEAN(F62:F63)</f>
        <v>495.74321982252059</v>
      </c>
      <c r="G65">
        <f>GEOMEAN(G62:G63)</f>
        <v>346.67960713027236</v>
      </c>
    </row>
  </sheetData>
  <autoFilter ref="B1:P65" xr:uid="{87136465-2DAE-EE48-9DCA-BA1E3F4505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E09-4BF7-5E4A-9A2D-7FF2A0B754F5}">
  <dimension ref="A1:I14"/>
  <sheetViews>
    <sheetView workbookViewId="0">
      <selection activeCell="H16" sqref="H16"/>
    </sheetView>
  </sheetViews>
  <sheetFormatPr baseColWidth="10" defaultRowHeight="16" x14ac:dyDescent="0.2"/>
  <cols>
    <col min="1" max="1" width="27.83203125" bestFit="1" customWidth="1"/>
  </cols>
  <sheetData>
    <row r="1" spans="1:9" x14ac:dyDescent="0.2">
      <c r="A1" t="s">
        <v>104</v>
      </c>
      <c r="B1" t="s">
        <v>99</v>
      </c>
      <c r="C1" t="s">
        <v>102</v>
      </c>
      <c r="D1" t="s">
        <v>47</v>
      </c>
      <c r="E1" t="s">
        <v>100</v>
      </c>
      <c r="F1" t="s">
        <v>62</v>
      </c>
      <c r="G1" t="s">
        <v>105</v>
      </c>
      <c r="H1" t="s">
        <v>71</v>
      </c>
      <c r="I1" t="s">
        <v>101</v>
      </c>
    </row>
    <row r="2" spans="1:9" x14ac:dyDescent="0.2">
      <c r="A2" t="s">
        <v>103</v>
      </c>
      <c r="B2" t="s">
        <v>91</v>
      </c>
      <c r="C2" t="s">
        <v>75</v>
      </c>
      <c r="D2" t="s">
        <v>69</v>
      </c>
      <c r="E2" t="s">
        <v>92</v>
      </c>
      <c r="I2" s="4" t="s">
        <v>90</v>
      </c>
    </row>
    <row r="3" spans="1:9" x14ac:dyDescent="0.2">
      <c r="I3" s="4"/>
    </row>
    <row r="4" spans="1:9" x14ac:dyDescent="0.2">
      <c r="A4" t="s">
        <v>107</v>
      </c>
      <c r="B4" t="s">
        <v>106</v>
      </c>
      <c r="C4" t="s">
        <v>48</v>
      </c>
    </row>
    <row r="5" spans="1:9" x14ac:dyDescent="0.2">
      <c r="A5" t="s">
        <v>116</v>
      </c>
      <c r="B5" t="s">
        <v>2</v>
      </c>
      <c r="C5" t="s">
        <v>108</v>
      </c>
      <c r="D5" t="s">
        <v>111</v>
      </c>
      <c r="E5" t="s">
        <v>92</v>
      </c>
      <c r="H5" t="s">
        <v>112</v>
      </c>
      <c r="I5" t="s">
        <v>110</v>
      </c>
    </row>
    <row r="6" spans="1:9" x14ac:dyDescent="0.2">
      <c r="A6" t="s">
        <v>117</v>
      </c>
      <c r="B6" t="s">
        <v>2</v>
      </c>
      <c r="C6" t="s">
        <v>108</v>
      </c>
      <c r="D6" t="s">
        <v>69</v>
      </c>
      <c r="E6" t="s">
        <v>92</v>
      </c>
      <c r="I6" t="s">
        <v>115</v>
      </c>
    </row>
    <row r="7" spans="1:9" x14ac:dyDescent="0.2">
      <c r="A7" t="s">
        <v>118</v>
      </c>
      <c r="B7" t="s">
        <v>2</v>
      </c>
      <c r="C7" t="s">
        <v>108</v>
      </c>
      <c r="D7" t="s">
        <v>67</v>
      </c>
      <c r="E7" t="s">
        <v>119</v>
      </c>
      <c r="F7" t="s">
        <v>127</v>
      </c>
      <c r="I7" t="s">
        <v>120</v>
      </c>
    </row>
    <row r="8" spans="1:9" x14ac:dyDescent="0.2">
      <c r="A8" t="s">
        <v>122</v>
      </c>
      <c r="B8" t="s">
        <v>2</v>
      </c>
      <c r="C8" t="s">
        <v>108</v>
      </c>
      <c r="D8" t="s">
        <v>69</v>
      </c>
      <c r="E8" t="s">
        <v>119</v>
      </c>
      <c r="F8" t="s">
        <v>128</v>
      </c>
      <c r="I8" t="s">
        <v>121</v>
      </c>
    </row>
    <row r="9" spans="1:9" x14ac:dyDescent="0.2">
      <c r="A9" t="s">
        <v>126</v>
      </c>
      <c r="B9" t="s">
        <v>66</v>
      </c>
      <c r="D9" t="s">
        <v>111</v>
      </c>
      <c r="E9" t="s">
        <v>125</v>
      </c>
      <c r="G9" t="s">
        <v>124</v>
      </c>
      <c r="I9" t="s">
        <v>123</v>
      </c>
    </row>
    <row r="10" spans="1:9" x14ac:dyDescent="0.2">
      <c r="A10" t="s">
        <v>66</v>
      </c>
      <c r="B10" t="s">
        <v>66</v>
      </c>
      <c r="D10" t="s">
        <v>69</v>
      </c>
      <c r="E10" t="s">
        <v>119</v>
      </c>
      <c r="F10" t="s">
        <v>130</v>
      </c>
      <c r="I10" t="s">
        <v>129</v>
      </c>
    </row>
    <row r="11" spans="1:9" x14ac:dyDescent="0.2">
      <c r="A11" t="s">
        <v>66</v>
      </c>
      <c r="B11" t="s">
        <v>66</v>
      </c>
      <c r="D11" t="s">
        <v>109</v>
      </c>
      <c r="E11" t="s">
        <v>125</v>
      </c>
      <c r="I11" t="s">
        <v>132</v>
      </c>
    </row>
    <row r="12" spans="1:9" x14ac:dyDescent="0.2">
      <c r="B12" t="s">
        <v>66</v>
      </c>
      <c r="D12" t="s">
        <v>111</v>
      </c>
      <c r="E12" t="s">
        <v>125</v>
      </c>
      <c r="I12" t="s">
        <v>133</v>
      </c>
    </row>
    <row r="13" spans="1:9" x14ac:dyDescent="0.2">
      <c r="B13" t="s">
        <v>66</v>
      </c>
      <c r="D13" t="s">
        <v>69</v>
      </c>
      <c r="E13" t="s">
        <v>92</v>
      </c>
      <c r="I13" t="s">
        <v>134</v>
      </c>
    </row>
    <row r="14" spans="1:9" x14ac:dyDescent="0.2">
      <c r="A14" t="s">
        <v>136</v>
      </c>
      <c r="B14" t="s">
        <v>66</v>
      </c>
      <c r="D14" t="s">
        <v>111</v>
      </c>
      <c r="E14" t="s">
        <v>92</v>
      </c>
      <c r="H14" t="s">
        <v>137</v>
      </c>
      <c r="I1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BE8B-F6ED-034E-98E8-60BCAE861F6C}">
  <dimension ref="A1:C22"/>
  <sheetViews>
    <sheetView tabSelected="1" workbookViewId="0">
      <selection activeCell="A21" sqref="A21"/>
    </sheetView>
  </sheetViews>
  <sheetFormatPr baseColWidth="10" defaultRowHeight="16" x14ac:dyDescent="0.2"/>
  <cols>
    <col min="1" max="1" width="63.83203125" customWidth="1"/>
    <col min="2" max="2" width="71.33203125" customWidth="1"/>
    <col min="3" max="3" width="39.33203125" customWidth="1"/>
  </cols>
  <sheetData>
    <row r="1" spans="1:3" x14ac:dyDescent="0.2">
      <c r="A1" s="5" t="s">
        <v>138</v>
      </c>
    </row>
    <row r="2" spans="1:3" s="6" customFormat="1" ht="34" x14ac:dyDescent="0.2">
      <c r="A2" s="6" t="s">
        <v>140</v>
      </c>
      <c r="B2" s="6" t="s">
        <v>139</v>
      </c>
    </row>
    <row r="3" spans="1:3" s="6" customFormat="1" ht="34" x14ac:dyDescent="0.2">
      <c r="A3" s="6" t="s">
        <v>142</v>
      </c>
      <c r="B3" s="6" t="s">
        <v>141</v>
      </c>
    </row>
    <row r="4" spans="1:3" s="6" customFormat="1" ht="34" x14ac:dyDescent="0.2">
      <c r="A4" s="6" t="s">
        <v>144</v>
      </c>
      <c r="B4" s="6" t="s">
        <v>143</v>
      </c>
      <c r="C4" s="6" t="s">
        <v>145</v>
      </c>
    </row>
    <row r="5" spans="1:3" s="6" customFormat="1" ht="17" x14ac:dyDescent="0.2">
      <c r="A5" s="6" t="s">
        <v>147</v>
      </c>
      <c r="B5" s="7" t="s">
        <v>146</v>
      </c>
    </row>
    <row r="6" spans="1:3" s="6" customFormat="1" ht="34" x14ac:dyDescent="0.2">
      <c r="A6" s="6" t="s">
        <v>148</v>
      </c>
      <c r="B6" s="7" t="s">
        <v>149</v>
      </c>
    </row>
    <row r="7" spans="1:3" s="6" customFormat="1" ht="34" x14ac:dyDescent="0.2">
      <c r="A7" s="6" t="s">
        <v>151</v>
      </c>
      <c r="B7" s="7" t="s">
        <v>150</v>
      </c>
      <c r="C7" s="6" t="s">
        <v>152</v>
      </c>
    </row>
    <row r="8" spans="1:3" s="6" customFormat="1" ht="34" x14ac:dyDescent="0.2">
      <c r="A8" s="6" t="s">
        <v>157</v>
      </c>
      <c r="B8" s="6" t="s">
        <v>158</v>
      </c>
    </row>
    <row r="9" spans="1:3" s="6" customFormat="1" x14ac:dyDescent="0.2"/>
    <row r="10" spans="1:3" s="6" customFormat="1" x14ac:dyDescent="0.2"/>
    <row r="11" spans="1:3" s="6" customFormat="1" x14ac:dyDescent="0.2"/>
    <row r="12" spans="1:3" s="6" customFormat="1" x14ac:dyDescent="0.2"/>
    <row r="13" spans="1:3" s="6" customFormat="1" x14ac:dyDescent="0.2"/>
    <row r="14" spans="1:3" s="6" customFormat="1" x14ac:dyDescent="0.2"/>
    <row r="15" spans="1:3" s="6" customFormat="1" x14ac:dyDescent="0.2"/>
    <row r="16" spans="1:3" s="6" customFormat="1" ht="17" x14ac:dyDescent="0.2">
      <c r="A16" s="8" t="s">
        <v>153</v>
      </c>
    </row>
    <row r="17" spans="1:3" s="6" customFormat="1" ht="17" x14ac:dyDescent="0.2">
      <c r="A17" s="6" t="s">
        <v>155</v>
      </c>
      <c r="B17" s="6" t="s">
        <v>154</v>
      </c>
      <c r="C17" s="6" t="s">
        <v>156</v>
      </c>
    </row>
    <row r="18" spans="1:3" s="6" customFormat="1" x14ac:dyDescent="0.2">
      <c r="B18" s="6" t="s">
        <v>159</v>
      </c>
    </row>
    <row r="19" spans="1:3" s="6" customFormat="1" x14ac:dyDescent="0.2"/>
    <row r="21" spans="1:3" x14ac:dyDescent="0.2">
      <c r="A21" s="5" t="s">
        <v>160</v>
      </c>
    </row>
    <row r="22" spans="1:3" x14ac:dyDescent="0.2">
      <c r="A22" t="s">
        <v>163</v>
      </c>
      <c r="B22" t="s">
        <v>161</v>
      </c>
      <c r="C22" t="s">
        <v>162</v>
      </c>
    </row>
  </sheetData>
  <hyperlinks>
    <hyperlink ref="B5" r:id="rId1" xr:uid="{C5424597-DB1E-4C40-B96F-CBB23659F93A}"/>
    <hyperlink ref="B6" r:id="rId2" xr:uid="{1B2DA229-A5ED-D346-A617-A85BD17C27A5}"/>
    <hyperlink ref="B7" r:id="rId3" xr:uid="{9D68D773-2BDC-6B46-8681-23EB87CDC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Papers</vt:lpstr>
      <vt:lpstr>Natural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Cromer</dc:creator>
  <cp:lastModifiedBy>Deborah Cromer</cp:lastModifiedBy>
  <dcterms:created xsi:type="dcterms:W3CDTF">2023-07-20T06:16:02Z</dcterms:created>
  <dcterms:modified xsi:type="dcterms:W3CDTF">2024-01-16T07:35:04Z</dcterms:modified>
</cp:coreProperties>
</file>