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045781\Desktop\"/>
    </mc:Choice>
  </mc:AlternateContent>
  <bookViews>
    <workbookView xWindow="0" yWindow="0" windowWidth="19200" windowHeight="7050" activeTab="3"/>
  </bookViews>
  <sheets>
    <sheet name="Sheet1" sheetId="1" r:id="rId1"/>
    <sheet name="Sheet2" sheetId="2" r:id="rId2"/>
    <sheet name="July" sheetId="3" r:id="rId3"/>
    <sheet name="August" sheetId="4" r:id="rId4"/>
    <sheet name="Sheet4" sheetId="5" r:id="rId5"/>
    <sheet name="Sheet3" sheetId="6" r:id="rId6"/>
    <sheet name="Income Tax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E1" i="7"/>
  <c r="E8" i="7" l="1"/>
  <c r="N2" i="7" s="1"/>
  <c r="Q18" i="7"/>
  <c r="Q17" i="7"/>
  <c r="L2" i="7" l="1"/>
  <c r="N1" i="7"/>
  <c r="L3" i="7" s="1"/>
  <c r="E9" i="7" s="1"/>
  <c r="E10" i="7" s="1"/>
  <c r="E12" i="7" s="1"/>
  <c r="E15" i="7" s="1"/>
  <c r="L1" i="5"/>
  <c r="I1" i="5"/>
  <c r="N1" i="5" s="1"/>
  <c r="E1" i="5"/>
  <c r="Q1" i="5" s="1"/>
  <c r="E1" i="4" l="1"/>
  <c r="K1" i="4" s="1"/>
  <c r="E1" i="3" l="1"/>
  <c r="K1" i="3" s="1"/>
  <c r="H1" i="2" l="1"/>
  <c r="E1" i="2"/>
  <c r="B1" i="2"/>
  <c r="K2" i="2" l="1"/>
  <c r="K3" i="2" s="1"/>
  <c r="S5" i="1"/>
  <c r="S3" i="1"/>
  <c r="S2" i="1"/>
  <c r="N5" i="1"/>
  <c r="E2" i="1"/>
  <c r="H1" i="1" s="1"/>
  <c r="H2" i="1" s="1"/>
  <c r="K2" i="1" s="1"/>
  <c r="N1" i="1" s="1"/>
  <c r="N2" i="1" s="1"/>
  <c r="E1" i="1"/>
</calcChain>
</file>

<file path=xl/sharedStrings.xml><?xml version="1.0" encoding="utf-8"?>
<sst xmlns="http://schemas.openxmlformats.org/spreadsheetml/2006/main" count="104" uniqueCount="67">
  <si>
    <t>Take Home Calculation</t>
  </si>
  <si>
    <t>Taxable Amount</t>
  </si>
  <si>
    <t>20% slab</t>
  </si>
  <si>
    <t>Total Tax</t>
  </si>
  <si>
    <t>4% Education Cess</t>
  </si>
  <si>
    <t>Tax Amount</t>
  </si>
  <si>
    <t>PT</t>
  </si>
  <si>
    <t>Amount After Tax Deduction</t>
  </si>
  <si>
    <t>Amount After PF Deduction</t>
  </si>
  <si>
    <t>Take Home</t>
  </si>
  <si>
    <t>PF</t>
  </si>
  <si>
    <t>Fixed Expense</t>
  </si>
  <si>
    <t>Rent</t>
  </si>
  <si>
    <t>Car Loan EMI</t>
  </si>
  <si>
    <t>Netra</t>
  </si>
  <si>
    <t>Electric Bill/Common Charges</t>
  </si>
  <si>
    <t>Investment</t>
  </si>
  <si>
    <t>Tata AIA</t>
  </si>
  <si>
    <t>LIC</t>
  </si>
  <si>
    <t>Ma &amp; Sumi Ma</t>
  </si>
  <si>
    <t>Total Expense</t>
  </si>
  <si>
    <t>Bills</t>
  </si>
  <si>
    <t>Credit Card</t>
  </si>
  <si>
    <t>RD</t>
  </si>
  <si>
    <t>Income</t>
  </si>
  <si>
    <t>On Hand</t>
  </si>
  <si>
    <t>Photo Theraphy</t>
  </si>
  <si>
    <t>Other Insurance( Car, LIC, Mediclaim), transfer to IDBI</t>
  </si>
  <si>
    <t>Sumi</t>
  </si>
  <si>
    <t>Transfer To</t>
  </si>
  <si>
    <t>SBI</t>
  </si>
  <si>
    <t>IDBI Me</t>
  </si>
  <si>
    <t>IDBI Sumi</t>
  </si>
  <si>
    <t>Ma</t>
  </si>
  <si>
    <t>AC</t>
  </si>
  <si>
    <t>HDFC</t>
  </si>
  <si>
    <t>City</t>
  </si>
  <si>
    <t>(Done)</t>
  </si>
  <si>
    <t>Withdraw</t>
  </si>
  <si>
    <t>Done</t>
  </si>
  <si>
    <t>Flipkart Pay Later</t>
  </si>
  <si>
    <t>Pre hostipitalisation mandatory test</t>
  </si>
  <si>
    <t>Common Charges + Electric</t>
  </si>
  <si>
    <t>SBI Me</t>
  </si>
  <si>
    <t>Ma + Sumi Ma</t>
  </si>
  <si>
    <t>Total</t>
  </si>
  <si>
    <t>Adjustment</t>
  </si>
  <si>
    <t>Accnture</t>
  </si>
  <si>
    <t>NPS</t>
  </si>
  <si>
    <t>80C</t>
  </si>
  <si>
    <t>80G</t>
  </si>
  <si>
    <t>Taxable</t>
  </si>
  <si>
    <t>Professional Tax</t>
  </si>
  <si>
    <t>Tax</t>
  </si>
  <si>
    <t>Education</t>
  </si>
  <si>
    <t>Tax Paid</t>
  </si>
  <si>
    <t>Tax Need to Pay</t>
  </si>
  <si>
    <t>Leave Encashment</t>
  </si>
  <si>
    <t>Rent(HRA)</t>
  </si>
  <si>
    <t>Standard Deduction</t>
  </si>
  <si>
    <t>NPS Parked</t>
  </si>
  <si>
    <t>80D</t>
  </si>
  <si>
    <t>Deduction</t>
  </si>
  <si>
    <t>Doctor Visit Fees</t>
  </si>
  <si>
    <t>Ola</t>
  </si>
  <si>
    <t>Common Charges</t>
  </si>
  <si>
    <t>Electric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</si>
</sst>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7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F1" workbookViewId="0">
      <selection activeCell="R13" sqref="R13"/>
    </sheetView>
  </sheetViews>
  <sheetFormatPr defaultRowHeight="14.5" x14ac:dyDescent="0.35"/>
  <cols>
    <col min="6" max="7" width="12.54296875" customWidth="1"/>
    <col min="13" max="13" width="16.26953125" bestFit="1" customWidth="1"/>
    <col min="18" max="18" width="24.81640625" bestFit="1" customWidth="1"/>
  </cols>
  <sheetData>
    <row r="1" spans="1:21" x14ac:dyDescent="0.35">
      <c r="A1">
        <v>150000</v>
      </c>
      <c r="C1">
        <v>341498</v>
      </c>
      <c r="E1">
        <f>SUM(C1:C3)</f>
        <v>1155242</v>
      </c>
      <c r="G1" t="s">
        <v>1</v>
      </c>
      <c r="H1">
        <f>E1-E2</f>
        <v>873332</v>
      </c>
      <c r="J1" s="1">
        <v>0.05</v>
      </c>
      <c r="K1">
        <v>12500</v>
      </c>
      <c r="M1" t="s">
        <v>5</v>
      </c>
      <c r="N1">
        <f>SUM(K1:K10)</f>
        <v>87166.400000000009</v>
      </c>
      <c r="P1" t="s">
        <v>10</v>
      </c>
      <c r="Q1">
        <v>65100</v>
      </c>
      <c r="R1" s="9" t="s">
        <v>0</v>
      </c>
      <c r="S1" s="9"/>
      <c r="T1" s="9"/>
      <c r="U1" s="9"/>
    </row>
    <row r="2" spans="1:21" x14ac:dyDescent="0.35">
      <c r="A2">
        <v>104510</v>
      </c>
      <c r="C2">
        <v>271248</v>
      </c>
      <c r="E2">
        <f>SUM(A1:A10)</f>
        <v>281910</v>
      </c>
      <c r="G2" t="s">
        <v>2</v>
      </c>
      <c r="H2">
        <f>H1-500000</f>
        <v>373332</v>
      </c>
      <c r="J2" s="1">
        <v>0.2</v>
      </c>
      <c r="K2">
        <f>H2*20%</f>
        <v>74666.400000000009</v>
      </c>
      <c r="M2" t="s">
        <v>4</v>
      </c>
      <c r="N2">
        <f>N1*4%</f>
        <v>3486.6560000000004</v>
      </c>
      <c r="R2" t="s">
        <v>7</v>
      </c>
      <c r="S2">
        <f>E1-N5</f>
        <v>1062188.9439999999</v>
      </c>
    </row>
    <row r="3" spans="1:21" x14ac:dyDescent="0.35">
      <c r="A3">
        <v>2400</v>
      </c>
      <c r="C3">
        <v>542496</v>
      </c>
      <c r="M3" t="s">
        <v>6</v>
      </c>
      <c r="N3">
        <v>2400</v>
      </c>
      <c r="R3" t="s">
        <v>8</v>
      </c>
      <c r="S3">
        <f>S2-Q1</f>
        <v>997088.9439999999</v>
      </c>
    </row>
    <row r="4" spans="1:21" x14ac:dyDescent="0.35">
      <c r="A4">
        <v>25000</v>
      </c>
    </row>
    <row r="5" spans="1:21" x14ac:dyDescent="0.35">
      <c r="M5" t="s">
        <v>3</v>
      </c>
      <c r="N5">
        <f>SUM(N1:N3)</f>
        <v>93053.056000000011</v>
      </c>
      <c r="R5" t="s">
        <v>9</v>
      </c>
      <c r="S5">
        <f>S3/12</f>
        <v>83090.745333333325</v>
      </c>
    </row>
  </sheetData>
  <mergeCells count="1">
    <mergeCell ref="R1:U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11" sqref="A11"/>
    </sheetView>
  </sheetViews>
  <sheetFormatPr defaultRowHeight="14.5" x14ac:dyDescent="0.35"/>
  <cols>
    <col min="1" max="1" width="25.54296875" bestFit="1" customWidth="1"/>
    <col min="4" max="4" width="32.1796875" bestFit="1" customWidth="1"/>
    <col min="7" max="7" width="10.1796875" bestFit="1" customWidth="1"/>
    <col min="10" max="10" width="12.36328125" bestFit="1" customWidth="1"/>
  </cols>
  <sheetData>
    <row r="1" spans="1:11" x14ac:dyDescent="0.35">
      <c r="A1" s="2" t="s">
        <v>11</v>
      </c>
      <c r="B1" s="2">
        <f>SUM(B2:B20)</f>
        <v>36930</v>
      </c>
      <c r="C1" s="2"/>
      <c r="D1" s="2" t="s">
        <v>16</v>
      </c>
      <c r="E1" s="2">
        <f>SUM(E2:E10)</f>
        <v>29018</v>
      </c>
      <c r="F1" s="2"/>
      <c r="G1" s="2" t="s">
        <v>21</v>
      </c>
      <c r="H1" s="2">
        <f>SUM(H2:H10)</f>
        <v>10000</v>
      </c>
      <c r="I1" s="2"/>
      <c r="J1" t="s">
        <v>24</v>
      </c>
      <c r="K1">
        <v>90000</v>
      </c>
    </row>
    <row r="2" spans="1:11" x14ac:dyDescent="0.35">
      <c r="A2" t="s">
        <v>12</v>
      </c>
      <c r="B2">
        <v>13230</v>
      </c>
      <c r="D2" t="s">
        <v>17</v>
      </c>
      <c r="E2">
        <v>5998</v>
      </c>
      <c r="G2" t="s">
        <v>22</v>
      </c>
      <c r="H2">
        <v>10000</v>
      </c>
      <c r="J2" t="s">
        <v>20</v>
      </c>
      <c r="K2">
        <f>B1+E1+H1</f>
        <v>75948</v>
      </c>
    </row>
    <row r="3" spans="1:11" x14ac:dyDescent="0.35">
      <c r="A3" t="s">
        <v>13</v>
      </c>
      <c r="B3">
        <v>12500</v>
      </c>
      <c r="D3" t="s">
        <v>18</v>
      </c>
      <c r="E3">
        <v>1020</v>
      </c>
      <c r="J3" t="s">
        <v>25</v>
      </c>
      <c r="K3">
        <f>K1-K2</f>
        <v>14052</v>
      </c>
    </row>
    <row r="4" spans="1:11" ht="29" x14ac:dyDescent="0.35">
      <c r="A4" t="s">
        <v>14</v>
      </c>
      <c r="B4">
        <v>1300</v>
      </c>
      <c r="D4" s="3" t="s">
        <v>27</v>
      </c>
      <c r="E4">
        <v>10000</v>
      </c>
    </row>
    <row r="5" spans="1:11" x14ac:dyDescent="0.35">
      <c r="A5" t="s">
        <v>15</v>
      </c>
      <c r="B5">
        <v>1500</v>
      </c>
      <c r="D5" t="s">
        <v>23</v>
      </c>
      <c r="E5">
        <v>10000</v>
      </c>
    </row>
    <row r="6" spans="1:11" x14ac:dyDescent="0.35">
      <c r="A6" t="s">
        <v>19</v>
      </c>
      <c r="B6">
        <v>6000</v>
      </c>
      <c r="D6" t="s">
        <v>28</v>
      </c>
      <c r="E6">
        <v>2000</v>
      </c>
    </row>
    <row r="7" spans="1:11" x14ac:dyDescent="0.35">
      <c r="A7" t="s">
        <v>26</v>
      </c>
      <c r="B7">
        <v>2400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" sqref="K1"/>
    </sheetView>
  </sheetViews>
  <sheetFormatPr defaultRowHeight="14.5" x14ac:dyDescent="0.35"/>
  <cols>
    <col min="1" max="1" width="10.1796875" bestFit="1" customWidth="1"/>
    <col min="4" max="4" width="15.6328125" bestFit="1" customWidth="1"/>
  </cols>
  <sheetData>
    <row r="1" spans="1:11" x14ac:dyDescent="0.35">
      <c r="A1" t="s">
        <v>9</v>
      </c>
      <c r="B1">
        <v>99638</v>
      </c>
      <c r="D1" t="s">
        <v>29</v>
      </c>
      <c r="E1">
        <f>SUM(E2:E19)</f>
        <v>83345</v>
      </c>
      <c r="J1" t="s">
        <v>34</v>
      </c>
      <c r="K1">
        <f>B1-E1</f>
        <v>16293</v>
      </c>
    </row>
    <row r="2" spans="1:11" x14ac:dyDescent="0.35">
      <c r="D2" t="s">
        <v>30</v>
      </c>
      <c r="E2">
        <v>14000</v>
      </c>
      <c r="F2" t="s">
        <v>37</v>
      </c>
    </row>
    <row r="3" spans="1:11" x14ac:dyDescent="0.35">
      <c r="D3" t="s">
        <v>31</v>
      </c>
      <c r="E3">
        <v>10000</v>
      </c>
      <c r="F3" t="s">
        <v>37</v>
      </c>
    </row>
    <row r="4" spans="1:11" x14ac:dyDescent="0.35">
      <c r="D4" t="s">
        <v>32</v>
      </c>
      <c r="E4">
        <v>12000</v>
      </c>
      <c r="F4" t="s">
        <v>37</v>
      </c>
    </row>
    <row r="5" spans="1:11" x14ac:dyDescent="0.35">
      <c r="D5" t="s">
        <v>33</v>
      </c>
      <c r="E5">
        <v>6500</v>
      </c>
      <c r="F5" t="s">
        <v>37</v>
      </c>
    </row>
    <row r="6" spans="1:11" x14ac:dyDescent="0.35">
      <c r="D6" t="s">
        <v>12</v>
      </c>
      <c r="E6">
        <v>13230</v>
      </c>
      <c r="F6" t="s">
        <v>37</v>
      </c>
    </row>
    <row r="7" spans="1:11" x14ac:dyDescent="0.35">
      <c r="D7" t="s">
        <v>17</v>
      </c>
      <c r="E7">
        <v>5998</v>
      </c>
      <c r="F7" t="s">
        <v>37</v>
      </c>
    </row>
    <row r="8" spans="1:11" x14ac:dyDescent="0.35">
      <c r="D8" t="s">
        <v>35</v>
      </c>
      <c r="E8">
        <v>11500</v>
      </c>
      <c r="F8" t="s">
        <v>37</v>
      </c>
    </row>
    <row r="9" spans="1:11" x14ac:dyDescent="0.35">
      <c r="D9" t="s">
        <v>36</v>
      </c>
      <c r="E9">
        <v>1694</v>
      </c>
      <c r="F9" t="s">
        <v>37</v>
      </c>
    </row>
    <row r="10" spans="1:11" x14ac:dyDescent="0.35">
      <c r="D10" t="s">
        <v>38</v>
      </c>
      <c r="E10">
        <v>5000</v>
      </c>
      <c r="F10" t="s">
        <v>39</v>
      </c>
      <c r="G10" s="4" t="s">
        <v>14</v>
      </c>
      <c r="H10" s="4">
        <v>1300</v>
      </c>
    </row>
    <row r="11" spans="1:11" x14ac:dyDescent="0.35">
      <c r="D11" t="s">
        <v>40</v>
      </c>
      <c r="E11">
        <v>1168</v>
      </c>
      <c r="F11" t="s">
        <v>39</v>
      </c>
    </row>
    <row r="12" spans="1:11" x14ac:dyDescent="0.35">
      <c r="D12" t="s">
        <v>64</v>
      </c>
      <c r="E12">
        <v>692</v>
      </c>
      <c r="F12" t="s">
        <v>39</v>
      </c>
    </row>
    <row r="13" spans="1:11" x14ac:dyDescent="0.35">
      <c r="D13" t="s">
        <v>65</v>
      </c>
      <c r="E13">
        <v>780</v>
      </c>
      <c r="F13" t="s">
        <v>39</v>
      </c>
    </row>
    <row r="14" spans="1:11" x14ac:dyDescent="0.35">
      <c r="D14" t="s">
        <v>66</v>
      </c>
      <c r="E14">
        <v>783</v>
      </c>
      <c r="F14" t="s">
        <v>39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L20" sqref="L20"/>
    </sheetView>
  </sheetViews>
  <sheetFormatPr defaultRowHeight="14.5" x14ac:dyDescent="0.35"/>
  <sheetData>
    <row r="1" spans="1:11" x14ac:dyDescent="0.35">
      <c r="A1" s="5" t="s">
        <v>9</v>
      </c>
      <c r="B1" s="5">
        <v>110000</v>
      </c>
      <c r="C1" s="5"/>
      <c r="D1" s="5" t="s">
        <v>29</v>
      </c>
      <c r="E1" s="5">
        <f>SUM(E2:E19)</f>
        <v>68728</v>
      </c>
      <c r="F1" s="5"/>
      <c r="G1" s="5"/>
      <c r="H1" s="5"/>
      <c r="I1" s="5"/>
      <c r="J1" s="5" t="s">
        <v>34</v>
      </c>
      <c r="K1" s="5">
        <f>B1-E1</f>
        <v>41272</v>
      </c>
    </row>
    <row r="2" spans="1:11" x14ac:dyDescent="0.35">
      <c r="D2" t="s">
        <v>30</v>
      </c>
      <c r="E2">
        <v>14000</v>
      </c>
    </row>
    <row r="3" spans="1:11" x14ac:dyDescent="0.35">
      <c r="D3" t="s">
        <v>31</v>
      </c>
      <c r="E3">
        <v>10000</v>
      </c>
    </row>
    <row r="4" spans="1:11" x14ac:dyDescent="0.35">
      <c r="D4" t="s">
        <v>32</v>
      </c>
      <c r="E4">
        <v>12000</v>
      </c>
    </row>
    <row r="5" spans="1:11" x14ac:dyDescent="0.35">
      <c r="D5" t="s">
        <v>33</v>
      </c>
      <c r="E5">
        <v>4000</v>
      </c>
    </row>
    <row r="6" spans="1:11" x14ac:dyDescent="0.35">
      <c r="D6" t="s">
        <v>12</v>
      </c>
      <c r="E6">
        <v>13230</v>
      </c>
    </row>
    <row r="7" spans="1:11" x14ac:dyDescent="0.35">
      <c r="D7" t="s">
        <v>17</v>
      </c>
      <c r="E7">
        <v>5998</v>
      </c>
    </row>
    <row r="8" spans="1:11" x14ac:dyDescent="0.35">
      <c r="D8" t="s">
        <v>35</v>
      </c>
      <c r="E8">
        <v>3000</v>
      </c>
    </row>
    <row r="9" spans="1:11" x14ac:dyDescent="0.35">
      <c r="D9" t="s">
        <v>36</v>
      </c>
      <c r="E9">
        <v>1500</v>
      </c>
    </row>
    <row r="10" spans="1:11" x14ac:dyDescent="0.35">
      <c r="D10" t="s">
        <v>38</v>
      </c>
      <c r="E10">
        <v>5000</v>
      </c>
      <c r="G10" s="4" t="s">
        <v>14</v>
      </c>
      <c r="H10" s="4">
        <v>1300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B1" workbookViewId="0">
      <selection activeCell="Q1" sqref="Q1"/>
    </sheetView>
  </sheetViews>
  <sheetFormatPr defaultRowHeight="14.5" x14ac:dyDescent="0.35"/>
  <cols>
    <col min="1" max="1" width="28.453125" style="3" customWidth="1"/>
    <col min="2" max="16384" width="8.7265625" style="3"/>
  </cols>
  <sheetData>
    <row r="1" spans="1:17" x14ac:dyDescent="0.35">
      <c r="A1" s="3" t="s">
        <v>43</v>
      </c>
      <c r="B1" s="3">
        <v>14000</v>
      </c>
      <c r="E1" s="3">
        <f>SUM(B1:B20)</f>
        <v>77428</v>
      </c>
      <c r="H1" s="3">
        <v>45207.99</v>
      </c>
      <c r="I1" s="3">
        <f>SUM(H1:H10)</f>
        <v>105273.17</v>
      </c>
      <c r="K1" s="3">
        <v>5425</v>
      </c>
      <c r="L1" s="3">
        <f>SUM(K1:K5)</f>
        <v>13625</v>
      </c>
      <c r="N1" s="3">
        <f>(I1-L1)</f>
        <v>91648.17</v>
      </c>
      <c r="P1" s="3" t="s">
        <v>25</v>
      </c>
      <c r="Q1" s="3">
        <f>N1-E1</f>
        <v>14220.169999999998</v>
      </c>
    </row>
    <row r="2" spans="1:17" x14ac:dyDescent="0.35">
      <c r="A2" s="3" t="s">
        <v>12</v>
      </c>
      <c r="B2" s="3">
        <v>13230</v>
      </c>
      <c r="H2" s="3">
        <v>22604.01</v>
      </c>
      <c r="K2" s="3">
        <v>200</v>
      </c>
    </row>
    <row r="3" spans="1:17" x14ac:dyDescent="0.35">
      <c r="A3" s="3" t="s">
        <v>17</v>
      </c>
      <c r="B3" s="3">
        <v>5998</v>
      </c>
      <c r="H3" s="3">
        <v>34111.17</v>
      </c>
      <c r="K3" s="3">
        <v>8000</v>
      </c>
    </row>
    <row r="4" spans="1:17" x14ac:dyDescent="0.35">
      <c r="A4" s="3" t="s">
        <v>26</v>
      </c>
      <c r="B4" s="3">
        <v>2400</v>
      </c>
      <c r="H4" s="3">
        <v>2850</v>
      </c>
    </row>
    <row r="5" spans="1:17" x14ac:dyDescent="0.35">
      <c r="A5" s="3" t="s">
        <v>14</v>
      </c>
      <c r="B5" s="3">
        <v>1300</v>
      </c>
      <c r="H5" s="3">
        <v>500</v>
      </c>
    </row>
    <row r="6" spans="1:17" x14ac:dyDescent="0.35">
      <c r="A6" s="3" t="s">
        <v>42</v>
      </c>
      <c r="B6" s="3">
        <v>1500</v>
      </c>
    </row>
    <row r="7" spans="1:17" x14ac:dyDescent="0.35">
      <c r="A7" s="3" t="s">
        <v>22</v>
      </c>
      <c r="B7" s="3">
        <v>11000</v>
      </c>
    </row>
    <row r="8" spans="1:17" x14ac:dyDescent="0.35">
      <c r="A8" s="3" t="s">
        <v>32</v>
      </c>
      <c r="B8" s="3">
        <v>12000</v>
      </c>
    </row>
    <row r="9" spans="1:17" x14ac:dyDescent="0.35">
      <c r="A9" s="3" t="s">
        <v>31</v>
      </c>
      <c r="B9" s="3">
        <v>10000</v>
      </c>
    </row>
    <row r="10" spans="1:17" x14ac:dyDescent="0.35">
      <c r="A10" s="3" t="s">
        <v>44</v>
      </c>
      <c r="B10" s="3">
        <v>6000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9" sqref="E9"/>
    </sheetView>
  </sheetViews>
  <sheetFormatPr defaultRowHeight="14.5" x14ac:dyDescent="0.35"/>
  <cols>
    <col min="1" max="1" width="31.08984375" bestFit="1" customWidth="1"/>
  </cols>
  <sheetData>
    <row r="1" spans="1:2" x14ac:dyDescent="0.35">
      <c r="A1" t="s">
        <v>41</v>
      </c>
      <c r="B1">
        <v>7170</v>
      </c>
    </row>
    <row r="2" spans="1:2" x14ac:dyDescent="0.35">
      <c r="A2" t="s">
        <v>63</v>
      </c>
      <c r="B2">
        <v>350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20" sqref="D20"/>
    </sheetView>
  </sheetViews>
  <sheetFormatPr defaultRowHeight="14.5" x14ac:dyDescent="0.35"/>
  <cols>
    <col min="2" max="2" width="9.81640625" bestFit="1" customWidth="1"/>
    <col min="4" max="4" width="14.1796875" bestFit="1" customWidth="1"/>
    <col min="7" max="7" width="17.54296875" bestFit="1" customWidth="1"/>
  </cols>
  <sheetData>
    <row r="1" spans="1:17" x14ac:dyDescent="0.35">
      <c r="A1" s="6">
        <v>43221</v>
      </c>
      <c r="B1">
        <v>79743</v>
      </c>
      <c r="D1" t="s">
        <v>45</v>
      </c>
      <c r="E1">
        <f>SUM(B1:B13)-B15</f>
        <v>1367926.53</v>
      </c>
      <c r="G1" t="s">
        <v>52</v>
      </c>
      <c r="H1">
        <v>2600</v>
      </c>
      <c r="J1" t="s">
        <v>62</v>
      </c>
      <c r="L1">
        <v>12500</v>
      </c>
      <c r="N1">
        <f>IF(((E8-1000000)*30%)&gt;0, ((E8-1000000)*30%), 0)</f>
        <v>3793.6590000000083</v>
      </c>
      <c r="O1" s="1">
        <v>0.3</v>
      </c>
    </row>
    <row r="2" spans="1:17" x14ac:dyDescent="0.35">
      <c r="A2" s="6">
        <v>43252</v>
      </c>
      <c r="B2" s="7">
        <v>98880.94</v>
      </c>
      <c r="G2" t="s">
        <v>48</v>
      </c>
      <c r="H2">
        <v>50000</v>
      </c>
      <c r="J2">
        <f>SUM(H1:H24)</f>
        <v>355281</v>
      </c>
      <c r="L2">
        <f>IF(E8&lt;1000000, N2, 100000)</f>
        <v>100000</v>
      </c>
      <c r="N2">
        <f>IF(((E8-500000)*20%)&gt;0, (E8-500000)*20%, 0)</f>
        <v>102529.10600000001</v>
      </c>
      <c r="O2" s="1">
        <v>0.2</v>
      </c>
    </row>
    <row r="3" spans="1:17" x14ac:dyDescent="0.35">
      <c r="A3" s="6">
        <v>43282</v>
      </c>
      <c r="B3" s="7">
        <v>119880.77</v>
      </c>
      <c r="G3" t="s">
        <v>58</v>
      </c>
      <c r="H3" s="8">
        <v>98991</v>
      </c>
      <c r="L3">
        <f>IF(E8&gt;1000000,N1,0)</f>
        <v>3793.6590000000083</v>
      </c>
    </row>
    <row r="4" spans="1:17" x14ac:dyDescent="0.35">
      <c r="A4" s="6">
        <v>43313</v>
      </c>
      <c r="B4" s="7">
        <v>98220.65</v>
      </c>
      <c r="G4" t="s">
        <v>49</v>
      </c>
      <c r="H4">
        <v>150000</v>
      </c>
    </row>
    <row r="5" spans="1:17" x14ac:dyDescent="0.35">
      <c r="A5" s="6">
        <v>43344</v>
      </c>
      <c r="B5" s="7">
        <v>99570.52</v>
      </c>
      <c r="G5" t="s">
        <v>50</v>
      </c>
      <c r="H5">
        <v>600</v>
      </c>
    </row>
    <row r="6" spans="1:17" x14ac:dyDescent="0.35">
      <c r="A6" s="6">
        <v>43374</v>
      </c>
      <c r="B6" s="7">
        <v>133993.35</v>
      </c>
      <c r="G6" t="s">
        <v>57</v>
      </c>
      <c r="H6">
        <v>13000</v>
      </c>
    </row>
    <row r="7" spans="1:17" x14ac:dyDescent="0.35">
      <c r="A7" s="6">
        <v>43405</v>
      </c>
      <c r="B7" s="7">
        <v>98970.92</v>
      </c>
      <c r="G7" t="s">
        <v>59</v>
      </c>
      <c r="H7">
        <v>40000</v>
      </c>
    </row>
    <row r="8" spans="1:17" x14ac:dyDescent="0.35">
      <c r="A8" s="6">
        <v>43435</v>
      </c>
      <c r="B8" s="7">
        <v>100670.76</v>
      </c>
      <c r="D8" t="s">
        <v>51</v>
      </c>
      <c r="E8">
        <f>E1-SUM(H1:H24)</f>
        <v>1012645.53</v>
      </c>
      <c r="G8" t="s">
        <v>61</v>
      </c>
      <c r="H8">
        <v>90</v>
      </c>
    </row>
    <row r="9" spans="1:17" x14ac:dyDescent="0.35">
      <c r="A9" s="6">
        <v>43466</v>
      </c>
      <c r="B9" s="7">
        <v>133808.82</v>
      </c>
      <c r="D9" t="s">
        <v>53</v>
      </c>
      <c r="E9">
        <f>SUM(L1:L3)</f>
        <v>116293.65900000001</v>
      </c>
    </row>
    <row r="10" spans="1:17" x14ac:dyDescent="0.35">
      <c r="A10" s="6">
        <v>43497</v>
      </c>
      <c r="B10" s="7">
        <v>99570.87</v>
      </c>
      <c r="D10" t="s">
        <v>54</v>
      </c>
      <c r="E10">
        <f>E9*4%</f>
        <v>4651.746360000001</v>
      </c>
    </row>
    <row r="11" spans="1:17" x14ac:dyDescent="0.35">
      <c r="A11" s="6">
        <v>43525</v>
      </c>
      <c r="B11" s="7">
        <v>104723.93</v>
      </c>
    </row>
    <row r="12" spans="1:17" x14ac:dyDescent="0.35">
      <c r="A12" s="6" t="s">
        <v>47</v>
      </c>
      <c r="B12" s="7">
        <v>151117</v>
      </c>
      <c r="D12" t="s">
        <v>45</v>
      </c>
      <c r="E12">
        <f>(E9+E10)</f>
        <v>120945.40536000002</v>
      </c>
    </row>
    <row r="13" spans="1:17" x14ac:dyDescent="0.35">
      <c r="A13" s="6" t="s">
        <v>60</v>
      </c>
      <c r="B13" s="7">
        <v>48781</v>
      </c>
      <c r="D13" t="s">
        <v>55</v>
      </c>
      <c r="E13">
        <v>93778.880000000005</v>
      </c>
    </row>
    <row r="14" spans="1:17" x14ac:dyDescent="0.35">
      <c r="A14" s="6"/>
      <c r="Q14">
        <v>243904.41</v>
      </c>
    </row>
    <row r="15" spans="1:17" x14ac:dyDescent="0.35">
      <c r="A15" t="s">
        <v>46</v>
      </c>
      <c r="B15">
        <v>6</v>
      </c>
      <c r="D15" t="s">
        <v>56</v>
      </c>
      <c r="E15" s="4">
        <f>(E12-E13)</f>
        <v>27166.525360000014</v>
      </c>
      <c r="Q15">
        <v>14762</v>
      </c>
    </row>
    <row r="16" spans="1:17" x14ac:dyDescent="0.35">
      <c r="Q16">
        <v>2381</v>
      </c>
    </row>
    <row r="17" spans="17:17" x14ac:dyDescent="0.35">
      <c r="Q17">
        <f>SUM(Q14:Q16)</f>
        <v>261047.41</v>
      </c>
    </row>
    <row r="18" spans="17:17" x14ac:dyDescent="0.35">
      <c r="Q18">
        <f>Q17*2</f>
        <v>522094.82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July</vt:lpstr>
      <vt:lpstr>August</vt:lpstr>
      <vt:lpstr>Sheet4</vt:lpstr>
      <vt:lpstr>Sheet3</vt:lpstr>
      <vt:lpstr>Income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2019-04-04T12:15:20Z</dcterms:created>
  <dcterms:modified xsi:type="dcterms:W3CDTF">2019-07-13T05:16:31Z</dcterms:modified>
</cp:coreProperties>
</file>