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0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1.xml" ContentType="application/vnd.openxmlformats-officedocument.spreadsheetml.comments+xml"/>
  <Override PartName="/xl/drawings/drawing21.xml" ContentType="application/vnd.openxmlformats-officedocument.drawing+xml"/>
  <Override PartName="/xl/comments12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quelString\[pcr][HCL]\"/>
    </mc:Choice>
  </mc:AlternateContent>
  <xr:revisionPtr revIDLastSave="0" documentId="13_ncr:1_{FF27D6E4-4DB7-4709-BE95-8F81E004AA83}" xr6:coauthVersionLast="36" xr6:coauthVersionMax="36" xr10:uidLastSave="{00000000-0000-0000-0000-000000000000}"/>
  <bookViews>
    <workbookView minimized="1" xWindow="0" yWindow="0" windowWidth="20496" windowHeight="7452" tabRatio="771" firstSheet="2" activeTab="2" xr2:uid="{00000000-000D-0000-FFFF-FFFF00000000}"/>
  </bookViews>
  <sheets>
    <sheet name="BAJAJ SONS haridwar 01.01.2010" sheetId="1" state="hidden" r:id="rId1"/>
    <sheet name="V2V FROM OTHER SECTION" sheetId="48" r:id="rId2"/>
    <sheet name="Bajajsons UTR 01.04.2021REV1" sheetId="47" r:id="rId3"/>
    <sheet name="V2V TOP SHEET 01-04-21_100561" sheetId="46" r:id="rId4"/>
    <sheet name="TOP SHEET 01-04-21_100561" sheetId="45" r:id="rId5"/>
    <sheet name="Bajajsons UTR 01.04.2021" sheetId="44" r:id="rId6"/>
    <sheet name="100561_direct vendor ( v2v)" sheetId="43" r:id="rId7"/>
    <sheet name="Bajajsons UTR 02.01.2021" sheetId="40" r:id="rId8"/>
    <sheet name="100561 _V2V _SAP_02_01_2021" sheetId="42" r:id="rId9"/>
    <sheet name="TOP SHEET _100561_02_01_2021" sheetId="41" r:id="rId10"/>
    <sheet name="Bajajsons UTR 01.01.2021" sheetId="36" r:id="rId11"/>
    <sheet name="BOP 01-01-2021" sheetId="39" r:id="rId12"/>
    <sheet name="LAMINATED PRICE 01012021" sheetId="38" r:id="rId13"/>
    <sheet name="HP3N 01-01-2021" sheetId="37" r:id="rId14"/>
    <sheet name="100561 _V2V _SAP_01_01_2021" sheetId="35" r:id="rId15"/>
    <sheet name="TOP SHEET _100561_01_01_2021" sheetId="34" r:id="rId16"/>
    <sheet name="Bajajsons UTR 01.10.2020" sheetId="33" r:id="rId17"/>
    <sheet name="V2V_100561_05-01-21" sheetId="32" r:id="rId18"/>
    <sheet name="TOP SHEET _100561_01_10_2020" sheetId="31" r:id="rId19"/>
    <sheet name="V2V 100561- 28-12-20" sheetId="29" r:id="rId20"/>
    <sheet name="TOP SHEET_100561_01-09-20" sheetId="28" r:id="rId21"/>
    <sheet name="V2V PENDING IN SAP 01-04-20" sheetId="30" r:id="rId22"/>
    <sheet name="Bajajsons UTR 01.09.2020" sheetId="27" r:id="rId23"/>
    <sheet name="V2V" sheetId="26" r:id="rId24"/>
    <sheet name="100561" sheetId="23" r:id="rId25"/>
    <sheet name="Bajajsons UTR 01.04.2020" sheetId="10" r:id="rId26"/>
  </sheets>
  <externalReferences>
    <externalReference r:id="rId27"/>
    <externalReference r:id="rId28"/>
  </externalReferences>
  <definedNames>
    <definedName name="_xlnm._FilterDatabase" localSheetId="24" hidden="1">'100561'!$A$2:$R$19</definedName>
    <definedName name="_xlnm._FilterDatabase" localSheetId="14" hidden="1">'100561 _V2V _SAP_01_01_2021'!$A$3:$S$46</definedName>
    <definedName name="_xlnm._FilterDatabase" localSheetId="8" hidden="1">'100561 _V2V _SAP_02_01_2021'!$A$3:$S$3</definedName>
    <definedName name="_xlnm._FilterDatabase" localSheetId="6" hidden="1">'100561_direct vendor ( v2v)'!$A$4:$S$22</definedName>
    <definedName name="_xlnm._FilterDatabase" localSheetId="10" hidden="1">'Bajajsons UTR 01.01.2021'!$AL$1:$AL$158</definedName>
    <definedName name="_xlnm._FilterDatabase" localSheetId="25" hidden="1">'Bajajsons UTR 01.04.2020'!$AL$1:$AL$158</definedName>
    <definedName name="_xlnm._FilterDatabase" localSheetId="5" hidden="1">'Bajajsons UTR 01.04.2021'!$AL$1:$AL$158</definedName>
    <definedName name="_xlnm._FilterDatabase" localSheetId="2" hidden="1">'Bajajsons UTR 01.04.2021REV1'!$AL$1:$AL$158</definedName>
    <definedName name="_xlnm._FilterDatabase" localSheetId="22" hidden="1">'Bajajsons UTR 01.09.2020'!$AL$1:$AL$158</definedName>
    <definedName name="_xlnm._FilterDatabase" localSheetId="16" hidden="1">'Bajajsons UTR 01.10.2020'!$AL$1:$AL$158</definedName>
    <definedName name="_xlnm._FilterDatabase" localSheetId="7" hidden="1">'Bajajsons UTR 02.01.2021'!$AL$1:$AL$158</definedName>
    <definedName name="_xlnm._FilterDatabase" localSheetId="13" hidden="1">'HP3N 01-01-2021'!$A$2:$T$2</definedName>
    <definedName name="_xlnm._FilterDatabase" localSheetId="12" hidden="1">'LAMINATED PRICE 01012021'!$A$1:$F$46</definedName>
    <definedName name="_xlnm._FilterDatabase" localSheetId="9" hidden="1">'TOP SHEET _100561_02_01_2021'!$A$2:$R$19</definedName>
    <definedName name="_xlnm._FilterDatabase" localSheetId="4" hidden="1">'TOP SHEET 01-04-21_100561'!$B$2:$XFB$2</definedName>
    <definedName name="_xlnm._FilterDatabase" localSheetId="20" hidden="1">'TOP SHEET_100561_01-09-20'!$A$2:$T$2</definedName>
    <definedName name="_xlnm._FilterDatabase" localSheetId="23" hidden="1">V2V!$B$2:$T$43</definedName>
    <definedName name="_xlnm._FilterDatabase" localSheetId="19" hidden="1">'V2V 100561- 28-12-20'!$A$4:$T$4</definedName>
    <definedName name="_xlnm._FilterDatabase" localSheetId="1" hidden="1">'V2V FROM OTHER SECTION'!$A$2:$M$23</definedName>
    <definedName name="_xlnm._FilterDatabase" localSheetId="3" hidden="1">'V2V TOP SHEET 01-04-21_100561'!$A$4:$S$4</definedName>
    <definedName name="_xlnm._FilterDatabase" localSheetId="17" hidden="1">'V2V_100561_05-01-21'!$A$5:$S$46</definedName>
    <definedName name="GRG">[1]HHD!$J$5:$J$7509</definedName>
    <definedName name="HHHHY">[1]HHD!$F$5:$F$7509</definedName>
    <definedName name="_xlnm.Print_Area" localSheetId="24">'100561'!$A$1:$R$31</definedName>
    <definedName name="_xlnm.Print_Area" localSheetId="14">'100561 _V2V _SAP_01_01_2021'!$B$2:$S$61</definedName>
    <definedName name="_xlnm.Print_Area" localSheetId="0">'BAJAJ SONS haridwar 01.01.2010'!$A$1:$AI$54</definedName>
    <definedName name="_xlnm.Print_Area" localSheetId="10">'Bajajsons UTR 01.01.2021'!$A$1:$AN$176</definedName>
    <definedName name="_xlnm.Print_Area" localSheetId="25">'Bajajsons UTR 01.04.2020'!$A$1:$AN$161</definedName>
    <definedName name="_xlnm.Print_Area" localSheetId="5">'Bajajsons UTR 01.04.2021'!$A$1:$AN$176</definedName>
    <definedName name="_xlnm.Print_Area" localSheetId="2">'Bajajsons UTR 01.04.2021REV1'!$A$1:$AN$176</definedName>
    <definedName name="_xlnm.Print_Area" localSheetId="22">'Bajajsons UTR 01.09.2020'!$A$1:$AN$161</definedName>
    <definedName name="_xlnm.Print_Area" localSheetId="16">'Bajajsons UTR 01.10.2020'!$A$1:$AN$161</definedName>
    <definedName name="_xlnm.Print_Area" localSheetId="7">'Bajajsons UTR 02.01.2021'!$A$1:$AN$176</definedName>
    <definedName name="_xlnm.Print_Area" localSheetId="15">'TOP SHEET _100561_01_01_2021'!$B$1:$R$30</definedName>
    <definedName name="_xlnm.Print_Area" localSheetId="23">V2V!$B$1:$T$57</definedName>
    <definedName name="_xlnm.Print_Titles" localSheetId="14">'100561 _V2V _SAP_01_01_2021'!$2:$3</definedName>
    <definedName name="_xlnm.Print_Titles" localSheetId="10">'Bajajsons UTR 01.01.2021'!$45:$47</definedName>
    <definedName name="_xlnm.Print_Titles" localSheetId="25">'Bajajsons UTR 01.04.2020'!$45:$47</definedName>
    <definedName name="_xlnm.Print_Titles" localSheetId="5">'Bajajsons UTR 01.04.2021'!$45:$47</definedName>
    <definedName name="_xlnm.Print_Titles" localSheetId="2">'Bajajsons UTR 01.04.2021REV1'!$45:$47</definedName>
    <definedName name="_xlnm.Print_Titles" localSheetId="22">'Bajajsons UTR 01.09.2020'!$45:$47</definedName>
    <definedName name="_xlnm.Print_Titles" localSheetId="16">'Bajajsons UTR 01.10.2020'!$45:$47</definedName>
    <definedName name="_xlnm.Print_Titles" localSheetId="7">'Bajajsons UTR 02.01.2021'!$45:$47</definedName>
    <definedName name="_xlnm.Print_Titles" localSheetId="15">'TOP SHEET _100561_01_01_2021'!$1:$2</definedName>
  </definedNames>
  <calcPr calcId="191029"/>
</workbook>
</file>

<file path=xl/calcChain.xml><?xml version="1.0" encoding="utf-8"?>
<calcChain xmlns="http://schemas.openxmlformats.org/spreadsheetml/2006/main">
  <c r="Q19" i="47" l="1"/>
  <c r="T27" i="47"/>
  <c r="K19" i="45"/>
  <c r="L19" i="45" s="1"/>
  <c r="K18" i="45"/>
  <c r="K17" i="45"/>
  <c r="L17" i="45" s="1"/>
  <c r="K16" i="45"/>
  <c r="L16" i="45" s="1"/>
  <c r="K15" i="45"/>
  <c r="L15" i="45" s="1"/>
  <c r="K14" i="45"/>
  <c r="L14" i="45" s="1"/>
  <c r="K13" i="45"/>
  <c r="L13" i="45" s="1"/>
  <c r="K12" i="45"/>
  <c r="L12" i="45" s="1"/>
  <c r="K11" i="45"/>
  <c r="L11" i="45" s="1"/>
  <c r="K10" i="45"/>
  <c r="L10" i="45" s="1"/>
  <c r="K9" i="45"/>
  <c r="L9" i="45" s="1"/>
  <c r="K7" i="45"/>
  <c r="L7" i="45" s="1"/>
  <c r="K8" i="45"/>
  <c r="L8" i="45" s="1"/>
  <c r="K6" i="45"/>
  <c r="L6" i="45" s="1"/>
  <c r="K5" i="45"/>
  <c r="L5" i="45" s="1"/>
  <c r="K4" i="45"/>
  <c r="L4" i="45" s="1"/>
  <c r="K3" i="45"/>
  <c r="L3" i="45" s="1"/>
  <c r="A18" i="45"/>
  <c r="A19" i="45"/>
  <c r="A3" i="45"/>
  <c r="A4" i="45"/>
  <c r="A5" i="45"/>
  <c r="A6" i="45"/>
  <c r="A7" i="45"/>
  <c r="A8" i="45"/>
  <c r="A9" i="45"/>
  <c r="A10" i="45"/>
  <c r="A11" i="45"/>
  <c r="A12" i="45"/>
  <c r="A13" i="45"/>
  <c r="A14" i="45"/>
  <c r="A15" i="45"/>
  <c r="A16" i="45"/>
  <c r="A17" i="45"/>
  <c r="N17" i="46"/>
  <c r="O17" i="46" s="1"/>
  <c r="N16" i="46"/>
  <c r="O16" i="46" s="1"/>
  <c r="N15" i="46"/>
  <c r="O15" i="46" s="1"/>
  <c r="N14" i="46"/>
  <c r="O14" i="46" s="1"/>
  <c r="N13" i="46"/>
  <c r="O13" i="46" s="1"/>
  <c r="N12" i="46"/>
  <c r="O12" i="46" s="1"/>
  <c r="N11" i="46"/>
  <c r="O11" i="46" s="1"/>
  <c r="N10" i="46"/>
  <c r="O10" i="46" s="1"/>
  <c r="N9" i="46"/>
  <c r="O9" i="46" s="1"/>
  <c r="N8" i="46"/>
  <c r="O8" i="46" s="1"/>
  <c r="N7" i="46"/>
  <c r="O7" i="46" s="1"/>
  <c r="N6" i="46"/>
  <c r="O6" i="46" s="1"/>
  <c r="N5" i="46"/>
  <c r="O5" i="46" s="1"/>
  <c r="AV148" i="47"/>
  <c r="AU148" i="47"/>
  <c r="AT148" i="47"/>
  <c r="AS148" i="47"/>
  <c r="AR148" i="47"/>
  <c r="AQ148" i="47"/>
  <c r="AO148" i="47"/>
  <c r="AF148" i="47"/>
  <c r="S148" i="47"/>
  <c r="AV147" i="47"/>
  <c r="AU147" i="47"/>
  <c r="AT147" i="47"/>
  <c r="AS147" i="47"/>
  <c r="AR147" i="47"/>
  <c r="AQ147" i="47"/>
  <c r="AO147" i="47"/>
  <c r="AD147" i="47"/>
  <c r="T147" i="47"/>
  <c r="T148" i="47" s="1"/>
  <c r="O147" i="47"/>
  <c r="Q147" i="47" s="1"/>
  <c r="R146" i="47"/>
  <c r="R148" i="47" s="1"/>
  <c r="AV145" i="47"/>
  <c r="AU145" i="47"/>
  <c r="AT145" i="47"/>
  <c r="AS145" i="47"/>
  <c r="AR145" i="47"/>
  <c r="AQ145" i="47"/>
  <c r="AO145" i="47"/>
  <c r="N145" i="47"/>
  <c r="O145" i="47" s="1"/>
  <c r="J145" i="47"/>
  <c r="P145" i="47" s="1"/>
  <c r="AV144" i="47"/>
  <c r="AU144" i="47"/>
  <c r="AT144" i="47"/>
  <c r="AS144" i="47"/>
  <c r="AR144" i="47"/>
  <c r="AQ144" i="47"/>
  <c r="AO144" i="47"/>
  <c r="N144" i="47"/>
  <c r="O144" i="47" s="1"/>
  <c r="J144" i="47"/>
  <c r="P144" i="47" s="1"/>
  <c r="AV143" i="47"/>
  <c r="AU143" i="47"/>
  <c r="AT143" i="47"/>
  <c r="AR143" i="47"/>
  <c r="AQ143" i="47"/>
  <c r="AO143" i="47"/>
  <c r="W143" i="47"/>
  <c r="N143" i="47"/>
  <c r="O143" i="47" s="1"/>
  <c r="J143" i="47"/>
  <c r="P143" i="47" s="1"/>
  <c r="AV142" i="47"/>
  <c r="AU142" i="47"/>
  <c r="AT142" i="47"/>
  <c r="AS142" i="47"/>
  <c r="AR142" i="47"/>
  <c r="AQ142" i="47"/>
  <c r="AO142" i="47"/>
  <c r="AF142" i="47"/>
  <c r="S142" i="47"/>
  <c r="AV141" i="47"/>
  <c r="AU141" i="47"/>
  <c r="AT141" i="47"/>
  <c r="AS141" i="47"/>
  <c r="AR141" i="47"/>
  <c r="AQ141" i="47"/>
  <c r="AO141" i="47"/>
  <c r="AD141" i="47"/>
  <c r="T141" i="47"/>
  <c r="T142" i="47" s="1"/>
  <c r="O141" i="47"/>
  <c r="Q141" i="47" s="1"/>
  <c r="R140" i="47"/>
  <c r="R142" i="47" s="1"/>
  <c r="AV139" i="47"/>
  <c r="AU139" i="47"/>
  <c r="AT139" i="47"/>
  <c r="AS139" i="47"/>
  <c r="AR139" i="47"/>
  <c r="AQ139" i="47"/>
  <c r="AO139" i="47"/>
  <c r="N139" i="47"/>
  <c r="O139" i="47" s="1"/>
  <c r="J139" i="47"/>
  <c r="P139" i="47" s="1"/>
  <c r="AV138" i="47"/>
  <c r="AU138" i="47"/>
  <c r="AT138" i="47"/>
  <c r="AS138" i="47"/>
  <c r="AR138" i="47"/>
  <c r="AQ138" i="47"/>
  <c r="AO138" i="47"/>
  <c r="N138" i="47"/>
  <c r="O138" i="47" s="1"/>
  <c r="J138" i="47"/>
  <c r="P138" i="47" s="1"/>
  <c r="Q138" i="47" s="1"/>
  <c r="AV137" i="47"/>
  <c r="AU137" i="47"/>
  <c r="AT137" i="47"/>
  <c r="AR137" i="47"/>
  <c r="AQ137" i="47"/>
  <c r="AO137" i="47"/>
  <c r="W137" i="47"/>
  <c r="O137" i="47"/>
  <c r="N137" i="47"/>
  <c r="J137" i="47"/>
  <c r="P137" i="47" s="1"/>
  <c r="Q137" i="47" s="1"/>
  <c r="AV136" i="47"/>
  <c r="AU136" i="47"/>
  <c r="AT136" i="47"/>
  <c r="AS136" i="47"/>
  <c r="AR136" i="47"/>
  <c r="AQ136" i="47"/>
  <c r="AO136" i="47"/>
  <c r="AG136" i="47"/>
  <c r="AF136" i="47"/>
  <c r="AE136" i="47"/>
  <c r="T136" i="47"/>
  <c r="S136" i="47"/>
  <c r="R136" i="47"/>
  <c r="Q135" i="47"/>
  <c r="Q134" i="47"/>
  <c r="Q133" i="47"/>
  <c r="AV132" i="47"/>
  <c r="AU132" i="47"/>
  <c r="AT132" i="47"/>
  <c r="AS132" i="47"/>
  <c r="AR132" i="47"/>
  <c r="AQ132" i="47"/>
  <c r="AO132" i="47"/>
  <c r="W132" i="47"/>
  <c r="N132" i="47"/>
  <c r="O132" i="47" s="1"/>
  <c r="J132" i="47"/>
  <c r="P132" i="47" s="1"/>
  <c r="AV131" i="47"/>
  <c r="AU131" i="47"/>
  <c r="AT131" i="47"/>
  <c r="AS131" i="47"/>
  <c r="AR131" i="47"/>
  <c r="AQ131" i="47"/>
  <c r="AO131" i="47"/>
  <c r="AG131" i="47"/>
  <c r="AF131" i="47"/>
  <c r="AE131" i="47"/>
  <c r="T131" i="47"/>
  <c r="S131" i="47"/>
  <c r="R131" i="47"/>
  <c r="AV130" i="47"/>
  <c r="AU130" i="47"/>
  <c r="AT130" i="47"/>
  <c r="AS130" i="47"/>
  <c r="AR130" i="47"/>
  <c r="AQ130" i="47"/>
  <c r="AO130" i="47"/>
  <c r="W130" i="47"/>
  <c r="N130" i="47"/>
  <c r="O130" i="47" s="1"/>
  <c r="J130" i="47"/>
  <c r="P130" i="47" s="1"/>
  <c r="AV129" i="47"/>
  <c r="AU129" i="47"/>
  <c r="AT129" i="47"/>
  <c r="AS129" i="47"/>
  <c r="AR129" i="47"/>
  <c r="AQ129" i="47"/>
  <c r="AO129" i="47"/>
  <c r="AG129" i="47"/>
  <c r="AF129" i="47"/>
  <c r="AE129" i="47"/>
  <c r="T129" i="47"/>
  <c r="S129" i="47"/>
  <c r="R129" i="47"/>
  <c r="AV128" i="47"/>
  <c r="AU128" i="47"/>
  <c r="AT128" i="47"/>
  <c r="AS128" i="47"/>
  <c r="AR128" i="47"/>
  <c r="AQ128" i="47"/>
  <c r="AO128" i="47"/>
  <c r="W128" i="47"/>
  <c r="P128" i="47"/>
  <c r="N128" i="47"/>
  <c r="O128" i="47" s="1"/>
  <c r="J128" i="47"/>
  <c r="AV127" i="47"/>
  <c r="AU127" i="47"/>
  <c r="AT127" i="47"/>
  <c r="AS127" i="47"/>
  <c r="AR127" i="47"/>
  <c r="AQ127" i="47"/>
  <c r="AO127" i="47"/>
  <c r="AG127" i="47"/>
  <c r="AF127" i="47"/>
  <c r="AE127" i="47"/>
  <c r="T127" i="47"/>
  <c r="S127" i="47"/>
  <c r="R127" i="47"/>
  <c r="AV126" i="47"/>
  <c r="AU126" i="47"/>
  <c r="AT126" i="47"/>
  <c r="AR126" i="47"/>
  <c r="AQ126" i="47"/>
  <c r="AO126" i="47"/>
  <c r="Z126" i="47"/>
  <c r="W126" i="47"/>
  <c r="O126" i="47"/>
  <c r="Q126" i="47" s="1"/>
  <c r="Q127" i="47" s="1"/>
  <c r="U126" i="47" s="1"/>
  <c r="N126" i="47"/>
  <c r="J126" i="47"/>
  <c r="P126" i="47" s="1"/>
  <c r="AV125" i="47"/>
  <c r="AU125" i="47"/>
  <c r="AT125" i="47"/>
  <c r="AS125" i="47"/>
  <c r="AR125" i="47"/>
  <c r="AQ125" i="47"/>
  <c r="AO125" i="47"/>
  <c r="AF125" i="47"/>
  <c r="S125" i="47"/>
  <c r="AV124" i="47"/>
  <c r="AU124" i="47"/>
  <c r="AT124" i="47"/>
  <c r="AS124" i="47"/>
  <c r="AR124" i="47"/>
  <c r="AQ124" i="47"/>
  <c r="AO124" i="47"/>
  <c r="AB124" i="47"/>
  <c r="AD124" i="47" s="1"/>
  <c r="T124" i="47"/>
  <c r="T125" i="47" s="1"/>
  <c r="O124" i="47"/>
  <c r="Q124" i="47" s="1"/>
  <c r="R123" i="47"/>
  <c r="R125" i="47" s="1"/>
  <c r="AV122" i="47"/>
  <c r="AU122" i="47"/>
  <c r="AT122" i="47"/>
  <c r="AS122" i="47"/>
  <c r="AR122" i="47"/>
  <c r="AQ122" i="47"/>
  <c r="AO122" i="47"/>
  <c r="N122" i="47"/>
  <c r="O122" i="47" s="1"/>
  <c r="J122" i="47"/>
  <c r="P122" i="47" s="1"/>
  <c r="AV121" i="47"/>
  <c r="AU121" i="47"/>
  <c r="AT121" i="47"/>
  <c r="AS121" i="47"/>
  <c r="AR121" i="47"/>
  <c r="AQ121" i="47"/>
  <c r="AO121" i="47"/>
  <c r="P121" i="47"/>
  <c r="O121" i="47"/>
  <c r="N121" i="47"/>
  <c r="J121" i="47"/>
  <c r="AV120" i="47"/>
  <c r="AU120" i="47"/>
  <c r="AT120" i="47"/>
  <c r="AR120" i="47"/>
  <c r="AQ120" i="47"/>
  <c r="AO120" i="47"/>
  <c r="W120" i="47"/>
  <c r="N120" i="47"/>
  <c r="O120" i="47" s="1"/>
  <c r="J120" i="47"/>
  <c r="P120" i="47" s="1"/>
  <c r="AV119" i="47"/>
  <c r="AU119" i="47"/>
  <c r="AT119" i="47"/>
  <c r="AS119" i="47"/>
  <c r="AR119" i="47"/>
  <c r="AQ119" i="47"/>
  <c r="AO119" i="47"/>
  <c r="AF119" i="47"/>
  <c r="S119" i="47"/>
  <c r="AV118" i="47"/>
  <c r="AU118" i="47"/>
  <c r="AT118" i="47"/>
  <c r="AS118" i="47"/>
  <c r="AR118" i="47"/>
  <c r="AQ118" i="47"/>
  <c r="AO118" i="47"/>
  <c r="AB118" i="47"/>
  <c r="AD118" i="47" s="1"/>
  <c r="T118" i="47"/>
  <c r="T119" i="47" s="1"/>
  <c r="O118" i="47"/>
  <c r="Q118" i="47" s="1"/>
  <c r="R117" i="47"/>
  <c r="R119" i="47" s="1"/>
  <c r="AV116" i="47"/>
  <c r="AU116" i="47"/>
  <c r="AT116" i="47"/>
  <c r="AS116" i="47"/>
  <c r="AR116" i="47"/>
  <c r="AQ116" i="47"/>
  <c r="AO116" i="47"/>
  <c r="N116" i="47"/>
  <c r="O116" i="47" s="1"/>
  <c r="J116" i="47"/>
  <c r="P116" i="47" s="1"/>
  <c r="AV115" i="47"/>
  <c r="AU115" i="47"/>
  <c r="AT115" i="47"/>
  <c r="AS115" i="47"/>
  <c r="AR115" i="47"/>
  <c r="AQ115" i="47"/>
  <c r="AO115" i="47"/>
  <c r="P115" i="47"/>
  <c r="N115" i="47"/>
  <c r="O115" i="47" s="1"/>
  <c r="J115" i="47"/>
  <c r="AV114" i="47"/>
  <c r="AU114" i="47"/>
  <c r="AT114" i="47"/>
  <c r="AR114" i="47"/>
  <c r="AQ114" i="47"/>
  <c r="AO114" i="47"/>
  <c r="W114" i="47"/>
  <c r="O114" i="47"/>
  <c r="Q114" i="47" s="1"/>
  <c r="N114" i="47"/>
  <c r="J114" i="47"/>
  <c r="P114" i="47" s="1"/>
  <c r="AV113" i="47"/>
  <c r="AU113" i="47"/>
  <c r="AT113" i="47"/>
  <c r="AS113" i="47"/>
  <c r="AR113" i="47"/>
  <c r="AQ113" i="47"/>
  <c r="AO113" i="47"/>
  <c r="AF113" i="47"/>
  <c r="S113" i="47"/>
  <c r="AV112" i="47"/>
  <c r="AU112" i="47"/>
  <c r="AT112" i="47"/>
  <c r="AS112" i="47"/>
  <c r="AR112" i="47"/>
  <c r="AQ112" i="47"/>
  <c r="AO112" i="47"/>
  <c r="AG112" i="47"/>
  <c r="AG113" i="47" s="1"/>
  <c r="AD112" i="47"/>
  <c r="AB112" i="47"/>
  <c r="T112" i="47"/>
  <c r="T113" i="47" s="1"/>
  <c r="O112" i="47"/>
  <c r="Q112" i="47" s="1"/>
  <c r="Y111" i="47"/>
  <c r="AE111" i="47" s="1"/>
  <c r="R111" i="47"/>
  <c r="Y110" i="47"/>
  <c r="AE110" i="47" s="1"/>
  <c r="R110" i="47"/>
  <c r="R113" i="47" s="1"/>
  <c r="Q109" i="47"/>
  <c r="AV108" i="47"/>
  <c r="AU108" i="47"/>
  <c r="AT108" i="47"/>
  <c r="AS108" i="47"/>
  <c r="AR108" i="47"/>
  <c r="AQ108" i="47"/>
  <c r="AO108" i="47"/>
  <c r="N108" i="47"/>
  <c r="O108" i="47" s="1"/>
  <c r="J108" i="47"/>
  <c r="P108" i="47" s="1"/>
  <c r="AV107" i="47"/>
  <c r="AU107" i="47"/>
  <c r="AT107" i="47"/>
  <c r="AR107" i="47"/>
  <c r="AQ107" i="47"/>
  <c r="AO107" i="47"/>
  <c r="W107" i="47"/>
  <c r="N107" i="47"/>
  <c r="O107" i="47" s="1"/>
  <c r="Q107" i="47" s="1"/>
  <c r="J107" i="47"/>
  <c r="P107" i="47" s="1"/>
  <c r="AV106" i="47"/>
  <c r="AU106" i="47"/>
  <c r="AT106" i="47"/>
  <c r="AS106" i="47"/>
  <c r="AR106" i="47"/>
  <c r="AQ106" i="47"/>
  <c r="AO106" i="47"/>
  <c r="AF106" i="47"/>
  <c r="S106" i="47"/>
  <c r="AV105" i="47"/>
  <c r="AU105" i="47"/>
  <c r="AT105" i="47"/>
  <c r="AS105" i="47"/>
  <c r="AR105" i="47"/>
  <c r="AQ105" i="47"/>
  <c r="AO105" i="47"/>
  <c r="AG105" i="47"/>
  <c r="AG106" i="47" s="1"/>
  <c r="AB105" i="47"/>
  <c r="AD105" i="47" s="1"/>
  <c r="T105" i="47"/>
  <c r="T106" i="47" s="1"/>
  <c r="O105" i="47"/>
  <c r="Q105" i="47" s="1"/>
  <c r="R104" i="47"/>
  <c r="R106" i="47" s="1"/>
  <c r="AV103" i="47"/>
  <c r="AU103" i="47"/>
  <c r="AT103" i="47"/>
  <c r="AS103" i="47"/>
  <c r="AR103" i="47"/>
  <c r="AQ103" i="47"/>
  <c r="AO103" i="47"/>
  <c r="N103" i="47"/>
  <c r="O103" i="47" s="1"/>
  <c r="Q103" i="47" s="1"/>
  <c r="J103" i="47"/>
  <c r="P103" i="47" s="1"/>
  <c r="AV102" i="47"/>
  <c r="AU102" i="47"/>
  <c r="AT102" i="47"/>
  <c r="AR102" i="47"/>
  <c r="AQ102" i="47"/>
  <c r="AO102" i="47"/>
  <c r="W102" i="47"/>
  <c r="N102" i="47"/>
  <c r="O102" i="47" s="1"/>
  <c r="Q102" i="47" s="1"/>
  <c r="Q106" i="47" s="1"/>
  <c r="U102" i="47" s="1"/>
  <c r="J102" i="47"/>
  <c r="P102" i="47" s="1"/>
  <c r="AV101" i="47"/>
  <c r="AU101" i="47"/>
  <c r="AT101" i="47"/>
  <c r="AS101" i="47"/>
  <c r="AR101" i="47"/>
  <c r="AQ101" i="47"/>
  <c r="AO101" i="47"/>
  <c r="AF101" i="47"/>
  <c r="AE101" i="47"/>
  <c r="S101" i="47"/>
  <c r="R101" i="47"/>
  <c r="AV100" i="47"/>
  <c r="AU100" i="47"/>
  <c r="AT100" i="47"/>
  <c r="AS100" i="47"/>
  <c r="AR100" i="47"/>
  <c r="AQ100" i="47"/>
  <c r="AO100" i="47"/>
  <c r="N100" i="47"/>
  <c r="O100" i="47" s="1"/>
  <c r="Q100" i="47" s="1"/>
  <c r="AV99" i="47"/>
  <c r="AU99" i="47"/>
  <c r="AT99" i="47"/>
  <c r="AS99" i="47"/>
  <c r="AR99" i="47"/>
  <c r="AQ99" i="47"/>
  <c r="AO99" i="47"/>
  <c r="N99" i="47"/>
  <c r="O99" i="47" s="1"/>
  <c r="Q99" i="47" s="1"/>
  <c r="AV98" i="47"/>
  <c r="AU98" i="47"/>
  <c r="AT98" i="47"/>
  <c r="AS98" i="47"/>
  <c r="AR98" i="47"/>
  <c r="AQ98" i="47"/>
  <c r="AO98" i="47"/>
  <c r="N98" i="47"/>
  <c r="O98" i="47" s="1"/>
  <c r="J98" i="47"/>
  <c r="P98" i="47" s="1"/>
  <c r="AV97" i="47"/>
  <c r="AU97" i="47"/>
  <c r="AT97" i="47"/>
  <c r="AS97" i="47"/>
  <c r="AR97" i="47"/>
  <c r="AQ97" i="47"/>
  <c r="AO97" i="47"/>
  <c r="AL97" i="47"/>
  <c r="T97" i="47"/>
  <c r="N97" i="47"/>
  <c r="O97" i="47" s="1"/>
  <c r="Q97" i="47" s="1"/>
  <c r="J97" i="47"/>
  <c r="P97" i="47" s="1"/>
  <c r="AV96" i="47"/>
  <c r="AU96" i="47"/>
  <c r="AT96" i="47"/>
  <c r="AR96" i="47"/>
  <c r="AQ96" i="47"/>
  <c r="AO96" i="47"/>
  <c r="W96" i="47"/>
  <c r="T96" i="47"/>
  <c r="T101" i="47" s="1"/>
  <c r="N96" i="47"/>
  <c r="O96" i="47" s="1"/>
  <c r="J96" i="47"/>
  <c r="P96" i="47" s="1"/>
  <c r="AV95" i="47"/>
  <c r="AU95" i="47"/>
  <c r="AT95" i="47"/>
  <c r="AS95" i="47"/>
  <c r="AR95" i="47"/>
  <c r="AQ95" i="47"/>
  <c r="AO95" i="47"/>
  <c r="AF95" i="47"/>
  <c r="AE95" i="47"/>
  <c r="S95" i="47"/>
  <c r="R95" i="47"/>
  <c r="AV94" i="47"/>
  <c r="AU94" i="47"/>
  <c r="AT94" i="47"/>
  <c r="AS94" i="47"/>
  <c r="AR94" i="47"/>
  <c r="AQ94" i="47"/>
  <c r="AO94" i="47"/>
  <c r="N94" i="47"/>
  <c r="O94" i="47" s="1"/>
  <c r="Q94" i="47" s="1"/>
  <c r="AV93" i="47"/>
  <c r="AU93" i="47"/>
  <c r="AT93" i="47"/>
  <c r="AS93" i="47"/>
  <c r="AR93" i="47"/>
  <c r="AQ93" i="47"/>
  <c r="AO93" i="47"/>
  <c r="N93" i="47"/>
  <c r="O93" i="47" s="1"/>
  <c r="Q93" i="47" s="1"/>
  <c r="AV92" i="47"/>
  <c r="AU92" i="47"/>
  <c r="AT92" i="47"/>
  <c r="AS92" i="47"/>
  <c r="AR92" i="47"/>
  <c r="AQ92" i="47"/>
  <c r="AO92" i="47"/>
  <c r="O92" i="47"/>
  <c r="Q92" i="47" s="1"/>
  <c r="N92" i="47"/>
  <c r="J92" i="47"/>
  <c r="P92" i="47" s="1"/>
  <c r="AV91" i="47"/>
  <c r="AU91" i="47"/>
  <c r="AT91" i="47"/>
  <c r="AS91" i="47"/>
  <c r="AR91" i="47"/>
  <c r="AQ91" i="47"/>
  <c r="AO91" i="47"/>
  <c r="AL91" i="47"/>
  <c r="T91" i="47"/>
  <c r="P91" i="47"/>
  <c r="N91" i="47"/>
  <c r="O91" i="47" s="1"/>
  <c r="J91" i="47"/>
  <c r="AV90" i="47"/>
  <c r="AU90" i="47"/>
  <c r="AT90" i="47"/>
  <c r="AR90" i="47"/>
  <c r="AQ90" i="47"/>
  <c r="AO90" i="47"/>
  <c r="W90" i="47"/>
  <c r="T90" i="47"/>
  <c r="N90" i="47"/>
  <c r="O90" i="47" s="1"/>
  <c r="Q90" i="47" s="1"/>
  <c r="J90" i="47"/>
  <c r="P90" i="47" s="1"/>
  <c r="AV89" i="47"/>
  <c r="AU89" i="47"/>
  <c r="AT89" i="47"/>
  <c r="AS89" i="47"/>
  <c r="AR89" i="47"/>
  <c r="AQ89" i="47"/>
  <c r="AO89" i="47"/>
  <c r="AV88" i="47"/>
  <c r="AU88" i="47"/>
  <c r="AT88" i="47"/>
  <c r="AS88" i="47"/>
  <c r="AR88" i="47"/>
  <c r="AQ88" i="47"/>
  <c r="AO88" i="47"/>
  <c r="AF88" i="47"/>
  <c r="AE88" i="47"/>
  <c r="S88" i="47"/>
  <c r="S89" i="47" s="1"/>
  <c r="R88" i="47"/>
  <c r="R89" i="47" s="1"/>
  <c r="AV87" i="47"/>
  <c r="AU87" i="47"/>
  <c r="AT87" i="47"/>
  <c r="AS87" i="47"/>
  <c r="AR87" i="47"/>
  <c r="AQ87" i="47"/>
  <c r="AO87" i="47"/>
  <c r="N87" i="47"/>
  <c r="O87" i="47" s="1"/>
  <c r="Q87" i="47" s="1"/>
  <c r="J87" i="47"/>
  <c r="P87" i="47" s="1"/>
  <c r="AV86" i="47"/>
  <c r="AU86" i="47"/>
  <c r="AT86" i="47"/>
  <c r="AS86" i="47"/>
  <c r="AR86" i="47"/>
  <c r="AQ86" i="47"/>
  <c r="AO86" i="47"/>
  <c r="AD86" i="47"/>
  <c r="AB86" i="47"/>
  <c r="O86" i="47"/>
  <c r="Q86" i="47" s="1"/>
  <c r="AV85" i="47"/>
  <c r="AU85" i="47"/>
  <c r="AT85" i="47"/>
  <c r="AS85" i="47"/>
  <c r="AR85" i="47"/>
  <c r="AQ85" i="47"/>
  <c r="AO85" i="47"/>
  <c r="W85" i="47"/>
  <c r="P85" i="47"/>
  <c r="N85" i="47"/>
  <c r="O85" i="47" s="1"/>
  <c r="Q85" i="47" s="1"/>
  <c r="J85" i="47"/>
  <c r="AV84" i="47"/>
  <c r="AU84" i="47"/>
  <c r="AT84" i="47"/>
  <c r="AS84" i="47"/>
  <c r="AR84" i="47"/>
  <c r="AQ84" i="47"/>
  <c r="AO84" i="47"/>
  <c r="W84" i="47"/>
  <c r="T84" i="47"/>
  <c r="T88" i="47" s="1"/>
  <c r="T89" i="47" s="1"/>
  <c r="P84" i="47"/>
  <c r="N84" i="47"/>
  <c r="O84" i="47" s="1"/>
  <c r="J84" i="47"/>
  <c r="AV83" i="47"/>
  <c r="AU83" i="47"/>
  <c r="AT83" i="47"/>
  <c r="AS83" i="47"/>
  <c r="AR83" i="47"/>
  <c r="AQ83" i="47"/>
  <c r="AO83" i="47"/>
  <c r="AV82" i="47"/>
  <c r="AU82" i="47"/>
  <c r="AT82" i="47"/>
  <c r="AS82" i="47"/>
  <c r="AR82" i="47"/>
  <c r="AQ82" i="47"/>
  <c r="AO82" i="47"/>
  <c r="AG82" i="47"/>
  <c r="AF82" i="47"/>
  <c r="AE82" i="47"/>
  <c r="T82" i="47"/>
  <c r="T83" i="47" s="1"/>
  <c r="S82" i="47"/>
  <c r="S83" i="47" s="1"/>
  <c r="R82" i="47"/>
  <c r="R83" i="47" s="1"/>
  <c r="AV81" i="47"/>
  <c r="AU81" i="47"/>
  <c r="AT81" i="47"/>
  <c r="AS81" i="47"/>
  <c r="AR81" i="47"/>
  <c r="AQ81" i="47"/>
  <c r="AO81" i="47"/>
  <c r="W81" i="47"/>
  <c r="O81" i="47"/>
  <c r="N81" i="47"/>
  <c r="J81" i="47"/>
  <c r="P81" i="47" s="1"/>
  <c r="Q81" i="47" s="1"/>
  <c r="Q82" i="47" s="1"/>
  <c r="AV80" i="47"/>
  <c r="AU80" i="47"/>
  <c r="AT80" i="47"/>
  <c r="AS80" i="47"/>
  <c r="AR80" i="47"/>
  <c r="AQ80" i="47"/>
  <c r="AO80" i="47"/>
  <c r="AV79" i="47"/>
  <c r="AU79" i="47"/>
  <c r="AT79" i="47"/>
  <c r="AS79" i="47"/>
  <c r="AR79" i="47"/>
  <c r="AQ79" i="47"/>
  <c r="AO79" i="47"/>
  <c r="AG79" i="47"/>
  <c r="AF79" i="47"/>
  <c r="AE79" i="47"/>
  <c r="T79" i="47"/>
  <c r="T80" i="47" s="1"/>
  <c r="S79" i="47"/>
  <c r="S80" i="47" s="1"/>
  <c r="R79" i="47"/>
  <c r="R80" i="47" s="1"/>
  <c r="AV78" i="47"/>
  <c r="AU78" i="47"/>
  <c r="AT78" i="47"/>
  <c r="AS78" i="47"/>
  <c r="AR78" i="47"/>
  <c r="AQ78" i="47"/>
  <c r="AO78" i="47"/>
  <c r="W78" i="47"/>
  <c r="N78" i="47"/>
  <c r="O78" i="47" s="1"/>
  <c r="J78" i="47"/>
  <c r="P78" i="47" s="1"/>
  <c r="AV77" i="47"/>
  <c r="AU77" i="47"/>
  <c r="AT77" i="47"/>
  <c r="AS77" i="47"/>
  <c r="AR77" i="47"/>
  <c r="AQ77" i="47"/>
  <c r="AO77" i="47"/>
  <c r="AV76" i="47"/>
  <c r="AU76" i="47"/>
  <c r="AT76" i="47"/>
  <c r="AS76" i="47"/>
  <c r="AR76" i="47"/>
  <c r="AQ76" i="47"/>
  <c r="AO76" i="47"/>
  <c r="AF76" i="47"/>
  <c r="AE76" i="47"/>
  <c r="S76" i="47"/>
  <c r="S77" i="47" s="1"/>
  <c r="R76" i="47"/>
  <c r="R77" i="47" s="1"/>
  <c r="AV75" i="47"/>
  <c r="AU75" i="47"/>
  <c r="AT75" i="47"/>
  <c r="AS75" i="47"/>
  <c r="AR75" i="47"/>
  <c r="AQ75" i="47"/>
  <c r="AO75" i="47"/>
  <c r="N75" i="47"/>
  <c r="O75" i="47" s="1"/>
  <c r="Q75" i="47" s="1"/>
  <c r="AV74" i="47"/>
  <c r="AU74" i="47"/>
  <c r="AT74" i="47"/>
  <c r="AS74" i="47"/>
  <c r="AR74" i="47"/>
  <c r="AQ74" i="47"/>
  <c r="AO74" i="47"/>
  <c r="N74" i="47"/>
  <c r="O74" i="47" s="1"/>
  <c r="Q74" i="47" s="1"/>
  <c r="AV73" i="47"/>
  <c r="AU73" i="47"/>
  <c r="AT73" i="47"/>
  <c r="AS73" i="47"/>
  <c r="AR73" i="47"/>
  <c r="AQ73" i="47"/>
  <c r="AO73" i="47"/>
  <c r="P73" i="47"/>
  <c r="N73" i="47"/>
  <c r="O73" i="47" s="1"/>
  <c r="Q73" i="47" s="1"/>
  <c r="J73" i="47"/>
  <c r="AV72" i="47"/>
  <c r="AU72" i="47"/>
  <c r="AT72" i="47"/>
  <c r="AS72" i="47"/>
  <c r="AR72" i="47"/>
  <c r="AQ72" i="47"/>
  <c r="AO72" i="47"/>
  <c r="W72" i="47"/>
  <c r="T72" i="47"/>
  <c r="P72" i="47"/>
  <c r="N72" i="47"/>
  <c r="O72" i="47" s="1"/>
  <c r="J72" i="47"/>
  <c r="AV71" i="47"/>
  <c r="AU71" i="47"/>
  <c r="AT71" i="47"/>
  <c r="AS71" i="47"/>
  <c r="AR71" i="47"/>
  <c r="AQ71" i="47"/>
  <c r="AO71" i="47"/>
  <c r="W71" i="47"/>
  <c r="T71" i="47"/>
  <c r="P71" i="47"/>
  <c r="N71" i="47"/>
  <c r="O71" i="47" s="1"/>
  <c r="Q71" i="47" s="1"/>
  <c r="J71" i="47"/>
  <c r="A71" i="47"/>
  <c r="A78" i="47" s="1"/>
  <c r="A81" i="47" s="1"/>
  <c r="A84" i="47" s="1"/>
  <c r="AV70" i="47"/>
  <c r="AU70" i="47"/>
  <c r="AT70" i="47"/>
  <c r="AS70" i="47"/>
  <c r="AR70" i="47"/>
  <c r="AQ70" i="47"/>
  <c r="AO70" i="47"/>
  <c r="AV69" i="47"/>
  <c r="AU69" i="47"/>
  <c r="AT69" i="47"/>
  <c r="AS69" i="47"/>
  <c r="AR69" i="47"/>
  <c r="AQ69" i="47"/>
  <c r="AO69" i="47"/>
  <c r="AF69" i="47"/>
  <c r="AE69" i="47"/>
  <c r="S69" i="47"/>
  <c r="S70" i="47" s="1"/>
  <c r="R69" i="47"/>
  <c r="R70" i="47" s="1"/>
  <c r="AV68" i="47"/>
  <c r="AU68" i="47"/>
  <c r="AT68" i="47"/>
  <c r="AS68" i="47"/>
  <c r="AR68" i="47"/>
  <c r="AQ68" i="47"/>
  <c r="AO68" i="47"/>
  <c r="N68" i="47"/>
  <c r="O68" i="47" s="1"/>
  <c r="Q68" i="47" s="1"/>
  <c r="AV67" i="47"/>
  <c r="AU67" i="47"/>
  <c r="AT67" i="47"/>
  <c r="AS67" i="47"/>
  <c r="AR67" i="47"/>
  <c r="AQ67" i="47"/>
  <c r="AO67" i="47"/>
  <c r="T67" i="47"/>
  <c r="N67" i="47"/>
  <c r="O67" i="47" s="1"/>
  <c r="J67" i="47"/>
  <c r="P67" i="47" s="1"/>
  <c r="AV66" i="47"/>
  <c r="AU66" i="47"/>
  <c r="AT66" i="47"/>
  <c r="AS66" i="47"/>
  <c r="AR66" i="47"/>
  <c r="AQ66" i="47"/>
  <c r="AO66" i="47"/>
  <c r="W66" i="47"/>
  <c r="T66" i="47"/>
  <c r="T69" i="47" s="1"/>
  <c r="T70" i="47" s="1"/>
  <c r="P66" i="47"/>
  <c r="N66" i="47"/>
  <c r="O66" i="47" s="1"/>
  <c r="Q66" i="47" s="1"/>
  <c r="J66" i="47"/>
  <c r="AV65" i="47"/>
  <c r="AU65" i="47"/>
  <c r="AT65" i="47"/>
  <c r="AS65" i="47"/>
  <c r="AR65" i="47"/>
  <c r="AQ65" i="47"/>
  <c r="AO65" i="47"/>
  <c r="AV64" i="47"/>
  <c r="AU64" i="47"/>
  <c r="AT64" i="47"/>
  <c r="AS64" i="47"/>
  <c r="AR64" i="47"/>
  <c r="AQ64" i="47"/>
  <c r="AO64" i="47"/>
  <c r="AF64" i="47"/>
  <c r="AE64" i="47"/>
  <c r="S64" i="47"/>
  <c r="S65" i="47" s="1"/>
  <c r="R64" i="47"/>
  <c r="R65" i="47" s="1"/>
  <c r="AV63" i="47"/>
  <c r="AU63" i="47"/>
  <c r="AT63" i="47"/>
  <c r="AS63" i="47"/>
  <c r="AR63" i="47"/>
  <c r="AQ63" i="47"/>
  <c r="AO63" i="47"/>
  <c r="N63" i="47"/>
  <c r="O63" i="47" s="1"/>
  <c r="Q63" i="47" s="1"/>
  <c r="AV62" i="47"/>
  <c r="AU62" i="47"/>
  <c r="AT62" i="47"/>
  <c r="AS62" i="47"/>
  <c r="AR62" i="47"/>
  <c r="AQ62" i="47"/>
  <c r="AO62" i="47"/>
  <c r="T62" i="47"/>
  <c r="P62" i="47"/>
  <c r="N62" i="47"/>
  <c r="O62" i="47" s="1"/>
  <c r="Q62" i="47" s="1"/>
  <c r="J62" i="47"/>
  <c r="AV61" i="47"/>
  <c r="AU61" i="47"/>
  <c r="AT61" i="47"/>
  <c r="AS61" i="47"/>
  <c r="AR61" i="47"/>
  <c r="AQ61" i="47"/>
  <c r="AO61" i="47"/>
  <c r="W61" i="47"/>
  <c r="T61" i="47"/>
  <c r="N61" i="47"/>
  <c r="O61" i="47" s="1"/>
  <c r="Q61" i="47" s="1"/>
  <c r="J61" i="47"/>
  <c r="P61" i="47" s="1"/>
  <c r="AV60" i="47"/>
  <c r="AU60" i="47"/>
  <c r="AT60" i="47"/>
  <c r="AS60" i="47"/>
  <c r="AR60" i="47"/>
  <c r="AQ60" i="47"/>
  <c r="AO60" i="47"/>
  <c r="AV59" i="47"/>
  <c r="AU59" i="47"/>
  <c r="AT59" i="47"/>
  <c r="AS59" i="47"/>
  <c r="AR59" i="47"/>
  <c r="AQ59" i="47"/>
  <c r="AO59" i="47"/>
  <c r="AF59" i="47"/>
  <c r="AE59" i="47"/>
  <c r="S59" i="47"/>
  <c r="S60" i="47" s="1"/>
  <c r="R59" i="47"/>
  <c r="R60" i="47" s="1"/>
  <c r="AV58" i="47"/>
  <c r="AU58" i="47"/>
  <c r="AT58" i="47"/>
  <c r="AS58" i="47"/>
  <c r="AR58" i="47"/>
  <c r="AQ58" i="47"/>
  <c r="AO58" i="47"/>
  <c r="N58" i="47"/>
  <c r="O58" i="47" s="1"/>
  <c r="Q58" i="47" s="1"/>
  <c r="AV57" i="47"/>
  <c r="AU57" i="47"/>
  <c r="AT57" i="47"/>
  <c r="AS57" i="47"/>
  <c r="AR57" i="47"/>
  <c r="AQ57" i="47"/>
  <c r="AO57" i="47"/>
  <c r="T57" i="47"/>
  <c r="P57" i="47"/>
  <c r="N57" i="47"/>
  <c r="O57" i="47" s="1"/>
  <c r="J57" i="47"/>
  <c r="AV56" i="47"/>
  <c r="AU56" i="47"/>
  <c r="AT56" i="47"/>
  <c r="AR56" i="47"/>
  <c r="AQ56" i="47"/>
  <c r="AO56" i="47"/>
  <c r="W56" i="47"/>
  <c r="T56" i="47"/>
  <c r="N56" i="47"/>
  <c r="O56" i="47" s="1"/>
  <c r="Q56" i="47" s="1"/>
  <c r="J56" i="47"/>
  <c r="P56" i="47" s="1"/>
  <c r="AV55" i="47"/>
  <c r="AU55" i="47"/>
  <c r="AT55" i="47"/>
  <c r="AS55" i="47"/>
  <c r="AR55" i="47"/>
  <c r="AQ55" i="47"/>
  <c r="AO55" i="47"/>
  <c r="R55" i="47"/>
  <c r="AV54" i="47"/>
  <c r="AU54" i="47"/>
  <c r="AT54" i="47"/>
  <c r="AS54" i="47"/>
  <c r="AR54" i="47"/>
  <c r="AQ54" i="47"/>
  <c r="AO54" i="47"/>
  <c r="AF54" i="47"/>
  <c r="AE54" i="47"/>
  <c r="S54" i="47"/>
  <c r="S55" i="47" s="1"/>
  <c r="R54" i="47"/>
  <c r="AV53" i="47"/>
  <c r="AU53" i="47"/>
  <c r="AT53" i="47"/>
  <c r="AS53" i="47"/>
  <c r="AR53" i="47"/>
  <c r="AQ53" i="47"/>
  <c r="AO53" i="47"/>
  <c r="N53" i="47"/>
  <c r="O53" i="47" s="1"/>
  <c r="Q53" i="47" s="1"/>
  <c r="AV52" i="47"/>
  <c r="AU52" i="47"/>
  <c r="AT52" i="47"/>
  <c r="AS52" i="47"/>
  <c r="AR52" i="47"/>
  <c r="AQ52" i="47"/>
  <c r="AO52" i="47"/>
  <c r="T52" i="47"/>
  <c r="N52" i="47"/>
  <c r="O52" i="47" s="1"/>
  <c r="J52" i="47"/>
  <c r="P52" i="47" s="1"/>
  <c r="AV51" i="47"/>
  <c r="AU51" i="47"/>
  <c r="AT51" i="47"/>
  <c r="AR51" i="47"/>
  <c r="AQ51" i="47"/>
  <c r="AO51" i="47"/>
  <c r="W51" i="47"/>
  <c r="T51" i="47"/>
  <c r="T54" i="47" s="1"/>
  <c r="T55" i="47" s="1"/>
  <c r="N51" i="47"/>
  <c r="O51" i="47" s="1"/>
  <c r="Q51" i="47" s="1"/>
  <c r="J51" i="47"/>
  <c r="P51" i="47" s="1"/>
  <c r="AV50" i="47"/>
  <c r="AU50" i="47"/>
  <c r="AT50" i="47"/>
  <c r="AS50" i="47"/>
  <c r="AR50" i="47"/>
  <c r="AQ50" i="47"/>
  <c r="AO50" i="47"/>
  <c r="AV49" i="47"/>
  <c r="AU49" i="47"/>
  <c r="AT49" i="47"/>
  <c r="AS49" i="47"/>
  <c r="AR49" i="47"/>
  <c r="AQ49" i="47"/>
  <c r="AO49" i="47"/>
  <c r="AG49" i="47"/>
  <c r="AF49" i="47"/>
  <c r="AE49" i="47"/>
  <c r="T49" i="47"/>
  <c r="T50" i="47" s="1"/>
  <c r="S49" i="47"/>
  <c r="S50" i="47" s="1"/>
  <c r="R49" i="47"/>
  <c r="R50" i="47" s="1"/>
  <c r="AV48" i="47"/>
  <c r="AU48" i="47"/>
  <c r="AT48" i="47"/>
  <c r="AS48" i="47"/>
  <c r="AR48" i="47"/>
  <c r="AQ48" i="47"/>
  <c r="AO48" i="47"/>
  <c r="W48" i="47"/>
  <c r="P48" i="47"/>
  <c r="N48" i="47"/>
  <c r="O48" i="47" s="1"/>
  <c r="Q48" i="47" s="1"/>
  <c r="Q49" i="47" s="1"/>
  <c r="J48" i="47"/>
  <c r="P42" i="47"/>
  <c r="H42" i="47"/>
  <c r="P41" i="47"/>
  <c r="H41" i="47"/>
  <c r="AC40" i="47"/>
  <c r="H40" i="47"/>
  <c r="AC39" i="47"/>
  <c r="H39" i="47"/>
  <c r="AG84" i="47" s="1"/>
  <c r="AG88" i="47" s="1"/>
  <c r="AC38" i="47"/>
  <c r="H38" i="47"/>
  <c r="Q37" i="47"/>
  <c r="Q36" i="47"/>
  <c r="H36" i="47"/>
  <c r="K36" i="47" s="1"/>
  <c r="Q35" i="47"/>
  <c r="H35" i="47"/>
  <c r="Z85" i="47" s="1"/>
  <c r="AC85" i="47" s="1"/>
  <c r="Q34" i="47"/>
  <c r="H34" i="47"/>
  <c r="Q33" i="47"/>
  <c r="AA100" i="47" s="1"/>
  <c r="AB100" i="47" s="1"/>
  <c r="AD100" i="47" s="1"/>
  <c r="H33" i="47"/>
  <c r="D33" i="47"/>
  <c r="Q32" i="47"/>
  <c r="H32" i="47"/>
  <c r="Y132" i="47" s="1"/>
  <c r="AA132" i="47" s="1"/>
  <c r="AB132" i="47" s="1"/>
  <c r="D32" i="47"/>
  <c r="H31" i="47"/>
  <c r="I31" i="47" s="1"/>
  <c r="D31" i="47"/>
  <c r="H29" i="47"/>
  <c r="Y45" i="47" s="1"/>
  <c r="C29" i="47"/>
  <c r="L45" i="47" s="1"/>
  <c r="H23" i="47"/>
  <c r="H44" i="47" s="1"/>
  <c r="V22" i="47"/>
  <c r="W22" i="47" s="1"/>
  <c r="Y22" i="47" s="1"/>
  <c r="H22" i="47"/>
  <c r="H43" i="47" s="1"/>
  <c r="Q21" i="47"/>
  <c r="Y135" i="47" s="1"/>
  <c r="AD135" i="47" s="1"/>
  <c r="H21" i="47"/>
  <c r="Q20" i="47"/>
  <c r="Y134" i="47" s="1"/>
  <c r="AD134" i="47" s="1"/>
  <c r="H20" i="47"/>
  <c r="V19" i="47"/>
  <c r="Y133" i="47"/>
  <c r="AD133" i="47" s="1"/>
  <c r="H19" i="47"/>
  <c r="V18" i="47"/>
  <c r="Q18" i="47"/>
  <c r="Q39" i="47" s="1"/>
  <c r="Y109" i="47" s="1"/>
  <c r="AD109" i="47" s="1"/>
  <c r="H18" i="47"/>
  <c r="V17" i="47"/>
  <c r="W18" i="47" s="1"/>
  <c r="Q17" i="47"/>
  <c r="Q38" i="47" s="1"/>
  <c r="AA93" i="47" s="1"/>
  <c r="AB93" i="47" s="1"/>
  <c r="AD93" i="47" s="1"/>
  <c r="H17" i="47"/>
  <c r="H16" i="47"/>
  <c r="H37" i="47" s="1"/>
  <c r="Y62" i="47" s="1"/>
  <c r="AA62" i="47" s="1"/>
  <c r="AB62" i="47" s="1"/>
  <c r="K15" i="47"/>
  <c r="K14" i="47"/>
  <c r="K13" i="47"/>
  <c r="K12" i="47"/>
  <c r="I12" i="47"/>
  <c r="D12" i="47"/>
  <c r="K11" i="47"/>
  <c r="I11" i="47"/>
  <c r="D11" i="47"/>
  <c r="K10" i="47"/>
  <c r="I10" i="47"/>
  <c r="D10" i="47"/>
  <c r="H8" i="47"/>
  <c r="A6" i="46"/>
  <c r="A7" i="46"/>
  <c r="A8" i="46"/>
  <c r="A9" i="46"/>
  <c r="A10" i="46"/>
  <c r="A11" i="46"/>
  <c r="A12" i="46"/>
  <c r="A13" i="46"/>
  <c r="A14" i="46"/>
  <c r="A15" i="46"/>
  <c r="A16" i="46"/>
  <c r="A17" i="46"/>
  <c r="A5" i="46"/>
  <c r="Q139" i="47" l="1"/>
  <c r="Q144" i="47"/>
  <c r="AA53" i="47"/>
  <c r="AB53" i="47" s="1"/>
  <c r="AD53" i="47" s="1"/>
  <c r="AA58" i="47"/>
  <c r="AB58" i="47" s="1"/>
  <c r="AD58" i="47" s="1"/>
  <c r="T95" i="47"/>
  <c r="Q122" i="47"/>
  <c r="Q67" i="47"/>
  <c r="Q69" i="47" s="1"/>
  <c r="AE113" i="47"/>
  <c r="Q116" i="47"/>
  <c r="K31" i="47"/>
  <c r="AA63" i="47"/>
  <c r="AB63" i="47" s="1"/>
  <c r="AD63" i="47" s="1"/>
  <c r="T76" i="47"/>
  <c r="T77" i="47" s="1"/>
  <c r="Q98" i="47"/>
  <c r="Q128" i="47"/>
  <c r="Q129" i="47" s="1"/>
  <c r="U128" i="47" s="1"/>
  <c r="AH128" i="47" s="1"/>
  <c r="AH129" i="47" s="1"/>
  <c r="Q132" i="47"/>
  <c r="Q52" i="47"/>
  <c r="T59" i="47"/>
  <c r="T60" i="47" s="1"/>
  <c r="Q64" i="47"/>
  <c r="U61" i="47" s="1"/>
  <c r="AC126" i="47"/>
  <c r="Z52" i="47"/>
  <c r="AC52" i="47" s="1"/>
  <c r="Q57" i="47"/>
  <c r="T64" i="47"/>
  <c r="T65" i="47" s="1"/>
  <c r="Q72" i="47"/>
  <c r="Q84" i="47"/>
  <c r="Q88" i="47" s="1"/>
  <c r="Q145" i="47"/>
  <c r="Q121" i="47"/>
  <c r="K35" i="47"/>
  <c r="Z57" i="47"/>
  <c r="AC57" i="47" s="1"/>
  <c r="Z62" i="47"/>
  <c r="AC62" i="47" s="1"/>
  <c r="AD62" i="47" s="1"/>
  <c r="I32" i="47"/>
  <c r="K32" i="47"/>
  <c r="Y18" i="47"/>
  <c r="Y19" i="47"/>
  <c r="L18" i="45"/>
  <c r="Q136" i="47"/>
  <c r="U132" i="47" s="1"/>
  <c r="Q59" i="47"/>
  <c r="Q60" i="47" s="1"/>
  <c r="Q54" i="47"/>
  <c r="U51" i="47" s="1"/>
  <c r="Q76" i="47"/>
  <c r="Q77" i="47" s="1"/>
  <c r="Q89" i="47"/>
  <c r="U84" i="47"/>
  <c r="U106" i="47"/>
  <c r="AH102" i="47"/>
  <c r="AH106" i="47" s="1"/>
  <c r="Q78" i="47"/>
  <c r="Q79" i="47" s="1"/>
  <c r="Y139" i="47"/>
  <c r="AA139" i="47" s="1"/>
  <c r="AB139" i="47" s="1"/>
  <c r="Y108" i="47"/>
  <c r="AA108" i="47" s="1"/>
  <c r="AB108" i="47" s="1"/>
  <c r="Y143" i="47"/>
  <c r="AA143" i="47" s="1"/>
  <c r="AB143" i="47" s="1"/>
  <c r="Y114" i="47"/>
  <c r="AA114" i="47" s="1"/>
  <c r="AB114" i="47" s="1"/>
  <c r="Y107" i="47"/>
  <c r="AA107" i="47" s="1"/>
  <c r="AB107" i="47" s="1"/>
  <c r="Y145" i="47"/>
  <c r="AA145" i="47" s="1"/>
  <c r="AB145" i="47" s="1"/>
  <c r="Y128" i="47"/>
  <c r="AA128" i="47" s="1"/>
  <c r="AB128" i="47" s="1"/>
  <c r="Y92" i="47"/>
  <c r="AA92" i="47" s="1"/>
  <c r="AB92" i="47" s="1"/>
  <c r="Y137" i="47"/>
  <c r="AA137" i="47" s="1"/>
  <c r="AB137" i="47" s="1"/>
  <c r="Y102" i="47"/>
  <c r="AA102" i="47" s="1"/>
  <c r="AB102" i="47" s="1"/>
  <c r="Y130" i="47"/>
  <c r="AA130" i="47" s="1"/>
  <c r="AB130" i="47" s="1"/>
  <c r="Y116" i="47"/>
  <c r="AA116" i="47" s="1"/>
  <c r="AB116" i="47" s="1"/>
  <c r="Y120" i="47"/>
  <c r="AA120" i="47" s="1"/>
  <c r="AB120" i="47" s="1"/>
  <c r="Y98" i="47"/>
  <c r="AA98" i="47" s="1"/>
  <c r="AB98" i="47" s="1"/>
  <c r="Y81" i="47"/>
  <c r="AA81" i="47" s="1"/>
  <c r="AB81" i="47" s="1"/>
  <c r="Y73" i="47"/>
  <c r="AA73" i="47" s="1"/>
  <c r="AB73" i="47" s="1"/>
  <c r="K33" i="47"/>
  <c r="Y122" i="47"/>
  <c r="AA122" i="47" s="1"/>
  <c r="AB122" i="47" s="1"/>
  <c r="Y84" i="47"/>
  <c r="AA84" i="47" s="1"/>
  <c r="AB84" i="47" s="1"/>
  <c r="Y48" i="47"/>
  <c r="AA48" i="47" s="1"/>
  <c r="AB48" i="47" s="1"/>
  <c r="I33" i="47"/>
  <c r="Q83" i="47"/>
  <c r="U81" i="47"/>
  <c r="Y144" i="47"/>
  <c r="AA144" i="47" s="1"/>
  <c r="AB144" i="47" s="1"/>
  <c r="Y115" i="47"/>
  <c r="AA115" i="47" s="1"/>
  <c r="AB115" i="47" s="1"/>
  <c r="Y121" i="47"/>
  <c r="AA121" i="47" s="1"/>
  <c r="AB121" i="47" s="1"/>
  <c r="Y138" i="47"/>
  <c r="AA138" i="47" s="1"/>
  <c r="AB138" i="47" s="1"/>
  <c r="K44" i="47"/>
  <c r="Y91" i="47"/>
  <c r="AA91" i="47" s="1"/>
  <c r="AB91" i="47" s="1"/>
  <c r="Y57" i="47"/>
  <c r="AA57" i="47" s="1"/>
  <c r="AB57" i="47" s="1"/>
  <c r="Y52" i="47"/>
  <c r="AA52" i="47" s="1"/>
  <c r="AB52" i="47" s="1"/>
  <c r="AD52" i="47" s="1"/>
  <c r="K37" i="47"/>
  <c r="Y103" i="47" s="1"/>
  <c r="AA103" i="47" s="1"/>
  <c r="AB103" i="47" s="1"/>
  <c r="Y85" i="47"/>
  <c r="AA85" i="47" s="1"/>
  <c r="AB85" i="47" s="1"/>
  <c r="AD85" i="47" s="1"/>
  <c r="Y67" i="47"/>
  <c r="AA67" i="47" s="1"/>
  <c r="AB67" i="47" s="1"/>
  <c r="Y97" i="47"/>
  <c r="AA97" i="47" s="1"/>
  <c r="AB97" i="47" s="1"/>
  <c r="Y72" i="47"/>
  <c r="AA72" i="47" s="1"/>
  <c r="AB72" i="47" s="1"/>
  <c r="Z143" i="47"/>
  <c r="AC143" i="47" s="1"/>
  <c r="Z132" i="47"/>
  <c r="AC132" i="47" s="1"/>
  <c r="AD132" i="47" s="1"/>
  <c r="AD136" i="47" s="1"/>
  <c r="Z114" i="47"/>
  <c r="AC114" i="47" s="1"/>
  <c r="Z107" i="47"/>
  <c r="AC107" i="47" s="1"/>
  <c r="Z145" i="47"/>
  <c r="AC145" i="47" s="1"/>
  <c r="Z130" i="47"/>
  <c r="AC130" i="47" s="1"/>
  <c r="Z120" i="47"/>
  <c r="AC120" i="47" s="1"/>
  <c r="Z116" i="47"/>
  <c r="AC116" i="47" s="1"/>
  <c r="Z137" i="47"/>
  <c r="AC137" i="47" s="1"/>
  <c r="Z122" i="47"/>
  <c r="AC122" i="47" s="1"/>
  <c r="Z108" i="47"/>
  <c r="AC108" i="47" s="1"/>
  <c r="Z98" i="47"/>
  <c r="AC98" i="47" s="1"/>
  <c r="Z139" i="47"/>
  <c r="AC139" i="47" s="1"/>
  <c r="Z90" i="47"/>
  <c r="AC90" i="47" s="1"/>
  <c r="Z128" i="47"/>
  <c r="AC128" i="47" s="1"/>
  <c r="Z87" i="47"/>
  <c r="AC87" i="47" s="1"/>
  <c r="Z81" i="47"/>
  <c r="AC81" i="47" s="1"/>
  <c r="Z73" i="47"/>
  <c r="AC73" i="47" s="1"/>
  <c r="Z61" i="47"/>
  <c r="AC61" i="47" s="1"/>
  <c r="Z92" i="47"/>
  <c r="AC92" i="47" s="1"/>
  <c r="Z84" i="47"/>
  <c r="AC84" i="47" s="1"/>
  <c r="Z66" i="47"/>
  <c r="AC66" i="47" s="1"/>
  <c r="Z48" i="47"/>
  <c r="AC48" i="47" s="1"/>
  <c r="Z51" i="47"/>
  <c r="AC51" i="47" s="1"/>
  <c r="Z102" i="47"/>
  <c r="AC102" i="47" s="1"/>
  <c r="Z56" i="47"/>
  <c r="AC56" i="47" s="1"/>
  <c r="K34" i="47"/>
  <c r="Z96" i="47"/>
  <c r="AC96" i="47" s="1"/>
  <c r="Z78" i="47"/>
  <c r="AC78" i="47" s="1"/>
  <c r="Z71" i="47"/>
  <c r="AC71" i="47" s="1"/>
  <c r="AG141" i="47"/>
  <c r="AG142" i="47" s="1"/>
  <c r="AG124" i="47"/>
  <c r="AG125" i="47" s="1"/>
  <c r="AG96" i="47"/>
  <c r="AG91" i="47"/>
  <c r="AG147" i="47"/>
  <c r="AG148" i="47" s="1"/>
  <c r="AG118" i="47"/>
  <c r="AG119" i="47" s="1"/>
  <c r="AG97" i="47"/>
  <c r="AG67" i="47"/>
  <c r="AG66" i="47"/>
  <c r="AG51" i="47"/>
  <c r="AG90" i="47"/>
  <c r="AG72" i="47"/>
  <c r="AG62" i="47"/>
  <c r="AG61" i="47"/>
  <c r="AG56" i="47"/>
  <c r="AG57" i="47"/>
  <c r="AG71" i="47"/>
  <c r="AG52" i="47"/>
  <c r="Y126" i="47"/>
  <c r="AA126" i="47" s="1"/>
  <c r="AB126" i="47" s="1"/>
  <c r="AD126" i="47" s="1"/>
  <c r="AD127" i="47" s="1"/>
  <c r="K43" i="47"/>
  <c r="Q50" i="47"/>
  <c r="U48" i="47"/>
  <c r="Q91" i="47"/>
  <c r="Q95" i="47" s="1"/>
  <c r="U90" i="47" s="1"/>
  <c r="AA94" i="47"/>
  <c r="AB94" i="47" s="1"/>
  <c r="AD94" i="47" s="1"/>
  <c r="Q96" i="47"/>
  <c r="Z72" i="47"/>
  <c r="AC72" i="47" s="1"/>
  <c r="AH126" i="47"/>
  <c r="AH127" i="47" s="1"/>
  <c r="U127" i="47"/>
  <c r="U136" i="47"/>
  <c r="AH132" i="47"/>
  <c r="AH136" i="47" s="1"/>
  <c r="AE146" i="47"/>
  <c r="AE148" i="47" s="1"/>
  <c r="AE117" i="47"/>
  <c r="AE119" i="47" s="1"/>
  <c r="AE123" i="47"/>
  <c r="AE125" i="47" s="1"/>
  <c r="AE140" i="47"/>
  <c r="AE142" i="47" s="1"/>
  <c r="AE104" i="47"/>
  <c r="AE106" i="47" s="1"/>
  <c r="Z67" i="47"/>
  <c r="AC67" i="47" s="1"/>
  <c r="AA68" i="47"/>
  <c r="AB68" i="47" s="1"/>
  <c r="AD68" i="47" s="1"/>
  <c r="AA74" i="47"/>
  <c r="AB74" i="47" s="1"/>
  <c r="AD74" i="47" s="1"/>
  <c r="Y87" i="47"/>
  <c r="AA87" i="47" s="1"/>
  <c r="AB87" i="47" s="1"/>
  <c r="Q113" i="47"/>
  <c r="U107" i="47" s="1"/>
  <c r="Y24" i="47"/>
  <c r="Z121" i="47"/>
  <c r="AC121" i="47" s="1"/>
  <c r="Z138" i="47"/>
  <c r="AC138" i="47" s="1"/>
  <c r="Z115" i="47"/>
  <c r="AC115" i="47" s="1"/>
  <c r="Z97" i="47"/>
  <c r="AC97" i="47" s="1"/>
  <c r="Z103" i="47"/>
  <c r="AC103" i="47" s="1"/>
  <c r="Z144" i="47"/>
  <c r="AC144" i="47" s="1"/>
  <c r="AA75" i="47"/>
  <c r="AB75" i="47" s="1"/>
  <c r="AD75" i="47" s="1"/>
  <c r="Z91" i="47"/>
  <c r="AC91" i="47" s="1"/>
  <c r="AA99" i="47"/>
  <c r="AB99" i="47" s="1"/>
  <c r="AD99" i="47" s="1"/>
  <c r="Q108" i="47"/>
  <c r="Q115" i="47"/>
  <c r="Q119" i="47" s="1"/>
  <c r="U114" i="47" s="1"/>
  <c r="Q130" i="47"/>
  <c r="Q131" i="47" s="1"/>
  <c r="U130" i="47" s="1"/>
  <c r="Q143" i="47"/>
  <c r="Q148" i="47" s="1"/>
  <c r="U143" i="47" s="1"/>
  <c r="Q120" i="47"/>
  <c r="Q142" i="47"/>
  <c r="U137" i="47" s="1"/>
  <c r="F160" i="44"/>
  <c r="AV148" i="44"/>
  <c r="AU148" i="44"/>
  <c r="AT148" i="44"/>
  <c r="AS148" i="44"/>
  <c r="AR148" i="44"/>
  <c r="AQ148" i="44"/>
  <c r="AO148" i="44"/>
  <c r="AF148" i="44"/>
  <c r="S148" i="44"/>
  <c r="AV147" i="44"/>
  <c r="AU147" i="44"/>
  <c r="AT147" i="44"/>
  <c r="AS147" i="44"/>
  <c r="AR147" i="44"/>
  <c r="AQ147" i="44"/>
  <c r="AO147" i="44"/>
  <c r="AD147" i="44"/>
  <c r="T147" i="44"/>
  <c r="T148" i="44" s="1"/>
  <c r="O147" i="44"/>
  <c r="Q147" i="44" s="1"/>
  <c r="R146" i="44"/>
  <c r="R148" i="44" s="1"/>
  <c r="AV145" i="44"/>
  <c r="AU145" i="44"/>
  <c r="AT145" i="44"/>
  <c r="AS145" i="44"/>
  <c r="AR145" i="44"/>
  <c r="AQ145" i="44"/>
  <c r="AO145" i="44"/>
  <c r="O145" i="44"/>
  <c r="Q145" i="44" s="1"/>
  <c r="N145" i="44"/>
  <c r="J145" i="44"/>
  <c r="P145" i="44" s="1"/>
  <c r="AV144" i="44"/>
  <c r="AU144" i="44"/>
  <c r="AT144" i="44"/>
  <c r="AS144" i="44"/>
  <c r="AR144" i="44"/>
  <c r="AQ144" i="44"/>
  <c r="AO144" i="44"/>
  <c r="O144" i="44"/>
  <c r="N144" i="44"/>
  <c r="J144" i="44"/>
  <c r="P144" i="44" s="1"/>
  <c r="AV143" i="44"/>
  <c r="AU143" i="44"/>
  <c r="AT143" i="44"/>
  <c r="AR143" i="44"/>
  <c r="AQ143" i="44"/>
  <c r="AO143" i="44"/>
  <c r="W143" i="44"/>
  <c r="N143" i="44"/>
  <c r="O143" i="44" s="1"/>
  <c r="J143" i="44"/>
  <c r="P143" i="44" s="1"/>
  <c r="AV142" i="44"/>
  <c r="AU142" i="44"/>
  <c r="AT142" i="44"/>
  <c r="AS142" i="44"/>
  <c r="AR142" i="44"/>
  <c r="AQ142" i="44"/>
  <c r="AO142" i="44"/>
  <c r="AF142" i="44"/>
  <c r="S142" i="44"/>
  <c r="AV141" i="44"/>
  <c r="AU141" i="44"/>
  <c r="AT141" i="44"/>
  <c r="AS141" i="44"/>
  <c r="AR141" i="44"/>
  <c r="AQ141" i="44"/>
  <c r="AO141" i="44"/>
  <c r="AD141" i="44"/>
  <c r="T141" i="44"/>
  <c r="T142" i="44" s="1"/>
  <c r="O141" i="44"/>
  <c r="Q141" i="44" s="1"/>
  <c r="R140" i="44"/>
  <c r="R142" i="44" s="1"/>
  <c r="AV139" i="44"/>
  <c r="AU139" i="44"/>
  <c r="AT139" i="44"/>
  <c r="AS139" i="44"/>
  <c r="AR139" i="44"/>
  <c r="AQ139" i="44"/>
  <c r="AO139" i="44"/>
  <c r="N139" i="44"/>
  <c r="O139" i="44" s="1"/>
  <c r="Q139" i="44" s="1"/>
  <c r="J139" i="44"/>
  <c r="P139" i="44" s="1"/>
  <c r="AV138" i="44"/>
  <c r="AU138" i="44"/>
  <c r="AT138" i="44"/>
  <c r="AS138" i="44"/>
  <c r="AR138" i="44"/>
  <c r="AQ138" i="44"/>
  <c r="AO138" i="44"/>
  <c r="N138" i="44"/>
  <c r="O138" i="44" s="1"/>
  <c r="J138" i="44"/>
  <c r="P138" i="44" s="1"/>
  <c r="AV137" i="44"/>
  <c r="AU137" i="44"/>
  <c r="AT137" i="44"/>
  <c r="AR137" i="44"/>
  <c r="AQ137" i="44"/>
  <c r="AO137" i="44"/>
  <c r="W137" i="44"/>
  <c r="N137" i="44"/>
  <c r="O137" i="44" s="1"/>
  <c r="J137" i="44"/>
  <c r="P137" i="44" s="1"/>
  <c r="AV136" i="44"/>
  <c r="AU136" i="44"/>
  <c r="AT136" i="44"/>
  <c r="AS136" i="44"/>
  <c r="AR136" i="44"/>
  <c r="AQ136" i="44"/>
  <c r="AO136" i="44"/>
  <c r="AG136" i="44"/>
  <c r="AF136" i="44"/>
  <c r="AE136" i="44"/>
  <c r="T136" i="44"/>
  <c r="S136" i="44"/>
  <c r="R136" i="44"/>
  <c r="Q135" i="44"/>
  <c r="Q134" i="44"/>
  <c r="Q133" i="44"/>
  <c r="AV132" i="44"/>
  <c r="AU132" i="44"/>
  <c r="AT132" i="44"/>
  <c r="AS132" i="44"/>
  <c r="AR132" i="44"/>
  <c r="AQ132" i="44"/>
  <c r="AO132" i="44"/>
  <c r="W132" i="44"/>
  <c r="P132" i="44"/>
  <c r="N132" i="44"/>
  <c r="O132" i="44" s="1"/>
  <c r="J132" i="44"/>
  <c r="AV131" i="44"/>
  <c r="AU131" i="44"/>
  <c r="AT131" i="44"/>
  <c r="AS131" i="44"/>
  <c r="AR131" i="44"/>
  <c r="AQ131" i="44"/>
  <c r="AO131" i="44"/>
  <c r="AG131" i="44"/>
  <c r="AF131" i="44"/>
  <c r="AE131" i="44"/>
  <c r="T131" i="44"/>
  <c r="S131" i="44"/>
  <c r="R131" i="44"/>
  <c r="AV130" i="44"/>
  <c r="AU130" i="44"/>
  <c r="AT130" i="44"/>
  <c r="AS130" i="44"/>
  <c r="AR130" i="44"/>
  <c r="AQ130" i="44"/>
  <c r="AO130" i="44"/>
  <c r="W130" i="44"/>
  <c r="P130" i="44"/>
  <c r="O130" i="44"/>
  <c r="N130" i="44"/>
  <c r="J130" i="44"/>
  <c r="AV129" i="44"/>
  <c r="AU129" i="44"/>
  <c r="AT129" i="44"/>
  <c r="AS129" i="44"/>
  <c r="AR129" i="44"/>
  <c r="AQ129" i="44"/>
  <c r="AO129" i="44"/>
  <c r="AG129" i="44"/>
  <c r="AF129" i="44"/>
  <c r="AE129" i="44"/>
  <c r="T129" i="44"/>
  <c r="S129" i="44"/>
  <c r="R129" i="44"/>
  <c r="AV128" i="44"/>
  <c r="AU128" i="44"/>
  <c r="AT128" i="44"/>
  <c r="AS128" i="44"/>
  <c r="AR128" i="44"/>
  <c r="AQ128" i="44"/>
  <c r="AO128" i="44"/>
  <c r="W128" i="44"/>
  <c r="P128" i="44"/>
  <c r="N128" i="44"/>
  <c r="O128" i="44" s="1"/>
  <c r="J128" i="44"/>
  <c r="AV127" i="44"/>
  <c r="AU127" i="44"/>
  <c r="AT127" i="44"/>
  <c r="AS127" i="44"/>
  <c r="AR127" i="44"/>
  <c r="AQ127" i="44"/>
  <c r="AO127" i="44"/>
  <c r="AG127" i="44"/>
  <c r="AF127" i="44"/>
  <c r="AE127" i="44"/>
  <c r="T127" i="44"/>
  <c r="S127" i="44"/>
  <c r="R127" i="44"/>
  <c r="AV126" i="44"/>
  <c r="AU126" i="44"/>
  <c r="AT126" i="44"/>
  <c r="AR126" i="44"/>
  <c r="AQ126" i="44"/>
  <c r="AO126" i="44"/>
  <c r="Z126" i="44"/>
  <c r="W126" i="44"/>
  <c r="O126" i="44"/>
  <c r="N126" i="44"/>
  <c r="J126" i="44"/>
  <c r="P126" i="44" s="1"/>
  <c r="Q126" i="44" s="1"/>
  <c r="Q127" i="44" s="1"/>
  <c r="U126" i="44" s="1"/>
  <c r="AV125" i="44"/>
  <c r="AU125" i="44"/>
  <c r="AT125" i="44"/>
  <c r="AS125" i="44"/>
  <c r="AR125" i="44"/>
  <c r="AQ125" i="44"/>
  <c r="AO125" i="44"/>
  <c r="AF125" i="44"/>
  <c r="S125" i="44"/>
  <c r="AV124" i="44"/>
  <c r="AU124" i="44"/>
  <c r="AT124" i="44"/>
  <c r="AS124" i="44"/>
  <c r="AR124" i="44"/>
  <c r="AQ124" i="44"/>
  <c r="AO124" i="44"/>
  <c r="AD124" i="44"/>
  <c r="AB124" i="44"/>
  <c r="T124" i="44"/>
  <c r="T125" i="44" s="1"/>
  <c r="O124" i="44"/>
  <c r="Q124" i="44" s="1"/>
  <c r="R123" i="44"/>
  <c r="R125" i="44" s="1"/>
  <c r="AV122" i="44"/>
  <c r="AU122" i="44"/>
  <c r="AT122" i="44"/>
  <c r="AS122" i="44"/>
  <c r="AR122" i="44"/>
  <c r="AQ122" i="44"/>
  <c r="AO122" i="44"/>
  <c r="N122" i="44"/>
  <c r="O122" i="44" s="1"/>
  <c r="Q122" i="44" s="1"/>
  <c r="J122" i="44"/>
  <c r="P122" i="44" s="1"/>
  <c r="AV121" i="44"/>
  <c r="AU121" i="44"/>
  <c r="AT121" i="44"/>
  <c r="AS121" i="44"/>
  <c r="AR121" i="44"/>
  <c r="AQ121" i="44"/>
  <c r="AO121" i="44"/>
  <c r="O121" i="44"/>
  <c r="N121" i="44"/>
  <c r="J121" i="44"/>
  <c r="P121" i="44" s="1"/>
  <c r="Q121" i="44" s="1"/>
  <c r="AV120" i="44"/>
  <c r="AU120" i="44"/>
  <c r="AT120" i="44"/>
  <c r="AR120" i="44"/>
  <c r="AQ120" i="44"/>
  <c r="AO120" i="44"/>
  <c r="W120" i="44"/>
  <c r="O120" i="44"/>
  <c r="N120" i="44"/>
  <c r="J120" i="44"/>
  <c r="P120" i="44" s="1"/>
  <c r="AV119" i="44"/>
  <c r="AU119" i="44"/>
  <c r="AT119" i="44"/>
  <c r="AS119" i="44"/>
  <c r="AR119" i="44"/>
  <c r="AQ119" i="44"/>
  <c r="AO119" i="44"/>
  <c r="AF119" i="44"/>
  <c r="S119" i="44"/>
  <c r="AV118" i="44"/>
  <c r="AU118" i="44"/>
  <c r="AT118" i="44"/>
  <c r="AS118" i="44"/>
  <c r="AR118" i="44"/>
  <c r="AQ118" i="44"/>
  <c r="AO118" i="44"/>
  <c r="AB118" i="44"/>
  <c r="AD118" i="44" s="1"/>
  <c r="T118" i="44"/>
  <c r="T119" i="44" s="1"/>
  <c r="O118" i="44"/>
  <c r="Q118" i="44" s="1"/>
  <c r="R117" i="44"/>
  <c r="R119" i="44" s="1"/>
  <c r="AV116" i="44"/>
  <c r="AU116" i="44"/>
  <c r="AT116" i="44"/>
  <c r="AS116" i="44"/>
  <c r="AR116" i="44"/>
  <c r="AQ116" i="44"/>
  <c r="AO116" i="44"/>
  <c r="Q116" i="44"/>
  <c r="N116" i="44"/>
  <c r="O116" i="44" s="1"/>
  <c r="J116" i="44"/>
  <c r="P116" i="44" s="1"/>
  <c r="AV115" i="44"/>
  <c r="AU115" i="44"/>
  <c r="AT115" i="44"/>
  <c r="AS115" i="44"/>
  <c r="AR115" i="44"/>
  <c r="AQ115" i="44"/>
  <c r="AO115" i="44"/>
  <c r="O115" i="44"/>
  <c r="N115" i="44"/>
  <c r="J115" i="44"/>
  <c r="P115" i="44" s="1"/>
  <c r="AV114" i="44"/>
  <c r="AU114" i="44"/>
  <c r="AT114" i="44"/>
  <c r="AR114" i="44"/>
  <c r="AQ114" i="44"/>
  <c r="AO114" i="44"/>
  <c r="W114" i="44"/>
  <c r="O114" i="44"/>
  <c r="Q114" i="44" s="1"/>
  <c r="N114" i="44"/>
  <c r="J114" i="44"/>
  <c r="P114" i="44" s="1"/>
  <c r="AV113" i="44"/>
  <c r="AU113" i="44"/>
  <c r="AT113" i="44"/>
  <c r="AS113" i="44"/>
  <c r="AR113" i="44"/>
  <c r="AQ113" i="44"/>
  <c r="AO113" i="44"/>
  <c r="AF113" i="44"/>
  <c r="T113" i="44"/>
  <c r="S113" i="44"/>
  <c r="AV112" i="44"/>
  <c r="AU112" i="44"/>
  <c r="AT112" i="44"/>
  <c r="AS112" i="44"/>
  <c r="AR112" i="44"/>
  <c r="AQ112" i="44"/>
  <c r="AO112" i="44"/>
  <c r="AG112" i="44"/>
  <c r="AG113" i="44" s="1"/>
  <c r="AB112" i="44"/>
  <c r="AD112" i="44" s="1"/>
  <c r="T112" i="44"/>
  <c r="O112" i="44"/>
  <c r="Q112" i="44" s="1"/>
  <c r="AE111" i="44"/>
  <c r="Y111" i="44"/>
  <c r="R111" i="44"/>
  <c r="Y110" i="44"/>
  <c r="AE110" i="44" s="1"/>
  <c r="AE113" i="44" s="1"/>
  <c r="R110" i="44"/>
  <c r="Q109" i="44"/>
  <c r="AV108" i="44"/>
  <c r="AU108" i="44"/>
  <c r="AT108" i="44"/>
  <c r="AS108" i="44"/>
  <c r="AR108" i="44"/>
  <c r="AQ108" i="44"/>
  <c r="AO108" i="44"/>
  <c r="O108" i="44"/>
  <c r="N108" i="44"/>
  <c r="J108" i="44"/>
  <c r="P108" i="44" s="1"/>
  <c r="AV107" i="44"/>
  <c r="AU107" i="44"/>
  <c r="AT107" i="44"/>
  <c r="AR107" i="44"/>
  <c r="AQ107" i="44"/>
  <c r="AO107" i="44"/>
  <c r="W107" i="44"/>
  <c r="N107" i="44"/>
  <c r="O107" i="44" s="1"/>
  <c r="Q107" i="44" s="1"/>
  <c r="J107" i="44"/>
  <c r="P107" i="44" s="1"/>
  <c r="AV106" i="44"/>
  <c r="AU106" i="44"/>
  <c r="AT106" i="44"/>
  <c r="AS106" i="44"/>
  <c r="AR106" i="44"/>
  <c r="AQ106" i="44"/>
  <c r="AO106" i="44"/>
  <c r="AF106" i="44"/>
  <c r="S106" i="44"/>
  <c r="AV105" i="44"/>
  <c r="AU105" i="44"/>
  <c r="AT105" i="44"/>
  <c r="AS105" i="44"/>
  <c r="AR105" i="44"/>
  <c r="AQ105" i="44"/>
  <c r="AO105" i="44"/>
  <c r="AG105" i="44"/>
  <c r="AG106" i="44" s="1"/>
  <c r="AB105" i="44"/>
  <c r="AD105" i="44" s="1"/>
  <c r="T105" i="44"/>
  <c r="T106" i="44" s="1"/>
  <c r="O105" i="44"/>
  <c r="Q105" i="44" s="1"/>
  <c r="R104" i="44"/>
  <c r="R106" i="44" s="1"/>
  <c r="AV103" i="44"/>
  <c r="AU103" i="44"/>
  <c r="AT103" i="44"/>
  <c r="AS103" i="44"/>
  <c r="AR103" i="44"/>
  <c r="AQ103" i="44"/>
  <c r="AO103" i="44"/>
  <c r="N103" i="44"/>
  <c r="O103" i="44" s="1"/>
  <c r="J103" i="44"/>
  <c r="P103" i="44" s="1"/>
  <c r="AV102" i="44"/>
  <c r="AU102" i="44"/>
  <c r="AT102" i="44"/>
  <c r="AR102" i="44"/>
  <c r="AQ102" i="44"/>
  <c r="AO102" i="44"/>
  <c r="W102" i="44"/>
  <c r="P102" i="44"/>
  <c r="N102" i="44"/>
  <c r="O102" i="44" s="1"/>
  <c r="J102" i="44"/>
  <c r="AV101" i="44"/>
  <c r="AU101" i="44"/>
  <c r="AT101" i="44"/>
  <c r="AS101" i="44"/>
  <c r="AR101" i="44"/>
  <c r="AQ101" i="44"/>
  <c r="AO101" i="44"/>
  <c r="AF101" i="44"/>
  <c r="AE101" i="44"/>
  <c r="S101" i="44"/>
  <c r="R101" i="44"/>
  <c r="AV100" i="44"/>
  <c r="AU100" i="44"/>
  <c r="AT100" i="44"/>
  <c r="AS100" i="44"/>
  <c r="AR100" i="44"/>
  <c r="AQ100" i="44"/>
  <c r="AO100" i="44"/>
  <c r="N100" i="44"/>
  <c r="O100" i="44" s="1"/>
  <c r="Q100" i="44" s="1"/>
  <c r="AV99" i="44"/>
  <c r="AU99" i="44"/>
  <c r="AT99" i="44"/>
  <c r="AS99" i="44"/>
  <c r="AR99" i="44"/>
  <c r="AQ99" i="44"/>
  <c r="AO99" i="44"/>
  <c r="Q99" i="44"/>
  <c r="O99" i="44"/>
  <c r="N99" i="44"/>
  <c r="AV98" i="44"/>
  <c r="AU98" i="44"/>
  <c r="AT98" i="44"/>
  <c r="AS98" i="44"/>
  <c r="AR98" i="44"/>
  <c r="AQ98" i="44"/>
  <c r="AO98" i="44"/>
  <c r="N98" i="44"/>
  <c r="O98" i="44" s="1"/>
  <c r="J98" i="44"/>
  <c r="P98" i="44" s="1"/>
  <c r="AV97" i="44"/>
  <c r="AU97" i="44"/>
  <c r="AT97" i="44"/>
  <c r="AS97" i="44"/>
  <c r="AR97" i="44"/>
  <c r="AQ97" i="44"/>
  <c r="AO97" i="44"/>
  <c r="AL97" i="44"/>
  <c r="T97" i="44"/>
  <c r="O97" i="44"/>
  <c r="Q97" i="44" s="1"/>
  <c r="N97" i="44"/>
  <c r="J97" i="44"/>
  <c r="P97" i="44" s="1"/>
  <c r="AV96" i="44"/>
  <c r="AU96" i="44"/>
  <c r="AT96" i="44"/>
  <c r="AR96" i="44"/>
  <c r="AQ96" i="44"/>
  <c r="AO96" i="44"/>
  <c r="W96" i="44"/>
  <c r="T96" i="44"/>
  <c r="P96" i="44"/>
  <c r="O96" i="44"/>
  <c r="N96" i="44"/>
  <c r="J96" i="44"/>
  <c r="AV95" i="44"/>
  <c r="AU95" i="44"/>
  <c r="AT95" i="44"/>
  <c r="AS95" i="44"/>
  <c r="AR95" i="44"/>
  <c r="AQ95" i="44"/>
  <c r="AO95" i="44"/>
  <c r="AF95" i="44"/>
  <c r="AE95" i="44"/>
  <c r="S95" i="44"/>
  <c r="R95" i="44"/>
  <c r="AV94" i="44"/>
  <c r="AU94" i="44"/>
  <c r="AT94" i="44"/>
  <c r="AS94" i="44"/>
  <c r="AR94" i="44"/>
  <c r="AQ94" i="44"/>
  <c r="AO94" i="44"/>
  <c r="O94" i="44"/>
  <c r="Q94" i="44" s="1"/>
  <c r="N94" i="44"/>
  <c r="AV93" i="44"/>
  <c r="AU93" i="44"/>
  <c r="AT93" i="44"/>
  <c r="AS93" i="44"/>
  <c r="AR93" i="44"/>
  <c r="AQ93" i="44"/>
  <c r="AO93" i="44"/>
  <c r="O93" i="44"/>
  <c r="Q93" i="44" s="1"/>
  <c r="N93" i="44"/>
  <c r="AV92" i="44"/>
  <c r="AU92" i="44"/>
  <c r="AT92" i="44"/>
  <c r="AS92" i="44"/>
  <c r="AR92" i="44"/>
  <c r="AQ92" i="44"/>
  <c r="AO92" i="44"/>
  <c r="O92" i="44"/>
  <c r="N92" i="44"/>
  <c r="J92" i="44"/>
  <c r="P92" i="44" s="1"/>
  <c r="AV91" i="44"/>
  <c r="AU91" i="44"/>
  <c r="AT91" i="44"/>
  <c r="AS91" i="44"/>
  <c r="AR91" i="44"/>
  <c r="AQ91" i="44"/>
  <c r="AO91" i="44"/>
  <c r="AL91" i="44"/>
  <c r="T91" i="44"/>
  <c r="N91" i="44"/>
  <c r="O91" i="44" s="1"/>
  <c r="J91" i="44"/>
  <c r="P91" i="44" s="1"/>
  <c r="AV90" i="44"/>
  <c r="AU90" i="44"/>
  <c r="AT90" i="44"/>
  <c r="AR90" i="44"/>
  <c r="AQ90" i="44"/>
  <c r="AO90" i="44"/>
  <c r="W90" i="44"/>
  <c r="T90" i="44"/>
  <c r="N90" i="44"/>
  <c r="O90" i="44" s="1"/>
  <c r="Q90" i="44" s="1"/>
  <c r="J90" i="44"/>
  <c r="P90" i="44" s="1"/>
  <c r="AV89" i="44"/>
  <c r="AU89" i="44"/>
  <c r="AT89" i="44"/>
  <c r="AS89" i="44"/>
  <c r="AR89" i="44"/>
  <c r="AQ89" i="44"/>
  <c r="AO89" i="44"/>
  <c r="S89" i="44"/>
  <c r="AV88" i="44"/>
  <c r="AU88" i="44"/>
  <c r="AT88" i="44"/>
  <c r="AS88" i="44"/>
  <c r="AR88" i="44"/>
  <c r="AQ88" i="44"/>
  <c r="AO88" i="44"/>
  <c r="AF88" i="44"/>
  <c r="AE88" i="44"/>
  <c r="S88" i="44"/>
  <c r="R88" i="44"/>
  <c r="R89" i="44" s="1"/>
  <c r="AV87" i="44"/>
  <c r="AU87" i="44"/>
  <c r="AT87" i="44"/>
  <c r="AS87" i="44"/>
  <c r="AR87" i="44"/>
  <c r="AQ87" i="44"/>
  <c r="AO87" i="44"/>
  <c r="O87" i="44"/>
  <c r="N87" i="44"/>
  <c r="J87" i="44"/>
  <c r="P87" i="44" s="1"/>
  <c r="AV86" i="44"/>
  <c r="AU86" i="44"/>
  <c r="AT86" i="44"/>
  <c r="AS86" i="44"/>
  <c r="AR86" i="44"/>
  <c r="AQ86" i="44"/>
  <c r="AO86" i="44"/>
  <c r="AB86" i="44"/>
  <c r="AD86" i="44" s="1"/>
  <c r="Q86" i="44"/>
  <c r="O86" i="44"/>
  <c r="AV85" i="44"/>
  <c r="AU85" i="44"/>
  <c r="AT85" i="44"/>
  <c r="AS85" i="44"/>
  <c r="AR85" i="44"/>
  <c r="AQ85" i="44"/>
  <c r="AO85" i="44"/>
  <c r="W85" i="44"/>
  <c r="N85" i="44"/>
  <c r="O85" i="44" s="1"/>
  <c r="J85" i="44"/>
  <c r="P85" i="44" s="1"/>
  <c r="AV84" i="44"/>
  <c r="AU84" i="44"/>
  <c r="AT84" i="44"/>
  <c r="AS84" i="44"/>
  <c r="AR84" i="44"/>
  <c r="AQ84" i="44"/>
  <c r="AO84" i="44"/>
  <c r="W84" i="44"/>
  <c r="T84" i="44"/>
  <c r="T88" i="44" s="1"/>
  <c r="T89" i="44" s="1"/>
  <c r="N84" i="44"/>
  <c r="O84" i="44" s="1"/>
  <c r="J84" i="44"/>
  <c r="P84" i="44" s="1"/>
  <c r="AV83" i="44"/>
  <c r="AU83" i="44"/>
  <c r="AT83" i="44"/>
  <c r="AS83" i="44"/>
  <c r="AR83" i="44"/>
  <c r="AQ83" i="44"/>
  <c r="AO83" i="44"/>
  <c r="T83" i="44"/>
  <c r="AV82" i="44"/>
  <c r="AU82" i="44"/>
  <c r="AT82" i="44"/>
  <c r="AS82" i="44"/>
  <c r="AR82" i="44"/>
  <c r="AQ82" i="44"/>
  <c r="AO82" i="44"/>
  <c r="AG82" i="44"/>
  <c r="AF82" i="44"/>
  <c r="AE82" i="44"/>
  <c r="T82" i="44"/>
  <c r="S82" i="44"/>
  <c r="S83" i="44" s="1"/>
  <c r="R82" i="44"/>
  <c r="R83" i="44" s="1"/>
  <c r="AV81" i="44"/>
  <c r="AU81" i="44"/>
  <c r="AT81" i="44"/>
  <c r="AS81" i="44"/>
  <c r="AR81" i="44"/>
  <c r="AQ81" i="44"/>
  <c r="AO81" i="44"/>
  <c r="W81" i="44"/>
  <c r="N81" i="44"/>
  <c r="O81" i="44" s="1"/>
  <c r="J81" i="44"/>
  <c r="P81" i="44" s="1"/>
  <c r="AV80" i="44"/>
  <c r="AU80" i="44"/>
  <c r="AT80" i="44"/>
  <c r="AS80" i="44"/>
  <c r="AR80" i="44"/>
  <c r="AQ80" i="44"/>
  <c r="AO80" i="44"/>
  <c r="AV79" i="44"/>
  <c r="AU79" i="44"/>
  <c r="AT79" i="44"/>
  <c r="AS79" i="44"/>
  <c r="AR79" i="44"/>
  <c r="AQ79" i="44"/>
  <c r="AO79" i="44"/>
  <c r="AG79" i="44"/>
  <c r="AF79" i="44"/>
  <c r="AE79" i="44"/>
  <c r="T79" i="44"/>
  <c r="T80" i="44" s="1"/>
  <c r="S79" i="44"/>
  <c r="S80" i="44" s="1"/>
  <c r="R79" i="44"/>
  <c r="R80" i="44" s="1"/>
  <c r="AV78" i="44"/>
  <c r="AU78" i="44"/>
  <c r="AT78" i="44"/>
  <c r="AS78" i="44"/>
  <c r="AR78" i="44"/>
  <c r="AQ78" i="44"/>
  <c r="AO78" i="44"/>
  <c r="W78" i="44"/>
  <c r="O78" i="44"/>
  <c r="N78" i="44"/>
  <c r="J78" i="44"/>
  <c r="P78" i="44" s="1"/>
  <c r="Q78" i="44" s="1"/>
  <c r="Q79" i="44" s="1"/>
  <c r="AV77" i="44"/>
  <c r="AU77" i="44"/>
  <c r="AT77" i="44"/>
  <c r="AS77" i="44"/>
  <c r="AR77" i="44"/>
  <c r="AQ77" i="44"/>
  <c r="AO77" i="44"/>
  <c r="AV76" i="44"/>
  <c r="AU76" i="44"/>
  <c r="AT76" i="44"/>
  <c r="AS76" i="44"/>
  <c r="AR76" i="44"/>
  <c r="AQ76" i="44"/>
  <c r="AO76" i="44"/>
  <c r="AF76" i="44"/>
  <c r="AE76" i="44"/>
  <c r="T76" i="44"/>
  <c r="T77" i="44" s="1"/>
  <c r="S76" i="44"/>
  <c r="S77" i="44" s="1"/>
  <c r="R76" i="44"/>
  <c r="R77" i="44" s="1"/>
  <c r="AV75" i="44"/>
  <c r="AU75" i="44"/>
  <c r="AT75" i="44"/>
  <c r="AS75" i="44"/>
  <c r="AR75" i="44"/>
  <c r="AQ75" i="44"/>
  <c r="AO75" i="44"/>
  <c r="N75" i="44"/>
  <c r="O75" i="44" s="1"/>
  <c r="Q75" i="44" s="1"/>
  <c r="AV74" i="44"/>
  <c r="AU74" i="44"/>
  <c r="AT74" i="44"/>
  <c r="AS74" i="44"/>
  <c r="AR74" i="44"/>
  <c r="AQ74" i="44"/>
  <c r="AO74" i="44"/>
  <c r="O74" i="44"/>
  <c r="Q74" i="44" s="1"/>
  <c r="N74" i="44"/>
  <c r="AV73" i="44"/>
  <c r="AU73" i="44"/>
  <c r="AT73" i="44"/>
  <c r="AS73" i="44"/>
  <c r="AR73" i="44"/>
  <c r="AQ73" i="44"/>
  <c r="AO73" i="44"/>
  <c r="N73" i="44"/>
  <c r="O73" i="44" s="1"/>
  <c r="J73" i="44"/>
  <c r="P73" i="44" s="1"/>
  <c r="AV72" i="44"/>
  <c r="AU72" i="44"/>
  <c r="AT72" i="44"/>
  <c r="AS72" i="44"/>
  <c r="AR72" i="44"/>
  <c r="AQ72" i="44"/>
  <c r="AO72" i="44"/>
  <c r="W72" i="44"/>
  <c r="T72" i="44"/>
  <c r="O72" i="44"/>
  <c r="N72" i="44"/>
  <c r="J72" i="44"/>
  <c r="P72" i="44" s="1"/>
  <c r="AV71" i="44"/>
  <c r="AU71" i="44"/>
  <c r="AT71" i="44"/>
  <c r="AS71" i="44"/>
  <c r="AR71" i="44"/>
  <c r="AQ71" i="44"/>
  <c r="AO71" i="44"/>
  <c r="W71" i="44"/>
  <c r="T71" i="44"/>
  <c r="O71" i="44"/>
  <c r="N71" i="44"/>
  <c r="J71" i="44"/>
  <c r="P71" i="44" s="1"/>
  <c r="Q71" i="44" s="1"/>
  <c r="A71" i="44"/>
  <c r="A78" i="44" s="1"/>
  <c r="A81" i="44" s="1"/>
  <c r="A84" i="44" s="1"/>
  <c r="AV70" i="44"/>
  <c r="AU70" i="44"/>
  <c r="AT70" i="44"/>
  <c r="AS70" i="44"/>
  <c r="AR70" i="44"/>
  <c r="AQ70" i="44"/>
  <c r="AO70" i="44"/>
  <c r="R70" i="44"/>
  <c r="AV69" i="44"/>
  <c r="AU69" i="44"/>
  <c r="AT69" i="44"/>
  <c r="AS69" i="44"/>
  <c r="AR69" i="44"/>
  <c r="AQ69" i="44"/>
  <c r="AO69" i="44"/>
  <c r="AF69" i="44"/>
  <c r="AE69" i="44"/>
  <c r="S69" i="44"/>
  <c r="S70" i="44" s="1"/>
  <c r="R69" i="44"/>
  <c r="AV68" i="44"/>
  <c r="AU68" i="44"/>
  <c r="AT68" i="44"/>
  <c r="AS68" i="44"/>
  <c r="AR68" i="44"/>
  <c r="AQ68" i="44"/>
  <c r="AO68" i="44"/>
  <c r="N68" i="44"/>
  <c r="O68" i="44" s="1"/>
  <c r="Q68" i="44" s="1"/>
  <c r="AV67" i="44"/>
  <c r="AU67" i="44"/>
  <c r="AT67" i="44"/>
  <c r="AS67" i="44"/>
  <c r="AR67" i="44"/>
  <c r="AQ67" i="44"/>
  <c r="AO67" i="44"/>
  <c r="T67" i="44"/>
  <c r="P67" i="44"/>
  <c r="N67" i="44"/>
  <c r="O67" i="44" s="1"/>
  <c r="J67" i="44"/>
  <c r="AV66" i="44"/>
  <c r="AU66" i="44"/>
  <c r="AT66" i="44"/>
  <c r="AS66" i="44"/>
  <c r="AR66" i="44"/>
  <c r="AQ66" i="44"/>
  <c r="AO66" i="44"/>
  <c r="W66" i="44"/>
  <c r="T66" i="44"/>
  <c r="T69" i="44" s="1"/>
  <c r="T70" i="44" s="1"/>
  <c r="N66" i="44"/>
  <c r="O66" i="44" s="1"/>
  <c r="J66" i="44"/>
  <c r="P66" i="44" s="1"/>
  <c r="AV65" i="44"/>
  <c r="AU65" i="44"/>
  <c r="AT65" i="44"/>
  <c r="AS65" i="44"/>
  <c r="AR65" i="44"/>
  <c r="AQ65" i="44"/>
  <c r="AO65" i="44"/>
  <c r="R65" i="44"/>
  <c r="AV64" i="44"/>
  <c r="AU64" i="44"/>
  <c r="AT64" i="44"/>
  <c r="AS64" i="44"/>
  <c r="AR64" i="44"/>
  <c r="AQ64" i="44"/>
  <c r="AO64" i="44"/>
  <c r="AF64" i="44"/>
  <c r="AE64" i="44"/>
  <c r="T64" i="44"/>
  <c r="T65" i="44" s="1"/>
  <c r="S64" i="44"/>
  <c r="S65" i="44" s="1"/>
  <c r="R64" i="44"/>
  <c r="AV63" i="44"/>
  <c r="AU63" i="44"/>
  <c r="AT63" i="44"/>
  <c r="AS63" i="44"/>
  <c r="AR63" i="44"/>
  <c r="AQ63" i="44"/>
  <c r="AO63" i="44"/>
  <c r="N63" i="44"/>
  <c r="O63" i="44" s="1"/>
  <c r="Q63" i="44" s="1"/>
  <c r="AV62" i="44"/>
  <c r="AU62" i="44"/>
  <c r="AT62" i="44"/>
  <c r="AS62" i="44"/>
  <c r="AR62" i="44"/>
  <c r="AQ62" i="44"/>
  <c r="AO62" i="44"/>
  <c r="T62" i="44"/>
  <c r="N62" i="44"/>
  <c r="O62" i="44" s="1"/>
  <c r="J62" i="44"/>
  <c r="P62" i="44" s="1"/>
  <c r="AV61" i="44"/>
  <c r="AU61" i="44"/>
  <c r="AT61" i="44"/>
  <c r="AS61" i="44"/>
  <c r="AR61" i="44"/>
  <c r="AQ61" i="44"/>
  <c r="AO61" i="44"/>
  <c r="W61" i="44"/>
  <c r="T61" i="44"/>
  <c r="P61" i="44"/>
  <c r="O61" i="44"/>
  <c r="N61" i="44"/>
  <c r="J61" i="44"/>
  <c r="AV60" i="44"/>
  <c r="AU60" i="44"/>
  <c r="AT60" i="44"/>
  <c r="AS60" i="44"/>
  <c r="AR60" i="44"/>
  <c r="AQ60" i="44"/>
  <c r="AO60" i="44"/>
  <c r="S60" i="44"/>
  <c r="AV59" i="44"/>
  <c r="AU59" i="44"/>
  <c r="AT59" i="44"/>
  <c r="AS59" i="44"/>
  <c r="AR59" i="44"/>
  <c r="AQ59" i="44"/>
  <c r="AO59" i="44"/>
  <c r="AF59" i="44"/>
  <c r="AE59" i="44"/>
  <c r="S59" i="44"/>
  <c r="R59" i="44"/>
  <c r="R60" i="44" s="1"/>
  <c r="AV58" i="44"/>
  <c r="AU58" i="44"/>
  <c r="AT58" i="44"/>
  <c r="AS58" i="44"/>
  <c r="AR58" i="44"/>
  <c r="AQ58" i="44"/>
  <c r="AO58" i="44"/>
  <c r="O58" i="44"/>
  <c r="Q58" i="44" s="1"/>
  <c r="N58" i="44"/>
  <c r="AV57" i="44"/>
  <c r="AU57" i="44"/>
  <c r="AT57" i="44"/>
  <c r="AS57" i="44"/>
  <c r="AR57" i="44"/>
  <c r="AQ57" i="44"/>
  <c r="AO57" i="44"/>
  <c r="T57" i="44"/>
  <c r="N57" i="44"/>
  <c r="O57" i="44" s="1"/>
  <c r="J57" i="44"/>
  <c r="P57" i="44" s="1"/>
  <c r="AV56" i="44"/>
  <c r="AU56" i="44"/>
  <c r="AT56" i="44"/>
  <c r="AR56" i="44"/>
  <c r="AQ56" i="44"/>
  <c r="AO56" i="44"/>
  <c r="W56" i="44"/>
  <c r="T56" i="44"/>
  <c r="N56" i="44"/>
  <c r="O56" i="44" s="1"/>
  <c r="Q56" i="44" s="1"/>
  <c r="J56" i="44"/>
  <c r="P56" i="44" s="1"/>
  <c r="AV55" i="44"/>
  <c r="AU55" i="44"/>
  <c r="AT55" i="44"/>
  <c r="AS55" i="44"/>
  <c r="AR55" i="44"/>
  <c r="AQ55" i="44"/>
  <c r="AO55" i="44"/>
  <c r="AV54" i="44"/>
  <c r="AU54" i="44"/>
  <c r="AT54" i="44"/>
  <c r="AS54" i="44"/>
  <c r="AR54" i="44"/>
  <c r="AQ54" i="44"/>
  <c r="AO54" i="44"/>
  <c r="AF54" i="44"/>
  <c r="AE54" i="44"/>
  <c r="S54" i="44"/>
  <c r="S55" i="44" s="1"/>
  <c r="R54" i="44"/>
  <c r="R55" i="44" s="1"/>
  <c r="AV53" i="44"/>
  <c r="AU53" i="44"/>
  <c r="AT53" i="44"/>
  <c r="AS53" i="44"/>
  <c r="AR53" i="44"/>
  <c r="AQ53" i="44"/>
  <c r="AO53" i="44"/>
  <c r="N53" i="44"/>
  <c r="O53" i="44" s="1"/>
  <c r="Q53" i="44" s="1"/>
  <c r="AV52" i="44"/>
  <c r="AU52" i="44"/>
  <c r="AT52" i="44"/>
  <c r="AS52" i="44"/>
  <c r="AR52" i="44"/>
  <c r="AQ52" i="44"/>
  <c r="AO52" i="44"/>
  <c r="T52" i="44"/>
  <c r="N52" i="44"/>
  <c r="O52" i="44" s="1"/>
  <c r="J52" i="44"/>
  <c r="P52" i="44" s="1"/>
  <c r="AV51" i="44"/>
  <c r="AU51" i="44"/>
  <c r="AT51" i="44"/>
  <c r="AR51" i="44"/>
  <c r="AQ51" i="44"/>
  <c r="AO51" i="44"/>
  <c r="W51" i="44"/>
  <c r="T51" i="44"/>
  <c r="P51" i="44"/>
  <c r="O51" i="44"/>
  <c r="N51" i="44"/>
  <c r="J51" i="44"/>
  <c r="AV50" i="44"/>
  <c r="AU50" i="44"/>
  <c r="AT50" i="44"/>
  <c r="AS50" i="44"/>
  <c r="AR50" i="44"/>
  <c r="AQ50" i="44"/>
  <c r="AO50" i="44"/>
  <c r="AV49" i="44"/>
  <c r="AU49" i="44"/>
  <c r="AT49" i="44"/>
  <c r="AS49" i="44"/>
  <c r="AR49" i="44"/>
  <c r="AQ49" i="44"/>
  <c r="AO49" i="44"/>
  <c r="AG49" i="44"/>
  <c r="AF49" i="44"/>
  <c r="AE49" i="44"/>
  <c r="T49" i="44"/>
  <c r="T50" i="44" s="1"/>
  <c r="S49" i="44"/>
  <c r="S50" i="44" s="1"/>
  <c r="R49" i="44"/>
  <c r="R50" i="44" s="1"/>
  <c r="AV48" i="44"/>
  <c r="AU48" i="44"/>
  <c r="AT48" i="44"/>
  <c r="AS48" i="44"/>
  <c r="AR48" i="44"/>
  <c r="AQ48" i="44"/>
  <c r="AO48" i="44"/>
  <c r="W48" i="44"/>
  <c r="N48" i="44"/>
  <c r="O48" i="44" s="1"/>
  <c r="J48" i="44"/>
  <c r="P48" i="44" s="1"/>
  <c r="P42" i="44"/>
  <c r="H42" i="44"/>
  <c r="P41" i="44"/>
  <c r="H41" i="44"/>
  <c r="AC40" i="44"/>
  <c r="H40" i="44"/>
  <c r="AC39" i="44"/>
  <c r="H39" i="44"/>
  <c r="AG84" i="44" s="1"/>
  <c r="AG88" i="44" s="1"/>
  <c r="AC38" i="44"/>
  <c r="H38" i="44"/>
  <c r="AG90" i="44" s="1"/>
  <c r="Q37" i="44"/>
  <c r="Q36" i="44"/>
  <c r="H36" i="44"/>
  <c r="Q35" i="44"/>
  <c r="H35" i="44"/>
  <c r="Z72" i="44" s="1"/>
  <c r="AC72" i="44" s="1"/>
  <c r="Q34" i="44"/>
  <c r="H34" i="44"/>
  <c r="Z108" i="44" s="1"/>
  <c r="AC108" i="44" s="1"/>
  <c r="Q33" i="44"/>
  <c r="AA63" i="44" s="1"/>
  <c r="AB63" i="44" s="1"/>
  <c r="AD63" i="44" s="1"/>
  <c r="I33" i="44"/>
  <c r="H33" i="44"/>
  <c r="Y98" i="44" s="1"/>
  <c r="AA98" i="44" s="1"/>
  <c r="AB98" i="44" s="1"/>
  <c r="D33" i="44"/>
  <c r="Q32" i="44"/>
  <c r="H32" i="44"/>
  <c r="Y132" i="44" s="1"/>
  <c r="AA132" i="44" s="1"/>
  <c r="AB132" i="44" s="1"/>
  <c r="D32" i="44"/>
  <c r="H31" i="44"/>
  <c r="I31" i="44" s="1"/>
  <c r="D31" i="44"/>
  <c r="H29" i="44"/>
  <c r="Y45" i="44" s="1"/>
  <c r="C29" i="44"/>
  <c r="L45" i="44" s="1"/>
  <c r="H23" i="44"/>
  <c r="H44" i="44" s="1"/>
  <c r="V22" i="44"/>
  <c r="W22" i="44" s="1"/>
  <c r="H22" i="44"/>
  <c r="H43" i="44" s="1"/>
  <c r="Q21" i="44"/>
  <c r="Y135" i="44" s="1"/>
  <c r="AD135" i="44" s="1"/>
  <c r="H21" i="44"/>
  <c r="Q20" i="44"/>
  <c r="Y134" i="44" s="1"/>
  <c r="AD134" i="44" s="1"/>
  <c r="H20" i="44"/>
  <c r="V19" i="44"/>
  <c r="Q19" i="44"/>
  <c r="Y133" i="44" s="1"/>
  <c r="AD133" i="44" s="1"/>
  <c r="H19" i="44"/>
  <c r="V18" i="44"/>
  <c r="Q18" i="44"/>
  <c r="H18" i="44"/>
  <c r="V17" i="44"/>
  <c r="W18" i="44" s="1"/>
  <c r="Y18" i="44" s="1"/>
  <c r="Q17" i="44"/>
  <c r="Q38" i="44" s="1"/>
  <c r="H17" i="44"/>
  <c r="H16" i="44"/>
  <c r="H37" i="44" s="1"/>
  <c r="K15" i="44"/>
  <c r="K14" i="44"/>
  <c r="K13" i="44"/>
  <c r="K12" i="44"/>
  <c r="I12" i="44"/>
  <c r="D12" i="44"/>
  <c r="K11" i="44"/>
  <c r="I11" i="44"/>
  <c r="D11" i="44"/>
  <c r="K10" i="44"/>
  <c r="I10" i="44"/>
  <c r="D10" i="44"/>
  <c r="H8" i="44"/>
  <c r="T118" i="40"/>
  <c r="Q85" i="44" l="1"/>
  <c r="U66" i="47"/>
  <c r="Q70" i="47"/>
  <c r="T59" i="44"/>
  <c r="T60" i="44" s="1"/>
  <c r="Y48" i="44"/>
  <c r="AA48" i="44" s="1"/>
  <c r="AB48" i="44" s="1"/>
  <c r="AG62" i="44"/>
  <c r="AG64" i="44" s="1"/>
  <c r="Q81" i="44"/>
  <c r="Q82" i="44" s="1"/>
  <c r="T101" i="44"/>
  <c r="Q103" i="44"/>
  <c r="Q125" i="47"/>
  <c r="U120" i="47" s="1"/>
  <c r="Q101" i="47"/>
  <c r="U96" i="47" s="1"/>
  <c r="Q55" i="47"/>
  <c r="Z48" i="44"/>
  <c r="Q51" i="44"/>
  <c r="AG56" i="44"/>
  <c r="Q61" i="44"/>
  <c r="AG66" i="44"/>
  <c r="T95" i="44"/>
  <c r="Q138" i="44"/>
  <c r="Q143" i="44"/>
  <c r="AG57" i="44"/>
  <c r="AG64" i="47"/>
  <c r="Q67" i="44"/>
  <c r="Q92" i="44"/>
  <c r="R113" i="44"/>
  <c r="AG61" i="44"/>
  <c r="Q130" i="44"/>
  <c r="Q131" i="44" s="1"/>
  <c r="Q132" i="44"/>
  <c r="Q136" i="44" s="1"/>
  <c r="U132" i="44" s="1"/>
  <c r="U129" i="47"/>
  <c r="AG51" i="44"/>
  <c r="AG54" i="44" s="1"/>
  <c r="Y22" i="44"/>
  <c r="Q48" i="44"/>
  <c r="Q49" i="44" s="1"/>
  <c r="U48" i="44" s="1"/>
  <c r="Q62" i="44"/>
  <c r="AG67" i="44"/>
  <c r="Q96" i="44"/>
  <c r="U56" i="47"/>
  <c r="Q65" i="47"/>
  <c r="K34" i="44"/>
  <c r="AG52" i="44"/>
  <c r="AA68" i="44"/>
  <c r="AB68" i="44" s="1"/>
  <c r="AD68" i="44" s="1"/>
  <c r="Q120" i="44"/>
  <c r="Q125" i="44" s="1"/>
  <c r="AC126" i="44"/>
  <c r="AD87" i="47"/>
  <c r="AD72" i="47"/>
  <c r="AD57" i="47"/>
  <c r="U71" i="47"/>
  <c r="AH71" i="47" s="1"/>
  <c r="AH76" i="47" s="1"/>
  <c r="AI132" i="47"/>
  <c r="AL132" i="47" s="1"/>
  <c r="AI126" i="47"/>
  <c r="M11" i="45" s="1"/>
  <c r="N11" i="45" s="1"/>
  <c r="O11" i="45" s="1"/>
  <c r="AH90" i="47"/>
  <c r="AH95" i="47" s="1"/>
  <c r="U95" i="47"/>
  <c r="U119" i="47"/>
  <c r="AH114" i="47"/>
  <c r="AH119" i="47" s="1"/>
  <c r="U148" i="47"/>
  <c r="AH143" i="47"/>
  <c r="AH148" i="47" s="1"/>
  <c r="AG59" i="47"/>
  <c r="AG95" i="47"/>
  <c r="AG101" i="47"/>
  <c r="AD97" i="47"/>
  <c r="AH51" i="47"/>
  <c r="AH54" i="47" s="1"/>
  <c r="U54" i="47"/>
  <c r="U55" i="47" s="1"/>
  <c r="AD138" i="47"/>
  <c r="AD122" i="47"/>
  <c r="AD98" i="47"/>
  <c r="AD102" i="47"/>
  <c r="AD145" i="47"/>
  <c r="AD108" i="47"/>
  <c r="AH130" i="47"/>
  <c r="AH131" i="47" s="1"/>
  <c r="U131" i="47"/>
  <c r="U101" i="47"/>
  <c r="AH96" i="47"/>
  <c r="AH101" i="47" s="1"/>
  <c r="AH48" i="47"/>
  <c r="AH49" i="47" s="1"/>
  <c r="U49" i="47"/>
  <c r="U50" i="47" s="1"/>
  <c r="AG54" i="47"/>
  <c r="AD67" i="47"/>
  <c r="AD121" i="47"/>
  <c r="AH81" i="47"/>
  <c r="AH82" i="47" s="1"/>
  <c r="U82" i="47"/>
  <c r="U83" i="47" s="1"/>
  <c r="Y96" i="47"/>
  <c r="AA96" i="47" s="1"/>
  <c r="AB96" i="47" s="1"/>
  <c r="AD96" i="47" s="1"/>
  <c r="Y90" i="47"/>
  <c r="AA90" i="47" s="1"/>
  <c r="AB90" i="47" s="1"/>
  <c r="AD90" i="47" s="1"/>
  <c r="Y78" i="47"/>
  <c r="AA78" i="47" s="1"/>
  <c r="AB78" i="47" s="1"/>
  <c r="AD78" i="47" s="1"/>
  <c r="AD79" i="47" s="1"/>
  <c r="Y71" i="47"/>
  <c r="AA71" i="47" s="1"/>
  <c r="AB71" i="47" s="1"/>
  <c r="AD71" i="47" s="1"/>
  <c r="Y66" i="47"/>
  <c r="AA66" i="47" s="1"/>
  <c r="AB66" i="47" s="1"/>
  <c r="AD66" i="47" s="1"/>
  <c r="AD69" i="47" s="1"/>
  <c r="Y51" i="47"/>
  <c r="AA51" i="47" s="1"/>
  <c r="AB51" i="47" s="1"/>
  <c r="AD51" i="47" s="1"/>
  <c r="AD54" i="47" s="1"/>
  <c r="Y61" i="47"/>
  <c r="AA61" i="47" s="1"/>
  <c r="AB61" i="47" s="1"/>
  <c r="AD61" i="47" s="1"/>
  <c r="AD64" i="47" s="1"/>
  <c r="Y56" i="47"/>
  <c r="AA56" i="47" s="1"/>
  <c r="AB56" i="47" s="1"/>
  <c r="AD56" i="47" s="1"/>
  <c r="AD120" i="47"/>
  <c r="AD137" i="47"/>
  <c r="AD107" i="47"/>
  <c r="AD113" i="47" s="1"/>
  <c r="AD139" i="47"/>
  <c r="AH56" i="47"/>
  <c r="AH59" i="47" s="1"/>
  <c r="U59" i="47"/>
  <c r="U60" i="47" s="1"/>
  <c r="U142" i="47"/>
  <c r="AH137" i="47"/>
  <c r="AH142" i="47" s="1"/>
  <c r="U113" i="47"/>
  <c r="AH107" i="47"/>
  <c r="AH113" i="47" s="1"/>
  <c r="AG76" i="47"/>
  <c r="AG69" i="47"/>
  <c r="AD91" i="47"/>
  <c r="AD115" i="47"/>
  <c r="AD48" i="47"/>
  <c r="AD49" i="47" s="1"/>
  <c r="AD73" i="47"/>
  <c r="AD116" i="47"/>
  <c r="AD92" i="47"/>
  <c r="AD114" i="47"/>
  <c r="AH120" i="47"/>
  <c r="AH125" i="47" s="1"/>
  <c r="U125" i="47"/>
  <c r="AD103" i="47"/>
  <c r="AD144" i="47"/>
  <c r="AD84" i="47"/>
  <c r="AD88" i="47" s="1"/>
  <c r="AD81" i="47"/>
  <c r="AD82" i="47" s="1"/>
  <c r="AD130" i="47"/>
  <c r="AD131" i="47" s="1"/>
  <c r="AD128" i="47"/>
  <c r="AD129" i="47" s="1"/>
  <c r="AI128" i="47" s="1"/>
  <c r="M14" i="45" s="1"/>
  <c r="N14" i="45" s="1"/>
  <c r="O14" i="45" s="1"/>
  <c r="AD143" i="47"/>
  <c r="U78" i="47"/>
  <c r="Q80" i="47"/>
  <c r="AH84" i="47"/>
  <c r="AH88" i="47" s="1"/>
  <c r="U88" i="47"/>
  <c r="U89" i="47" s="1"/>
  <c r="AH66" i="47"/>
  <c r="AH69" i="47" s="1"/>
  <c r="U69" i="47"/>
  <c r="U70" i="47" s="1"/>
  <c r="U64" i="47"/>
  <c r="U65" i="47" s="1"/>
  <c r="AH61" i="47"/>
  <c r="AH64" i="47" s="1"/>
  <c r="Z67" i="44"/>
  <c r="AC67" i="44" s="1"/>
  <c r="Z51" i="44"/>
  <c r="AC51" i="44" s="1"/>
  <c r="Z56" i="44"/>
  <c r="AC56" i="44" s="1"/>
  <c r="Z66" i="44"/>
  <c r="AC66" i="44" s="1"/>
  <c r="K33" i="44"/>
  <c r="Y144" i="44"/>
  <c r="AA144" i="44" s="1"/>
  <c r="AB144" i="44" s="1"/>
  <c r="Y115" i="44"/>
  <c r="AA115" i="44" s="1"/>
  <c r="AB115" i="44" s="1"/>
  <c r="Y121" i="44"/>
  <c r="AA121" i="44" s="1"/>
  <c r="AB121" i="44" s="1"/>
  <c r="Y138" i="44"/>
  <c r="AA138" i="44" s="1"/>
  <c r="AB138" i="44" s="1"/>
  <c r="K44" i="44"/>
  <c r="Q50" i="44"/>
  <c r="Q39" i="44"/>
  <c r="Y109" i="44" s="1"/>
  <c r="AD109" i="44" s="1"/>
  <c r="Y19" i="44"/>
  <c r="AA93" i="44"/>
  <c r="AB93" i="44" s="1"/>
  <c r="AD93" i="44" s="1"/>
  <c r="AA74" i="44"/>
  <c r="AB74" i="44" s="1"/>
  <c r="AD74" i="44" s="1"/>
  <c r="AA99" i="44"/>
  <c r="AB99" i="44" s="1"/>
  <c r="AD99" i="44" s="1"/>
  <c r="Y126" i="44"/>
  <c r="AA126" i="44" s="1"/>
  <c r="AB126" i="44" s="1"/>
  <c r="AD126" i="44" s="1"/>
  <c r="AD127" i="44" s="1"/>
  <c r="K43" i="44"/>
  <c r="Y87" i="44"/>
  <c r="AA87" i="44" s="1"/>
  <c r="AB87" i="44" s="1"/>
  <c r="K36" i="44"/>
  <c r="Y91" i="44"/>
  <c r="AA91" i="44" s="1"/>
  <c r="AB91" i="44" s="1"/>
  <c r="Y85" i="44"/>
  <c r="AA85" i="44" s="1"/>
  <c r="AB85" i="44" s="1"/>
  <c r="Y72" i="44"/>
  <c r="AA72" i="44" s="1"/>
  <c r="AB72" i="44" s="1"/>
  <c r="AD72" i="44" s="1"/>
  <c r="Y62" i="44"/>
  <c r="AA62" i="44" s="1"/>
  <c r="AB62" i="44" s="1"/>
  <c r="Y97" i="44"/>
  <c r="AA97" i="44" s="1"/>
  <c r="AB97" i="44" s="1"/>
  <c r="Y67" i="44"/>
  <c r="AA67" i="44" s="1"/>
  <c r="AB67" i="44" s="1"/>
  <c r="AD67" i="44" s="1"/>
  <c r="Y57" i="44"/>
  <c r="AA57" i="44" s="1"/>
  <c r="AB57" i="44" s="1"/>
  <c r="Y52" i="44"/>
  <c r="AA52" i="44" s="1"/>
  <c r="AB52" i="44" s="1"/>
  <c r="K37" i="44"/>
  <c r="Y103" i="44" s="1"/>
  <c r="AA103" i="44" s="1"/>
  <c r="AB103" i="44" s="1"/>
  <c r="Q52" i="44"/>
  <c r="Q80" i="44"/>
  <c r="U78" i="44"/>
  <c r="Q83" i="44"/>
  <c r="U81" i="44"/>
  <c r="AE146" i="44"/>
  <c r="AE148" i="44" s="1"/>
  <c r="AE117" i="44"/>
  <c r="AE119" i="44" s="1"/>
  <c r="AE123" i="44"/>
  <c r="AE125" i="44" s="1"/>
  <c r="AE140" i="44"/>
  <c r="AE142" i="44" s="1"/>
  <c r="AE104" i="44"/>
  <c r="AE106" i="44" s="1"/>
  <c r="AC48" i="44"/>
  <c r="AD48" i="44" s="1"/>
  <c r="AD49" i="44" s="1"/>
  <c r="T54" i="44"/>
  <c r="T55" i="44" s="1"/>
  <c r="Q64" i="44"/>
  <c r="Q66" i="44"/>
  <c r="Q69" i="44" s="1"/>
  <c r="Q72" i="44"/>
  <c r="Q76" i="44" s="1"/>
  <c r="Q73" i="44"/>
  <c r="Q57" i="44"/>
  <c r="Q59" i="44" s="1"/>
  <c r="K31" i="44"/>
  <c r="K32" i="44"/>
  <c r="Y90" i="44"/>
  <c r="AA90" i="44" s="1"/>
  <c r="AB90" i="44" s="1"/>
  <c r="Y96" i="44"/>
  <c r="AA96" i="44" s="1"/>
  <c r="AB96" i="44" s="1"/>
  <c r="Z61" i="44"/>
  <c r="AC61" i="44" s="1"/>
  <c r="Z62" i="44"/>
  <c r="AC62" i="44" s="1"/>
  <c r="Y66" i="44"/>
  <c r="AA66" i="44" s="1"/>
  <c r="AB66" i="44" s="1"/>
  <c r="AG71" i="44"/>
  <c r="Z84" i="44"/>
  <c r="AC84" i="44" s="1"/>
  <c r="Q87" i="44"/>
  <c r="AH126" i="44"/>
  <c r="AH127" i="44" s="1"/>
  <c r="U127" i="44"/>
  <c r="AG72" i="44"/>
  <c r="Y73" i="44"/>
  <c r="AA73" i="44" s="1"/>
  <c r="AB73" i="44" s="1"/>
  <c r="Y78" i="44"/>
  <c r="AA78" i="44" s="1"/>
  <c r="AB78" i="44" s="1"/>
  <c r="Q84" i="44"/>
  <c r="Z87" i="44"/>
  <c r="AC87" i="44" s="1"/>
  <c r="Q98" i="44"/>
  <c r="Q101" i="44" s="1"/>
  <c r="U96" i="44" s="1"/>
  <c r="Y102" i="44"/>
  <c r="AA102" i="44" s="1"/>
  <c r="AB102" i="44" s="1"/>
  <c r="U120" i="44"/>
  <c r="Z73" i="44"/>
  <c r="AC73" i="44" s="1"/>
  <c r="Z78" i="44"/>
  <c r="AC78" i="44" s="1"/>
  <c r="Z81" i="44"/>
  <c r="AC81" i="44" s="1"/>
  <c r="U136" i="44"/>
  <c r="AH132" i="44"/>
  <c r="AH136" i="44" s="1"/>
  <c r="Y24" i="44"/>
  <c r="AA94" i="44"/>
  <c r="AB94" i="44" s="1"/>
  <c r="AD94" i="44" s="1"/>
  <c r="AA100" i="44"/>
  <c r="AB100" i="44" s="1"/>
  <c r="AD100" i="44" s="1"/>
  <c r="Z121" i="44"/>
  <c r="AC121" i="44" s="1"/>
  <c r="Z103" i="44"/>
  <c r="AC103" i="44" s="1"/>
  <c r="Z138" i="44"/>
  <c r="AC138" i="44" s="1"/>
  <c r="Z91" i="44"/>
  <c r="AC91" i="44" s="1"/>
  <c r="Z97" i="44"/>
  <c r="AC97" i="44" s="1"/>
  <c r="Z144" i="44"/>
  <c r="AC144" i="44" s="1"/>
  <c r="Y71" i="44"/>
  <c r="AA71" i="44" s="1"/>
  <c r="AB71" i="44" s="1"/>
  <c r="I32" i="44"/>
  <c r="Y139" i="44"/>
  <c r="AA139" i="44" s="1"/>
  <c r="AB139" i="44" s="1"/>
  <c r="Y108" i="44"/>
  <c r="AA108" i="44" s="1"/>
  <c r="AB108" i="44" s="1"/>
  <c r="AD108" i="44" s="1"/>
  <c r="Y143" i="44"/>
  <c r="AA143" i="44" s="1"/>
  <c r="AB143" i="44" s="1"/>
  <c r="Y114" i="44"/>
  <c r="AA114" i="44" s="1"/>
  <c r="AB114" i="44" s="1"/>
  <c r="Y107" i="44"/>
  <c r="AA107" i="44" s="1"/>
  <c r="AB107" i="44" s="1"/>
  <c r="Y145" i="44"/>
  <c r="AA145" i="44" s="1"/>
  <c r="AB145" i="44" s="1"/>
  <c r="Y130" i="44"/>
  <c r="AA130" i="44" s="1"/>
  <c r="AB130" i="44" s="1"/>
  <c r="Y120" i="44"/>
  <c r="AA120" i="44" s="1"/>
  <c r="AB120" i="44" s="1"/>
  <c r="Y137" i="44"/>
  <c r="AA137" i="44" s="1"/>
  <c r="AB137" i="44" s="1"/>
  <c r="Y128" i="44"/>
  <c r="AA128" i="44" s="1"/>
  <c r="AB128" i="44" s="1"/>
  <c r="Y116" i="44"/>
  <c r="AA116" i="44" s="1"/>
  <c r="AB116" i="44" s="1"/>
  <c r="Y92" i="44"/>
  <c r="AA92" i="44" s="1"/>
  <c r="AB92" i="44" s="1"/>
  <c r="Y84" i="44"/>
  <c r="AA84" i="44" s="1"/>
  <c r="AB84" i="44" s="1"/>
  <c r="AD84" i="44" s="1"/>
  <c r="Y81" i="44"/>
  <c r="AA81" i="44" s="1"/>
  <c r="AB81" i="44" s="1"/>
  <c r="Z143" i="44"/>
  <c r="AC143" i="44" s="1"/>
  <c r="Z132" i="44"/>
  <c r="AC132" i="44" s="1"/>
  <c r="AD132" i="44" s="1"/>
  <c r="AD136" i="44" s="1"/>
  <c r="AI132" i="44" s="1"/>
  <c r="Z114" i="44"/>
  <c r="AC114" i="44" s="1"/>
  <c r="Z107" i="44"/>
  <c r="AC107" i="44" s="1"/>
  <c r="Z145" i="44"/>
  <c r="AC145" i="44" s="1"/>
  <c r="Z130" i="44"/>
  <c r="AC130" i="44" s="1"/>
  <c r="Z120" i="44"/>
  <c r="AC120" i="44" s="1"/>
  <c r="Z116" i="44"/>
  <c r="AC116" i="44" s="1"/>
  <c r="Z102" i="44"/>
  <c r="AC102" i="44" s="1"/>
  <c r="Z137" i="44"/>
  <c r="AC137" i="44" s="1"/>
  <c r="Z128" i="44"/>
  <c r="AC128" i="44" s="1"/>
  <c r="Z122" i="44"/>
  <c r="AC122" i="44" s="1"/>
  <c r="Z96" i="44"/>
  <c r="AC96" i="44" s="1"/>
  <c r="Z92" i="44"/>
  <c r="AC92" i="44" s="1"/>
  <c r="Z139" i="44"/>
  <c r="AC139" i="44" s="1"/>
  <c r="Z98" i="44"/>
  <c r="AC98" i="44" s="1"/>
  <c r="AD98" i="44" s="1"/>
  <c r="Z90" i="44"/>
  <c r="AC90" i="44" s="1"/>
  <c r="K35" i="44"/>
  <c r="AG141" i="44"/>
  <c r="AG142" i="44" s="1"/>
  <c r="AG118" i="44"/>
  <c r="AG119" i="44" s="1"/>
  <c r="AG97" i="44"/>
  <c r="AG147" i="44"/>
  <c r="AG148" i="44" s="1"/>
  <c r="AG124" i="44"/>
  <c r="AG125" i="44" s="1"/>
  <c r="AG96" i="44"/>
  <c r="AG101" i="44" s="1"/>
  <c r="AG91" i="44"/>
  <c r="AG95" i="44" s="1"/>
  <c r="Y51" i="44"/>
  <c r="AA51" i="44" s="1"/>
  <c r="AB51" i="44" s="1"/>
  <c r="AD51" i="44" s="1"/>
  <c r="Z52" i="44"/>
  <c r="AC52" i="44" s="1"/>
  <c r="AA53" i="44"/>
  <c r="AB53" i="44" s="1"/>
  <c r="AD53" i="44" s="1"/>
  <c r="Y56" i="44"/>
  <c r="AA56" i="44" s="1"/>
  <c r="AB56" i="44" s="1"/>
  <c r="Z57" i="44"/>
  <c r="AC57" i="44" s="1"/>
  <c r="AA58" i="44"/>
  <c r="AB58" i="44" s="1"/>
  <c r="AD58" i="44" s="1"/>
  <c r="Y61" i="44"/>
  <c r="AA61" i="44" s="1"/>
  <c r="AB61" i="44" s="1"/>
  <c r="Z71" i="44"/>
  <c r="AC71" i="44" s="1"/>
  <c r="AA75" i="44"/>
  <c r="AB75" i="44" s="1"/>
  <c r="AD75" i="44" s="1"/>
  <c r="Z85" i="44"/>
  <c r="AC85" i="44" s="1"/>
  <c r="Q91" i="44"/>
  <c r="Z115" i="44"/>
  <c r="AC115" i="44" s="1"/>
  <c r="Y122" i="44"/>
  <c r="AA122" i="44" s="1"/>
  <c r="AB122" i="44" s="1"/>
  <c r="Q102" i="44"/>
  <c r="Q106" i="44" s="1"/>
  <c r="U102" i="44" s="1"/>
  <c r="Q108" i="44"/>
  <c r="Q113" i="44" s="1"/>
  <c r="U107" i="44" s="1"/>
  <c r="Q115" i="44"/>
  <c r="Q119" i="44" s="1"/>
  <c r="U114" i="44" s="1"/>
  <c r="Q128" i="44"/>
  <c r="Q129" i="44" s="1"/>
  <c r="U128" i="44" s="1"/>
  <c r="U130" i="44"/>
  <c r="Q137" i="44"/>
  <c r="Q142" i="44" s="1"/>
  <c r="U137" i="44" s="1"/>
  <c r="Q144" i="44"/>
  <c r="Q148" i="44" s="1"/>
  <c r="U143" i="44" s="1"/>
  <c r="Q21" i="40"/>
  <c r="M19" i="41"/>
  <c r="N19" i="41" s="1"/>
  <c r="M18" i="41"/>
  <c r="N18" i="41" s="1"/>
  <c r="M17" i="41"/>
  <c r="N17" i="41" s="1"/>
  <c r="M16" i="41"/>
  <c r="N16" i="41" s="1"/>
  <c r="M15" i="41"/>
  <c r="N15" i="41" s="1"/>
  <c r="M14" i="41"/>
  <c r="N14" i="41" s="1"/>
  <c r="M13" i="41"/>
  <c r="N13" i="41" s="1"/>
  <c r="M12" i="41"/>
  <c r="N12" i="41" s="1"/>
  <c r="M11" i="41"/>
  <c r="N11" i="41" s="1"/>
  <c r="M10" i="41"/>
  <c r="N10" i="41" s="1"/>
  <c r="M9" i="41"/>
  <c r="N9" i="41" s="1"/>
  <c r="M8" i="41"/>
  <c r="N8" i="41" s="1"/>
  <c r="M7" i="41"/>
  <c r="N7" i="41" s="1"/>
  <c r="M6" i="41"/>
  <c r="N6" i="41" s="1"/>
  <c r="M5" i="41"/>
  <c r="N5" i="41" s="1"/>
  <c r="M4" i="41"/>
  <c r="N4" i="41" s="1"/>
  <c r="M3" i="41"/>
  <c r="N3" i="41" s="1"/>
  <c r="N16" i="42"/>
  <c r="O16" i="42" s="1"/>
  <c r="P44" i="42"/>
  <c r="Q44" i="42" s="1"/>
  <c r="N44" i="42"/>
  <c r="O44" i="42" s="1"/>
  <c r="P43" i="42"/>
  <c r="Q43" i="42" s="1"/>
  <c r="N43" i="42"/>
  <c r="O43" i="42" s="1"/>
  <c r="P42" i="42"/>
  <c r="Q42" i="42" s="1"/>
  <c r="N42" i="42"/>
  <c r="O42" i="42" s="1"/>
  <c r="P41" i="42"/>
  <c r="Q41" i="42" s="1"/>
  <c r="N41" i="42"/>
  <c r="O41" i="42" s="1"/>
  <c r="P40" i="42"/>
  <c r="Q40" i="42" s="1"/>
  <c r="N40" i="42"/>
  <c r="O40" i="42" s="1"/>
  <c r="N15" i="42"/>
  <c r="O15" i="42" s="1"/>
  <c r="N14" i="42"/>
  <c r="O14" i="42" s="1"/>
  <c r="P39" i="42"/>
  <c r="Q39" i="42" s="1"/>
  <c r="N39" i="42"/>
  <c r="O39" i="42" s="1"/>
  <c r="P38" i="42"/>
  <c r="Q38" i="42" s="1"/>
  <c r="N38" i="42"/>
  <c r="O38" i="42" s="1"/>
  <c r="P37" i="42"/>
  <c r="Q37" i="42" s="1"/>
  <c r="N37" i="42"/>
  <c r="O37" i="42" s="1"/>
  <c r="P36" i="42"/>
  <c r="Q36" i="42" s="1"/>
  <c r="N36" i="42"/>
  <c r="O36" i="42" s="1"/>
  <c r="P35" i="42"/>
  <c r="Q35" i="42" s="1"/>
  <c r="N35" i="42"/>
  <c r="O35" i="42" s="1"/>
  <c r="N13" i="42"/>
  <c r="O13" i="42" s="1"/>
  <c r="N12" i="42"/>
  <c r="O12" i="42" s="1"/>
  <c r="N11" i="42"/>
  <c r="O11" i="42" s="1"/>
  <c r="N10" i="42"/>
  <c r="O10" i="42" s="1"/>
  <c r="N9" i="42"/>
  <c r="O9" i="42" s="1"/>
  <c r="N8" i="42"/>
  <c r="O8" i="42" s="1"/>
  <c r="N7" i="42"/>
  <c r="O7" i="42" s="1"/>
  <c r="P34" i="42"/>
  <c r="Q34" i="42" s="1"/>
  <c r="N34" i="42"/>
  <c r="O34" i="42" s="1"/>
  <c r="N6" i="42"/>
  <c r="O6" i="42" s="1"/>
  <c r="P33" i="42"/>
  <c r="Q33" i="42" s="1"/>
  <c r="N33" i="42"/>
  <c r="O33" i="42" s="1"/>
  <c r="P32" i="42"/>
  <c r="Q32" i="42" s="1"/>
  <c r="N32" i="42"/>
  <c r="O32" i="42" s="1"/>
  <c r="P31" i="42"/>
  <c r="Q31" i="42" s="1"/>
  <c r="N31" i="42"/>
  <c r="O31" i="42" s="1"/>
  <c r="P30" i="42"/>
  <c r="Q30" i="42" s="1"/>
  <c r="N30" i="42"/>
  <c r="O30" i="42" s="1"/>
  <c r="P29" i="42"/>
  <c r="Q29" i="42" s="1"/>
  <c r="N29" i="42"/>
  <c r="O29" i="42" s="1"/>
  <c r="P28" i="42"/>
  <c r="Q28" i="42" s="1"/>
  <c r="N28" i="42"/>
  <c r="O28" i="42" s="1"/>
  <c r="P27" i="42"/>
  <c r="Q27" i="42" s="1"/>
  <c r="N27" i="42"/>
  <c r="O27" i="42" s="1"/>
  <c r="P26" i="42"/>
  <c r="Q26" i="42" s="1"/>
  <c r="N26" i="42"/>
  <c r="O26" i="42" s="1"/>
  <c r="P25" i="42"/>
  <c r="Q25" i="42" s="1"/>
  <c r="N25" i="42"/>
  <c r="O25" i="42" s="1"/>
  <c r="P24" i="42"/>
  <c r="Q24" i="42" s="1"/>
  <c r="N24" i="42"/>
  <c r="O24" i="42" s="1"/>
  <c r="P23" i="42"/>
  <c r="Q23" i="42" s="1"/>
  <c r="N23" i="42"/>
  <c r="O23" i="42" s="1"/>
  <c r="P22" i="42"/>
  <c r="Q22" i="42" s="1"/>
  <c r="N22" i="42"/>
  <c r="O22" i="42" s="1"/>
  <c r="P21" i="42"/>
  <c r="Q21" i="42" s="1"/>
  <c r="N21" i="42"/>
  <c r="O21" i="42" s="1"/>
  <c r="P20" i="42"/>
  <c r="Q20" i="42" s="1"/>
  <c r="N20" i="42"/>
  <c r="O20" i="42" s="1"/>
  <c r="P19" i="42"/>
  <c r="Q19" i="42" s="1"/>
  <c r="N19" i="42"/>
  <c r="O19" i="42" s="1"/>
  <c r="P18" i="42"/>
  <c r="Q18" i="42" s="1"/>
  <c r="N18" i="42"/>
  <c r="O18" i="42" s="1"/>
  <c r="P17" i="42"/>
  <c r="Q17" i="42" s="1"/>
  <c r="N17" i="42"/>
  <c r="O17" i="42" s="1"/>
  <c r="N5" i="42"/>
  <c r="O5" i="42" s="1"/>
  <c r="N4" i="42"/>
  <c r="O4" i="42" s="1"/>
  <c r="A5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6" i="42"/>
  <c r="A34" i="42"/>
  <c r="A7" i="42"/>
  <c r="A8" i="42"/>
  <c r="A9" i="42"/>
  <c r="A10" i="42"/>
  <c r="A11" i="42"/>
  <c r="A12" i="42"/>
  <c r="A13" i="42"/>
  <c r="A35" i="42"/>
  <c r="A36" i="42"/>
  <c r="A37" i="42"/>
  <c r="A38" i="42"/>
  <c r="A39" i="42"/>
  <c r="A14" i="42"/>
  <c r="A15" i="42"/>
  <c r="A40" i="42"/>
  <c r="A41" i="42"/>
  <c r="A42" i="42"/>
  <c r="A43" i="42"/>
  <c r="A44" i="42"/>
  <c r="A16" i="42"/>
  <c r="A4" i="42"/>
  <c r="A3" i="41"/>
  <c r="A4" i="41"/>
  <c r="A5" i="41"/>
  <c r="A6" i="41"/>
  <c r="A7" i="41"/>
  <c r="A8" i="41"/>
  <c r="A9" i="41"/>
  <c r="A10" i="41"/>
  <c r="A11" i="41"/>
  <c r="A12" i="41"/>
  <c r="A13" i="41"/>
  <c r="A14" i="41"/>
  <c r="A15" i="41"/>
  <c r="A16" i="41"/>
  <c r="A17" i="41"/>
  <c r="A18" i="41"/>
  <c r="A19" i="41"/>
  <c r="F160" i="40"/>
  <c r="O19" i="41" s="1"/>
  <c r="P19" i="41" s="1"/>
  <c r="Q19" i="41" s="1"/>
  <c r="AV148" i="40"/>
  <c r="AU148" i="40"/>
  <c r="AT148" i="40"/>
  <c r="AS148" i="40"/>
  <c r="AR148" i="40"/>
  <c r="AQ148" i="40"/>
  <c r="AO148" i="40"/>
  <c r="AF148" i="40"/>
  <c r="S148" i="40"/>
  <c r="AV147" i="40"/>
  <c r="AU147" i="40"/>
  <c r="AT147" i="40"/>
  <c r="AS147" i="40"/>
  <c r="AR147" i="40"/>
  <c r="AQ147" i="40"/>
  <c r="AO147" i="40"/>
  <c r="AD147" i="40"/>
  <c r="T147" i="40"/>
  <c r="T148" i="40" s="1"/>
  <c r="O147" i="40"/>
  <c r="Q147" i="40" s="1"/>
  <c r="R146" i="40"/>
  <c r="R148" i="40" s="1"/>
  <c r="AV145" i="40"/>
  <c r="AU145" i="40"/>
  <c r="AT145" i="40"/>
  <c r="AS145" i="40"/>
  <c r="AR145" i="40"/>
  <c r="AQ145" i="40"/>
  <c r="AO145" i="40"/>
  <c r="N145" i="40"/>
  <c r="O145" i="40" s="1"/>
  <c r="J145" i="40"/>
  <c r="P145" i="40" s="1"/>
  <c r="AV144" i="40"/>
  <c r="AU144" i="40"/>
  <c r="AT144" i="40"/>
  <c r="AS144" i="40"/>
  <c r="AR144" i="40"/>
  <c r="AQ144" i="40"/>
  <c r="AO144" i="40"/>
  <c r="O144" i="40"/>
  <c r="N144" i="40"/>
  <c r="J144" i="40"/>
  <c r="P144" i="40" s="1"/>
  <c r="AV143" i="40"/>
  <c r="AU143" i="40"/>
  <c r="AT143" i="40"/>
  <c r="AR143" i="40"/>
  <c r="AQ143" i="40"/>
  <c r="AO143" i="40"/>
  <c r="W143" i="40"/>
  <c r="N143" i="40"/>
  <c r="O143" i="40" s="1"/>
  <c r="J143" i="40"/>
  <c r="P143" i="40" s="1"/>
  <c r="AV142" i="40"/>
  <c r="AU142" i="40"/>
  <c r="AT142" i="40"/>
  <c r="AS142" i="40"/>
  <c r="AR142" i="40"/>
  <c r="AQ142" i="40"/>
  <c r="AO142" i="40"/>
  <c r="AF142" i="40"/>
  <c r="S142" i="40"/>
  <c r="AV141" i="40"/>
  <c r="AU141" i="40"/>
  <c r="AT141" i="40"/>
  <c r="AS141" i="40"/>
  <c r="AR141" i="40"/>
  <c r="AQ141" i="40"/>
  <c r="AO141" i="40"/>
  <c r="AD141" i="40"/>
  <c r="T141" i="40"/>
  <c r="T142" i="40" s="1"/>
  <c r="O141" i="40"/>
  <c r="Q141" i="40" s="1"/>
  <c r="R140" i="40"/>
  <c r="R142" i="40" s="1"/>
  <c r="AV139" i="40"/>
  <c r="AU139" i="40"/>
  <c r="AT139" i="40"/>
  <c r="AS139" i="40"/>
  <c r="AR139" i="40"/>
  <c r="AQ139" i="40"/>
  <c r="AO139" i="40"/>
  <c r="P139" i="40"/>
  <c r="N139" i="40"/>
  <c r="O139" i="40" s="1"/>
  <c r="J139" i="40"/>
  <c r="AV138" i="40"/>
  <c r="AU138" i="40"/>
  <c r="AT138" i="40"/>
  <c r="AS138" i="40"/>
  <c r="AR138" i="40"/>
  <c r="AQ138" i="40"/>
  <c r="AO138" i="40"/>
  <c r="N138" i="40"/>
  <c r="O138" i="40" s="1"/>
  <c r="J138" i="40"/>
  <c r="P138" i="40" s="1"/>
  <c r="AV137" i="40"/>
  <c r="AU137" i="40"/>
  <c r="AT137" i="40"/>
  <c r="AR137" i="40"/>
  <c r="AQ137" i="40"/>
  <c r="AO137" i="40"/>
  <c r="W137" i="40"/>
  <c r="N137" i="40"/>
  <c r="O137" i="40" s="1"/>
  <c r="J137" i="40"/>
  <c r="P137" i="40" s="1"/>
  <c r="AV136" i="40"/>
  <c r="AU136" i="40"/>
  <c r="AT136" i="40"/>
  <c r="AS136" i="40"/>
  <c r="AR136" i="40"/>
  <c r="AQ136" i="40"/>
  <c r="AO136" i="40"/>
  <c r="AG136" i="40"/>
  <c r="AF136" i="40"/>
  <c r="AE136" i="40"/>
  <c r="T136" i="40"/>
  <c r="S136" i="40"/>
  <c r="R136" i="40"/>
  <c r="Q135" i="40"/>
  <c r="Q134" i="40"/>
  <c r="Q133" i="40"/>
  <c r="AV132" i="40"/>
  <c r="AU132" i="40"/>
  <c r="AT132" i="40"/>
  <c r="AS132" i="40"/>
  <c r="AR132" i="40"/>
  <c r="AQ132" i="40"/>
  <c r="AO132" i="40"/>
  <c r="W132" i="40"/>
  <c r="N132" i="40"/>
  <c r="O132" i="40" s="1"/>
  <c r="Q132" i="40" s="1"/>
  <c r="J132" i="40"/>
  <c r="P132" i="40" s="1"/>
  <c r="AV131" i="40"/>
  <c r="AU131" i="40"/>
  <c r="AT131" i="40"/>
  <c r="AS131" i="40"/>
  <c r="AR131" i="40"/>
  <c r="AQ131" i="40"/>
  <c r="AO131" i="40"/>
  <c r="AG131" i="40"/>
  <c r="AF131" i="40"/>
  <c r="AE131" i="40"/>
  <c r="T131" i="40"/>
  <c r="S131" i="40"/>
  <c r="R131" i="40"/>
  <c r="AV130" i="40"/>
  <c r="AU130" i="40"/>
  <c r="AT130" i="40"/>
  <c r="AS130" i="40"/>
  <c r="AR130" i="40"/>
  <c r="AQ130" i="40"/>
  <c r="AO130" i="40"/>
  <c r="W130" i="40"/>
  <c r="O130" i="40"/>
  <c r="N130" i="40"/>
  <c r="J130" i="40"/>
  <c r="P130" i="40" s="1"/>
  <c r="AV129" i="40"/>
  <c r="AU129" i="40"/>
  <c r="AT129" i="40"/>
  <c r="AS129" i="40"/>
  <c r="AR129" i="40"/>
  <c r="AQ129" i="40"/>
  <c r="AO129" i="40"/>
  <c r="AG129" i="40"/>
  <c r="AF129" i="40"/>
  <c r="AE129" i="40"/>
  <c r="T129" i="40"/>
  <c r="S129" i="40"/>
  <c r="R129" i="40"/>
  <c r="AV128" i="40"/>
  <c r="AU128" i="40"/>
  <c r="AT128" i="40"/>
  <c r="AS128" i="40"/>
  <c r="AR128" i="40"/>
  <c r="AQ128" i="40"/>
  <c r="AO128" i="40"/>
  <c r="W128" i="40"/>
  <c r="O128" i="40"/>
  <c r="N128" i="40"/>
  <c r="J128" i="40"/>
  <c r="P128" i="40" s="1"/>
  <c r="AV127" i="40"/>
  <c r="AU127" i="40"/>
  <c r="AT127" i="40"/>
  <c r="AS127" i="40"/>
  <c r="AR127" i="40"/>
  <c r="AQ127" i="40"/>
  <c r="AO127" i="40"/>
  <c r="AG127" i="40"/>
  <c r="AF127" i="40"/>
  <c r="AE127" i="40"/>
  <c r="T127" i="40"/>
  <c r="S127" i="40"/>
  <c r="R127" i="40"/>
  <c r="AV126" i="40"/>
  <c r="AU126" i="40"/>
  <c r="AT126" i="40"/>
  <c r="AR126" i="40"/>
  <c r="AQ126" i="40"/>
  <c r="AO126" i="40"/>
  <c r="Z126" i="40"/>
  <c r="W126" i="40"/>
  <c r="O126" i="40"/>
  <c r="N126" i="40"/>
  <c r="J126" i="40"/>
  <c r="AC126" i="40" s="1"/>
  <c r="AV125" i="40"/>
  <c r="AU125" i="40"/>
  <c r="AT125" i="40"/>
  <c r="AS125" i="40"/>
  <c r="AR125" i="40"/>
  <c r="AQ125" i="40"/>
  <c r="AO125" i="40"/>
  <c r="AF125" i="40"/>
  <c r="S125" i="40"/>
  <c r="AV124" i="40"/>
  <c r="AU124" i="40"/>
  <c r="AT124" i="40"/>
  <c r="AS124" i="40"/>
  <c r="AR124" i="40"/>
  <c r="AQ124" i="40"/>
  <c r="AO124" i="40"/>
  <c r="AB124" i="40"/>
  <c r="AD124" i="40" s="1"/>
  <c r="T124" i="40"/>
  <c r="T125" i="40" s="1"/>
  <c r="O124" i="40"/>
  <c r="Q124" i="40" s="1"/>
  <c r="R123" i="40"/>
  <c r="R125" i="40" s="1"/>
  <c r="AV122" i="40"/>
  <c r="AU122" i="40"/>
  <c r="AT122" i="40"/>
  <c r="AS122" i="40"/>
  <c r="AR122" i="40"/>
  <c r="AQ122" i="40"/>
  <c r="AO122" i="40"/>
  <c r="O122" i="40"/>
  <c r="N122" i="40"/>
  <c r="J122" i="40"/>
  <c r="P122" i="40" s="1"/>
  <c r="AV121" i="40"/>
  <c r="AU121" i="40"/>
  <c r="AT121" i="40"/>
  <c r="AS121" i="40"/>
  <c r="AR121" i="40"/>
  <c r="AQ121" i="40"/>
  <c r="AO121" i="40"/>
  <c r="O121" i="40"/>
  <c r="N121" i="40"/>
  <c r="J121" i="40"/>
  <c r="P121" i="40" s="1"/>
  <c r="AV120" i="40"/>
  <c r="AU120" i="40"/>
  <c r="AT120" i="40"/>
  <c r="AR120" i="40"/>
  <c r="AQ120" i="40"/>
  <c r="AO120" i="40"/>
  <c r="W120" i="40"/>
  <c r="P120" i="40"/>
  <c r="N120" i="40"/>
  <c r="O120" i="40" s="1"/>
  <c r="J120" i="40"/>
  <c r="AV119" i="40"/>
  <c r="AU119" i="40"/>
  <c r="AT119" i="40"/>
  <c r="AS119" i="40"/>
  <c r="AR119" i="40"/>
  <c r="AQ119" i="40"/>
  <c r="AO119" i="40"/>
  <c r="AF119" i="40"/>
  <c r="T119" i="40"/>
  <c r="S119" i="40"/>
  <c r="AV118" i="40"/>
  <c r="AU118" i="40"/>
  <c r="AT118" i="40"/>
  <c r="AS118" i="40"/>
  <c r="AR118" i="40"/>
  <c r="AQ118" i="40"/>
  <c r="AO118" i="40"/>
  <c r="AD118" i="40"/>
  <c r="AB118" i="40"/>
  <c r="Q118" i="40"/>
  <c r="O118" i="40"/>
  <c r="R117" i="40"/>
  <c r="R119" i="40" s="1"/>
  <c r="AV116" i="40"/>
  <c r="AU116" i="40"/>
  <c r="AT116" i="40"/>
  <c r="AS116" i="40"/>
  <c r="AR116" i="40"/>
  <c r="AQ116" i="40"/>
  <c r="AO116" i="40"/>
  <c r="N116" i="40"/>
  <c r="O116" i="40" s="1"/>
  <c r="J116" i="40"/>
  <c r="P116" i="40" s="1"/>
  <c r="AV115" i="40"/>
  <c r="AU115" i="40"/>
  <c r="AT115" i="40"/>
  <c r="AS115" i="40"/>
  <c r="AR115" i="40"/>
  <c r="AQ115" i="40"/>
  <c r="AO115" i="40"/>
  <c r="N115" i="40"/>
  <c r="O115" i="40" s="1"/>
  <c r="Q115" i="40" s="1"/>
  <c r="J115" i="40"/>
  <c r="P115" i="40" s="1"/>
  <c r="AV114" i="40"/>
  <c r="AU114" i="40"/>
  <c r="AT114" i="40"/>
  <c r="AR114" i="40"/>
  <c r="AQ114" i="40"/>
  <c r="AO114" i="40"/>
  <c r="W114" i="40"/>
  <c r="N114" i="40"/>
  <c r="O114" i="40" s="1"/>
  <c r="Q114" i="40" s="1"/>
  <c r="J114" i="40"/>
  <c r="P114" i="40" s="1"/>
  <c r="AV113" i="40"/>
  <c r="AU113" i="40"/>
  <c r="AT113" i="40"/>
  <c r="AS113" i="40"/>
  <c r="AR113" i="40"/>
  <c r="AQ113" i="40"/>
  <c r="AO113" i="40"/>
  <c r="AF113" i="40"/>
  <c r="T113" i="40"/>
  <c r="S113" i="40"/>
  <c r="AV112" i="40"/>
  <c r="AU112" i="40"/>
  <c r="AT112" i="40"/>
  <c r="AS112" i="40"/>
  <c r="AR112" i="40"/>
  <c r="AQ112" i="40"/>
  <c r="AO112" i="40"/>
  <c r="AG112" i="40"/>
  <c r="AG113" i="40" s="1"/>
  <c r="AB112" i="40"/>
  <c r="AD112" i="40" s="1"/>
  <c r="T112" i="40"/>
  <c r="O112" i="40"/>
  <c r="Q112" i="40" s="1"/>
  <c r="AE111" i="40"/>
  <c r="Y111" i="40"/>
  <c r="R111" i="40"/>
  <c r="Y110" i="40"/>
  <c r="AE110" i="40" s="1"/>
  <c r="R110" i="40"/>
  <c r="Q109" i="40"/>
  <c r="AV108" i="40"/>
  <c r="AU108" i="40"/>
  <c r="AT108" i="40"/>
  <c r="AS108" i="40"/>
  <c r="AR108" i="40"/>
  <c r="AQ108" i="40"/>
  <c r="AO108" i="40"/>
  <c r="N108" i="40"/>
  <c r="O108" i="40" s="1"/>
  <c r="J108" i="40"/>
  <c r="P108" i="40" s="1"/>
  <c r="AV107" i="40"/>
  <c r="AU107" i="40"/>
  <c r="AT107" i="40"/>
  <c r="AR107" i="40"/>
  <c r="AQ107" i="40"/>
  <c r="AO107" i="40"/>
  <c r="W107" i="40"/>
  <c r="N107" i="40"/>
  <c r="O107" i="40" s="1"/>
  <c r="J107" i="40"/>
  <c r="P107" i="40" s="1"/>
  <c r="AV106" i="40"/>
  <c r="AU106" i="40"/>
  <c r="AT106" i="40"/>
  <c r="AS106" i="40"/>
  <c r="AR106" i="40"/>
  <c r="AQ106" i="40"/>
  <c r="AO106" i="40"/>
  <c r="AF106" i="40"/>
  <c r="S106" i="40"/>
  <c r="R106" i="40"/>
  <c r="AV105" i="40"/>
  <c r="AU105" i="40"/>
  <c r="AT105" i="40"/>
  <c r="AS105" i="40"/>
  <c r="AR105" i="40"/>
  <c r="AQ105" i="40"/>
  <c r="AO105" i="40"/>
  <c r="AG105" i="40"/>
  <c r="AG106" i="40" s="1"/>
  <c r="AB105" i="40"/>
  <c r="AD105" i="40" s="1"/>
  <c r="T105" i="40"/>
  <c r="T106" i="40" s="1"/>
  <c r="O105" i="40"/>
  <c r="Q105" i="40" s="1"/>
  <c r="R104" i="40"/>
  <c r="AV103" i="40"/>
  <c r="AU103" i="40"/>
  <c r="AT103" i="40"/>
  <c r="AS103" i="40"/>
  <c r="AR103" i="40"/>
  <c r="AQ103" i="40"/>
  <c r="AO103" i="40"/>
  <c r="N103" i="40"/>
  <c r="O103" i="40" s="1"/>
  <c r="J103" i="40"/>
  <c r="P103" i="40" s="1"/>
  <c r="AV102" i="40"/>
  <c r="AU102" i="40"/>
  <c r="AT102" i="40"/>
  <c r="AR102" i="40"/>
  <c r="AQ102" i="40"/>
  <c r="AO102" i="40"/>
  <c r="W102" i="40"/>
  <c r="N102" i="40"/>
  <c r="O102" i="40" s="1"/>
  <c r="Q102" i="40" s="1"/>
  <c r="J102" i="40"/>
  <c r="P102" i="40" s="1"/>
  <c r="AV101" i="40"/>
  <c r="AU101" i="40"/>
  <c r="AT101" i="40"/>
  <c r="AS101" i="40"/>
  <c r="AR101" i="40"/>
  <c r="AQ101" i="40"/>
  <c r="AO101" i="40"/>
  <c r="AF101" i="40"/>
  <c r="AE101" i="40"/>
  <c r="S101" i="40"/>
  <c r="R101" i="40"/>
  <c r="AV100" i="40"/>
  <c r="AU100" i="40"/>
  <c r="AT100" i="40"/>
  <c r="AS100" i="40"/>
  <c r="AR100" i="40"/>
  <c r="AQ100" i="40"/>
  <c r="AO100" i="40"/>
  <c r="N100" i="40"/>
  <c r="O100" i="40" s="1"/>
  <c r="Q100" i="40" s="1"/>
  <c r="AV99" i="40"/>
  <c r="AU99" i="40"/>
  <c r="AT99" i="40"/>
  <c r="AS99" i="40"/>
  <c r="AR99" i="40"/>
  <c r="AQ99" i="40"/>
  <c r="AO99" i="40"/>
  <c r="O99" i="40"/>
  <c r="Q99" i="40" s="1"/>
  <c r="N99" i="40"/>
  <c r="AV98" i="40"/>
  <c r="AU98" i="40"/>
  <c r="AT98" i="40"/>
  <c r="AS98" i="40"/>
  <c r="AR98" i="40"/>
  <c r="AQ98" i="40"/>
  <c r="AO98" i="40"/>
  <c r="N98" i="40"/>
  <c r="O98" i="40" s="1"/>
  <c r="J98" i="40"/>
  <c r="P98" i="40" s="1"/>
  <c r="AV97" i="40"/>
  <c r="AU97" i="40"/>
  <c r="AT97" i="40"/>
  <c r="AS97" i="40"/>
  <c r="AR97" i="40"/>
  <c r="AQ97" i="40"/>
  <c r="AO97" i="40"/>
  <c r="AL97" i="40"/>
  <c r="T97" i="40"/>
  <c r="N97" i="40"/>
  <c r="O97" i="40" s="1"/>
  <c r="Q97" i="40" s="1"/>
  <c r="J97" i="40"/>
  <c r="P97" i="40" s="1"/>
  <c r="AV96" i="40"/>
  <c r="AU96" i="40"/>
  <c r="AT96" i="40"/>
  <c r="AR96" i="40"/>
  <c r="AQ96" i="40"/>
  <c r="AO96" i="40"/>
  <c r="W96" i="40"/>
  <c r="T96" i="40"/>
  <c r="P96" i="40"/>
  <c r="N96" i="40"/>
  <c r="O96" i="40" s="1"/>
  <c r="J96" i="40"/>
  <c r="AV95" i="40"/>
  <c r="AU95" i="40"/>
  <c r="AT95" i="40"/>
  <c r="AS95" i="40"/>
  <c r="AR95" i="40"/>
  <c r="AQ95" i="40"/>
  <c r="AO95" i="40"/>
  <c r="AF95" i="40"/>
  <c r="AE95" i="40"/>
  <c r="S95" i="40"/>
  <c r="R95" i="40"/>
  <c r="AV94" i="40"/>
  <c r="AU94" i="40"/>
  <c r="AT94" i="40"/>
  <c r="AS94" i="40"/>
  <c r="AR94" i="40"/>
  <c r="AQ94" i="40"/>
  <c r="AO94" i="40"/>
  <c r="N94" i="40"/>
  <c r="O94" i="40" s="1"/>
  <c r="Q94" i="40" s="1"/>
  <c r="AV93" i="40"/>
  <c r="AU93" i="40"/>
  <c r="AT93" i="40"/>
  <c r="AS93" i="40"/>
  <c r="AR93" i="40"/>
  <c r="AQ93" i="40"/>
  <c r="AO93" i="40"/>
  <c r="N93" i="40"/>
  <c r="O93" i="40" s="1"/>
  <c r="Q93" i="40" s="1"/>
  <c r="AV92" i="40"/>
  <c r="AU92" i="40"/>
  <c r="AT92" i="40"/>
  <c r="AS92" i="40"/>
  <c r="AR92" i="40"/>
  <c r="AQ92" i="40"/>
  <c r="AO92" i="40"/>
  <c r="O92" i="40"/>
  <c r="N92" i="40"/>
  <c r="J92" i="40"/>
  <c r="P92" i="40" s="1"/>
  <c r="AV91" i="40"/>
  <c r="AU91" i="40"/>
  <c r="AT91" i="40"/>
  <c r="AS91" i="40"/>
  <c r="AR91" i="40"/>
  <c r="AQ91" i="40"/>
  <c r="AO91" i="40"/>
  <c r="AL91" i="40"/>
  <c r="T91" i="40"/>
  <c r="N91" i="40"/>
  <c r="O91" i="40" s="1"/>
  <c r="J91" i="40"/>
  <c r="P91" i="40" s="1"/>
  <c r="AV90" i="40"/>
  <c r="AU90" i="40"/>
  <c r="AT90" i="40"/>
  <c r="AR90" i="40"/>
  <c r="AQ90" i="40"/>
  <c r="AO90" i="40"/>
  <c r="W90" i="40"/>
  <c r="T90" i="40"/>
  <c r="O90" i="40"/>
  <c r="N90" i="40"/>
  <c r="J90" i="40"/>
  <c r="P90" i="40" s="1"/>
  <c r="AV89" i="40"/>
  <c r="AU89" i="40"/>
  <c r="AT89" i="40"/>
  <c r="AS89" i="40"/>
  <c r="AR89" i="40"/>
  <c r="AQ89" i="40"/>
  <c r="AO89" i="40"/>
  <c r="S89" i="40"/>
  <c r="AV88" i="40"/>
  <c r="AU88" i="40"/>
  <c r="AT88" i="40"/>
  <c r="AS88" i="40"/>
  <c r="AR88" i="40"/>
  <c r="AQ88" i="40"/>
  <c r="AO88" i="40"/>
  <c r="AF88" i="40"/>
  <c r="AE88" i="40"/>
  <c r="S88" i="40"/>
  <c r="R88" i="40"/>
  <c r="R89" i="40" s="1"/>
  <c r="AV87" i="40"/>
  <c r="AU87" i="40"/>
  <c r="AT87" i="40"/>
  <c r="AS87" i="40"/>
  <c r="AR87" i="40"/>
  <c r="AQ87" i="40"/>
  <c r="AO87" i="40"/>
  <c r="N87" i="40"/>
  <c r="O87" i="40" s="1"/>
  <c r="J87" i="40"/>
  <c r="P87" i="40" s="1"/>
  <c r="AV86" i="40"/>
  <c r="AU86" i="40"/>
  <c r="AT86" i="40"/>
  <c r="AS86" i="40"/>
  <c r="AR86" i="40"/>
  <c r="AQ86" i="40"/>
  <c r="AO86" i="40"/>
  <c r="AB86" i="40"/>
  <c r="AD86" i="40" s="1"/>
  <c r="Q86" i="40"/>
  <c r="O86" i="40"/>
  <c r="AV85" i="40"/>
  <c r="AU85" i="40"/>
  <c r="AT85" i="40"/>
  <c r="AS85" i="40"/>
  <c r="AR85" i="40"/>
  <c r="AQ85" i="40"/>
  <c r="AO85" i="40"/>
  <c r="W85" i="40"/>
  <c r="P85" i="40"/>
  <c r="N85" i="40"/>
  <c r="O85" i="40" s="1"/>
  <c r="J85" i="40"/>
  <c r="AV84" i="40"/>
  <c r="AU84" i="40"/>
  <c r="AT84" i="40"/>
  <c r="AS84" i="40"/>
  <c r="AR84" i="40"/>
  <c r="AQ84" i="40"/>
  <c r="AO84" i="40"/>
  <c r="W84" i="40"/>
  <c r="T84" i="40"/>
  <c r="T88" i="40" s="1"/>
  <c r="T89" i="40" s="1"/>
  <c r="N84" i="40"/>
  <c r="O84" i="40" s="1"/>
  <c r="J84" i="40"/>
  <c r="P84" i="40" s="1"/>
  <c r="AV83" i="40"/>
  <c r="AU83" i="40"/>
  <c r="AT83" i="40"/>
  <c r="AS83" i="40"/>
  <c r="AR83" i="40"/>
  <c r="AQ83" i="40"/>
  <c r="AO83" i="40"/>
  <c r="S83" i="40"/>
  <c r="AV82" i="40"/>
  <c r="AU82" i="40"/>
  <c r="AT82" i="40"/>
  <c r="AS82" i="40"/>
  <c r="AR82" i="40"/>
  <c r="AQ82" i="40"/>
  <c r="AO82" i="40"/>
  <c r="AG82" i="40"/>
  <c r="AF82" i="40"/>
  <c r="AE82" i="40"/>
  <c r="T82" i="40"/>
  <c r="T83" i="40" s="1"/>
  <c r="S82" i="40"/>
  <c r="R82" i="40"/>
  <c r="R83" i="40" s="1"/>
  <c r="AV81" i="40"/>
  <c r="AU81" i="40"/>
  <c r="AT81" i="40"/>
  <c r="AS81" i="40"/>
  <c r="AR81" i="40"/>
  <c r="AQ81" i="40"/>
  <c r="AO81" i="40"/>
  <c r="W81" i="40"/>
  <c r="N81" i="40"/>
  <c r="O81" i="40" s="1"/>
  <c r="J81" i="40"/>
  <c r="P81" i="40" s="1"/>
  <c r="AV80" i="40"/>
  <c r="AU80" i="40"/>
  <c r="AT80" i="40"/>
  <c r="AS80" i="40"/>
  <c r="AR80" i="40"/>
  <c r="AQ80" i="40"/>
  <c r="AO80" i="40"/>
  <c r="R80" i="40"/>
  <c r="AV79" i="40"/>
  <c r="AU79" i="40"/>
  <c r="AT79" i="40"/>
  <c r="AS79" i="40"/>
  <c r="AR79" i="40"/>
  <c r="AQ79" i="40"/>
  <c r="AO79" i="40"/>
  <c r="AG79" i="40"/>
  <c r="AF79" i="40"/>
  <c r="AE79" i="40"/>
  <c r="T79" i="40"/>
  <c r="T80" i="40" s="1"/>
  <c r="S79" i="40"/>
  <c r="S80" i="40" s="1"/>
  <c r="R79" i="40"/>
  <c r="AV78" i="40"/>
  <c r="AU78" i="40"/>
  <c r="AT78" i="40"/>
  <c r="AS78" i="40"/>
  <c r="AR78" i="40"/>
  <c r="AQ78" i="40"/>
  <c r="AO78" i="40"/>
  <c r="W78" i="40"/>
  <c r="N78" i="40"/>
  <c r="O78" i="40" s="1"/>
  <c r="J78" i="40"/>
  <c r="P78" i="40" s="1"/>
  <c r="AV77" i="40"/>
  <c r="AU77" i="40"/>
  <c r="AT77" i="40"/>
  <c r="AS77" i="40"/>
  <c r="AR77" i="40"/>
  <c r="AQ77" i="40"/>
  <c r="AO77" i="40"/>
  <c r="AV76" i="40"/>
  <c r="AU76" i="40"/>
  <c r="AT76" i="40"/>
  <c r="AS76" i="40"/>
  <c r="AR76" i="40"/>
  <c r="AQ76" i="40"/>
  <c r="AO76" i="40"/>
  <c r="AF76" i="40"/>
  <c r="AE76" i="40"/>
  <c r="S76" i="40"/>
  <c r="S77" i="40" s="1"/>
  <c r="R76" i="40"/>
  <c r="R77" i="40" s="1"/>
  <c r="AV75" i="40"/>
  <c r="AU75" i="40"/>
  <c r="AT75" i="40"/>
  <c r="AS75" i="40"/>
  <c r="AR75" i="40"/>
  <c r="AQ75" i="40"/>
  <c r="AO75" i="40"/>
  <c r="N75" i="40"/>
  <c r="O75" i="40" s="1"/>
  <c r="Q75" i="40" s="1"/>
  <c r="AV74" i="40"/>
  <c r="AU74" i="40"/>
  <c r="AT74" i="40"/>
  <c r="AS74" i="40"/>
  <c r="AR74" i="40"/>
  <c r="AQ74" i="40"/>
  <c r="AO74" i="40"/>
  <c r="N74" i="40"/>
  <c r="O74" i="40" s="1"/>
  <c r="Q74" i="40" s="1"/>
  <c r="AV73" i="40"/>
  <c r="AU73" i="40"/>
  <c r="AT73" i="40"/>
  <c r="AS73" i="40"/>
  <c r="AR73" i="40"/>
  <c r="AQ73" i="40"/>
  <c r="AO73" i="40"/>
  <c r="N73" i="40"/>
  <c r="O73" i="40" s="1"/>
  <c r="Q73" i="40" s="1"/>
  <c r="J73" i="40"/>
  <c r="P73" i="40" s="1"/>
  <c r="AV72" i="40"/>
  <c r="AU72" i="40"/>
  <c r="AT72" i="40"/>
  <c r="AS72" i="40"/>
  <c r="AR72" i="40"/>
  <c r="AQ72" i="40"/>
  <c r="AO72" i="40"/>
  <c r="W72" i="40"/>
  <c r="T72" i="40"/>
  <c r="N72" i="40"/>
  <c r="O72" i="40" s="1"/>
  <c r="J72" i="40"/>
  <c r="P72" i="40" s="1"/>
  <c r="AV71" i="40"/>
  <c r="AU71" i="40"/>
  <c r="AT71" i="40"/>
  <c r="AS71" i="40"/>
  <c r="AR71" i="40"/>
  <c r="AQ71" i="40"/>
  <c r="AO71" i="40"/>
  <c r="W71" i="40"/>
  <c r="T71" i="40"/>
  <c r="P71" i="40"/>
  <c r="N71" i="40"/>
  <c r="O71" i="40" s="1"/>
  <c r="J71" i="40"/>
  <c r="A71" i="40"/>
  <c r="A78" i="40" s="1"/>
  <c r="A81" i="40" s="1"/>
  <c r="A84" i="40" s="1"/>
  <c r="AV70" i="40"/>
  <c r="AU70" i="40"/>
  <c r="AT70" i="40"/>
  <c r="AS70" i="40"/>
  <c r="AR70" i="40"/>
  <c r="AQ70" i="40"/>
  <c r="AO70" i="40"/>
  <c r="AV69" i="40"/>
  <c r="AU69" i="40"/>
  <c r="AT69" i="40"/>
  <c r="AS69" i="40"/>
  <c r="AR69" i="40"/>
  <c r="AQ69" i="40"/>
  <c r="AO69" i="40"/>
  <c r="AF69" i="40"/>
  <c r="AE69" i="40"/>
  <c r="S69" i="40"/>
  <c r="S70" i="40" s="1"/>
  <c r="R69" i="40"/>
  <c r="R70" i="40" s="1"/>
  <c r="AV68" i="40"/>
  <c r="AU68" i="40"/>
  <c r="AT68" i="40"/>
  <c r="AS68" i="40"/>
  <c r="AR68" i="40"/>
  <c r="AQ68" i="40"/>
  <c r="AO68" i="40"/>
  <c r="N68" i="40"/>
  <c r="O68" i="40" s="1"/>
  <c r="Q68" i="40" s="1"/>
  <c r="AV67" i="40"/>
  <c r="AU67" i="40"/>
  <c r="AT67" i="40"/>
  <c r="AS67" i="40"/>
  <c r="AR67" i="40"/>
  <c r="AQ67" i="40"/>
  <c r="AO67" i="40"/>
  <c r="T67" i="40"/>
  <c r="P67" i="40"/>
  <c r="N67" i="40"/>
  <c r="O67" i="40" s="1"/>
  <c r="Q67" i="40" s="1"/>
  <c r="J67" i="40"/>
  <c r="AV66" i="40"/>
  <c r="AU66" i="40"/>
  <c r="AT66" i="40"/>
  <c r="AS66" i="40"/>
  <c r="AR66" i="40"/>
  <c r="AQ66" i="40"/>
  <c r="AO66" i="40"/>
  <c r="W66" i="40"/>
  <c r="T66" i="40"/>
  <c r="N66" i="40"/>
  <c r="O66" i="40" s="1"/>
  <c r="J66" i="40"/>
  <c r="P66" i="40" s="1"/>
  <c r="AV65" i="40"/>
  <c r="AU65" i="40"/>
  <c r="AT65" i="40"/>
  <c r="AS65" i="40"/>
  <c r="AR65" i="40"/>
  <c r="AQ65" i="40"/>
  <c r="AO65" i="40"/>
  <c r="R65" i="40"/>
  <c r="AV64" i="40"/>
  <c r="AU64" i="40"/>
  <c r="AT64" i="40"/>
  <c r="AS64" i="40"/>
  <c r="AR64" i="40"/>
  <c r="AQ64" i="40"/>
  <c r="AO64" i="40"/>
  <c r="AF64" i="40"/>
  <c r="AE64" i="40"/>
  <c r="S64" i="40"/>
  <c r="S65" i="40" s="1"/>
  <c r="R64" i="40"/>
  <c r="AV63" i="40"/>
  <c r="AU63" i="40"/>
  <c r="AT63" i="40"/>
  <c r="AS63" i="40"/>
  <c r="AR63" i="40"/>
  <c r="AQ63" i="40"/>
  <c r="AO63" i="40"/>
  <c r="N63" i="40"/>
  <c r="O63" i="40" s="1"/>
  <c r="Q63" i="40" s="1"/>
  <c r="AV62" i="40"/>
  <c r="AU62" i="40"/>
  <c r="AT62" i="40"/>
  <c r="AS62" i="40"/>
  <c r="AR62" i="40"/>
  <c r="AQ62" i="40"/>
  <c r="AO62" i="40"/>
  <c r="Z62" i="40"/>
  <c r="AC62" i="40" s="1"/>
  <c r="T62" i="40"/>
  <c r="N62" i="40"/>
  <c r="O62" i="40" s="1"/>
  <c r="J62" i="40"/>
  <c r="P62" i="40" s="1"/>
  <c r="AV61" i="40"/>
  <c r="AU61" i="40"/>
  <c r="AT61" i="40"/>
  <c r="AS61" i="40"/>
  <c r="AR61" i="40"/>
  <c r="AQ61" i="40"/>
  <c r="AO61" i="40"/>
  <c r="Z61" i="40"/>
  <c r="AC61" i="40" s="1"/>
  <c r="W61" i="40"/>
  <c r="T61" i="40"/>
  <c r="P61" i="40"/>
  <c r="N61" i="40"/>
  <c r="O61" i="40" s="1"/>
  <c r="J61" i="40"/>
  <c r="AV60" i="40"/>
  <c r="AU60" i="40"/>
  <c r="AT60" i="40"/>
  <c r="AS60" i="40"/>
  <c r="AR60" i="40"/>
  <c r="AQ60" i="40"/>
  <c r="AO60" i="40"/>
  <c r="AV59" i="40"/>
  <c r="AU59" i="40"/>
  <c r="AT59" i="40"/>
  <c r="AS59" i="40"/>
  <c r="AR59" i="40"/>
  <c r="AQ59" i="40"/>
  <c r="AO59" i="40"/>
  <c r="AF59" i="40"/>
  <c r="AE59" i="40"/>
  <c r="S59" i="40"/>
  <c r="S60" i="40" s="1"/>
  <c r="R59" i="40"/>
  <c r="R60" i="40" s="1"/>
  <c r="AV58" i="40"/>
  <c r="AU58" i="40"/>
  <c r="AT58" i="40"/>
  <c r="AS58" i="40"/>
  <c r="AR58" i="40"/>
  <c r="AQ58" i="40"/>
  <c r="AO58" i="40"/>
  <c r="N58" i="40"/>
  <c r="O58" i="40" s="1"/>
  <c r="Q58" i="40" s="1"/>
  <c r="AV57" i="40"/>
  <c r="AU57" i="40"/>
  <c r="AT57" i="40"/>
  <c r="AS57" i="40"/>
  <c r="AR57" i="40"/>
  <c r="AQ57" i="40"/>
  <c r="AO57" i="40"/>
  <c r="T57" i="40"/>
  <c r="N57" i="40"/>
  <c r="O57" i="40" s="1"/>
  <c r="J57" i="40"/>
  <c r="P57" i="40" s="1"/>
  <c r="AV56" i="40"/>
  <c r="AU56" i="40"/>
  <c r="AT56" i="40"/>
  <c r="AR56" i="40"/>
  <c r="AQ56" i="40"/>
  <c r="AO56" i="40"/>
  <c r="Z56" i="40"/>
  <c r="W56" i="40"/>
  <c r="T56" i="40"/>
  <c r="P56" i="40"/>
  <c r="N56" i="40"/>
  <c r="O56" i="40" s="1"/>
  <c r="J56" i="40"/>
  <c r="AV55" i="40"/>
  <c r="AU55" i="40"/>
  <c r="AT55" i="40"/>
  <c r="AS55" i="40"/>
  <c r="AR55" i="40"/>
  <c r="AQ55" i="40"/>
  <c r="AO55" i="40"/>
  <c r="AV54" i="40"/>
  <c r="AU54" i="40"/>
  <c r="AT54" i="40"/>
  <c r="AS54" i="40"/>
  <c r="AR54" i="40"/>
  <c r="AQ54" i="40"/>
  <c r="AO54" i="40"/>
  <c r="AF54" i="40"/>
  <c r="AE54" i="40"/>
  <c r="S54" i="40"/>
  <c r="S55" i="40" s="1"/>
  <c r="R54" i="40"/>
  <c r="R55" i="40" s="1"/>
  <c r="AV53" i="40"/>
  <c r="AU53" i="40"/>
  <c r="AT53" i="40"/>
  <c r="AS53" i="40"/>
  <c r="AR53" i="40"/>
  <c r="AQ53" i="40"/>
  <c r="AO53" i="40"/>
  <c r="O53" i="40"/>
  <c r="Q53" i="40" s="1"/>
  <c r="N53" i="40"/>
  <c r="AV52" i="40"/>
  <c r="AU52" i="40"/>
  <c r="AT52" i="40"/>
  <c r="AS52" i="40"/>
  <c r="AR52" i="40"/>
  <c r="AQ52" i="40"/>
  <c r="AO52" i="40"/>
  <c r="T52" i="40"/>
  <c r="N52" i="40"/>
  <c r="O52" i="40" s="1"/>
  <c r="J52" i="40"/>
  <c r="P52" i="40" s="1"/>
  <c r="AV51" i="40"/>
  <c r="AU51" i="40"/>
  <c r="AT51" i="40"/>
  <c r="AR51" i="40"/>
  <c r="AQ51" i="40"/>
  <c r="AO51" i="40"/>
  <c r="Z51" i="40"/>
  <c r="W51" i="40"/>
  <c r="T51" i="40"/>
  <c r="P51" i="40"/>
  <c r="N51" i="40"/>
  <c r="O51" i="40" s="1"/>
  <c r="J51" i="40"/>
  <c r="AV50" i="40"/>
  <c r="AU50" i="40"/>
  <c r="AT50" i="40"/>
  <c r="AS50" i="40"/>
  <c r="AR50" i="40"/>
  <c r="AQ50" i="40"/>
  <c r="AO50" i="40"/>
  <c r="S50" i="40"/>
  <c r="AV49" i="40"/>
  <c r="AU49" i="40"/>
  <c r="AT49" i="40"/>
  <c r="AS49" i="40"/>
  <c r="AR49" i="40"/>
  <c r="AQ49" i="40"/>
  <c r="AO49" i="40"/>
  <c r="AG49" i="40"/>
  <c r="AF49" i="40"/>
  <c r="AE49" i="40"/>
  <c r="T49" i="40"/>
  <c r="T50" i="40" s="1"/>
  <c r="S49" i="40"/>
  <c r="R49" i="40"/>
  <c r="R50" i="40" s="1"/>
  <c r="AV48" i="40"/>
  <c r="AU48" i="40"/>
  <c r="AT48" i="40"/>
  <c r="AS48" i="40"/>
  <c r="AR48" i="40"/>
  <c r="AQ48" i="40"/>
  <c r="AO48" i="40"/>
  <c r="Z48" i="40"/>
  <c r="AC48" i="40" s="1"/>
  <c r="Y48" i="40"/>
  <c r="AA48" i="40" s="1"/>
  <c r="AB48" i="40" s="1"/>
  <c r="W48" i="40"/>
  <c r="N48" i="40"/>
  <c r="O48" i="40" s="1"/>
  <c r="J48" i="40"/>
  <c r="P48" i="40" s="1"/>
  <c r="P42" i="40"/>
  <c r="H42" i="40"/>
  <c r="P41" i="40"/>
  <c r="H41" i="40"/>
  <c r="AC40" i="40"/>
  <c r="H40" i="40"/>
  <c r="AC39" i="40"/>
  <c r="H39" i="40"/>
  <c r="AG84" i="40" s="1"/>
  <c r="AG88" i="40" s="1"/>
  <c r="AC38" i="40"/>
  <c r="H38" i="40"/>
  <c r="AG90" i="40" s="1"/>
  <c r="Q37" i="40"/>
  <c r="Q36" i="40"/>
  <c r="H36" i="40"/>
  <c r="Q35" i="40"/>
  <c r="H35" i="40"/>
  <c r="Z67" i="40" s="1"/>
  <c r="AC67" i="40" s="1"/>
  <c r="Q34" i="40"/>
  <c r="K34" i="40"/>
  <c r="H34" i="40"/>
  <c r="Z87" i="40" s="1"/>
  <c r="AC87" i="40" s="1"/>
  <c r="Q33" i="40"/>
  <c r="AA75" i="40" s="1"/>
  <c r="AB75" i="40" s="1"/>
  <c r="AD75" i="40" s="1"/>
  <c r="K33" i="40"/>
  <c r="I33" i="40"/>
  <c r="H33" i="40"/>
  <c r="Y98" i="40" s="1"/>
  <c r="AA98" i="40" s="1"/>
  <c r="AB98" i="40" s="1"/>
  <c r="D33" i="40"/>
  <c r="Q32" i="40"/>
  <c r="K32" i="40"/>
  <c r="H32" i="40"/>
  <c r="Y132" i="40" s="1"/>
  <c r="AA132" i="40" s="1"/>
  <c r="AB132" i="40" s="1"/>
  <c r="D32" i="40"/>
  <c r="H31" i="40"/>
  <c r="I31" i="40" s="1"/>
  <c r="D31" i="40"/>
  <c r="H29" i="40"/>
  <c r="Y45" i="40" s="1"/>
  <c r="C29" i="40"/>
  <c r="L45" i="40" s="1"/>
  <c r="H23" i="40"/>
  <c r="H44" i="40" s="1"/>
  <c r="V22" i="40"/>
  <c r="W22" i="40" s="1"/>
  <c r="H22" i="40"/>
  <c r="H43" i="40" s="1"/>
  <c r="Y126" i="40" s="1"/>
  <c r="AA126" i="40" s="1"/>
  <c r="AB126" i="40" s="1"/>
  <c r="AD126" i="40" s="1"/>
  <c r="AD127" i="40" s="1"/>
  <c r="Y135" i="40"/>
  <c r="AD135" i="40" s="1"/>
  <c r="H21" i="40"/>
  <c r="Q20" i="40"/>
  <c r="Y134" i="40" s="1"/>
  <c r="AD134" i="40" s="1"/>
  <c r="H20" i="40"/>
  <c r="V19" i="40"/>
  <c r="Y19" i="40" s="1"/>
  <c r="Q19" i="40"/>
  <c r="Y133" i="40" s="1"/>
  <c r="AD133" i="40" s="1"/>
  <c r="H19" i="40"/>
  <c r="V18" i="40"/>
  <c r="Q18" i="40"/>
  <c r="Q39" i="40" s="1"/>
  <c r="Y109" i="40" s="1"/>
  <c r="AD109" i="40" s="1"/>
  <c r="H18" i="40"/>
  <c r="V17" i="40"/>
  <c r="Q17" i="40"/>
  <c r="Q38" i="40" s="1"/>
  <c r="H17" i="40"/>
  <c r="H16" i="40"/>
  <c r="H37" i="40" s="1"/>
  <c r="K15" i="40"/>
  <c r="K14" i="40"/>
  <c r="K13" i="40"/>
  <c r="K12" i="40"/>
  <c r="I12" i="40"/>
  <c r="D12" i="40"/>
  <c r="K11" i="40"/>
  <c r="I11" i="40"/>
  <c r="D11" i="40"/>
  <c r="K10" i="40"/>
  <c r="I10" i="40"/>
  <c r="D10" i="40"/>
  <c r="H8" i="40"/>
  <c r="Q144" i="40" l="1"/>
  <c r="U76" i="47"/>
  <c r="U77" i="47" s="1"/>
  <c r="T54" i="40"/>
  <c r="T55" i="40" s="1"/>
  <c r="Q71" i="40"/>
  <c r="AG59" i="44"/>
  <c r="Q98" i="40"/>
  <c r="Q107" i="40"/>
  <c r="AD62" i="44"/>
  <c r="AC51" i="40"/>
  <c r="AA63" i="40"/>
  <c r="AB63" i="40" s="1"/>
  <c r="AD63" i="40" s="1"/>
  <c r="W18" i="40"/>
  <c r="Q78" i="40"/>
  <c r="Q79" i="40" s="1"/>
  <c r="Q87" i="40"/>
  <c r="Q108" i="40"/>
  <c r="Q88" i="44"/>
  <c r="T59" i="40"/>
  <c r="T60" i="40" s="1"/>
  <c r="AC56" i="40"/>
  <c r="Q143" i="40"/>
  <c r="AD56" i="44"/>
  <c r="Q54" i="44"/>
  <c r="Q121" i="40"/>
  <c r="Q95" i="44"/>
  <c r="U90" i="44" s="1"/>
  <c r="AH90" i="44" s="1"/>
  <c r="AH95" i="44" s="1"/>
  <c r="K31" i="40"/>
  <c r="Q51" i="40"/>
  <c r="Q62" i="40"/>
  <c r="AE113" i="40"/>
  <c r="AD137" i="44"/>
  <c r="AI130" i="47"/>
  <c r="M12" i="45" s="1"/>
  <c r="N12" i="45" s="1"/>
  <c r="O12" i="45" s="1"/>
  <c r="AG69" i="44"/>
  <c r="AD148" i="47"/>
  <c r="AI143" i="47" s="1"/>
  <c r="AD59" i="47"/>
  <c r="AJ126" i="47"/>
  <c r="AL126" i="47"/>
  <c r="AD125" i="47"/>
  <c r="AI120" i="47" s="1"/>
  <c r="P16" i="46"/>
  <c r="Q16" i="46" s="1"/>
  <c r="R16" i="46" s="1"/>
  <c r="P12" i="46"/>
  <c r="Q12" i="46" s="1"/>
  <c r="R12" i="46" s="1"/>
  <c r="P10" i="46"/>
  <c r="Q10" i="46" s="1"/>
  <c r="R10" i="46" s="1"/>
  <c r="AD101" i="47"/>
  <c r="AI96" i="47" s="1"/>
  <c r="AJ132" i="47"/>
  <c r="M13" i="45"/>
  <c r="N13" i="45" s="1"/>
  <c r="O13" i="45" s="1"/>
  <c r="AI84" i="47"/>
  <c r="P7" i="46" s="1"/>
  <c r="Q7" i="46" s="1"/>
  <c r="R7" i="46" s="1"/>
  <c r="AI56" i="47"/>
  <c r="AG60" i="47" s="1"/>
  <c r="AD76" i="47"/>
  <c r="AD106" i="47"/>
  <c r="AI102" i="47" s="1"/>
  <c r="AJ128" i="47"/>
  <c r="AL128" i="47"/>
  <c r="AD119" i="47"/>
  <c r="AI114" i="47" s="1"/>
  <c r="AI48" i="47"/>
  <c r="AD83" i="47" s="1"/>
  <c r="AI107" i="47"/>
  <c r="M10" i="45" s="1"/>
  <c r="N10" i="45" s="1"/>
  <c r="O10" i="45" s="1"/>
  <c r="AI61" i="47"/>
  <c r="AD65" i="47" s="1"/>
  <c r="AL130" i="47"/>
  <c r="AD142" i="47"/>
  <c r="AI137" i="47" s="1"/>
  <c r="AI51" i="47"/>
  <c r="M4" i="45" s="1"/>
  <c r="N4" i="45" s="1"/>
  <c r="O4" i="45" s="1"/>
  <c r="AD95" i="47"/>
  <c r="AI90" i="47" s="1"/>
  <c r="M8" i="45" s="1"/>
  <c r="N8" i="45" s="1"/>
  <c r="O8" i="45" s="1"/>
  <c r="U79" i="47"/>
  <c r="U80" i="47" s="1"/>
  <c r="AH78" i="47"/>
  <c r="AH79" i="47" s="1"/>
  <c r="AI81" i="47"/>
  <c r="AL120" i="47"/>
  <c r="AJ120" i="47"/>
  <c r="AI66" i="47"/>
  <c r="AH89" i="47" s="1"/>
  <c r="AD52" i="44"/>
  <c r="AD54" i="44"/>
  <c r="AD121" i="44"/>
  <c r="AD107" i="44"/>
  <c r="AD113" i="44" s="1"/>
  <c r="AD122" i="44"/>
  <c r="AD92" i="44"/>
  <c r="AD102" i="44"/>
  <c r="AD78" i="44"/>
  <c r="AD79" i="44" s="1"/>
  <c r="AD66" i="44"/>
  <c r="AD69" i="44" s="1"/>
  <c r="U148" i="44"/>
  <c r="AH143" i="44"/>
  <c r="AH148" i="44" s="1"/>
  <c r="AL132" i="44"/>
  <c r="AJ132" i="44"/>
  <c r="Q60" i="44"/>
  <c r="U56" i="44"/>
  <c r="U113" i="44"/>
  <c r="AH107" i="44"/>
  <c r="AH113" i="44" s="1"/>
  <c r="AI107" i="44" s="1"/>
  <c r="U101" i="44"/>
  <c r="AH96" i="44"/>
  <c r="AH101" i="44" s="1"/>
  <c r="AH102" i="44"/>
  <c r="AH106" i="44" s="1"/>
  <c r="U106" i="44"/>
  <c r="U66" i="44"/>
  <c r="Q70" i="44"/>
  <c r="Q77" i="44"/>
  <c r="U71" i="44"/>
  <c r="AH48" i="44"/>
  <c r="AH49" i="44" s="1"/>
  <c r="AI48" i="44" s="1"/>
  <c r="U49" i="44"/>
  <c r="U50" i="44" s="1"/>
  <c r="AD114" i="44"/>
  <c r="AG76" i="44"/>
  <c r="U142" i="44"/>
  <c r="AH137" i="44"/>
  <c r="AH142" i="44" s="1"/>
  <c r="AD81" i="44"/>
  <c r="AD82" i="44" s="1"/>
  <c r="AD128" i="44"/>
  <c r="AD129" i="44" s="1"/>
  <c r="AD145" i="44"/>
  <c r="AH120" i="44"/>
  <c r="AH125" i="44" s="1"/>
  <c r="U125" i="44"/>
  <c r="Q89" i="44"/>
  <c r="U84" i="44"/>
  <c r="AD73" i="44"/>
  <c r="AD90" i="44"/>
  <c r="U82" i="44"/>
  <c r="U83" i="44" s="1"/>
  <c r="AH81" i="44"/>
  <c r="AH82" i="44" s="1"/>
  <c r="AD103" i="44"/>
  <c r="AD106" i="44" s="1"/>
  <c r="AI102" i="44" s="1"/>
  <c r="AD97" i="44"/>
  <c r="AD91" i="44"/>
  <c r="AI126" i="44"/>
  <c r="AD138" i="44"/>
  <c r="AH130" i="44"/>
  <c r="AH131" i="44" s="1"/>
  <c r="U131" i="44"/>
  <c r="Q65" i="44"/>
  <c r="U61" i="44"/>
  <c r="AH78" i="44"/>
  <c r="AH79" i="44" s="1"/>
  <c r="U79" i="44"/>
  <c r="U80" i="44" s="1"/>
  <c r="AD57" i="44"/>
  <c r="AD87" i="44"/>
  <c r="AD115" i="44"/>
  <c r="AD139" i="44"/>
  <c r="Q55" i="44"/>
  <c r="U51" i="44"/>
  <c r="AH128" i="44"/>
  <c r="AH129" i="44" s="1"/>
  <c r="U129" i="44"/>
  <c r="U119" i="44"/>
  <c r="AH114" i="44"/>
  <c r="AH119" i="44" s="1"/>
  <c r="AD59" i="44"/>
  <c r="AD120" i="44"/>
  <c r="U95" i="44"/>
  <c r="AD61" i="44"/>
  <c r="AD64" i="44" s="1"/>
  <c r="AD116" i="44"/>
  <c r="AD130" i="44"/>
  <c r="AD131" i="44" s="1"/>
  <c r="AD143" i="44"/>
  <c r="AD71" i="44"/>
  <c r="AD96" i="44"/>
  <c r="AD85" i="44"/>
  <c r="AD144" i="44"/>
  <c r="Q136" i="40"/>
  <c r="U132" i="40" s="1"/>
  <c r="AG57" i="40"/>
  <c r="T64" i="40"/>
  <c r="T65" i="40" s="1"/>
  <c r="T69" i="40"/>
  <c r="T70" i="40" s="1"/>
  <c r="T95" i="40"/>
  <c r="T101" i="40"/>
  <c r="AG52" i="40"/>
  <c r="T76" i="40"/>
  <c r="T77" i="40" s="1"/>
  <c r="AG51" i="40"/>
  <c r="Q137" i="40"/>
  <c r="Y18" i="40"/>
  <c r="Q61" i="40"/>
  <c r="Q64" i="40" s="1"/>
  <c r="Q84" i="40"/>
  <c r="Q88" i="40" s="1"/>
  <c r="Q116" i="40"/>
  <c r="Q119" i="40" s="1"/>
  <c r="U114" i="40" s="1"/>
  <c r="Q138" i="40"/>
  <c r="Y22" i="40"/>
  <c r="Q90" i="40"/>
  <c r="Q92" i="40"/>
  <c r="R113" i="40"/>
  <c r="Q128" i="40"/>
  <c r="Q129" i="40" s="1"/>
  <c r="U128" i="40" s="1"/>
  <c r="Q48" i="40"/>
  <c r="Q49" i="40" s="1"/>
  <c r="Q50" i="40" s="1"/>
  <c r="Q52" i="40"/>
  <c r="Q54" i="40" s="1"/>
  <c r="Q56" i="40"/>
  <c r="Q59" i="40" s="1"/>
  <c r="Q57" i="40"/>
  <c r="Q145" i="40"/>
  <c r="Q148" i="40" s="1"/>
  <c r="U143" i="40" s="1"/>
  <c r="R19" i="42"/>
  <c r="R17" i="42"/>
  <c r="R21" i="42"/>
  <c r="R25" i="42"/>
  <c r="R27" i="42"/>
  <c r="R29" i="42"/>
  <c r="R33" i="42"/>
  <c r="R34" i="42"/>
  <c r="R35" i="42"/>
  <c r="R37" i="42"/>
  <c r="R41" i="42"/>
  <c r="R43" i="42"/>
  <c r="R24" i="42"/>
  <c r="R32" i="42"/>
  <c r="R26" i="42"/>
  <c r="R40" i="42"/>
  <c r="R20" i="42"/>
  <c r="R23" i="42"/>
  <c r="R28" i="42"/>
  <c r="R31" i="42"/>
  <c r="R36" i="42"/>
  <c r="R39" i="42"/>
  <c r="R42" i="42"/>
  <c r="R18" i="42"/>
  <c r="R22" i="42"/>
  <c r="R30" i="42"/>
  <c r="R38" i="42"/>
  <c r="R44" i="42"/>
  <c r="Y91" i="40"/>
  <c r="AA91" i="40" s="1"/>
  <c r="AB91" i="40" s="1"/>
  <c r="Y85" i="40"/>
  <c r="AA85" i="40" s="1"/>
  <c r="AB85" i="40" s="1"/>
  <c r="Y97" i="40"/>
  <c r="AA97" i="40" s="1"/>
  <c r="AB97" i="40" s="1"/>
  <c r="Y67" i="40"/>
  <c r="AA67" i="40" s="1"/>
  <c r="AB67" i="40" s="1"/>
  <c r="AD67" i="40" s="1"/>
  <c r="Y72" i="40"/>
  <c r="AA72" i="40" s="1"/>
  <c r="AB72" i="40" s="1"/>
  <c r="Y62" i="40"/>
  <c r="AA62" i="40" s="1"/>
  <c r="AB62" i="40" s="1"/>
  <c r="AD62" i="40" s="1"/>
  <c r="Y57" i="40"/>
  <c r="AA57" i="40" s="1"/>
  <c r="AB57" i="40" s="1"/>
  <c r="Y52" i="40"/>
  <c r="AA52" i="40" s="1"/>
  <c r="AB52" i="40" s="1"/>
  <c r="K37" i="40"/>
  <c r="Y103" i="40" s="1"/>
  <c r="AA103" i="40" s="1"/>
  <c r="AB103" i="40" s="1"/>
  <c r="AD48" i="40"/>
  <c r="AD49" i="40" s="1"/>
  <c r="Y144" i="40"/>
  <c r="AA144" i="40" s="1"/>
  <c r="AB144" i="40" s="1"/>
  <c r="Y115" i="40"/>
  <c r="AA115" i="40" s="1"/>
  <c r="AB115" i="40" s="1"/>
  <c r="Y121" i="40"/>
  <c r="AA121" i="40" s="1"/>
  <c r="AB121" i="40" s="1"/>
  <c r="Y138" i="40"/>
  <c r="AA138" i="40" s="1"/>
  <c r="AB138" i="40" s="1"/>
  <c r="K44" i="40"/>
  <c r="Y90" i="40"/>
  <c r="AA90" i="40" s="1"/>
  <c r="AB90" i="40" s="1"/>
  <c r="Y96" i="40"/>
  <c r="AA96" i="40" s="1"/>
  <c r="AB96" i="40" s="1"/>
  <c r="Y66" i="40"/>
  <c r="AA66" i="40" s="1"/>
  <c r="AB66" i="40" s="1"/>
  <c r="Y61" i="40"/>
  <c r="AA61" i="40" s="1"/>
  <c r="AB61" i="40" s="1"/>
  <c r="AD61" i="40" s="1"/>
  <c r="Y56" i="40"/>
  <c r="AA56" i="40" s="1"/>
  <c r="AB56" i="40" s="1"/>
  <c r="AD56" i="40" s="1"/>
  <c r="Y51" i="40"/>
  <c r="AA51" i="40" s="1"/>
  <c r="AB51" i="40" s="1"/>
  <c r="AD51" i="40" s="1"/>
  <c r="Y71" i="40"/>
  <c r="AA71" i="40" s="1"/>
  <c r="AB71" i="40" s="1"/>
  <c r="Y78" i="40"/>
  <c r="AA78" i="40" s="1"/>
  <c r="AB78" i="40" s="1"/>
  <c r="Y87" i="40"/>
  <c r="AA87" i="40" s="1"/>
  <c r="AB87" i="40" s="1"/>
  <c r="AD87" i="40" s="1"/>
  <c r="K36" i="40"/>
  <c r="K43" i="40"/>
  <c r="Q65" i="40"/>
  <c r="U61" i="40"/>
  <c r="Q66" i="40"/>
  <c r="Q69" i="40" s="1"/>
  <c r="Q81" i="40"/>
  <c r="Q82" i="40" s="1"/>
  <c r="AA93" i="40"/>
  <c r="AB93" i="40" s="1"/>
  <c r="AD93" i="40" s="1"/>
  <c r="AA99" i="40"/>
  <c r="AB99" i="40" s="1"/>
  <c r="AD99" i="40" s="1"/>
  <c r="AA74" i="40"/>
  <c r="AB74" i="40" s="1"/>
  <c r="AD74" i="40" s="1"/>
  <c r="AE146" i="40"/>
  <c r="AE148" i="40" s="1"/>
  <c r="AE117" i="40"/>
  <c r="AE119" i="40" s="1"/>
  <c r="AE123" i="40"/>
  <c r="AE125" i="40" s="1"/>
  <c r="AE140" i="40"/>
  <c r="AE142" i="40" s="1"/>
  <c r="AE104" i="40"/>
  <c r="AE106" i="40" s="1"/>
  <c r="Q76" i="40"/>
  <c r="Q72" i="40"/>
  <c r="Q80" i="40"/>
  <c r="U78" i="40"/>
  <c r="AG56" i="40"/>
  <c r="AG59" i="40" s="1"/>
  <c r="AG61" i="40"/>
  <c r="AG62" i="40"/>
  <c r="Z66" i="40"/>
  <c r="AC66" i="40" s="1"/>
  <c r="AA68" i="40"/>
  <c r="AB68" i="40" s="1"/>
  <c r="AD68" i="40" s="1"/>
  <c r="AG72" i="40"/>
  <c r="Y73" i="40"/>
  <c r="AA73" i="40" s="1"/>
  <c r="AB73" i="40" s="1"/>
  <c r="Y81" i="40"/>
  <c r="AA81" i="40" s="1"/>
  <c r="AB81" i="40" s="1"/>
  <c r="Y84" i="40"/>
  <c r="AA84" i="40" s="1"/>
  <c r="AB84" i="40" s="1"/>
  <c r="Q103" i="40"/>
  <c r="Q106" i="40" s="1"/>
  <c r="U102" i="40" s="1"/>
  <c r="AH128" i="40"/>
  <c r="AH129" i="40" s="1"/>
  <c r="U129" i="40"/>
  <c r="AG66" i="40"/>
  <c r="AG67" i="40"/>
  <c r="Z73" i="40"/>
  <c r="AC73" i="40" s="1"/>
  <c r="Z78" i="40"/>
  <c r="AC78" i="40" s="1"/>
  <c r="Z81" i="40"/>
  <c r="AC81" i="40" s="1"/>
  <c r="Z84" i="40"/>
  <c r="AC84" i="40" s="1"/>
  <c r="Q113" i="40"/>
  <c r="Y24" i="40"/>
  <c r="AD132" i="40"/>
  <c r="AD136" i="40" s="1"/>
  <c r="AA94" i="40"/>
  <c r="AB94" i="40" s="1"/>
  <c r="AD94" i="40" s="1"/>
  <c r="AA100" i="40"/>
  <c r="AB100" i="40" s="1"/>
  <c r="AD100" i="40" s="1"/>
  <c r="Z121" i="40"/>
  <c r="AC121" i="40" s="1"/>
  <c r="Z138" i="40"/>
  <c r="AC138" i="40" s="1"/>
  <c r="Z91" i="40"/>
  <c r="AC91" i="40" s="1"/>
  <c r="Z97" i="40"/>
  <c r="AC97" i="40" s="1"/>
  <c r="Z144" i="40"/>
  <c r="AC144" i="40" s="1"/>
  <c r="Z115" i="40"/>
  <c r="AC115" i="40" s="1"/>
  <c r="Z103" i="40"/>
  <c r="AC103" i="40" s="1"/>
  <c r="I32" i="40"/>
  <c r="Y139" i="40"/>
  <c r="AA139" i="40" s="1"/>
  <c r="AB139" i="40" s="1"/>
  <c r="Y143" i="40"/>
  <c r="AA143" i="40" s="1"/>
  <c r="AB143" i="40" s="1"/>
  <c r="AD143" i="40" s="1"/>
  <c r="Y114" i="40"/>
  <c r="AA114" i="40" s="1"/>
  <c r="AB114" i="40" s="1"/>
  <c r="Y107" i="40"/>
  <c r="AA107" i="40" s="1"/>
  <c r="AB107" i="40" s="1"/>
  <c r="Y137" i="40"/>
  <c r="AA137" i="40" s="1"/>
  <c r="AB137" i="40" s="1"/>
  <c r="Y122" i="40"/>
  <c r="AA122" i="40" s="1"/>
  <c r="AB122" i="40" s="1"/>
  <c r="Y120" i="40"/>
  <c r="AA120" i="40" s="1"/>
  <c r="AB120" i="40" s="1"/>
  <c r="Y145" i="40"/>
  <c r="AA145" i="40" s="1"/>
  <c r="AB145" i="40" s="1"/>
  <c r="Y108" i="40"/>
  <c r="AA108" i="40" s="1"/>
  <c r="AB108" i="40" s="1"/>
  <c r="Y92" i="40"/>
  <c r="AA92" i="40" s="1"/>
  <c r="AB92" i="40" s="1"/>
  <c r="AD92" i="40" s="1"/>
  <c r="Y130" i="40"/>
  <c r="AA130" i="40" s="1"/>
  <c r="AB130" i="40" s="1"/>
  <c r="Y116" i="40"/>
  <c r="AA116" i="40" s="1"/>
  <c r="AB116" i="40" s="1"/>
  <c r="Y128" i="40"/>
  <c r="AA128" i="40" s="1"/>
  <c r="AB128" i="40" s="1"/>
  <c r="Y102" i="40"/>
  <c r="AA102" i="40" s="1"/>
  <c r="AB102" i="40" s="1"/>
  <c r="AD102" i="40" s="1"/>
  <c r="Z143" i="40"/>
  <c r="AC143" i="40" s="1"/>
  <c r="Z132" i="40"/>
  <c r="AC132" i="40" s="1"/>
  <c r="Z114" i="40"/>
  <c r="AC114" i="40" s="1"/>
  <c r="Z145" i="40"/>
  <c r="AC145" i="40" s="1"/>
  <c r="Z130" i="40"/>
  <c r="AC130" i="40" s="1"/>
  <c r="Z120" i="40"/>
  <c r="AC120" i="40" s="1"/>
  <c r="Z116" i="40"/>
  <c r="AC116" i="40" s="1"/>
  <c r="Z108" i="40"/>
  <c r="AC108" i="40" s="1"/>
  <c r="Z96" i="40"/>
  <c r="AC96" i="40" s="1"/>
  <c r="Z92" i="40"/>
  <c r="AC92" i="40" s="1"/>
  <c r="Z98" i="40"/>
  <c r="AC98" i="40" s="1"/>
  <c r="AD98" i="40" s="1"/>
  <c r="Z128" i="40"/>
  <c r="AC128" i="40" s="1"/>
  <c r="Z107" i="40"/>
  <c r="AC107" i="40" s="1"/>
  <c r="Z139" i="40"/>
  <c r="AC139" i="40" s="1"/>
  <c r="Z137" i="40"/>
  <c r="AC137" i="40" s="1"/>
  <c r="Z122" i="40"/>
  <c r="AC122" i="40" s="1"/>
  <c r="Z90" i="40"/>
  <c r="AC90" i="40" s="1"/>
  <c r="K35" i="40"/>
  <c r="AG141" i="40"/>
  <c r="AG142" i="40" s="1"/>
  <c r="AG97" i="40"/>
  <c r="AG147" i="40"/>
  <c r="AG148" i="40" s="1"/>
  <c r="AG118" i="40"/>
  <c r="AG119" i="40" s="1"/>
  <c r="AG124" i="40"/>
  <c r="AG125" i="40" s="1"/>
  <c r="AG96" i="40"/>
  <c r="AG91" i="40"/>
  <c r="AG95" i="40" s="1"/>
  <c r="Z52" i="40"/>
  <c r="AC52" i="40" s="1"/>
  <c r="AA53" i="40"/>
  <c r="AB53" i="40" s="1"/>
  <c r="AD53" i="40" s="1"/>
  <c r="Z57" i="40"/>
  <c r="AC57" i="40" s="1"/>
  <c r="AA58" i="40"/>
  <c r="AB58" i="40" s="1"/>
  <c r="AD58" i="40" s="1"/>
  <c r="Z71" i="40"/>
  <c r="AC71" i="40" s="1"/>
  <c r="Z85" i="40"/>
  <c r="AC85" i="40" s="1"/>
  <c r="Q91" i="40"/>
  <c r="Q95" i="40" s="1"/>
  <c r="Z102" i="40"/>
  <c r="AC102" i="40" s="1"/>
  <c r="AH132" i="40"/>
  <c r="AH136" i="40" s="1"/>
  <c r="U136" i="40"/>
  <c r="AG71" i="40"/>
  <c r="AG76" i="40" s="1"/>
  <c r="Z72" i="40"/>
  <c r="AC72" i="40" s="1"/>
  <c r="Q85" i="40"/>
  <c r="Q96" i="40"/>
  <c r="Q120" i="40"/>
  <c r="Q122" i="40"/>
  <c r="P126" i="40"/>
  <c r="Q126" i="40" s="1"/>
  <c r="Q127" i="40" s="1"/>
  <c r="U126" i="40" s="1"/>
  <c r="Q130" i="40"/>
  <c r="Q131" i="40" s="1"/>
  <c r="U130" i="40" s="1"/>
  <c r="Q139" i="40"/>
  <c r="Q142" i="40" s="1"/>
  <c r="U137" i="40" s="1"/>
  <c r="A3" i="34"/>
  <c r="M9" i="45" l="1"/>
  <c r="N9" i="45" s="1"/>
  <c r="O9" i="45" s="1"/>
  <c r="AJ96" i="47"/>
  <c r="AL143" i="47"/>
  <c r="AJ143" i="47"/>
  <c r="U119" i="40"/>
  <c r="AH114" i="40"/>
  <c r="AH119" i="40" s="1"/>
  <c r="U48" i="40"/>
  <c r="AG101" i="40"/>
  <c r="Q101" i="40"/>
  <c r="U96" i="40" s="1"/>
  <c r="AD139" i="40"/>
  <c r="AD81" i="40"/>
  <c r="AD82" i="40" s="1"/>
  <c r="AI130" i="44"/>
  <c r="AJ130" i="47"/>
  <c r="P8" i="46"/>
  <c r="Q8" i="46" s="1"/>
  <c r="R8" i="46" s="1"/>
  <c r="P6" i="46"/>
  <c r="Q6" i="46" s="1"/>
  <c r="R6" i="46" s="1"/>
  <c r="P17" i="46"/>
  <c r="Q17" i="46" s="1"/>
  <c r="R17" i="46" s="1"/>
  <c r="P5" i="46"/>
  <c r="Q5" i="46" s="1"/>
  <c r="R5" i="46" s="1"/>
  <c r="AH60" i="47"/>
  <c r="M5" i="45"/>
  <c r="N5" i="45" s="1"/>
  <c r="O5" i="45" s="1"/>
  <c r="AH83" i="47"/>
  <c r="M3" i="45"/>
  <c r="N3" i="45" s="1"/>
  <c r="O3" i="45" s="1"/>
  <c r="P14" i="46"/>
  <c r="Q14" i="46" s="1"/>
  <c r="R14" i="46" s="1"/>
  <c r="P13" i="46"/>
  <c r="Q13" i="46" s="1"/>
  <c r="R13" i="46" s="1"/>
  <c r="P15" i="46"/>
  <c r="Q15" i="46" s="1"/>
  <c r="R15" i="46" s="1"/>
  <c r="P11" i="46"/>
  <c r="Q11" i="46" s="1"/>
  <c r="R11" i="46" s="1"/>
  <c r="P9" i="46"/>
  <c r="Q9" i="46" s="1"/>
  <c r="R9" i="46" s="1"/>
  <c r="AL96" i="47"/>
  <c r="AH80" i="47"/>
  <c r="AL51" i="47"/>
  <c r="AJ51" i="47"/>
  <c r="AF55" i="47"/>
  <c r="AE55" i="47"/>
  <c r="AG80" i="47"/>
  <c r="AL48" i="47"/>
  <c r="AF83" i="47"/>
  <c r="AJ48" i="47"/>
  <c r="AE83" i="47"/>
  <c r="AE80" i="47"/>
  <c r="AG50" i="47"/>
  <c r="AE50" i="47"/>
  <c r="AF80" i="47"/>
  <c r="AF50" i="47"/>
  <c r="AG83" i="47"/>
  <c r="AL56" i="47"/>
  <c r="AJ56" i="47"/>
  <c r="AF60" i="47"/>
  <c r="AE60" i="47"/>
  <c r="AI85" i="47"/>
  <c r="AL84" i="47"/>
  <c r="AJ84" i="47"/>
  <c r="AF89" i="47"/>
  <c r="AL66" i="47"/>
  <c r="AJ66" i="47"/>
  <c r="AE77" i="47"/>
  <c r="AF70" i="47"/>
  <c r="AE89" i="47"/>
  <c r="AG89" i="47"/>
  <c r="AF77" i="47"/>
  <c r="AE70" i="47"/>
  <c r="AD55" i="47"/>
  <c r="AD80" i="47"/>
  <c r="AL107" i="47"/>
  <c r="AJ107" i="47"/>
  <c r="AL114" i="47"/>
  <c r="AJ114" i="47"/>
  <c r="AL102" i="47"/>
  <c r="AJ102" i="47"/>
  <c r="AD60" i="47"/>
  <c r="AH50" i="47"/>
  <c r="AD70" i="47"/>
  <c r="AL81" i="47"/>
  <c r="AJ81" i="47"/>
  <c r="AH70" i="47"/>
  <c r="AL137" i="47"/>
  <c r="E160" i="47" s="1"/>
  <c r="F160" i="47" s="1"/>
  <c r="M17" i="45" s="1"/>
  <c r="N17" i="45" s="1"/>
  <c r="O17" i="45" s="1"/>
  <c r="AJ137" i="47"/>
  <c r="AH55" i="47"/>
  <c r="AI78" i="47"/>
  <c r="AG77" i="47"/>
  <c r="AG55" i="47"/>
  <c r="AG70" i="47"/>
  <c r="AJ90" i="47"/>
  <c r="AL90" i="47"/>
  <c r="AH77" i="47"/>
  <c r="AJ61" i="47"/>
  <c r="AL61" i="47"/>
  <c r="AE65" i="47"/>
  <c r="AF65" i="47"/>
  <c r="AG65" i="47"/>
  <c r="AD50" i="47"/>
  <c r="AD77" i="47"/>
  <c r="AI71" i="47"/>
  <c r="M7" i="45" s="1"/>
  <c r="N7" i="45" s="1"/>
  <c r="O7" i="45" s="1"/>
  <c r="AD89" i="47"/>
  <c r="AH65" i="47"/>
  <c r="AD125" i="44"/>
  <c r="AI120" i="44" s="1"/>
  <c r="AJ120" i="44" s="1"/>
  <c r="AD101" i="44"/>
  <c r="AI96" i="44" s="1"/>
  <c r="AJ96" i="44" s="1"/>
  <c r="AD142" i="44"/>
  <c r="AI137" i="44" s="1"/>
  <c r="AJ137" i="44" s="1"/>
  <c r="AD88" i="44"/>
  <c r="AD95" i="44"/>
  <c r="AI90" i="44" s="1"/>
  <c r="AD50" i="44"/>
  <c r="AD80" i="44"/>
  <c r="AH80" i="44"/>
  <c r="AH83" i="44"/>
  <c r="AL107" i="44"/>
  <c r="AJ107" i="44"/>
  <c r="AL130" i="44"/>
  <c r="AJ130" i="44"/>
  <c r="AD83" i="44"/>
  <c r="AI81" i="44"/>
  <c r="AD119" i="44"/>
  <c r="AI114" i="44" s="1"/>
  <c r="AE83" i="44"/>
  <c r="AF83" i="44"/>
  <c r="AE80" i="44"/>
  <c r="AE50" i="44"/>
  <c r="AJ48" i="44"/>
  <c r="AF50" i="44"/>
  <c r="AL48" i="44"/>
  <c r="AG83" i="44"/>
  <c r="AG50" i="44"/>
  <c r="AG80" i="44"/>
  <c r="AF80" i="44"/>
  <c r="AL102" i="44"/>
  <c r="AJ102" i="44"/>
  <c r="U64" i="44"/>
  <c r="U65" i="44" s="1"/>
  <c r="AH61" i="44"/>
  <c r="AH64" i="44" s="1"/>
  <c r="AL126" i="44"/>
  <c r="AJ126" i="44"/>
  <c r="AD76" i="44"/>
  <c r="AI61" i="44"/>
  <c r="AD65" i="44" s="1"/>
  <c r="AH84" i="44"/>
  <c r="AH88" i="44" s="1"/>
  <c r="AI84" i="44" s="1"/>
  <c r="U88" i="44"/>
  <c r="U89" i="44" s="1"/>
  <c r="AH50" i="44"/>
  <c r="U69" i="44"/>
  <c r="U70" i="44" s="1"/>
  <c r="AH66" i="44"/>
  <c r="AH69" i="44" s="1"/>
  <c r="AH56" i="44"/>
  <c r="AH59" i="44" s="1"/>
  <c r="AI56" i="44" s="1"/>
  <c r="U59" i="44"/>
  <c r="U60" i="44" s="1"/>
  <c r="AD148" i="44"/>
  <c r="AI143" i="44" s="1"/>
  <c r="AH51" i="44"/>
  <c r="AH54" i="44" s="1"/>
  <c r="U54" i="44"/>
  <c r="U55" i="44" s="1"/>
  <c r="AI78" i="44"/>
  <c r="AI128" i="44"/>
  <c r="U76" i="44"/>
  <c r="U77" i="44" s="1"/>
  <c r="AH71" i="44"/>
  <c r="AH76" i="44" s="1"/>
  <c r="AG54" i="40"/>
  <c r="U90" i="40"/>
  <c r="U95" i="40" s="1"/>
  <c r="AD64" i="40"/>
  <c r="Q55" i="40"/>
  <c r="U51" i="40"/>
  <c r="AH51" i="40" s="1"/>
  <c r="AH54" i="40" s="1"/>
  <c r="AH143" i="40"/>
  <c r="AH148" i="40" s="1"/>
  <c r="U148" i="40"/>
  <c r="U107" i="40"/>
  <c r="U106" i="40"/>
  <c r="AH102" i="40"/>
  <c r="AH106" i="40" s="1"/>
  <c r="U142" i="40"/>
  <c r="AH137" i="40"/>
  <c r="AH142" i="40" s="1"/>
  <c r="AH90" i="40"/>
  <c r="AH95" i="40" s="1"/>
  <c r="AD96" i="40"/>
  <c r="AD121" i="40"/>
  <c r="AD52" i="40"/>
  <c r="AD54" i="40" s="1"/>
  <c r="AD122" i="40"/>
  <c r="AI132" i="40"/>
  <c r="O15" i="41" s="1"/>
  <c r="P15" i="41" s="1"/>
  <c r="Q15" i="41" s="1"/>
  <c r="Q125" i="40"/>
  <c r="U120" i="40" s="1"/>
  <c r="AD128" i="40"/>
  <c r="AD129" i="40" s="1"/>
  <c r="AI128" i="40" s="1"/>
  <c r="O16" i="41" s="1"/>
  <c r="P16" i="41" s="1"/>
  <c r="Q16" i="41" s="1"/>
  <c r="AD137" i="40"/>
  <c r="Q89" i="40"/>
  <c r="U84" i="40"/>
  <c r="U71" i="40"/>
  <c r="Q77" i="40"/>
  <c r="Q70" i="40"/>
  <c r="U66" i="40"/>
  <c r="AD90" i="40"/>
  <c r="AD115" i="40"/>
  <c r="AH48" i="40"/>
  <c r="AH49" i="40" s="1"/>
  <c r="U49" i="40"/>
  <c r="U50" i="40" s="1"/>
  <c r="AD57" i="40"/>
  <c r="AD59" i="40" s="1"/>
  <c r="AD97" i="40"/>
  <c r="U113" i="40"/>
  <c r="AH107" i="40"/>
  <c r="AH113" i="40" s="1"/>
  <c r="AD116" i="40"/>
  <c r="AD145" i="40"/>
  <c r="AD107" i="40"/>
  <c r="AD73" i="40"/>
  <c r="AH78" i="40"/>
  <c r="AH79" i="40" s="1"/>
  <c r="U79" i="40"/>
  <c r="U80" i="40" s="1"/>
  <c r="Q83" i="40"/>
  <c r="U81" i="40"/>
  <c r="U64" i="40"/>
  <c r="U65" i="40" s="1"/>
  <c r="AH61" i="40"/>
  <c r="AH64" i="40" s="1"/>
  <c r="AD78" i="40"/>
  <c r="AD79" i="40" s="1"/>
  <c r="AD144" i="40"/>
  <c r="AD85" i="40"/>
  <c r="AD108" i="40"/>
  <c r="AH130" i="40"/>
  <c r="AH131" i="40" s="1"/>
  <c r="U131" i="40"/>
  <c r="U101" i="40"/>
  <c r="AH96" i="40"/>
  <c r="AH101" i="40" s="1"/>
  <c r="AH126" i="40"/>
  <c r="AH127" i="40" s="1"/>
  <c r="AI126" i="40" s="1"/>
  <c r="O13" i="41" s="1"/>
  <c r="P13" i="41" s="1"/>
  <c r="Q13" i="41" s="1"/>
  <c r="U127" i="40"/>
  <c r="AD130" i="40"/>
  <c r="AD131" i="40" s="1"/>
  <c r="AD120" i="40"/>
  <c r="AD114" i="40"/>
  <c r="AG69" i="40"/>
  <c r="AD84" i="40"/>
  <c r="AG64" i="40"/>
  <c r="Q60" i="40"/>
  <c r="U56" i="40"/>
  <c r="AD71" i="40"/>
  <c r="AD66" i="40"/>
  <c r="AD69" i="40" s="1"/>
  <c r="AD138" i="40"/>
  <c r="U54" i="40"/>
  <c r="U55" i="40" s="1"/>
  <c r="AD103" i="40"/>
  <c r="AD106" i="40" s="1"/>
  <c r="AI102" i="40" s="1"/>
  <c r="AD72" i="40"/>
  <c r="AD91" i="40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H3" i="38"/>
  <c r="J2" i="38"/>
  <c r="H2" i="38"/>
  <c r="N4" i="37"/>
  <c r="AL120" i="44" l="1"/>
  <c r="AL96" i="44"/>
  <c r="AD148" i="40"/>
  <c r="AI143" i="40" s="1"/>
  <c r="AL85" i="47"/>
  <c r="AJ85" i="47"/>
  <c r="AI72" i="47"/>
  <c r="M6" i="45" s="1"/>
  <c r="N6" i="45" s="1"/>
  <c r="O6" i="45" s="1"/>
  <c r="AL71" i="47"/>
  <c r="AJ71" i="47"/>
  <c r="E158" i="47"/>
  <c r="F158" i="47" s="1"/>
  <c r="M15" i="45" s="1"/>
  <c r="N15" i="45" s="1"/>
  <c r="O15" i="45" s="1"/>
  <c r="E154" i="47"/>
  <c r="F154" i="47" s="1"/>
  <c r="M18" i="45" s="1"/>
  <c r="N18" i="45" s="1"/>
  <c r="O18" i="45" s="1"/>
  <c r="E155" i="47"/>
  <c r="E159" i="47"/>
  <c r="AJ78" i="47"/>
  <c r="AL78" i="47"/>
  <c r="AL137" i="44"/>
  <c r="AE60" i="44"/>
  <c r="AJ56" i="44"/>
  <c r="AF60" i="44"/>
  <c r="AL56" i="44"/>
  <c r="AG60" i="44"/>
  <c r="AI71" i="44"/>
  <c r="AI85" i="44"/>
  <c r="AL84" i="44"/>
  <c r="AJ84" i="44"/>
  <c r="AI51" i="44"/>
  <c r="AD60" i="44"/>
  <c r="AJ90" i="44"/>
  <c r="AL90" i="44"/>
  <c r="AL128" i="44"/>
  <c r="AJ128" i="44"/>
  <c r="AL143" i="44"/>
  <c r="AJ143" i="44"/>
  <c r="AH60" i="44"/>
  <c r="E158" i="44"/>
  <c r="F158" i="44" s="1"/>
  <c r="E154" i="44"/>
  <c r="F154" i="44" s="1"/>
  <c r="AL114" i="44"/>
  <c r="AJ114" i="44"/>
  <c r="AL78" i="44"/>
  <c r="AJ78" i="44"/>
  <c r="AI66" i="44"/>
  <c r="AH89" i="44" s="1"/>
  <c r="AJ61" i="44"/>
  <c r="AE65" i="44"/>
  <c r="AL61" i="44"/>
  <c r="AF65" i="44"/>
  <c r="AG65" i="44"/>
  <c r="AH65" i="44"/>
  <c r="AJ81" i="44"/>
  <c r="AL81" i="44"/>
  <c r="E155" i="44"/>
  <c r="E159" i="44"/>
  <c r="AD142" i="40"/>
  <c r="AI137" i="40" s="1"/>
  <c r="AD119" i="40"/>
  <c r="AI114" i="40" s="1"/>
  <c r="P8" i="42" s="1"/>
  <c r="Q8" i="42" s="1"/>
  <c r="R8" i="42" s="1"/>
  <c r="P7" i="42"/>
  <c r="Q7" i="42" s="1"/>
  <c r="R7" i="42" s="1"/>
  <c r="P5" i="42"/>
  <c r="Q5" i="42" s="1"/>
  <c r="R5" i="42" s="1"/>
  <c r="P16" i="42"/>
  <c r="Q16" i="42" s="1"/>
  <c r="R16" i="42" s="1"/>
  <c r="P4" i="42"/>
  <c r="Q4" i="42" s="1"/>
  <c r="R4" i="42" s="1"/>
  <c r="AI61" i="40"/>
  <c r="AE65" i="40" s="1"/>
  <c r="P13" i="42"/>
  <c r="Q13" i="42" s="1"/>
  <c r="R13" i="42" s="1"/>
  <c r="P12" i="42"/>
  <c r="Q12" i="42" s="1"/>
  <c r="R12" i="42" s="1"/>
  <c r="AH56" i="40"/>
  <c r="AH59" i="40" s="1"/>
  <c r="U59" i="40"/>
  <c r="U60" i="40" s="1"/>
  <c r="AJ137" i="40"/>
  <c r="AL137" i="40"/>
  <c r="AL114" i="40"/>
  <c r="AL126" i="40"/>
  <c r="AJ126" i="40"/>
  <c r="AL128" i="40"/>
  <c r="AJ128" i="40"/>
  <c r="AL143" i="40"/>
  <c r="AJ143" i="40"/>
  <c r="AL102" i="40"/>
  <c r="AJ102" i="40"/>
  <c r="U69" i="40"/>
  <c r="U70" i="40" s="1"/>
  <c r="AH66" i="40"/>
  <c r="AH69" i="40" s="1"/>
  <c r="AI66" i="40" s="1"/>
  <c r="AH84" i="40"/>
  <c r="AH88" i="40" s="1"/>
  <c r="U88" i="40"/>
  <c r="U89" i="40" s="1"/>
  <c r="AI51" i="40"/>
  <c r="AD125" i="40"/>
  <c r="AI48" i="40"/>
  <c r="O5" i="41" s="1"/>
  <c r="P5" i="41" s="1"/>
  <c r="Q5" i="41" s="1"/>
  <c r="AH81" i="40"/>
  <c r="AH82" i="40" s="1"/>
  <c r="U82" i="40"/>
  <c r="U83" i="40" s="1"/>
  <c r="AD95" i="40"/>
  <c r="AI90" i="40" s="1"/>
  <c r="O10" i="41" s="1"/>
  <c r="P10" i="41" s="1"/>
  <c r="Q10" i="41" s="1"/>
  <c r="AH120" i="40"/>
  <c r="AH125" i="40" s="1"/>
  <c r="U125" i="40"/>
  <c r="AD76" i="40"/>
  <c r="AD88" i="40"/>
  <c r="AI130" i="40"/>
  <c r="O14" i="41" s="1"/>
  <c r="P14" i="41" s="1"/>
  <c r="Q14" i="41" s="1"/>
  <c r="AI78" i="40"/>
  <c r="AD113" i="40"/>
  <c r="AI107" i="40" s="1"/>
  <c r="O12" i="41" s="1"/>
  <c r="P12" i="41" s="1"/>
  <c r="Q12" i="41" s="1"/>
  <c r="U76" i="40"/>
  <c r="U77" i="40" s="1"/>
  <c r="AH71" i="40"/>
  <c r="AH76" i="40" s="1"/>
  <c r="AL132" i="40"/>
  <c r="AJ132" i="40"/>
  <c r="AD101" i="40"/>
  <c r="AI96" i="40" s="1"/>
  <c r="O11" i="41" s="1"/>
  <c r="P11" i="41" s="1"/>
  <c r="Q11" i="41" s="1"/>
  <c r="W22" i="36"/>
  <c r="V22" i="36"/>
  <c r="V19" i="36"/>
  <c r="V18" i="36"/>
  <c r="V17" i="36"/>
  <c r="W18" i="36" s="1"/>
  <c r="AL72" i="47" l="1"/>
  <c r="AJ72" i="47"/>
  <c r="AD77" i="44"/>
  <c r="AH70" i="44"/>
  <c r="AE55" i="44"/>
  <c r="AJ51" i="44"/>
  <c r="AF55" i="44"/>
  <c r="AL51" i="44"/>
  <c r="AG55" i="44"/>
  <c r="AD55" i="44"/>
  <c r="AJ85" i="44"/>
  <c r="AL85" i="44"/>
  <c r="AH55" i="44"/>
  <c r="AJ71" i="44"/>
  <c r="AI72" i="44"/>
  <c r="AL71" i="44"/>
  <c r="AE89" i="44"/>
  <c r="AF89" i="44"/>
  <c r="AL66" i="44"/>
  <c r="AJ66" i="44"/>
  <c r="AG89" i="44"/>
  <c r="AF77" i="44"/>
  <c r="AG70" i="44"/>
  <c r="AE70" i="44"/>
  <c r="AE77" i="44"/>
  <c r="AF70" i="44"/>
  <c r="AD70" i="44"/>
  <c r="AD89" i="44"/>
  <c r="AG77" i="44"/>
  <c r="AH77" i="44"/>
  <c r="P10" i="42"/>
  <c r="Q10" i="42" s="1"/>
  <c r="R10" i="42" s="1"/>
  <c r="AJ114" i="40"/>
  <c r="P14" i="42"/>
  <c r="Q14" i="42" s="1"/>
  <c r="R14" i="42" s="1"/>
  <c r="AF65" i="40"/>
  <c r="AJ61" i="40"/>
  <c r="AG65" i="40"/>
  <c r="AH65" i="40"/>
  <c r="AG70" i="40"/>
  <c r="AD70" i="40"/>
  <c r="AH77" i="40"/>
  <c r="AD80" i="40"/>
  <c r="AH55" i="40"/>
  <c r="O6" i="41"/>
  <c r="P6" i="41" s="1"/>
  <c r="Q6" i="41" s="1"/>
  <c r="AD65" i="40"/>
  <c r="AL61" i="40"/>
  <c r="AJ107" i="40"/>
  <c r="AL107" i="40"/>
  <c r="AD89" i="40"/>
  <c r="AI84" i="40"/>
  <c r="P6" i="42" s="1"/>
  <c r="Q6" i="42" s="1"/>
  <c r="R6" i="42" s="1"/>
  <c r="AH89" i="40"/>
  <c r="E154" i="40"/>
  <c r="F154" i="40" s="1"/>
  <c r="O3" i="41" s="1"/>
  <c r="P3" i="41" s="1"/>
  <c r="Q3" i="41" s="1"/>
  <c r="E158" i="40"/>
  <c r="F158" i="40" s="1"/>
  <c r="O17" i="41" s="1"/>
  <c r="P17" i="41" s="1"/>
  <c r="Q17" i="41" s="1"/>
  <c r="AD77" i="40"/>
  <c r="AI71" i="40"/>
  <c r="O9" i="41" s="1"/>
  <c r="P9" i="41" s="1"/>
  <c r="Q9" i="41" s="1"/>
  <c r="AH83" i="40"/>
  <c r="AI81" i="40"/>
  <c r="AL51" i="40"/>
  <c r="AE55" i="40"/>
  <c r="AJ51" i="40"/>
  <c r="AF55" i="40"/>
  <c r="AG55" i="40"/>
  <c r="AH70" i="40"/>
  <c r="AL78" i="40"/>
  <c r="AJ78" i="40"/>
  <c r="AE83" i="40"/>
  <c r="AE50" i="40"/>
  <c r="AJ48" i="40"/>
  <c r="AL48" i="40"/>
  <c r="AE80" i="40"/>
  <c r="AF80" i="40"/>
  <c r="AG80" i="40"/>
  <c r="AF50" i="40"/>
  <c r="AG50" i="40"/>
  <c r="AF83" i="40"/>
  <c r="AG83" i="40"/>
  <c r="AD83" i="40"/>
  <c r="AD50" i="40"/>
  <c r="AD55" i="40"/>
  <c r="AH50" i="40"/>
  <c r="AI56" i="40"/>
  <c r="O7" i="41" s="1"/>
  <c r="P7" i="41" s="1"/>
  <c r="Q7" i="41" s="1"/>
  <c r="AJ96" i="40"/>
  <c r="AL96" i="40"/>
  <c r="AL130" i="40"/>
  <c r="AJ130" i="40"/>
  <c r="AE89" i="40"/>
  <c r="AF77" i="40"/>
  <c r="AF89" i="40"/>
  <c r="AL66" i="40"/>
  <c r="AJ66" i="40"/>
  <c r="AG89" i="40"/>
  <c r="AF70" i="40"/>
  <c r="AE77" i="40"/>
  <c r="AE70" i="40"/>
  <c r="AG77" i="40"/>
  <c r="AJ90" i="40"/>
  <c r="AL90" i="40"/>
  <c r="AI120" i="40"/>
  <c r="AH80" i="40"/>
  <c r="Q17" i="36"/>
  <c r="Y18" i="36" s="1"/>
  <c r="Q7" i="37"/>
  <c r="R7" i="37" s="1"/>
  <c r="S7" i="37" s="1"/>
  <c r="Q6" i="37"/>
  <c r="R6" i="37" s="1"/>
  <c r="S6" i="37" s="1"/>
  <c r="N7" i="37"/>
  <c r="O7" i="37" s="1"/>
  <c r="P7" i="37" s="1"/>
  <c r="Q9" i="37"/>
  <c r="R9" i="37" s="1"/>
  <c r="S9" i="37" s="1"/>
  <c r="N9" i="37"/>
  <c r="O9" i="37" s="1"/>
  <c r="P9" i="37" s="1"/>
  <c r="Q8" i="37"/>
  <c r="R8" i="37" s="1"/>
  <c r="S8" i="37" s="1"/>
  <c r="N8" i="37"/>
  <c r="O8" i="37" s="1"/>
  <c r="P8" i="37" s="1"/>
  <c r="N6" i="37"/>
  <c r="O6" i="37" s="1"/>
  <c r="P6" i="37" s="1"/>
  <c r="Q10" i="37"/>
  <c r="R10" i="37" s="1"/>
  <c r="S10" i="37" s="1"/>
  <c r="N10" i="37"/>
  <c r="O10" i="37" s="1"/>
  <c r="P10" i="37" s="1"/>
  <c r="Q5" i="37"/>
  <c r="R5" i="37" s="1"/>
  <c r="S5" i="37" s="1"/>
  <c r="N5" i="37"/>
  <c r="O5" i="37" s="1"/>
  <c r="P5" i="37" s="1"/>
  <c r="Q4" i="37"/>
  <c r="R4" i="37" s="1"/>
  <c r="S4" i="37" s="1"/>
  <c r="O4" i="37"/>
  <c r="P4" i="37" s="1"/>
  <c r="AJ152" i="47" l="1"/>
  <c r="AK152" i="47"/>
  <c r="AK154" i="47" s="1"/>
  <c r="AL152" i="47"/>
  <c r="AI152" i="47"/>
  <c r="AI154" i="47" s="1"/>
  <c r="AJ152" i="44"/>
  <c r="AK152" i="44"/>
  <c r="AK154" i="44" s="1"/>
  <c r="AJ72" i="44"/>
  <c r="AL72" i="44"/>
  <c r="AI152" i="44" s="1"/>
  <c r="AI154" i="44" s="1"/>
  <c r="P11" i="42"/>
  <c r="Q11" i="42" s="1"/>
  <c r="R11" i="42" s="1"/>
  <c r="P9" i="42"/>
  <c r="Q9" i="42" s="1"/>
  <c r="R9" i="42" s="1"/>
  <c r="P15" i="42"/>
  <c r="Q15" i="42" s="1"/>
  <c r="R15" i="42" s="1"/>
  <c r="AL56" i="40"/>
  <c r="AE60" i="40"/>
  <c r="AJ56" i="40"/>
  <c r="AF60" i="40"/>
  <c r="AG60" i="40"/>
  <c r="AD60" i="40"/>
  <c r="AL81" i="40"/>
  <c r="AJ81" i="40"/>
  <c r="AH60" i="40"/>
  <c r="AI85" i="40"/>
  <c r="AL84" i="40"/>
  <c r="AJ84" i="40"/>
  <c r="AL71" i="40"/>
  <c r="AJ71" i="40"/>
  <c r="AI72" i="40"/>
  <c r="O8" i="41" s="1"/>
  <c r="P8" i="41" s="1"/>
  <c r="Q8" i="41" s="1"/>
  <c r="E159" i="40"/>
  <c r="E155" i="40"/>
  <c r="AL120" i="40"/>
  <c r="AJ120" i="40"/>
  <c r="T4" i="37"/>
  <c r="T9" i="37"/>
  <c r="T7" i="37"/>
  <c r="T3" i="37"/>
  <c r="T8" i="37"/>
  <c r="H160" i="36" s="1"/>
  <c r="F160" i="36" s="1"/>
  <c r="T6" i="37"/>
  <c r="T10" i="37"/>
  <c r="T5" i="37"/>
  <c r="H159" i="47" l="1"/>
  <c r="F159" i="47" s="1"/>
  <c r="M16" i="45" s="1"/>
  <c r="N16" i="45" s="1"/>
  <c r="O16" i="45" s="1"/>
  <c r="H155" i="47"/>
  <c r="F155" i="47" s="1"/>
  <c r="M19" i="45" s="1"/>
  <c r="N19" i="45" s="1"/>
  <c r="O19" i="45" s="1"/>
  <c r="H159" i="44"/>
  <c r="F159" i="44" s="1"/>
  <c r="H155" i="44"/>
  <c r="F155" i="44" s="1"/>
  <c r="H159" i="40"/>
  <c r="F159" i="40" s="1"/>
  <c r="O18" i="41" s="1"/>
  <c r="P18" i="41" s="1"/>
  <c r="Q18" i="41" s="1"/>
  <c r="H155" i="40"/>
  <c r="F155" i="40" s="1"/>
  <c r="O4" i="41" s="1"/>
  <c r="P4" i="41" s="1"/>
  <c r="Q4" i="41" s="1"/>
  <c r="AG155" i="47"/>
  <c r="AG156" i="47" s="1"/>
  <c r="AG155" i="44"/>
  <c r="AG156" i="44" s="1"/>
  <c r="AL152" i="44"/>
  <c r="AJ85" i="40"/>
  <c r="AL85" i="40"/>
  <c r="AL72" i="40"/>
  <c r="AI152" i="40" s="1"/>
  <c r="AI154" i="40" s="1"/>
  <c r="AJ72" i="40"/>
  <c r="H159" i="36"/>
  <c r="H155" i="36"/>
  <c r="H154" i="36"/>
  <c r="H158" i="36"/>
  <c r="AJ152" i="40" l="1"/>
  <c r="AK152" i="40"/>
  <c r="AK154" i="40" s="1"/>
  <c r="AG155" i="40" s="1"/>
  <c r="AG156" i="40" s="1"/>
  <c r="AL152" i="40"/>
  <c r="H8" i="36"/>
  <c r="AC39" i="36"/>
  <c r="AC38" i="36"/>
  <c r="H34" i="36"/>
  <c r="N16" i="35" l="1"/>
  <c r="O16" i="35" s="1"/>
  <c r="N15" i="35"/>
  <c r="O15" i="35" s="1"/>
  <c r="N14" i="35"/>
  <c r="O14" i="35" s="1"/>
  <c r="N13" i="35"/>
  <c r="O13" i="35" s="1"/>
  <c r="N12" i="35"/>
  <c r="O12" i="35" s="1"/>
  <c r="N11" i="35"/>
  <c r="O11" i="35" s="1"/>
  <c r="N10" i="35"/>
  <c r="O10" i="35" s="1"/>
  <c r="N9" i="35"/>
  <c r="O9" i="35" s="1"/>
  <c r="N8" i="35"/>
  <c r="O8" i="35" s="1"/>
  <c r="N7" i="35"/>
  <c r="O7" i="35" s="1"/>
  <c r="N6" i="35"/>
  <c r="O6" i="35" s="1"/>
  <c r="N5" i="35"/>
  <c r="O5" i="35" s="1"/>
  <c r="N4" i="35"/>
  <c r="O4" i="35" s="1"/>
  <c r="M18" i="34"/>
  <c r="N18" i="34" s="1"/>
  <c r="M17" i="34"/>
  <c r="N17" i="34" s="1"/>
  <c r="M19" i="34"/>
  <c r="N19" i="34" s="1"/>
  <c r="M16" i="34"/>
  <c r="N16" i="34" s="1"/>
  <c r="M15" i="34"/>
  <c r="N15" i="34" s="1"/>
  <c r="M14" i="34"/>
  <c r="N14" i="34" s="1"/>
  <c r="M13" i="34"/>
  <c r="N13" i="34" s="1"/>
  <c r="M12" i="34"/>
  <c r="N12" i="34" s="1"/>
  <c r="M11" i="34"/>
  <c r="N11" i="34" s="1"/>
  <c r="M10" i="34"/>
  <c r="N10" i="34" s="1"/>
  <c r="M9" i="34"/>
  <c r="N9" i="34" s="1"/>
  <c r="M8" i="34"/>
  <c r="N8" i="34" s="1"/>
  <c r="M7" i="34"/>
  <c r="N7" i="34" s="1"/>
  <c r="M6" i="34"/>
  <c r="N6" i="34" s="1"/>
  <c r="M5" i="34"/>
  <c r="N5" i="34" s="1"/>
  <c r="M4" i="34"/>
  <c r="N4" i="34" s="1"/>
  <c r="M3" i="34"/>
  <c r="N3" i="34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V148" i="36" l="1"/>
  <c r="AU148" i="36"/>
  <c r="AT148" i="36"/>
  <c r="AS148" i="36"/>
  <c r="AR148" i="36"/>
  <c r="AQ148" i="36"/>
  <c r="AO148" i="36"/>
  <c r="AF148" i="36"/>
  <c r="S148" i="36"/>
  <c r="AV147" i="36"/>
  <c r="AU147" i="36"/>
  <c r="AT147" i="36"/>
  <c r="AS147" i="36"/>
  <c r="AR147" i="36"/>
  <c r="AQ147" i="36"/>
  <c r="AO147" i="36"/>
  <c r="AD147" i="36"/>
  <c r="T147" i="36"/>
  <c r="T148" i="36" s="1"/>
  <c r="O147" i="36"/>
  <c r="Q147" i="36" s="1"/>
  <c r="R146" i="36"/>
  <c r="R148" i="36" s="1"/>
  <c r="AV145" i="36"/>
  <c r="AU145" i="36"/>
  <c r="AT145" i="36"/>
  <c r="AS145" i="36"/>
  <c r="AR145" i="36"/>
  <c r="AQ145" i="36"/>
  <c r="AO145" i="36"/>
  <c r="P145" i="36"/>
  <c r="N145" i="36"/>
  <c r="O145" i="36" s="1"/>
  <c r="J145" i="36"/>
  <c r="AV144" i="36"/>
  <c r="AU144" i="36"/>
  <c r="AT144" i="36"/>
  <c r="AS144" i="36"/>
  <c r="AR144" i="36"/>
  <c r="AQ144" i="36"/>
  <c r="AO144" i="36"/>
  <c r="N144" i="36"/>
  <c r="O144" i="36" s="1"/>
  <c r="J144" i="36"/>
  <c r="P144" i="36" s="1"/>
  <c r="AV143" i="36"/>
  <c r="AU143" i="36"/>
  <c r="AT143" i="36"/>
  <c r="AR143" i="36"/>
  <c r="AQ143" i="36"/>
  <c r="AO143" i="36"/>
  <c r="W143" i="36"/>
  <c r="N143" i="36"/>
  <c r="O143" i="36" s="1"/>
  <c r="J143" i="36"/>
  <c r="P143" i="36" s="1"/>
  <c r="AV142" i="36"/>
  <c r="AU142" i="36"/>
  <c r="AT142" i="36"/>
  <c r="AS142" i="36"/>
  <c r="AR142" i="36"/>
  <c r="AQ142" i="36"/>
  <c r="AO142" i="36"/>
  <c r="AF142" i="36"/>
  <c r="T142" i="36"/>
  <c r="S142" i="36"/>
  <c r="R142" i="36"/>
  <c r="AV141" i="36"/>
  <c r="AU141" i="36"/>
  <c r="AT141" i="36"/>
  <c r="AS141" i="36"/>
  <c r="AR141" i="36"/>
  <c r="AQ141" i="36"/>
  <c r="AO141" i="36"/>
  <c r="AD141" i="36"/>
  <c r="T141" i="36"/>
  <c r="Q141" i="36"/>
  <c r="O141" i="36"/>
  <c r="R140" i="36"/>
  <c r="AV139" i="36"/>
  <c r="AU139" i="36"/>
  <c r="AT139" i="36"/>
  <c r="AS139" i="36"/>
  <c r="AR139" i="36"/>
  <c r="AQ139" i="36"/>
  <c r="AO139" i="36"/>
  <c r="N139" i="36"/>
  <c r="O139" i="36" s="1"/>
  <c r="J139" i="36"/>
  <c r="P139" i="36" s="1"/>
  <c r="AV138" i="36"/>
  <c r="AU138" i="36"/>
  <c r="AT138" i="36"/>
  <c r="AS138" i="36"/>
  <c r="AR138" i="36"/>
  <c r="AQ138" i="36"/>
  <c r="AO138" i="36"/>
  <c r="P138" i="36"/>
  <c r="N138" i="36"/>
  <c r="O138" i="36" s="1"/>
  <c r="J138" i="36"/>
  <c r="AV137" i="36"/>
  <c r="AU137" i="36"/>
  <c r="AT137" i="36"/>
  <c r="AR137" i="36"/>
  <c r="AQ137" i="36"/>
  <c r="AO137" i="36"/>
  <c r="W137" i="36"/>
  <c r="N137" i="36"/>
  <c r="O137" i="36" s="1"/>
  <c r="Q137" i="36" s="1"/>
  <c r="J137" i="36"/>
  <c r="P137" i="36" s="1"/>
  <c r="AV136" i="36"/>
  <c r="AU136" i="36"/>
  <c r="AT136" i="36"/>
  <c r="AS136" i="36"/>
  <c r="AR136" i="36"/>
  <c r="AQ136" i="36"/>
  <c r="AO136" i="36"/>
  <c r="AG136" i="36"/>
  <c r="AF136" i="36"/>
  <c r="AE136" i="36"/>
  <c r="T136" i="36"/>
  <c r="S136" i="36"/>
  <c r="R136" i="36"/>
  <c r="Q135" i="36"/>
  <c r="Q134" i="36"/>
  <c r="Q133" i="36"/>
  <c r="AV132" i="36"/>
  <c r="AU132" i="36"/>
  <c r="AT132" i="36"/>
  <c r="AS132" i="36"/>
  <c r="AR132" i="36"/>
  <c r="AQ132" i="36"/>
  <c r="AO132" i="36"/>
  <c r="W132" i="36"/>
  <c r="O132" i="36"/>
  <c r="N132" i="36"/>
  <c r="J132" i="36"/>
  <c r="P132" i="36" s="1"/>
  <c r="AV131" i="36"/>
  <c r="AU131" i="36"/>
  <c r="AT131" i="36"/>
  <c r="AS131" i="36"/>
  <c r="AR131" i="36"/>
  <c r="AQ131" i="36"/>
  <c r="AO131" i="36"/>
  <c r="AG131" i="36"/>
  <c r="AF131" i="36"/>
  <c r="AE131" i="36"/>
  <c r="T131" i="36"/>
  <c r="S131" i="36"/>
  <c r="R131" i="36"/>
  <c r="AV130" i="36"/>
  <c r="AU130" i="36"/>
  <c r="AT130" i="36"/>
  <c r="AS130" i="36"/>
  <c r="AR130" i="36"/>
  <c r="AQ130" i="36"/>
  <c r="AO130" i="36"/>
  <c r="W130" i="36"/>
  <c r="P130" i="36"/>
  <c r="N130" i="36"/>
  <c r="O130" i="36" s="1"/>
  <c r="J130" i="36"/>
  <c r="AV129" i="36"/>
  <c r="AU129" i="36"/>
  <c r="AT129" i="36"/>
  <c r="AS129" i="36"/>
  <c r="AR129" i="36"/>
  <c r="AQ129" i="36"/>
  <c r="AO129" i="36"/>
  <c r="AG129" i="36"/>
  <c r="AF129" i="36"/>
  <c r="AE129" i="36"/>
  <c r="T129" i="36"/>
  <c r="S129" i="36"/>
  <c r="R129" i="36"/>
  <c r="AV128" i="36"/>
  <c r="AU128" i="36"/>
  <c r="AT128" i="36"/>
  <c r="AS128" i="36"/>
  <c r="AR128" i="36"/>
  <c r="AQ128" i="36"/>
  <c r="AO128" i="36"/>
  <c r="W128" i="36"/>
  <c r="O128" i="36"/>
  <c r="N128" i="36"/>
  <c r="J128" i="36"/>
  <c r="P128" i="36" s="1"/>
  <c r="AV127" i="36"/>
  <c r="AU127" i="36"/>
  <c r="AT127" i="36"/>
  <c r="AS127" i="36"/>
  <c r="AR127" i="36"/>
  <c r="AQ127" i="36"/>
  <c r="AO127" i="36"/>
  <c r="AG127" i="36"/>
  <c r="AF127" i="36"/>
  <c r="AE127" i="36"/>
  <c r="T127" i="36"/>
  <c r="S127" i="36"/>
  <c r="R127" i="36"/>
  <c r="AV126" i="36"/>
  <c r="AU126" i="36"/>
  <c r="AT126" i="36"/>
  <c r="AR126" i="36"/>
  <c r="AQ126" i="36"/>
  <c r="AO126" i="36"/>
  <c r="Z126" i="36"/>
  <c r="W126" i="36"/>
  <c r="O126" i="36"/>
  <c r="N126" i="36"/>
  <c r="J126" i="36"/>
  <c r="P126" i="36" s="1"/>
  <c r="AV125" i="36"/>
  <c r="AU125" i="36"/>
  <c r="AT125" i="36"/>
  <c r="AS125" i="36"/>
  <c r="AR125" i="36"/>
  <c r="AQ125" i="36"/>
  <c r="AO125" i="36"/>
  <c r="AF125" i="36"/>
  <c r="T125" i="36"/>
  <c r="S125" i="36"/>
  <c r="AV124" i="36"/>
  <c r="AU124" i="36"/>
  <c r="AT124" i="36"/>
  <c r="AS124" i="36"/>
  <c r="AR124" i="36"/>
  <c r="AQ124" i="36"/>
  <c r="AO124" i="36"/>
  <c r="AD124" i="36"/>
  <c r="AB124" i="36"/>
  <c r="T124" i="36"/>
  <c r="O124" i="36"/>
  <c r="Q124" i="36" s="1"/>
  <c r="R123" i="36"/>
  <c r="R125" i="36" s="1"/>
  <c r="AV122" i="36"/>
  <c r="AU122" i="36"/>
  <c r="AT122" i="36"/>
  <c r="AS122" i="36"/>
  <c r="AR122" i="36"/>
  <c r="AQ122" i="36"/>
  <c r="AO122" i="36"/>
  <c r="N122" i="36"/>
  <c r="O122" i="36" s="1"/>
  <c r="Q122" i="36" s="1"/>
  <c r="J122" i="36"/>
  <c r="P122" i="36" s="1"/>
  <c r="AV121" i="36"/>
  <c r="AU121" i="36"/>
  <c r="AT121" i="36"/>
  <c r="AS121" i="36"/>
  <c r="AR121" i="36"/>
  <c r="AQ121" i="36"/>
  <c r="AO121" i="36"/>
  <c r="N121" i="36"/>
  <c r="O121" i="36" s="1"/>
  <c r="J121" i="36"/>
  <c r="P121" i="36" s="1"/>
  <c r="AV120" i="36"/>
  <c r="AU120" i="36"/>
  <c r="AT120" i="36"/>
  <c r="AR120" i="36"/>
  <c r="AQ120" i="36"/>
  <c r="AO120" i="36"/>
  <c r="W120" i="36"/>
  <c r="N120" i="36"/>
  <c r="O120" i="36" s="1"/>
  <c r="J120" i="36"/>
  <c r="P120" i="36" s="1"/>
  <c r="AV119" i="36"/>
  <c r="AU119" i="36"/>
  <c r="AT119" i="36"/>
  <c r="AS119" i="36"/>
  <c r="AR119" i="36"/>
  <c r="AQ119" i="36"/>
  <c r="AO119" i="36"/>
  <c r="AF119" i="36"/>
  <c r="T119" i="36"/>
  <c r="S119" i="36"/>
  <c r="AV118" i="36"/>
  <c r="AU118" i="36"/>
  <c r="AT118" i="36"/>
  <c r="AS118" i="36"/>
  <c r="AR118" i="36"/>
  <c r="AQ118" i="36"/>
  <c r="AO118" i="36"/>
  <c r="AB118" i="36"/>
  <c r="AD118" i="36" s="1"/>
  <c r="T118" i="36"/>
  <c r="Q118" i="36"/>
  <c r="O118" i="36"/>
  <c r="R117" i="36"/>
  <c r="R119" i="36" s="1"/>
  <c r="AV116" i="36"/>
  <c r="AU116" i="36"/>
  <c r="AT116" i="36"/>
  <c r="AS116" i="36"/>
  <c r="AR116" i="36"/>
  <c r="AQ116" i="36"/>
  <c r="AO116" i="36"/>
  <c r="N116" i="36"/>
  <c r="O116" i="36" s="1"/>
  <c r="J116" i="36"/>
  <c r="P116" i="36" s="1"/>
  <c r="AV115" i="36"/>
  <c r="AU115" i="36"/>
  <c r="AT115" i="36"/>
  <c r="AS115" i="36"/>
  <c r="AR115" i="36"/>
  <c r="AQ115" i="36"/>
  <c r="AO115" i="36"/>
  <c r="P115" i="36"/>
  <c r="N115" i="36"/>
  <c r="O115" i="36" s="1"/>
  <c r="J115" i="36"/>
  <c r="AV114" i="36"/>
  <c r="AU114" i="36"/>
  <c r="AT114" i="36"/>
  <c r="AR114" i="36"/>
  <c r="AQ114" i="36"/>
  <c r="AO114" i="36"/>
  <c r="W114" i="36"/>
  <c r="N114" i="36"/>
  <c r="O114" i="36" s="1"/>
  <c r="J114" i="36"/>
  <c r="P114" i="36" s="1"/>
  <c r="AV113" i="36"/>
  <c r="AU113" i="36"/>
  <c r="AT113" i="36"/>
  <c r="AS113" i="36"/>
  <c r="AR113" i="36"/>
  <c r="AQ113" i="36"/>
  <c r="AO113" i="36"/>
  <c r="AF113" i="36"/>
  <c r="S113" i="36"/>
  <c r="AV112" i="36"/>
  <c r="AU112" i="36"/>
  <c r="AT112" i="36"/>
  <c r="AS112" i="36"/>
  <c r="AR112" i="36"/>
  <c r="AQ112" i="36"/>
  <c r="AO112" i="36"/>
  <c r="AG112" i="36"/>
  <c r="AG113" i="36" s="1"/>
  <c r="AB112" i="36"/>
  <c r="AD112" i="36" s="1"/>
  <c r="T112" i="36"/>
  <c r="T113" i="36" s="1"/>
  <c r="O112" i="36"/>
  <c r="Q112" i="36" s="1"/>
  <c r="Y111" i="36"/>
  <c r="AE111" i="36" s="1"/>
  <c r="R111" i="36"/>
  <c r="Y110" i="36"/>
  <c r="AE110" i="36" s="1"/>
  <c r="AE113" i="36" s="1"/>
  <c r="R110" i="36"/>
  <c r="R113" i="36" s="1"/>
  <c r="Q109" i="36"/>
  <c r="AV108" i="36"/>
  <c r="AU108" i="36"/>
  <c r="AT108" i="36"/>
  <c r="AS108" i="36"/>
  <c r="AR108" i="36"/>
  <c r="AQ108" i="36"/>
  <c r="AO108" i="36"/>
  <c r="N108" i="36"/>
  <c r="O108" i="36" s="1"/>
  <c r="J108" i="36"/>
  <c r="P108" i="36" s="1"/>
  <c r="AV107" i="36"/>
  <c r="AU107" i="36"/>
  <c r="AT107" i="36"/>
  <c r="AR107" i="36"/>
  <c r="AQ107" i="36"/>
  <c r="AO107" i="36"/>
  <c r="W107" i="36"/>
  <c r="N107" i="36"/>
  <c r="O107" i="36" s="1"/>
  <c r="Q107" i="36" s="1"/>
  <c r="J107" i="36"/>
  <c r="P107" i="36" s="1"/>
  <c r="AV106" i="36"/>
  <c r="AU106" i="36"/>
  <c r="AT106" i="36"/>
  <c r="AS106" i="36"/>
  <c r="AR106" i="36"/>
  <c r="AQ106" i="36"/>
  <c r="AO106" i="36"/>
  <c r="AF106" i="36"/>
  <c r="S106" i="36"/>
  <c r="AV105" i="36"/>
  <c r="AU105" i="36"/>
  <c r="AT105" i="36"/>
  <c r="AS105" i="36"/>
  <c r="AR105" i="36"/>
  <c r="AQ105" i="36"/>
  <c r="AO105" i="36"/>
  <c r="AG105" i="36"/>
  <c r="AG106" i="36" s="1"/>
  <c r="AB105" i="36"/>
  <c r="AD105" i="36" s="1"/>
  <c r="T105" i="36"/>
  <c r="T106" i="36" s="1"/>
  <c r="O105" i="36"/>
  <c r="Q105" i="36" s="1"/>
  <c r="R104" i="36"/>
  <c r="R106" i="36" s="1"/>
  <c r="AV103" i="36"/>
  <c r="AU103" i="36"/>
  <c r="AT103" i="36"/>
  <c r="AS103" i="36"/>
  <c r="AR103" i="36"/>
  <c r="AQ103" i="36"/>
  <c r="AO103" i="36"/>
  <c r="N103" i="36"/>
  <c r="O103" i="36" s="1"/>
  <c r="J103" i="36"/>
  <c r="P103" i="36" s="1"/>
  <c r="AV102" i="36"/>
  <c r="AU102" i="36"/>
  <c r="AT102" i="36"/>
  <c r="AR102" i="36"/>
  <c r="AQ102" i="36"/>
  <c r="AO102" i="36"/>
  <c r="W102" i="36"/>
  <c r="O102" i="36"/>
  <c r="N102" i="36"/>
  <c r="J102" i="36"/>
  <c r="P102" i="36" s="1"/>
  <c r="AV101" i="36"/>
  <c r="AU101" i="36"/>
  <c r="AT101" i="36"/>
  <c r="AS101" i="36"/>
  <c r="AR101" i="36"/>
  <c r="AQ101" i="36"/>
  <c r="AO101" i="36"/>
  <c r="AF101" i="36"/>
  <c r="AE101" i="36"/>
  <c r="S101" i="36"/>
  <c r="R101" i="36"/>
  <c r="AV100" i="36"/>
  <c r="AU100" i="36"/>
  <c r="AT100" i="36"/>
  <c r="AS100" i="36"/>
  <c r="AR100" i="36"/>
  <c r="AQ100" i="36"/>
  <c r="AO100" i="36"/>
  <c r="N100" i="36"/>
  <c r="O100" i="36" s="1"/>
  <c r="Q100" i="36" s="1"/>
  <c r="AV99" i="36"/>
  <c r="AU99" i="36"/>
  <c r="AT99" i="36"/>
  <c r="AS99" i="36"/>
  <c r="AR99" i="36"/>
  <c r="AQ99" i="36"/>
  <c r="AO99" i="36"/>
  <c r="O99" i="36"/>
  <c r="Q99" i="36" s="1"/>
  <c r="N99" i="36"/>
  <c r="AV98" i="36"/>
  <c r="AU98" i="36"/>
  <c r="AT98" i="36"/>
  <c r="AS98" i="36"/>
  <c r="AR98" i="36"/>
  <c r="AQ98" i="36"/>
  <c r="AO98" i="36"/>
  <c r="N98" i="36"/>
  <c r="O98" i="36" s="1"/>
  <c r="J98" i="36"/>
  <c r="P98" i="36" s="1"/>
  <c r="AV97" i="36"/>
  <c r="AU97" i="36"/>
  <c r="AT97" i="36"/>
  <c r="AS97" i="36"/>
  <c r="AR97" i="36"/>
  <c r="AQ97" i="36"/>
  <c r="AO97" i="36"/>
  <c r="AL97" i="36"/>
  <c r="T97" i="36"/>
  <c r="N97" i="36"/>
  <c r="O97" i="36" s="1"/>
  <c r="Q97" i="36" s="1"/>
  <c r="J97" i="36"/>
  <c r="P97" i="36" s="1"/>
  <c r="AV96" i="36"/>
  <c r="AU96" i="36"/>
  <c r="AT96" i="36"/>
  <c r="AR96" i="36"/>
  <c r="AQ96" i="36"/>
  <c r="AO96" i="36"/>
  <c r="W96" i="36"/>
  <c r="T96" i="36"/>
  <c r="T101" i="36" s="1"/>
  <c r="P96" i="36"/>
  <c r="N96" i="36"/>
  <c r="O96" i="36" s="1"/>
  <c r="J96" i="36"/>
  <c r="AV95" i="36"/>
  <c r="AU95" i="36"/>
  <c r="AT95" i="36"/>
  <c r="AS95" i="36"/>
  <c r="AR95" i="36"/>
  <c r="AQ95" i="36"/>
  <c r="AO95" i="36"/>
  <c r="AF95" i="36"/>
  <c r="AE95" i="36"/>
  <c r="S95" i="36"/>
  <c r="R95" i="36"/>
  <c r="AV94" i="36"/>
  <c r="AU94" i="36"/>
  <c r="AT94" i="36"/>
  <c r="AS94" i="36"/>
  <c r="AR94" i="36"/>
  <c r="AQ94" i="36"/>
  <c r="AO94" i="36"/>
  <c r="N94" i="36"/>
  <c r="O94" i="36" s="1"/>
  <c r="Q94" i="36" s="1"/>
  <c r="AV93" i="36"/>
  <c r="AU93" i="36"/>
  <c r="AT93" i="36"/>
  <c r="AS93" i="36"/>
  <c r="AR93" i="36"/>
  <c r="AQ93" i="36"/>
  <c r="AO93" i="36"/>
  <c r="N93" i="36"/>
  <c r="O93" i="36" s="1"/>
  <c r="Q93" i="36" s="1"/>
  <c r="AV92" i="36"/>
  <c r="AU92" i="36"/>
  <c r="AT92" i="36"/>
  <c r="AS92" i="36"/>
  <c r="AR92" i="36"/>
  <c r="AQ92" i="36"/>
  <c r="AO92" i="36"/>
  <c r="N92" i="36"/>
  <c r="O92" i="36" s="1"/>
  <c r="J92" i="36"/>
  <c r="P92" i="36" s="1"/>
  <c r="AV91" i="36"/>
  <c r="AU91" i="36"/>
  <c r="AT91" i="36"/>
  <c r="AS91" i="36"/>
  <c r="AR91" i="36"/>
  <c r="AQ91" i="36"/>
  <c r="AO91" i="36"/>
  <c r="AL91" i="36"/>
  <c r="T91" i="36"/>
  <c r="N91" i="36"/>
  <c r="O91" i="36" s="1"/>
  <c r="J91" i="36"/>
  <c r="P91" i="36" s="1"/>
  <c r="AV90" i="36"/>
  <c r="AU90" i="36"/>
  <c r="AT90" i="36"/>
  <c r="AR90" i="36"/>
  <c r="AQ90" i="36"/>
  <c r="AO90" i="36"/>
  <c r="W90" i="36"/>
  <c r="T90" i="36"/>
  <c r="N90" i="36"/>
  <c r="O90" i="36" s="1"/>
  <c r="J90" i="36"/>
  <c r="P90" i="36" s="1"/>
  <c r="AV89" i="36"/>
  <c r="AU89" i="36"/>
  <c r="AT89" i="36"/>
  <c r="AS89" i="36"/>
  <c r="AR89" i="36"/>
  <c r="AQ89" i="36"/>
  <c r="AO89" i="36"/>
  <c r="AV88" i="36"/>
  <c r="AU88" i="36"/>
  <c r="AT88" i="36"/>
  <c r="AS88" i="36"/>
  <c r="AR88" i="36"/>
  <c r="AQ88" i="36"/>
  <c r="AO88" i="36"/>
  <c r="AF88" i="36"/>
  <c r="AE88" i="36"/>
  <c r="S88" i="36"/>
  <c r="S89" i="36" s="1"/>
  <c r="R88" i="36"/>
  <c r="R89" i="36" s="1"/>
  <c r="AV87" i="36"/>
  <c r="AU87" i="36"/>
  <c r="AT87" i="36"/>
  <c r="AS87" i="36"/>
  <c r="AR87" i="36"/>
  <c r="AQ87" i="36"/>
  <c r="AO87" i="36"/>
  <c r="N87" i="36"/>
  <c r="O87" i="36" s="1"/>
  <c r="J87" i="36"/>
  <c r="P87" i="36" s="1"/>
  <c r="AV86" i="36"/>
  <c r="AU86" i="36"/>
  <c r="AT86" i="36"/>
  <c r="AS86" i="36"/>
  <c r="AR86" i="36"/>
  <c r="AQ86" i="36"/>
  <c r="AO86" i="36"/>
  <c r="AB86" i="36"/>
  <c r="AD86" i="36" s="1"/>
  <c r="Q86" i="36"/>
  <c r="O86" i="36"/>
  <c r="AV85" i="36"/>
  <c r="AU85" i="36"/>
  <c r="AT85" i="36"/>
  <c r="AS85" i="36"/>
  <c r="AR85" i="36"/>
  <c r="AQ85" i="36"/>
  <c r="AO85" i="36"/>
  <c r="W85" i="36"/>
  <c r="P85" i="36"/>
  <c r="N85" i="36"/>
  <c r="O85" i="36" s="1"/>
  <c r="J85" i="36"/>
  <c r="AV84" i="36"/>
  <c r="AU84" i="36"/>
  <c r="AT84" i="36"/>
  <c r="AS84" i="36"/>
  <c r="AR84" i="36"/>
  <c r="AQ84" i="36"/>
  <c r="AO84" i="36"/>
  <c r="W84" i="36"/>
  <c r="T84" i="36"/>
  <c r="T88" i="36" s="1"/>
  <c r="T89" i="36" s="1"/>
  <c r="N84" i="36"/>
  <c r="O84" i="36" s="1"/>
  <c r="J84" i="36"/>
  <c r="P84" i="36" s="1"/>
  <c r="AV83" i="36"/>
  <c r="AU83" i="36"/>
  <c r="AT83" i="36"/>
  <c r="AS83" i="36"/>
  <c r="AR83" i="36"/>
  <c r="AQ83" i="36"/>
  <c r="AO83" i="36"/>
  <c r="AV82" i="36"/>
  <c r="AU82" i="36"/>
  <c r="AT82" i="36"/>
  <c r="AS82" i="36"/>
  <c r="AR82" i="36"/>
  <c r="AQ82" i="36"/>
  <c r="AO82" i="36"/>
  <c r="AG82" i="36"/>
  <c r="AF82" i="36"/>
  <c r="AE82" i="36"/>
  <c r="T82" i="36"/>
  <c r="T83" i="36" s="1"/>
  <c r="S82" i="36"/>
  <c r="S83" i="36" s="1"/>
  <c r="R82" i="36"/>
  <c r="R83" i="36" s="1"/>
  <c r="AV81" i="36"/>
  <c r="AU81" i="36"/>
  <c r="AT81" i="36"/>
  <c r="AS81" i="36"/>
  <c r="AR81" i="36"/>
  <c r="AQ81" i="36"/>
  <c r="AO81" i="36"/>
  <c r="W81" i="36"/>
  <c r="N81" i="36"/>
  <c r="O81" i="36" s="1"/>
  <c r="J81" i="36"/>
  <c r="P81" i="36" s="1"/>
  <c r="AV80" i="36"/>
  <c r="AU80" i="36"/>
  <c r="AT80" i="36"/>
  <c r="AS80" i="36"/>
  <c r="AR80" i="36"/>
  <c r="AQ80" i="36"/>
  <c r="AO80" i="36"/>
  <c r="S80" i="36"/>
  <c r="AV79" i="36"/>
  <c r="AU79" i="36"/>
  <c r="AT79" i="36"/>
  <c r="AS79" i="36"/>
  <c r="AR79" i="36"/>
  <c r="AQ79" i="36"/>
  <c r="AO79" i="36"/>
  <c r="AG79" i="36"/>
  <c r="AF79" i="36"/>
  <c r="AE79" i="36"/>
  <c r="T79" i="36"/>
  <c r="T80" i="36" s="1"/>
  <c r="S79" i="36"/>
  <c r="R79" i="36"/>
  <c r="R80" i="36" s="1"/>
  <c r="AV78" i="36"/>
  <c r="AU78" i="36"/>
  <c r="AT78" i="36"/>
  <c r="AS78" i="36"/>
  <c r="AR78" i="36"/>
  <c r="AQ78" i="36"/>
  <c r="AO78" i="36"/>
  <c r="W78" i="36"/>
  <c r="N78" i="36"/>
  <c r="O78" i="36" s="1"/>
  <c r="J78" i="36"/>
  <c r="P78" i="36" s="1"/>
  <c r="AV77" i="36"/>
  <c r="AU77" i="36"/>
  <c r="AT77" i="36"/>
  <c r="AS77" i="36"/>
  <c r="AR77" i="36"/>
  <c r="AQ77" i="36"/>
  <c r="AO77" i="36"/>
  <c r="R77" i="36"/>
  <c r="AV76" i="36"/>
  <c r="AU76" i="36"/>
  <c r="AT76" i="36"/>
  <c r="AS76" i="36"/>
  <c r="AR76" i="36"/>
  <c r="AQ76" i="36"/>
  <c r="AO76" i="36"/>
  <c r="AF76" i="36"/>
  <c r="AE76" i="36"/>
  <c r="S76" i="36"/>
  <c r="S77" i="36" s="1"/>
  <c r="R76" i="36"/>
  <c r="AV75" i="36"/>
  <c r="AU75" i="36"/>
  <c r="AT75" i="36"/>
  <c r="AS75" i="36"/>
  <c r="AR75" i="36"/>
  <c r="AQ75" i="36"/>
  <c r="AO75" i="36"/>
  <c r="N75" i="36"/>
  <c r="O75" i="36" s="1"/>
  <c r="Q75" i="36" s="1"/>
  <c r="AV74" i="36"/>
  <c r="AU74" i="36"/>
  <c r="AT74" i="36"/>
  <c r="AS74" i="36"/>
  <c r="AR74" i="36"/>
  <c r="AQ74" i="36"/>
  <c r="AO74" i="36"/>
  <c r="N74" i="36"/>
  <c r="O74" i="36" s="1"/>
  <c r="Q74" i="36" s="1"/>
  <c r="AV73" i="36"/>
  <c r="AU73" i="36"/>
  <c r="AT73" i="36"/>
  <c r="AS73" i="36"/>
  <c r="AR73" i="36"/>
  <c r="AQ73" i="36"/>
  <c r="AO73" i="36"/>
  <c r="P73" i="36"/>
  <c r="N73" i="36"/>
  <c r="O73" i="36" s="1"/>
  <c r="Q73" i="36" s="1"/>
  <c r="J73" i="36"/>
  <c r="AV72" i="36"/>
  <c r="AU72" i="36"/>
  <c r="AT72" i="36"/>
  <c r="AS72" i="36"/>
  <c r="AR72" i="36"/>
  <c r="AQ72" i="36"/>
  <c r="AO72" i="36"/>
  <c r="W72" i="36"/>
  <c r="T72" i="36"/>
  <c r="P72" i="36"/>
  <c r="O72" i="36"/>
  <c r="Q72" i="36" s="1"/>
  <c r="N72" i="36"/>
  <c r="J72" i="36"/>
  <c r="AV71" i="36"/>
  <c r="AU71" i="36"/>
  <c r="AT71" i="36"/>
  <c r="AS71" i="36"/>
  <c r="AR71" i="36"/>
  <c r="AQ71" i="36"/>
  <c r="AO71" i="36"/>
  <c r="W71" i="36"/>
  <c r="T71" i="36"/>
  <c r="T76" i="36" s="1"/>
  <c r="T77" i="36" s="1"/>
  <c r="N71" i="36"/>
  <c r="O71" i="36" s="1"/>
  <c r="Q71" i="36" s="1"/>
  <c r="J71" i="36"/>
  <c r="P71" i="36" s="1"/>
  <c r="A71" i="36"/>
  <c r="A78" i="36" s="1"/>
  <c r="A81" i="36" s="1"/>
  <c r="A84" i="36" s="1"/>
  <c r="AV70" i="36"/>
  <c r="AU70" i="36"/>
  <c r="AT70" i="36"/>
  <c r="AS70" i="36"/>
  <c r="AR70" i="36"/>
  <c r="AQ70" i="36"/>
  <c r="AO70" i="36"/>
  <c r="AV69" i="36"/>
  <c r="AU69" i="36"/>
  <c r="AT69" i="36"/>
  <c r="AS69" i="36"/>
  <c r="AR69" i="36"/>
  <c r="AQ69" i="36"/>
  <c r="AO69" i="36"/>
  <c r="AF69" i="36"/>
  <c r="AE69" i="36"/>
  <c r="S69" i="36"/>
  <c r="S70" i="36" s="1"/>
  <c r="R69" i="36"/>
  <c r="R70" i="36" s="1"/>
  <c r="AV68" i="36"/>
  <c r="AU68" i="36"/>
  <c r="AT68" i="36"/>
  <c r="AS68" i="36"/>
  <c r="AR68" i="36"/>
  <c r="AQ68" i="36"/>
  <c r="AO68" i="36"/>
  <c r="N68" i="36"/>
  <c r="O68" i="36" s="1"/>
  <c r="Q68" i="36" s="1"/>
  <c r="AV67" i="36"/>
  <c r="AU67" i="36"/>
  <c r="AT67" i="36"/>
  <c r="AS67" i="36"/>
  <c r="AR67" i="36"/>
  <c r="AQ67" i="36"/>
  <c r="AO67" i="36"/>
  <c r="T67" i="36"/>
  <c r="N67" i="36"/>
  <c r="O67" i="36" s="1"/>
  <c r="J67" i="36"/>
  <c r="P67" i="36" s="1"/>
  <c r="AV66" i="36"/>
  <c r="AU66" i="36"/>
  <c r="AT66" i="36"/>
  <c r="AS66" i="36"/>
  <c r="AR66" i="36"/>
  <c r="AQ66" i="36"/>
  <c r="AO66" i="36"/>
  <c r="W66" i="36"/>
  <c r="T66" i="36"/>
  <c r="T69" i="36" s="1"/>
  <c r="T70" i="36" s="1"/>
  <c r="N66" i="36"/>
  <c r="O66" i="36" s="1"/>
  <c r="J66" i="36"/>
  <c r="P66" i="36" s="1"/>
  <c r="AV65" i="36"/>
  <c r="AU65" i="36"/>
  <c r="AT65" i="36"/>
  <c r="AS65" i="36"/>
  <c r="AR65" i="36"/>
  <c r="AQ65" i="36"/>
  <c r="AO65" i="36"/>
  <c r="AV64" i="36"/>
  <c r="AU64" i="36"/>
  <c r="AT64" i="36"/>
  <c r="AS64" i="36"/>
  <c r="AR64" i="36"/>
  <c r="AQ64" i="36"/>
  <c r="AO64" i="36"/>
  <c r="AF64" i="36"/>
  <c r="AE64" i="36"/>
  <c r="S64" i="36"/>
  <c r="S65" i="36" s="1"/>
  <c r="R64" i="36"/>
  <c r="R65" i="36" s="1"/>
  <c r="AV63" i="36"/>
  <c r="AU63" i="36"/>
  <c r="AT63" i="36"/>
  <c r="AS63" i="36"/>
  <c r="AR63" i="36"/>
  <c r="AQ63" i="36"/>
  <c r="AO63" i="36"/>
  <c r="N63" i="36"/>
  <c r="O63" i="36" s="1"/>
  <c r="Q63" i="36" s="1"/>
  <c r="AV62" i="36"/>
  <c r="AU62" i="36"/>
  <c r="AT62" i="36"/>
  <c r="AS62" i="36"/>
  <c r="AR62" i="36"/>
  <c r="AQ62" i="36"/>
  <c r="AO62" i="36"/>
  <c r="T62" i="36"/>
  <c r="N62" i="36"/>
  <c r="O62" i="36" s="1"/>
  <c r="J62" i="36"/>
  <c r="P62" i="36" s="1"/>
  <c r="AV61" i="36"/>
  <c r="AU61" i="36"/>
  <c r="AT61" i="36"/>
  <c r="AS61" i="36"/>
  <c r="AR61" i="36"/>
  <c r="AQ61" i="36"/>
  <c r="AO61" i="36"/>
  <c r="W61" i="36"/>
  <c r="T61" i="36"/>
  <c r="N61" i="36"/>
  <c r="O61" i="36" s="1"/>
  <c r="J61" i="36"/>
  <c r="P61" i="36" s="1"/>
  <c r="AV60" i="36"/>
  <c r="AU60" i="36"/>
  <c r="AT60" i="36"/>
  <c r="AS60" i="36"/>
  <c r="AR60" i="36"/>
  <c r="AQ60" i="36"/>
  <c r="AO60" i="36"/>
  <c r="AV59" i="36"/>
  <c r="AU59" i="36"/>
  <c r="AT59" i="36"/>
  <c r="AS59" i="36"/>
  <c r="AR59" i="36"/>
  <c r="AQ59" i="36"/>
  <c r="AO59" i="36"/>
  <c r="AF59" i="36"/>
  <c r="AE59" i="36"/>
  <c r="S59" i="36"/>
  <c r="S60" i="36" s="1"/>
  <c r="R59" i="36"/>
  <c r="R60" i="36" s="1"/>
  <c r="AV58" i="36"/>
  <c r="AU58" i="36"/>
  <c r="AT58" i="36"/>
  <c r="AS58" i="36"/>
  <c r="AR58" i="36"/>
  <c r="AQ58" i="36"/>
  <c r="AO58" i="36"/>
  <c r="N58" i="36"/>
  <c r="O58" i="36" s="1"/>
  <c r="Q58" i="36" s="1"/>
  <c r="AV57" i="36"/>
  <c r="AU57" i="36"/>
  <c r="AT57" i="36"/>
  <c r="AS57" i="36"/>
  <c r="AR57" i="36"/>
  <c r="AQ57" i="36"/>
  <c r="AO57" i="36"/>
  <c r="T57" i="36"/>
  <c r="N57" i="36"/>
  <c r="O57" i="36" s="1"/>
  <c r="J57" i="36"/>
  <c r="P57" i="36" s="1"/>
  <c r="AV56" i="36"/>
  <c r="AU56" i="36"/>
  <c r="AT56" i="36"/>
  <c r="AR56" i="36"/>
  <c r="AQ56" i="36"/>
  <c r="AO56" i="36"/>
  <c r="W56" i="36"/>
  <c r="T56" i="36"/>
  <c r="N56" i="36"/>
  <c r="O56" i="36" s="1"/>
  <c r="J56" i="36"/>
  <c r="P56" i="36" s="1"/>
  <c r="AV55" i="36"/>
  <c r="AU55" i="36"/>
  <c r="AT55" i="36"/>
  <c r="AS55" i="36"/>
  <c r="AR55" i="36"/>
  <c r="AQ55" i="36"/>
  <c r="AO55" i="36"/>
  <c r="AV54" i="36"/>
  <c r="AU54" i="36"/>
  <c r="AT54" i="36"/>
  <c r="AS54" i="36"/>
  <c r="AR54" i="36"/>
  <c r="AQ54" i="36"/>
  <c r="AO54" i="36"/>
  <c r="AF54" i="36"/>
  <c r="AE54" i="36"/>
  <c r="S54" i="36"/>
  <c r="S55" i="36" s="1"/>
  <c r="R54" i="36"/>
  <c r="R55" i="36" s="1"/>
  <c r="AV53" i="36"/>
  <c r="AU53" i="36"/>
  <c r="AT53" i="36"/>
  <c r="AS53" i="36"/>
  <c r="AR53" i="36"/>
  <c r="AQ53" i="36"/>
  <c r="AO53" i="36"/>
  <c r="N53" i="36"/>
  <c r="O53" i="36" s="1"/>
  <c r="Q53" i="36" s="1"/>
  <c r="AV52" i="36"/>
  <c r="AU52" i="36"/>
  <c r="AT52" i="36"/>
  <c r="AS52" i="36"/>
  <c r="AR52" i="36"/>
  <c r="AQ52" i="36"/>
  <c r="AO52" i="36"/>
  <c r="T52" i="36"/>
  <c r="N52" i="36"/>
  <c r="O52" i="36" s="1"/>
  <c r="J52" i="36"/>
  <c r="P52" i="36" s="1"/>
  <c r="AV51" i="36"/>
  <c r="AU51" i="36"/>
  <c r="AT51" i="36"/>
  <c r="AR51" i="36"/>
  <c r="AQ51" i="36"/>
  <c r="AO51" i="36"/>
  <c r="W51" i="36"/>
  <c r="T51" i="36"/>
  <c r="T54" i="36" s="1"/>
  <c r="T55" i="36" s="1"/>
  <c r="N51" i="36"/>
  <c r="O51" i="36" s="1"/>
  <c r="J51" i="36"/>
  <c r="P51" i="36" s="1"/>
  <c r="AV50" i="36"/>
  <c r="AU50" i="36"/>
  <c r="AT50" i="36"/>
  <c r="AS50" i="36"/>
  <c r="AR50" i="36"/>
  <c r="AQ50" i="36"/>
  <c r="AO50" i="36"/>
  <c r="AV49" i="36"/>
  <c r="AU49" i="36"/>
  <c r="AT49" i="36"/>
  <c r="AS49" i="36"/>
  <c r="AR49" i="36"/>
  <c r="AQ49" i="36"/>
  <c r="AO49" i="36"/>
  <c r="AG49" i="36"/>
  <c r="AF49" i="36"/>
  <c r="AE49" i="36"/>
  <c r="T49" i="36"/>
  <c r="T50" i="36" s="1"/>
  <c r="S49" i="36"/>
  <c r="S50" i="36" s="1"/>
  <c r="R49" i="36"/>
  <c r="R50" i="36" s="1"/>
  <c r="AV48" i="36"/>
  <c r="AU48" i="36"/>
  <c r="AT48" i="36"/>
  <c r="AS48" i="36"/>
  <c r="AR48" i="36"/>
  <c r="AQ48" i="36"/>
  <c r="AO48" i="36"/>
  <c r="W48" i="36"/>
  <c r="N48" i="36"/>
  <c r="O48" i="36" s="1"/>
  <c r="J48" i="36"/>
  <c r="P48" i="36" s="1"/>
  <c r="L45" i="36"/>
  <c r="P42" i="36"/>
  <c r="H42" i="36"/>
  <c r="P41" i="36"/>
  <c r="H41" i="36"/>
  <c r="AC40" i="36"/>
  <c r="H40" i="36"/>
  <c r="H39" i="36"/>
  <c r="AG84" i="36" s="1"/>
  <c r="AG88" i="36" s="1"/>
  <c r="H38" i="36"/>
  <c r="AG57" i="36" s="1"/>
  <c r="Q37" i="36"/>
  <c r="Q36" i="36"/>
  <c r="H36" i="36"/>
  <c r="Y87" i="36" s="1"/>
  <c r="AA87" i="36" s="1"/>
  <c r="AB87" i="36" s="1"/>
  <c r="Q35" i="36"/>
  <c r="H35" i="36"/>
  <c r="Z57" i="36" s="1"/>
  <c r="AC57" i="36" s="1"/>
  <c r="Q34" i="36"/>
  <c r="K34" i="36"/>
  <c r="Z61" i="36"/>
  <c r="Q33" i="36"/>
  <c r="AA58" i="36" s="1"/>
  <c r="AB58" i="36" s="1"/>
  <c r="AD58" i="36" s="1"/>
  <c r="H33" i="36"/>
  <c r="K33" i="36" s="1"/>
  <c r="D33" i="36"/>
  <c r="Q32" i="36"/>
  <c r="H32" i="36"/>
  <c r="Y132" i="36" s="1"/>
  <c r="AA132" i="36" s="1"/>
  <c r="AB132" i="36" s="1"/>
  <c r="D32" i="36"/>
  <c r="K31" i="36"/>
  <c r="H31" i="36"/>
  <c r="I31" i="36" s="1"/>
  <c r="D31" i="36"/>
  <c r="H29" i="36"/>
  <c r="Y45" i="36" s="1"/>
  <c r="C29" i="36"/>
  <c r="H23" i="36"/>
  <c r="H44" i="36" s="1"/>
  <c r="H22" i="36"/>
  <c r="H43" i="36" s="1"/>
  <c r="Y126" i="36" s="1"/>
  <c r="Q21" i="36"/>
  <c r="Y135" i="36" s="1"/>
  <c r="AD135" i="36" s="1"/>
  <c r="H21" i="36"/>
  <c r="Q20" i="36"/>
  <c r="H20" i="36"/>
  <c r="Q19" i="36"/>
  <c r="H19" i="36"/>
  <c r="Q18" i="36"/>
  <c r="H18" i="36"/>
  <c r="Q38" i="36"/>
  <c r="H17" i="36"/>
  <c r="H16" i="36"/>
  <c r="H37" i="36" s="1"/>
  <c r="Y57" i="36" s="1"/>
  <c r="AA57" i="36" s="1"/>
  <c r="AB57" i="36" s="1"/>
  <c r="K15" i="36"/>
  <c r="K14" i="36"/>
  <c r="K13" i="36"/>
  <c r="K12" i="36"/>
  <c r="I12" i="36"/>
  <c r="D12" i="36"/>
  <c r="K11" i="36"/>
  <c r="I11" i="36"/>
  <c r="D11" i="36"/>
  <c r="K10" i="36"/>
  <c r="I10" i="36"/>
  <c r="D10" i="36"/>
  <c r="A5" i="35"/>
  <c r="A17" i="35"/>
  <c r="A18" i="35"/>
  <c r="A19" i="35"/>
  <c r="A45" i="35"/>
  <c r="A20" i="35"/>
  <c r="A21" i="35"/>
  <c r="A46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6" i="35"/>
  <c r="A34" i="35"/>
  <c r="A7" i="35"/>
  <c r="A8" i="35"/>
  <c r="A9" i="35"/>
  <c r="A10" i="35"/>
  <c r="A11" i="35"/>
  <c r="A12" i="35"/>
  <c r="A13" i="35"/>
  <c r="A35" i="35"/>
  <c r="A36" i="35"/>
  <c r="A37" i="35"/>
  <c r="A38" i="35"/>
  <c r="A39" i="35"/>
  <c r="A14" i="35"/>
  <c r="A15" i="35"/>
  <c r="A40" i="35"/>
  <c r="A41" i="35"/>
  <c r="A42" i="35"/>
  <c r="A43" i="35"/>
  <c r="A44" i="35"/>
  <c r="A16" i="35"/>
  <c r="A4" i="35"/>
  <c r="A5" i="29"/>
  <c r="Q144" i="36" l="1"/>
  <c r="Q84" i="36"/>
  <c r="Q78" i="36"/>
  <c r="Q79" i="36" s="1"/>
  <c r="Q52" i="36"/>
  <c r="AC126" i="36"/>
  <c r="Q142" i="36"/>
  <c r="U137" i="36" s="1"/>
  <c r="U142" i="36" s="1"/>
  <c r="Q66" i="36"/>
  <c r="Q115" i="36"/>
  <c r="Q138" i="36"/>
  <c r="Q85" i="36"/>
  <c r="T95" i="36"/>
  <c r="Q98" i="36"/>
  <c r="Q103" i="36"/>
  <c r="Q108" i="36"/>
  <c r="Q113" i="36" s="1"/>
  <c r="U107" i="36" s="1"/>
  <c r="U113" i="36" s="1"/>
  <c r="Q120" i="36"/>
  <c r="Q139" i="36"/>
  <c r="AC61" i="36"/>
  <c r="T59" i="36"/>
  <c r="T60" i="36" s="1"/>
  <c r="Q62" i="36"/>
  <c r="Q91" i="36"/>
  <c r="T64" i="36"/>
  <c r="T65" i="36" s="1"/>
  <c r="Q96" i="36"/>
  <c r="Q121" i="36"/>
  <c r="S11" i="42"/>
  <c r="S41" i="42"/>
  <c r="S34" i="42"/>
  <c r="S27" i="42"/>
  <c r="S19" i="42"/>
  <c r="S7" i="42"/>
  <c r="S31" i="42"/>
  <c r="S42" i="42"/>
  <c r="S29" i="42"/>
  <c r="S10" i="42"/>
  <c r="S39" i="42"/>
  <c r="S33" i="42"/>
  <c r="S25" i="42"/>
  <c r="S17" i="42"/>
  <c r="S16" i="42"/>
  <c r="S37" i="42"/>
  <c r="S23" i="42"/>
  <c r="S14" i="42"/>
  <c r="S35" i="42"/>
  <c r="S21" i="42"/>
  <c r="S36" i="42"/>
  <c r="S44" i="42"/>
  <c r="S22" i="42"/>
  <c r="S24" i="42"/>
  <c r="S26" i="42"/>
  <c r="S8" i="42"/>
  <c r="S5" i="42"/>
  <c r="S28" i="42"/>
  <c r="S38" i="42"/>
  <c r="S18" i="42"/>
  <c r="S40" i="42"/>
  <c r="S43" i="42"/>
  <c r="S30" i="42"/>
  <c r="S12" i="42"/>
  <c r="S20" i="42"/>
  <c r="S9" i="42"/>
  <c r="S4" i="42"/>
  <c r="S13" i="42"/>
  <c r="S15" i="42"/>
  <c r="S32" i="42"/>
  <c r="S6" i="42"/>
  <c r="Y134" i="36"/>
  <c r="AD134" i="36" s="1"/>
  <c r="Y24" i="36"/>
  <c r="Y133" i="36"/>
  <c r="AD133" i="36" s="1"/>
  <c r="Y22" i="36"/>
  <c r="Q39" i="36"/>
  <c r="Y109" i="36" s="1"/>
  <c r="AD109" i="36" s="1"/>
  <c r="Y19" i="36"/>
  <c r="AD57" i="36"/>
  <c r="K32" i="36"/>
  <c r="Y48" i="36"/>
  <c r="AA48" i="36" s="1"/>
  <c r="AB48" i="36" s="1"/>
  <c r="I33" i="36"/>
  <c r="Y56" i="36" s="1"/>
  <c r="AA56" i="36" s="1"/>
  <c r="AB56" i="36" s="1"/>
  <c r="Q102" i="36"/>
  <c r="Q132" i="36"/>
  <c r="Q136" i="36" s="1"/>
  <c r="U132" i="36" s="1"/>
  <c r="AH132" i="36" s="1"/>
  <c r="AH136" i="36" s="1"/>
  <c r="Q143" i="36"/>
  <c r="Q57" i="36"/>
  <c r="Q92" i="36"/>
  <c r="Q114" i="36"/>
  <c r="Q67" i="36"/>
  <c r="Q69" i="36" s="1"/>
  <c r="Q48" i="36"/>
  <c r="Q49" i="36" s="1"/>
  <c r="Q56" i="36"/>
  <c r="Q59" i="36" s="1"/>
  <c r="U56" i="36" s="1"/>
  <c r="AH56" i="36" s="1"/>
  <c r="Q130" i="36"/>
  <c r="Q131" i="36" s="1"/>
  <c r="U130" i="36" s="1"/>
  <c r="AH130" i="36" s="1"/>
  <c r="AH131" i="36" s="1"/>
  <c r="Q145" i="36"/>
  <c r="Q76" i="36"/>
  <c r="U71" i="36" s="1"/>
  <c r="AA93" i="36"/>
  <c r="AB93" i="36" s="1"/>
  <c r="AD93" i="36" s="1"/>
  <c r="AA99" i="36"/>
  <c r="AB99" i="36" s="1"/>
  <c r="AD99" i="36" s="1"/>
  <c r="AA74" i="36"/>
  <c r="AB74" i="36" s="1"/>
  <c r="AD74" i="36" s="1"/>
  <c r="U48" i="36"/>
  <c r="Q50" i="36"/>
  <c r="Q51" i="36"/>
  <c r="Q54" i="36" s="1"/>
  <c r="Q61" i="36"/>
  <c r="Q64" i="36" s="1"/>
  <c r="AA126" i="36"/>
  <c r="AB126" i="36" s="1"/>
  <c r="AD126" i="36" s="1"/>
  <c r="AD127" i="36" s="1"/>
  <c r="K43" i="36"/>
  <c r="Y138" i="36"/>
  <c r="AA138" i="36" s="1"/>
  <c r="AB138" i="36" s="1"/>
  <c r="Y144" i="36"/>
  <c r="AA144" i="36" s="1"/>
  <c r="AB144" i="36" s="1"/>
  <c r="Y121" i="36"/>
  <c r="AA121" i="36" s="1"/>
  <c r="AB121" i="36" s="1"/>
  <c r="Y115" i="36"/>
  <c r="AA115" i="36" s="1"/>
  <c r="AB115" i="36" s="1"/>
  <c r="K44" i="36"/>
  <c r="Q77" i="36"/>
  <c r="Y52" i="36"/>
  <c r="AA52" i="36" s="1"/>
  <c r="AB52" i="36" s="1"/>
  <c r="AG66" i="36"/>
  <c r="Y90" i="36"/>
  <c r="AA90" i="36" s="1"/>
  <c r="AB90" i="36" s="1"/>
  <c r="Y96" i="36"/>
  <c r="AA96" i="36" s="1"/>
  <c r="AB96" i="36" s="1"/>
  <c r="Y78" i="36"/>
  <c r="AA78" i="36" s="1"/>
  <c r="AB78" i="36" s="1"/>
  <c r="Y91" i="36"/>
  <c r="AA91" i="36" s="1"/>
  <c r="AB91" i="36" s="1"/>
  <c r="Y72" i="36"/>
  <c r="AA72" i="36" s="1"/>
  <c r="AB72" i="36" s="1"/>
  <c r="Y97" i="36"/>
  <c r="AA97" i="36" s="1"/>
  <c r="AB97" i="36" s="1"/>
  <c r="Y85" i="36"/>
  <c r="AA85" i="36" s="1"/>
  <c r="AB85" i="36" s="1"/>
  <c r="K37" i="36"/>
  <c r="Y103" i="36" s="1"/>
  <c r="AA103" i="36" s="1"/>
  <c r="AB103" i="36" s="1"/>
  <c r="Y51" i="36"/>
  <c r="AA51" i="36" s="1"/>
  <c r="AB51" i="36" s="1"/>
  <c r="Z52" i="36"/>
  <c r="AC52" i="36" s="1"/>
  <c r="AA53" i="36"/>
  <c r="AB53" i="36" s="1"/>
  <c r="AD53" i="36" s="1"/>
  <c r="Y61" i="36"/>
  <c r="AA61" i="36" s="1"/>
  <c r="AB61" i="36" s="1"/>
  <c r="AD61" i="36" s="1"/>
  <c r="Y62" i="36"/>
  <c r="AA62" i="36" s="1"/>
  <c r="AB62" i="36" s="1"/>
  <c r="Y67" i="36"/>
  <c r="AA67" i="36" s="1"/>
  <c r="AB67" i="36" s="1"/>
  <c r="AG67" i="36"/>
  <c r="Q80" i="36"/>
  <c r="U78" i="36"/>
  <c r="Q81" i="36"/>
  <c r="Q82" i="36" s="1"/>
  <c r="Q101" i="36"/>
  <c r="U96" i="36" s="1"/>
  <c r="AA94" i="36"/>
  <c r="AB94" i="36" s="1"/>
  <c r="AD94" i="36" s="1"/>
  <c r="AA100" i="36"/>
  <c r="AB100" i="36" s="1"/>
  <c r="AD100" i="36" s="1"/>
  <c r="AA75" i="36"/>
  <c r="AB75" i="36" s="1"/>
  <c r="AD75" i="36" s="1"/>
  <c r="AA68" i="36"/>
  <c r="AB68" i="36" s="1"/>
  <c r="AD68" i="36" s="1"/>
  <c r="Z144" i="36"/>
  <c r="AC144" i="36" s="1"/>
  <c r="Z115" i="36"/>
  <c r="AC115" i="36" s="1"/>
  <c r="Z138" i="36"/>
  <c r="AC138" i="36" s="1"/>
  <c r="Z103" i="36"/>
  <c r="AC103" i="36" s="1"/>
  <c r="Z91" i="36"/>
  <c r="AC91" i="36" s="1"/>
  <c r="Z72" i="36"/>
  <c r="AC72" i="36" s="1"/>
  <c r="Z121" i="36"/>
  <c r="AC121" i="36" s="1"/>
  <c r="Z97" i="36"/>
  <c r="AC97" i="36" s="1"/>
  <c r="Z85" i="36"/>
  <c r="AC85" i="36" s="1"/>
  <c r="Z67" i="36"/>
  <c r="AC67" i="36" s="1"/>
  <c r="K36" i="36"/>
  <c r="Z51" i="36"/>
  <c r="AC51" i="36" s="1"/>
  <c r="AG52" i="36"/>
  <c r="Z56" i="36"/>
  <c r="AC56" i="36" s="1"/>
  <c r="Z62" i="36"/>
  <c r="AC62" i="36" s="1"/>
  <c r="AA63" i="36"/>
  <c r="AB63" i="36" s="1"/>
  <c r="AD63" i="36" s="1"/>
  <c r="Y71" i="36"/>
  <c r="AA71" i="36" s="1"/>
  <c r="AB71" i="36" s="1"/>
  <c r="Q87" i="36"/>
  <c r="Q88" i="36" s="1"/>
  <c r="Q90" i="36"/>
  <c r="I32" i="36"/>
  <c r="Y145" i="36"/>
  <c r="AA145" i="36" s="1"/>
  <c r="AB145" i="36" s="1"/>
  <c r="Y130" i="36"/>
  <c r="AA130" i="36" s="1"/>
  <c r="AB130" i="36" s="1"/>
  <c r="Y120" i="36"/>
  <c r="AA120" i="36" s="1"/>
  <c r="AB120" i="36" s="1"/>
  <c r="Y116" i="36"/>
  <c r="AA116" i="36" s="1"/>
  <c r="AB116" i="36" s="1"/>
  <c r="Y137" i="36"/>
  <c r="AA137" i="36" s="1"/>
  <c r="AB137" i="36" s="1"/>
  <c r="Y128" i="36"/>
  <c r="AA128" i="36" s="1"/>
  <c r="AB128" i="36" s="1"/>
  <c r="Y122" i="36"/>
  <c r="AA122" i="36" s="1"/>
  <c r="AB122" i="36" s="1"/>
  <c r="Y139" i="36"/>
  <c r="AA139" i="36" s="1"/>
  <c r="AB139" i="36" s="1"/>
  <c r="Y143" i="36"/>
  <c r="AA143" i="36" s="1"/>
  <c r="AB143" i="36" s="1"/>
  <c r="Y114" i="36"/>
  <c r="AA114" i="36" s="1"/>
  <c r="AB114" i="36" s="1"/>
  <c r="Y107" i="36"/>
  <c r="AA107" i="36" s="1"/>
  <c r="AB107" i="36" s="1"/>
  <c r="Y108" i="36"/>
  <c r="AA108" i="36" s="1"/>
  <c r="AB108" i="36" s="1"/>
  <c r="Y92" i="36"/>
  <c r="AA92" i="36" s="1"/>
  <c r="AB92" i="36" s="1"/>
  <c r="Y98" i="36"/>
  <c r="AA98" i="36" s="1"/>
  <c r="AB98" i="36" s="1"/>
  <c r="Y102" i="36"/>
  <c r="AA102" i="36" s="1"/>
  <c r="AB102" i="36" s="1"/>
  <c r="Y84" i="36"/>
  <c r="AA84" i="36" s="1"/>
  <c r="AB84" i="36" s="1"/>
  <c r="Y81" i="36"/>
  <c r="AA81" i="36" s="1"/>
  <c r="AB81" i="36" s="1"/>
  <c r="Y73" i="36"/>
  <c r="AA73" i="36" s="1"/>
  <c r="AB73" i="36" s="1"/>
  <c r="Z137" i="36"/>
  <c r="AC137" i="36" s="1"/>
  <c r="Z128" i="36"/>
  <c r="AC128" i="36" s="1"/>
  <c r="Z122" i="36"/>
  <c r="AC122" i="36" s="1"/>
  <c r="Z139" i="36"/>
  <c r="AC139" i="36" s="1"/>
  <c r="Z108" i="36"/>
  <c r="AC108" i="36" s="1"/>
  <c r="Z143" i="36"/>
  <c r="AC143" i="36" s="1"/>
  <c r="Z132" i="36"/>
  <c r="AC132" i="36" s="1"/>
  <c r="AD132" i="36" s="1"/>
  <c r="AD136" i="36" s="1"/>
  <c r="Z145" i="36"/>
  <c r="AC145" i="36" s="1"/>
  <c r="Z130" i="36"/>
  <c r="AC130" i="36" s="1"/>
  <c r="Z120" i="36"/>
  <c r="AC120" i="36" s="1"/>
  <c r="Z116" i="36"/>
  <c r="AC116" i="36" s="1"/>
  <c r="Z96" i="36"/>
  <c r="AC96" i="36" s="1"/>
  <c r="Z92" i="36"/>
  <c r="AC92" i="36" s="1"/>
  <c r="Z114" i="36"/>
  <c r="AC114" i="36" s="1"/>
  <c r="Z98" i="36"/>
  <c r="AC98" i="36" s="1"/>
  <c r="Z78" i="36"/>
  <c r="AC78" i="36" s="1"/>
  <c r="Z102" i="36"/>
  <c r="AC102" i="36" s="1"/>
  <c r="Z87" i="36"/>
  <c r="AC87" i="36" s="1"/>
  <c r="AD87" i="36" s="1"/>
  <c r="Z84" i="36"/>
  <c r="AC84" i="36" s="1"/>
  <c r="Z81" i="36"/>
  <c r="AC81" i="36" s="1"/>
  <c r="Z73" i="36"/>
  <c r="AC73" i="36" s="1"/>
  <c r="Z107" i="36"/>
  <c r="AC107" i="36" s="1"/>
  <c r="Z90" i="36"/>
  <c r="AC90" i="36" s="1"/>
  <c r="K35" i="36"/>
  <c r="AG118" i="36"/>
  <c r="AG119" i="36" s="1"/>
  <c r="AG147" i="36"/>
  <c r="AG148" i="36" s="1"/>
  <c r="AG124" i="36"/>
  <c r="AG125" i="36" s="1"/>
  <c r="AG141" i="36"/>
  <c r="AG142" i="36" s="1"/>
  <c r="AG97" i="36"/>
  <c r="AG71" i="36"/>
  <c r="AG90" i="36"/>
  <c r="AG95" i="36" s="1"/>
  <c r="AG96" i="36"/>
  <c r="AG91" i="36"/>
  <c r="AG72" i="36"/>
  <c r="AE140" i="36"/>
  <c r="AE142" i="36" s="1"/>
  <c r="AE104" i="36"/>
  <c r="AE106" i="36" s="1"/>
  <c r="AE146" i="36"/>
  <c r="AE148" i="36" s="1"/>
  <c r="AE123" i="36"/>
  <c r="AE125" i="36" s="1"/>
  <c r="AE117" i="36"/>
  <c r="AE119" i="36" s="1"/>
  <c r="Z48" i="36"/>
  <c r="AC48" i="36" s="1"/>
  <c r="AD48" i="36" s="1"/>
  <c r="AD49" i="36" s="1"/>
  <c r="AG51" i="36"/>
  <c r="AG56" i="36"/>
  <c r="AG59" i="36" s="1"/>
  <c r="AG61" i="36"/>
  <c r="AG62" i="36"/>
  <c r="Z66" i="36"/>
  <c r="AC66" i="36" s="1"/>
  <c r="Z71" i="36"/>
  <c r="AC71" i="36" s="1"/>
  <c r="Q116" i="36"/>
  <c r="Q119" i="36" s="1"/>
  <c r="U114" i="36" s="1"/>
  <c r="Q148" i="36"/>
  <c r="U143" i="36" s="1"/>
  <c r="AH137" i="36"/>
  <c r="AH142" i="36" s="1"/>
  <c r="Q125" i="36"/>
  <c r="U120" i="36" s="1"/>
  <c r="Q126" i="36"/>
  <c r="Q127" i="36" s="1"/>
  <c r="U126" i="36" s="1"/>
  <c r="Q128" i="36"/>
  <c r="Q129" i="36" s="1"/>
  <c r="U128" i="36" s="1"/>
  <c r="Q21" i="33"/>
  <c r="Q20" i="33"/>
  <c r="Q19" i="33"/>
  <c r="Q18" i="33"/>
  <c r="Q17" i="33"/>
  <c r="Q60" i="36" l="1"/>
  <c r="U136" i="36"/>
  <c r="AD72" i="36"/>
  <c r="Q106" i="36"/>
  <c r="U102" i="36" s="1"/>
  <c r="U106" i="36" s="1"/>
  <c r="U131" i="36"/>
  <c r="Y66" i="36"/>
  <c r="AA66" i="36" s="1"/>
  <c r="AB66" i="36" s="1"/>
  <c r="AD66" i="36" s="1"/>
  <c r="AD69" i="36" s="1"/>
  <c r="AD103" i="36"/>
  <c r="AG54" i="36"/>
  <c r="AD67" i="36"/>
  <c r="AD81" i="36"/>
  <c r="AD82" i="36" s="1"/>
  <c r="AD92" i="36"/>
  <c r="AD137" i="36"/>
  <c r="AD145" i="36"/>
  <c r="AD56" i="36"/>
  <c r="AD59" i="36" s="1"/>
  <c r="AD108" i="36"/>
  <c r="AD139" i="36"/>
  <c r="U66" i="36"/>
  <c r="Q70" i="36"/>
  <c r="Q95" i="36"/>
  <c r="U90" i="36" s="1"/>
  <c r="U95" i="36" s="1"/>
  <c r="AH107" i="36"/>
  <c r="AH113" i="36" s="1"/>
  <c r="AI132" i="36"/>
  <c r="O15" i="34" s="1"/>
  <c r="P15" i="34" s="1"/>
  <c r="Q15" i="34" s="1"/>
  <c r="Q89" i="36"/>
  <c r="U84" i="36"/>
  <c r="U119" i="36"/>
  <c r="AH114" i="36"/>
  <c r="AH119" i="36" s="1"/>
  <c r="AG64" i="36"/>
  <c r="AG101" i="36"/>
  <c r="AD73" i="36"/>
  <c r="AD98" i="36"/>
  <c r="AD114" i="36"/>
  <c r="AD128" i="36"/>
  <c r="AD129" i="36" s="1"/>
  <c r="AD130" i="36"/>
  <c r="AD131" i="36" s="1"/>
  <c r="AI130" i="36" s="1"/>
  <c r="O14" i="34" s="1"/>
  <c r="P14" i="34" s="1"/>
  <c r="Q14" i="34" s="1"/>
  <c r="AH96" i="36"/>
  <c r="AH101" i="36" s="1"/>
  <c r="U101" i="36"/>
  <c r="AD51" i="36"/>
  <c r="AD85" i="36"/>
  <c r="AD78" i="36"/>
  <c r="AD79" i="36" s="1"/>
  <c r="AG69" i="36"/>
  <c r="U76" i="36"/>
  <c r="U77" i="36" s="1"/>
  <c r="AH71" i="36"/>
  <c r="AH76" i="36" s="1"/>
  <c r="AD121" i="36"/>
  <c r="U49" i="36"/>
  <c r="U50" i="36" s="1"/>
  <c r="AH48" i="36"/>
  <c r="AH49" i="36" s="1"/>
  <c r="AI48" i="36" s="1"/>
  <c r="O5" i="34" s="1"/>
  <c r="P5" i="34" s="1"/>
  <c r="Q5" i="34" s="1"/>
  <c r="U129" i="36"/>
  <c r="AH128" i="36"/>
  <c r="AH129" i="36" s="1"/>
  <c r="AD143" i="36"/>
  <c r="AH90" i="36"/>
  <c r="AH95" i="36" s="1"/>
  <c r="AD97" i="36"/>
  <c r="AD96" i="36"/>
  <c r="AD52" i="36"/>
  <c r="AD144" i="36"/>
  <c r="U69" i="36"/>
  <c r="U70" i="36" s="1"/>
  <c r="AH66" i="36"/>
  <c r="AH69" i="36" s="1"/>
  <c r="U59" i="36"/>
  <c r="U60" i="36" s="1"/>
  <c r="AH59" i="36"/>
  <c r="U127" i="36"/>
  <c r="AH126" i="36"/>
  <c r="AH127" i="36" s="1"/>
  <c r="AI126" i="36" s="1"/>
  <c r="O13" i="34" s="1"/>
  <c r="P13" i="34" s="1"/>
  <c r="Q13" i="34" s="1"/>
  <c r="AG76" i="36"/>
  <c r="AD84" i="36"/>
  <c r="AD116" i="36"/>
  <c r="Q83" i="36"/>
  <c r="U81" i="36"/>
  <c r="AD90" i="36"/>
  <c r="AD138" i="36"/>
  <c r="U61" i="36"/>
  <c r="Q65" i="36"/>
  <c r="U51" i="36"/>
  <c r="Q55" i="36"/>
  <c r="U148" i="36"/>
  <c r="AH143" i="36"/>
  <c r="AH148" i="36" s="1"/>
  <c r="U125" i="36"/>
  <c r="AH120" i="36"/>
  <c r="AH125" i="36" s="1"/>
  <c r="AD102" i="36"/>
  <c r="AD107" i="36"/>
  <c r="AD122" i="36"/>
  <c r="AD120" i="36"/>
  <c r="AD71" i="36"/>
  <c r="AH78" i="36"/>
  <c r="AH79" i="36" s="1"/>
  <c r="U79" i="36"/>
  <c r="U80" i="36" s="1"/>
  <c r="AD62" i="36"/>
  <c r="AD64" i="36" s="1"/>
  <c r="AD91" i="36"/>
  <c r="AD115" i="36"/>
  <c r="M19" i="31"/>
  <c r="N19" i="31" s="1"/>
  <c r="M18" i="31"/>
  <c r="N18" i="31" s="1"/>
  <c r="M17" i="31"/>
  <c r="N17" i="31" s="1"/>
  <c r="M4" i="31"/>
  <c r="N4" i="31" s="1"/>
  <c r="M3" i="31"/>
  <c r="N3" i="31" s="1"/>
  <c r="M16" i="31"/>
  <c r="N16" i="31" s="1"/>
  <c r="M15" i="31"/>
  <c r="N15" i="31" s="1"/>
  <c r="M14" i="31"/>
  <c r="N14" i="31" s="1"/>
  <c r="M13" i="31"/>
  <c r="N13" i="31" s="1"/>
  <c r="N12" i="31"/>
  <c r="M12" i="31"/>
  <c r="N11" i="31"/>
  <c r="M11" i="31"/>
  <c r="N10" i="31"/>
  <c r="M10" i="31"/>
  <c r="M9" i="31"/>
  <c r="N9" i="31" s="1"/>
  <c r="M8" i="31"/>
  <c r="N8" i="31" s="1"/>
  <c r="M7" i="31"/>
  <c r="N7" i="31" s="1"/>
  <c r="M6" i="31"/>
  <c r="N6" i="31" s="1"/>
  <c r="M5" i="31"/>
  <c r="N5" i="31" s="1"/>
  <c r="N18" i="32"/>
  <c r="O18" i="32" s="1"/>
  <c r="N17" i="32"/>
  <c r="O17" i="32" s="1"/>
  <c r="N16" i="32"/>
  <c r="O16" i="32" s="1"/>
  <c r="N15" i="32"/>
  <c r="O15" i="32" s="1"/>
  <c r="N14" i="32"/>
  <c r="O14" i="32" s="1"/>
  <c r="N13" i="32"/>
  <c r="O13" i="32" s="1"/>
  <c r="N12" i="32"/>
  <c r="O12" i="32" s="1"/>
  <c r="N11" i="32"/>
  <c r="O11" i="32" s="1"/>
  <c r="N10" i="32"/>
  <c r="O10" i="32" s="1"/>
  <c r="N9" i="32"/>
  <c r="O9" i="32" s="1"/>
  <c r="N8" i="32"/>
  <c r="O8" i="32" s="1"/>
  <c r="N7" i="32"/>
  <c r="O7" i="32" s="1"/>
  <c r="N6" i="32"/>
  <c r="O6" i="32" s="1"/>
  <c r="AV148" i="33"/>
  <c r="AU148" i="33"/>
  <c r="AT148" i="33"/>
  <c r="AS148" i="33"/>
  <c r="AR148" i="33"/>
  <c r="AQ148" i="33"/>
  <c r="AO148" i="33"/>
  <c r="AF148" i="33"/>
  <c r="S148" i="33"/>
  <c r="AV147" i="33"/>
  <c r="AU147" i="33"/>
  <c r="AT147" i="33"/>
  <c r="AS147" i="33"/>
  <c r="AR147" i="33"/>
  <c r="AQ147" i="33"/>
  <c r="AO147" i="33"/>
  <c r="AD147" i="33"/>
  <c r="T147" i="33"/>
  <c r="T148" i="33" s="1"/>
  <c r="O147" i="33"/>
  <c r="Q147" i="33" s="1"/>
  <c r="R146" i="33"/>
  <c r="R148" i="33" s="1"/>
  <c r="AV145" i="33"/>
  <c r="AU145" i="33"/>
  <c r="AT145" i="33"/>
  <c r="AS145" i="33"/>
  <c r="AR145" i="33"/>
  <c r="AQ145" i="33"/>
  <c r="AO145" i="33"/>
  <c r="N145" i="33"/>
  <c r="O145" i="33" s="1"/>
  <c r="J145" i="33"/>
  <c r="P145" i="33" s="1"/>
  <c r="AV144" i="33"/>
  <c r="AU144" i="33"/>
  <c r="AT144" i="33"/>
  <c r="AS144" i="33"/>
  <c r="AR144" i="33"/>
  <c r="AQ144" i="33"/>
  <c r="AO144" i="33"/>
  <c r="O144" i="33"/>
  <c r="N144" i="33"/>
  <c r="J144" i="33"/>
  <c r="P144" i="33" s="1"/>
  <c r="AV143" i="33"/>
  <c r="AU143" i="33"/>
  <c r="AT143" i="33"/>
  <c r="AR143" i="33"/>
  <c r="AQ143" i="33"/>
  <c r="AO143" i="33"/>
  <c r="W143" i="33"/>
  <c r="N143" i="33"/>
  <c r="O143" i="33" s="1"/>
  <c r="Q143" i="33" s="1"/>
  <c r="J143" i="33"/>
  <c r="P143" i="33" s="1"/>
  <c r="AV142" i="33"/>
  <c r="AU142" i="33"/>
  <c r="AT142" i="33"/>
  <c r="AS142" i="33"/>
  <c r="AR142" i="33"/>
  <c r="AQ142" i="33"/>
  <c r="AO142" i="33"/>
  <c r="AF142" i="33"/>
  <c r="S142" i="33"/>
  <c r="AV141" i="33"/>
  <c r="AU141" i="33"/>
  <c r="AT141" i="33"/>
  <c r="AS141" i="33"/>
  <c r="AR141" i="33"/>
  <c r="AQ141" i="33"/>
  <c r="AO141" i="33"/>
  <c r="AD141" i="33"/>
  <c r="T141" i="33"/>
  <c r="T142" i="33" s="1"/>
  <c r="Q141" i="33"/>
  <c r="O141" i="33"/>
  <c r="R140" i="33"/>
  <c r="R142" i="33" s="1"/>
  <c r="AV139" i="33"/>
  <c r="AU139" i="33"/>
  <c r="AT139" i="33"/>
  <c r="AS139" i="33"/>
  <c r="AR139" i="33"/>
  <c r="AQ139" i="33"/>
  <c r="AO139" i="33"/>
  <c r="N139" i="33"/>
  <c r="O139" i="33" s="1"/>
  <c r="J139" i="33"/>
  <c r="P139" i="33" s="1"/>
  <c r="AV138" i="33"/>
  <c r="AU138" i="33"/>
  <c r="AT138" i="33"/>
  <c r="AS138" i="33"/>
  <c r="AR138" i="33"/>
  <c r="AQ138" i="33"/>
  <c r="AO138" i="33"/>
  <c r="N138" i="33"/>
  <c r="O138" i="33" s="1"/>
  <c r="J138" i="33"/>
  <c r="P138" i="33" s="1"/>
  <c r="AV137" i="33"/>
  <c r="AU137" i="33"/>
  <c r="AT137" i="33"/>
  <c r="AR137" i="33"/>
  <c r="AQ137" i="33"/>
  <c r="AO137" i="33"/>
  <c r="W137" i="33"/>
  <c r="N137" i="33"/>
  <c r="O137" i="33" s="1"/>
  <c r="J137" i="33"/>
  <c r="P137" i="33" s="1"/>
  <c r="AV136" i="33"/>
  <c r="AU136" i="33"/>
  <c r="AT136" i="33"/>
  <c r="AS136" i="33"/>
  <c r="AR136" i="33"/>
  <c r="AQ136" i="33"/>
  <c r="AO136" i="33"/>
  <c r="AG136" i="33"/>
  <c r="AF136" i="33"/>
  <c r="AE136" i="33"/>
  <c r="T136" i="33"/>
  <c r="S136" i="33"/>
  <c r="R136" i="33"/>
  <c r="Y135" i="33"/>
  <c r="AD135" i="33" s="1"/>
  <c r="Q135" i="33"/>
  <c r="Y134" i="33"/>
  <c r="AD134" i="33" s="1"/>
  <c r="Q134" i="33"/>
  <c r="Y133" i="33"/>
  <c r="AD133" i="33" s="1"/>
  <c r="Q133" i="33"/>
  <c r="AV132" i="33"/>
  <c r="AU132" i="33"/>
  <c r="AT132" i="33"/>
  <c r="AS132" i="33"/>
  <c r="AR132" i="33"/>
  <c r="AQ132" i="33"/>
  <c r="AO132" i="33"/>
  <c r="W132" i="33"/>
  <c r="N132" i="33"/>
  <c r="O132" i="33" s="1"/>
  <c r="J132" i="33"/>
  <c r="P132" i="33" s="1"/>
  <c r="AV131" i="33"/>
  <c r="AU131" i="33"/>
  <c r="AT131" i="33"/>
  <c r="AS131" i="33"/>
  <c r="AR131" i="33"/>
  <c r="AQ131" i="33"/>
  <c r="AO131" i="33"/>
  <c r="AG131" i="33"/>
  <c r="AF131" i="33"/>
  <c r="AE131" i="33"/>
  <c r="T131" i="33"/>
  <c r="S131" i="33"/>
  <c r="R131" i="33"/>
  <c r="AV130" i="33"/>
  <c r="AU130" i="33"/>
  <c r="AT130" i="33"/>
  <c r="AS130" i="33"/>
  <c r="AR130" i="33"/>
  <c r="AQ130" i="33"/>
  <c r="AO130" i="33"/>
  <c r="W130" i="33"/>
  <c r="P130" i="33"/>
  <c r="N130" i="33"/>
  <c r="O130" i="33" s="1"/>
  <c r="J130" i="33"/>
  <c r="AV129" i="33"/>
  <c r="AU129" i="33"/>
  <c r="AT129" i="33"/>
  <c r="AS129" i="33"/>
  <c r="AR129" i="33"/>
  <c r="AQ129" i="33"/>
  <c r="AO129" i="33"/>
  <c r="AG129" i="33"/>
  <c r="AF129" i="33"/>
  <c r="AE129" i="33"/>
  <c r="T129" i="33"/>
  <c r="S129" i="33"/>
  <c r="R129" i="33"/>
  <c r="AV128" i="33"/>
  <c r="AU128" i="33"/>
  <c r="AT128" i="33"/>
  <c r="AS128" i="33"/>
  <c r="AR128" i="33"/>
  <c r="AQ128" i="33"/>
  <c r="AO128" i="33"/>
  <c r="W128" i="33"/>
  <c r="P128" i="33"/>
  <c r="N128" i="33"/>
  <c r="O128" i="33" s="1"/>
  <c r="J128" i="33"/>
  <c r="AV127" i="33"/>
  <c r="AU127" i="33"/>
  <c r="AT127" i="33"/>
  <c r="AS127" i="33"/>
  <c r="AR127" i="33"/>
  <c r="AQ127" i="33"/>
  <c r="AO127" i="33"/>
  <c r="AG127" i="33"/>
  <c r="AF127" i="33"/>
  <c r="AE127" i="33"/>
  <c r="T127" i="33"/>
  <c r="S127" i="33"/>
  <c r="R127" i="33"/>
  <c r="AV126" i="33"/>
  <c r="AU126" i="33"/>
  <c r="AT126" i="33"/>
  <c r="AR126" i="33"/>
  <c r="AQ126" i="33"/>
  <c r="AO126" i="33"/>
  <c r="Z126" i="33"/>
  <c r="AC126" i="33" s="1"/>
  <c r="W126" i="33"/>
  <c r="N126" i="33"/>
  <c r="O126" i="33" s="1"/>
  <c r="J126" i="33"/>
  <c r="P126" i="33" s="1"/>
  <c r="AV125" i="33"/>
  <c r="AU125" i="33"/>
  <c r="AT125" i="33"/>
  <c r="AS125" i="33"/>
  <c r="AR125" i="33"/>
  <c r="AQ125" i="33"/>
  <c r="AO125" i="33"/>
  <c r="AF125" i="33"/>
  <c r="T125" i="33"/>
  <c r="S125" i="33"/>
  <c r="AV124" i="33"/>
  <c r="AU124" i="33"/>
  <c r="AT124" i="33"/>
  <c r="AS124" i="33"/>
  <c r="AR124" i="33"/>
  <c r="AQ124" i="33"/>
  <c r="AO124" i="33"/>
  <c r="AB124" i="33"/>
  <c r="AD124" i="33" s="1"/>
  <c r="T124" i="33"/>
  <c r="O124" i="33"/>
  <c r="Q124" i="33" s="1"/>
  <c r="R123" i="33"/>
  <c r="R125" i="33" s="1"/>
  <c r="AV122" i="33"/>
  <c r="AU122" i="33"/>
  <c r="AT122" i="33"/>
  <c r="AS122" i="33"/>
  <c r="AR122" i="33"/>
  <c r="AQ122" i="33"/>
  <c r="AO122" i="33"/>
  <c r="N122" i="33"/>
  <c r="O122" i="33" s="1"/>
  <c r="J122" i="33"/>
  <c r="P122" i="33" s="1"/>
  <c r="Q122" i="33" s="1"/>
  <c r="AV121" i="33"/>
  <c r="AU121" i="33"/>
  <c r="AT121" i="33"/>
  <c r="AS121" i="33"/>
  <c r="AR121" i="33"/>
  <c r="AQ121" i="33"/>
  <c r="AO121" i="33"/>
  <c r="N121" i="33"/>
  <c r="O121" i="33" s="1"/>
  <c r="J121" i="33"/>
  <c r="P121" i="33" s="1"/>
  <c r="AV120" i="33"/>
  <c r="AU120" i="33"/>
  <c r="AT120" i="33"/>
  <c r="AR120" i="33"/>
  <c r="AQ120" i="33"/>
  <c r="AO120" i="33"/>
  <c r="W120" i="33"/>
  <c r="O120" i="33"/>
  <c r="N120" i="33"/>
  <c r="J120" i="33"/>
  <c r="P120" i="33" s="1"/>
  <c r="AV119" i="33"/>
  <c r="AU119" i="33"/>
  <c r="AT119" i="33"/>
  <c r="AS119" i="33"/>
  <c r="AR119" i="33"/>
  <c r="AQ119" i="33"/>
  <c r="AO119" i="33"/>
  <c r="AF119" i="33"/>
  <c r="S119" i="33"/>
  <c r="AV118" i="33"/>
  <c r="AU118" i="33"/>
  <c r="AT118" i="33"/>
  <c r="AS118" i="33"/>
  <c r="AR118" i="33"/>
  <c r="AQ118" i="33"/>
  <c r="AO118" i="33"/>
  <c r="AB118" i="33"/>
  <c r="AD118" i="33" s="1"/>
  <c r="T118" i="33"/>
  <c r="T119" i="33" s="1"/>
  <c r="O118" i="33"/>
  <c r="Q118" i="33" s="1"/>
  <c r="R117" i="33"/>
  <c r="R119" i="33" s="1"/>
  <c r="AV116" i="33"/>
  <c r="AU116" i="33"/>
  <c r="AT116" i="33"/>
  <c r="AS116" i="33"/>
  <c r="AR116" i="33"/>
  <c r="AQ116" i="33"/>
  <c r="AO116" i="33"/>
  <c r="N116" i="33"/>
  <c r="O116" i="33" s="1"/>
  <c r="J116" i="33"/>
  <c r="P116" i="33" s="1"/>
  <c r="Q116" i="33" s="1"/>
  <c r="AV115" i="33"/>
  <c r="AU115" i="33"/>
  <c r="AT115" i="33"/>
  <c r="AS115" i="33"/>
  <c r="AR115" i="33"/>
  <c r="AQ115" i="33"/>
  <c r="AO115" i="33"/>
  <c r="P115" i="33"/>
  <c r="N115" i="33"/>
  <c r="O115" i="33" s="1"/>
  <c r="J115" i="33"/>
  <c r="AV114" i="33"/>
  <c r="AU114" i="33"/>
  <c r="AT114" i="33"/>
  <c r="AR114" i="33"/>
  <c r="AQ114" i="33"/>
  <c r="AO114" i="33"/>
  <c r="W114" i="33"/>
  <c r="N114" i="33"/>
  <c r="O114" i="33" s="1"/>
  <c r="J114" i="33"/>
  <c r="P114" i="33" s="1"/>
  <c r="AV113" i="33"/>
  <c r="AU113" i="33"/>
  <c r="AT113" i="33"/>
  <c r="AS113" i="33"/>
  <c r="AR113" i="33"/>
  <c r="AQ113" i="33"/>
  <c r="AO113" i="33"/>
  <c r="AF113" i="33"/>
  <c r="S113" i="33"/>
  <c r="AV112" i="33"/>
  <c r="AU112" i="33"/>
  <c r="AT112" i="33"/>
  <c r="AS112" i="33"/>
  <c r="AR112" i="33"/>
  <c r="AQ112" i="33"/>
  <c r="AO112" i="33"/>
  <c r="AG112" i="33"/>
  <c r="AG113" i="33" s="1"/>
  <c r="AB112" i="33"/>
  <c r="AD112" i="33" s="1"/>
  <c r="T112" i="33"/>
  <c r="T113" i="33" s="1"/>
  <c r="O112" i="33"/>
  <c r="Q112" i="33" s="1"/>
  <c r="Y111" i="33"/>
  <c r="AE111" i="33" s="1"/>
  <c r="R111" i="33"/>
  <c r="AE110" i="33"/>
  <c r="Y110" i="33"/>
  <c r="R110" i="33"/>
  <c r="R113" i="33" s="1"/>
  <c r="Q109" i="33"/>
  <c r="AV108" i="33"/>
  <c r="AU108" i="33"/>
  <c r="AT108" i="33"/>
  <c r="AS108" i="33"/>
  <c r="AR108" i="33"/>
  <c r="AQ108" i="33"/>
  <c r="AO108" i="33"/>
  <c r="P108" i="33"/>
  <c r="N108" i="33"/>
  <c r="O108" i="33" s="1"/>
  <c r="Q108" i="33" s="1"/>
  <c r="J108" i="33"/>
  <c r="AV107" i="33"/>
  <c r="AU107" i="33"/>
  <c r="AT107" i="33"/>
  <c r="AR107" i="33"/>
  <c r="AQ107" i="33"/>
  <c r="AO107" i="33"/>
  <c r="W107" i="33"/>
  <c r="N107" i="33"/>
  <c r="O107" i="33" s="1"/>
  <c r="J107" i="33"/>
  <c r="P107" i="33" s="1"/>
  <c r="AV106" i="33"/>
  <c r="AU106" i="33"/>
  <c r="AT106" i="33"/>
  <c r="AS106" i="33"/>
  <c r="AR106" i="33"/>
  <c r="AQ106" i="33"/>
  <c r="AO106" i="33"/>
  <c r="AF106" i="33"/>
  <c r="S106" i="33"/>
  <c r="AV105" i="33"/>
  <c r="AU105" i="33"/>
  <c r="AT105" i="33"/>
  <c r="AS105" i="33"/>
  <c r="AR105" i="33"/>
  <c r="AQ105" i="33"/>
  <c r="AO105" i="33"/>
  <c r="AG105" i="33"/>
  <c r="AG106" i="33" s="1"/>
  <c r="AD105" i="33"/>
  <c r="AB105" i="33"/>
  <c r="T105" i="33"/>
  <c r="T106" i="33" s="1"/>
  <c r="O105" i="33"/>
  <c r="Q105" i="33" s="1"/>
  <c r="R104" i="33"/>
  <c r="R106" i="33" s="1"/>
  <c r="AV103" i="33"/>
  <c r="AU103" i="33"/>
  <c r="AT103" i="33"/>
  <c r="AS103" i="33"/>
  <c r="AR103" i="33"/>
  <c r="AQ103" i="33"/>
  <c r="AO103" i="33"/>
  <c r="P103" i="33"/>
  <c r="N103" i="33"/>
  <c r="O103" i="33" s="1"/>
  <c r="J103" i="33"/>
  <c r="AV102" i="33"/>
  <c r="AU102" i="33"/>
  <c r="AT102" i="33"/>
  <c r="AR102" i="33"/>
  <c r="AQ102" i="33"/>
  <c r="AO102" i="33"/>
  <c r="W102" i="33"/>
  <c r="N102" i="33"/>
  <c r="O102" i="33" s="1"/>
  <c r="J102" i="33"/>
  <c r="P102" i="33" s="1"/>
  <c r="AV101" i="33"/>
  <c r="AU101" i="33"/>
  <c r="AT101" i="33"/>
  <c r="AS101" i="33"/>
  <c r="AR101" i="33"/>
  <c r="AQ101" i="33"/>
  <c r="AO101" i="33"/>
  <c r="AF101" i="33"/>
  <c r="AE101" i="33"/>
  <c r="S101" i="33"/>
  <c r="R101" i="33"/>
  <c r="AV100" i="33"/>
  <c r="AU100" i="33"/>
  <c r="AT100" i="33"/>
  <c r="AS100" i="33"/>
  <c r="AR100" i="33"/>
  <c r="AQ100" i="33"/>
  <c r="AO100" i="33"/>
  <c r="N100" i="33"/>
  <c r="O100" i="33" s="1"/>
  <c r="Q100" i="33" s="1"/>
  <c r="AV99" i="33"/>
  <c r="AU99" i="33"/>
  <c r="AT99" i="33"/>
  <c r="AS99" i="33"/>
  <c r="AR99" i="33"/>
  <c r="AQ99" i="33"/>
  <c r="AO99" i="33"/>
  <c r="N99" i="33"/>
  <c r="O99" i="33" s="1"/>
  <c r="Q99" i="33" s="1"/>
  <c r="AV98" i="33"/>
  <c r="AU98" i="33"/>
  <c r="AT98" i="33"/>
  <c r="AS98" i="33"/>
  <c r="AR98" i="33"/>
  <c r="AQ98" i="33"/>
  <c r="AO98" i="33"/>
  <c r="P98" i="33"/>
  <c r="N98" i="33"/>
  <c r="O98" i="33" s="1"/>
  <c r="J98" i="33"/>
  <c r="AV97" i="33"/>
  <c r="AU97" i="33"/>
  <c r="AT97" i="33"/>
  <c r="AS97" i="33"/>
  <c r="AR97" i="33"/>
  <c r="AQ97" i="33"/>
  <c r="AO97" i="33"/>
  <c r="AL97" i="33"/>
  <c r="T97" i="33"/>
  <c r="P97" i="33"/>
  <c r="N97" i="33"/>
  <c r="O97" i="33" s="1"/>
  <c r="J97" i="33"/>
  <c r="AV96" i="33"/>
  <c r="AU96" i="33"/>
  <c r="AT96" i="33"/>
  <c r="AR96" i="33"/>
  <c r="AQ96" i="33"/>
  <c r="AO96" i="33"/>
  <c r="W96" i="33"/>
  <c r="T96" i="33"/>
  <c r="N96" i="33"/>
  <c r="O96" i="33" s="1"/>
  <c r="J96" i="33"/>
  <c r="P96" i="33" s="1"/>
  <c r="AV95" i="33"/>
  <c r="AU95" i="33"/>
  <c r="AT95" i="33"/>
  <c r="AS95" i="33"/>
  <c r="AR95" i="33"/>
  <c r="AQ95" i="33"/>
  <c r="AO95" i="33"/>
  <c r="AF95" i="33"/>
  <c r="AE95" i="33"/>
  <c r="S95" i="33"/>
  <c r="R95" i="33"/>
  <c r="AV94" i="33"/>
  <c r="AU94" i="33"/>
  <c r="AT94" i="33"/>
  <c r="AS94" i="33"/>
  <c r="AR94" i="33"/>
  <c r="AQ94" i="33"/>
  <c r="AO94" i="33"/>
  <c r="O94" i="33"/>
  <c r="Q94" i="33" s="1"/>
  <c r="N94" i="33"/>
  <c r="AV93" i="33"/>
  <c r="AU93" i="33"/>
  <c r="AT93" i="33"/>
  <c r="AS93" i="33"/>
  <c r="AR93" i="33"/>
  <c r="AQ93" i="33"/>
  <c r="AO93" i="33"/>
  <c r="N93" i="33"/>
  <c r="O93" i="33" s="1"/>
  <c r="Q93" i="33" s="1"/>
  <c r="AV92" i="33"/>
  <c r="AU92" i="33"/>
  <c r="AT92" i="33"/>
  <c r="AS92" i="33"/>
  <c r="AR92" i="33"/>
  <c r="AQ92" i="33"/>
  <c r="AO92" i="33"/>
  <c r="N92" i="33"/>
  <c r="O92" i="33" s="1"/>
  <c r="J92" i="33"/>
  <c r="P92" i="33" s="1"/>
  <c r="AV91" i="33"/>
  <c r="AU91" i="33"/>
  <c r="AT91" i="33"/>
  <c r="AS91" i="33"/>
  <c r="AR91" i="33"/>
  <c r="AQ91" i="33"/>
  <c r="AO91" i="33"/>
  <c r="AL91" i="33"/>
  <c r="T91" i="33"/>
  <c r="P91" i="33"/>
  <c r="N91" i="33"/>
  <c r="O91" i="33" s="1"/>
  <c r="Q91" i="33" s="1"/>
  <c r="J91" i="33"/>
  <c r="AV90" i="33"/>
  <c r="AU90" i="33"/>
  <c r="AT90" i="33"/>
  <c r="AR90" i="33"/>
  <c r="AQ90" i="33"/>
  <c r="AO90" i="33"/>
  <c r="W90" i="33"/>
  <c r="T90" i="33"/>
  <c r="P90" i="33"/>
  <c r="N90" i="33"/>
  <c r="O90" i="33" s="1"/>
  <c r="J90" i="33"/>
  <c r="AV89" i="33"/>
  <c r="AU89" i="33"/>
  <c r="AT89" i="33"/>
  <c r="AS89" i="33"/>
  <c r="AR89" i="33"/>
  <c r="AQ89" i="33"/>
  <c r="AO89" i="33"/>
  <c r="AV88" i="33"/>
  <c r="AU88" i="33"/>
  <c r="AT88" i="33"/>
  <c r="AS88" i="33"/>
  <c r="AR88" i="33"/>
  <c r="AQ88" i="33"/>
  <c r="AO88" i="33"/>
  <c r="AF88" i="33"/>
  <c r="AE88" i="33"/>
  <c r="S88" i="33"/>
  <c r="S89" i="33" s="1"/>
  <c r="R88" i="33"/>
  <c r="R89" i="33" s="1"/>
  <c r="AV87" i="33"/>
  <c r="AU87" i="33"/>
  <c r="AT87" i="33"/>
  <c r="AS87" i="33"/>
  <c r="AR87" i="33"/>
  <c r="AQ87" i="33"/>
  <c r="AO87" i="33"/>
  <c r="N87" i="33"/>
  <c r="O87" i="33" s="1"/>
  <c r="J87" i="33"/>
  <c r="P87" i="33" s="1"/>
  <c r="AV86" i="33"/>
  <c r="AU86" i="33"/>
  <c r="AT86" i="33"/>
  <c r="AS86" i="33"/>
  <c r="AR86" i="33"/>
  <c r="AQ86" i="33"/>
  <c r="AO86" i="33"/>
  <c r="AD86" i="33"/>
  <c r="AB86" i="33"/>
  <c r="Q86" i="33"/>
  <c r="O86" i="33"/>
  <c r="AV85" i="33"/>
  <c r="AU85" i="33"/>
  <c r="AT85" i="33"/>
  <c r="AS85" i="33"/>
  <c r="AR85" i="33"/>
  <c r="AQ85" i="33"/>
  <c r="AO85" i="33"/>
  <c r="W85" i="33"/>
  <c r="N85" i="33"/>
  <c r="O85" i="33" s="1"/>
  <c r="J85" i="33"/>
  <c r="P85" i="33" s="1"/>
  <c r="AV84" i="33"/>
  <c r="AU84" i="33"/>
  <c r="AT84" i="33"/>
  <c r="AS84" i="33"/>
  <c r="AR84" i="33"/>
  <c r="AQ84" i="33"/>
  <c r="AO84" i="33"/>
  <c r="W84" i="33"/>
  <c r="T84" i="33"/>
  <c r="T88" i="33" s="1"/>
  <c r="T89" i="33" s="1"/>
  <c r="P84" i="33"/>
  <c r="N84" i="33"/>
  <c r="O84" i="33" s="1"/>
  <c r="J84" i="33"/>
  <c r="AV83" i="33"/>
  <c r="AU83" i="33"/>
  <c r="AT83" i="33"/>
  <c r="AS83" i="33"/>
  <c r="AR83" i="33"/>
  <c r="AQ83" i="33"/>
  <c r="AO83" i="33"/>
  <c r="R83" i="33"/>
  <c r="AV82" i="33"/>
  <c r="AU82" i="33"/>
  <c r="AT82" i="33"/>
  <c r="AS82" i="33"/>
  <c r="AR82" i="33"/>
  <c r="AQ82" i="33"/>
  <c r="AO82" i="33"/>
  <c r="AG82" i="33"/>
  <c r="AF82" i="33"/>
  <c r="AE82" i="33"/>
  <c r="T82" i="33"/>
  <c r="T83" i="33" s="1"/>
  <c r="S82" i="33"/>
  <c r="S83" i="33" s="1"/>
  <c r="R82" i="33"/>
  <c r="AV81" i="33"/>
  <c r="AU81" i="33"/>
  <c r="AT81" i="33"/>
  <c r="AS81" i="33"/>
  <c r="AR81" i="33"/>
  <c r="AQ81" i="33"/>
  <c r="AO81" i="33"/>
  <c r="W81" i="33"/>
  <c r="O81" i="33"/>
  <c r="N81" i="33"/>
  <c r="J81" i="33"/>
  <c r="P81" i="33" s="1"/>
  <c r="AV80" i="33"/>
  <c r="AU80" i="33"/>
  <c r="AT80" i="33"/>
  <c r="AS80" i="33"/>
  <c r="AR80" i="33"/>
  <c r="AQ80" i="33"/>
  <c r="AO80" i="33"/>
  <c r="AV79" i="33"/>
  <c r="AU79" i="33"/>
  <c r="AT79" i="33"/>
  <c r="AS79" i="33"/>
  <c r="AR79" i="33"/>
  <c r="AQ79" i="33"/>
  <c r="AO79" i="33"/>
  <c r="AG79" i="33"/>
  <c r="AF79" i="33"/>
  <c r="AE79" i="33"/>
  <c r="T79" i="33"/>
  <c r="T80" i="33" s="1"/>
  <c r="S79" i="33"/>
  <c r="S80" i="33" s="1"/>
  <c r="R79" i="33"/>
  <c r="R80" i="33" s="1"/>
  <c r="AV78" i="33"/>
  <c r="AU78" i="33"/>
  <c r="AT78" i="33"/>
  <c r="AS78" i="33"/>
  <c r="AR78" i="33"/>
  <c r="AQ78" i="33"/>
  <c r="AO78" i="33"/>
  <c r="W78" i="33"/>
  <c r="P78" i="33"/>
  <c r="N78" i="33"/>
  <c r="O78" i="33" s="1"/>
  <c r="J78" i="33"/>
  <c r="AV77" i="33"/>
  <c r="AU77" i="33"/>
  <c r="AT77" i="33"/>
  <c r="AS77" i="33"/>
  <c r="AR77" i="33"/>
  <c r="AQ77" i="33"/>
  <c r="AO77" i="33"/>
  <c r="AV76" i="33"/>
  <c r="AU76" i="33"/>
  <c r="AT76" i="33"/>
  <c r="AS76" i="33"/>
  <c r="AR76" i="33"/>
  <c r="AQ76" i="33"/>
  <c r="AO76" i="33"/>
  <c r="AF76" i="33"/>
  <c r="AE76" i="33"/>
  <c r="S76" i="33"/>
  <c r="S77" i="33" s="1"/>
  <c r="R76" i="33"/>
  <c r="R77" i="33" s="1"/>
  <c r="AV75" i="33"/>
  <c r="AU75" i="33"/>
  <c r="AT75" i="33"/>
  <c r="AS75" i="33"/>
  <c r="AR75" i="33"/>
  <c r="AQ75" i="33"/>
  <c r="AO75" i="33"/>
  <c r="N75" i="33"/>
  <c r="O75" i="33" s="1"/>
  <c r="Q75" i="33" s="1"/>
  <c r="AV74" i="33"/>
  <c r="AU74" i="33"/>
  <c r="AT74" i="33"/>
  <c r="AS74" i="33"/>
  <c r="AR74" i="33"/>
  <c r="AQ74" i="33"/>
  <c r="AO74" i="33"/>
  <c r="N74" i="33"/>
  <c r="O74" i="33" s="1"/>
  <c r="Q74" i="33" s="1"/>
  <c r="AV73" i="33"/>
  <c r="AU73" i="33"/>
  <c r="AT73" i="33"/>
  <c r="AS73" i="33"/>
  <c r="AR73" i="33"/>
  <c r="AQ73" i="33"/>
  <c r="AO73" i="33"/>
  <c r="N73" i="33"/>
  <c r="O73" i="33" s="1"/>
  <c r="J73" i="33"/>
  <c r="P73" i="33" s="1"/>
  <c r="AV72" i="33"/>
  <c r="AU72" i="33"/>
  <c r="AT72" i="33"/>
  <c r="AS72" i="33"/>
  <c r="AR72" i="33"/>
  <c r="AQ72" i="33"/>
  <c r="AO72" i="33"/>
  <c r="W72" i="33"/>
  <c r="T72" i="33"/>
  <c r="N72" i="33"/>
  <c r="O72" i="33" s="1"/>
  <c r="J72" i="33"/>
  <c r="P72" i="33" s="1"/>
  <c r="AV71" i="33"/>
  <c r="AU71" i="33"/>
  <c r="AT71" i="33"/>
  <c r="AS71" i="33"/>
  <c r="AR71" i="33"/>
  <c r="AQ71" i="33"/>
  <c r="AO71" i="33"/>
  <c r="W71" i="33"/>
  <c r="T71" i="33"/>
  <c r="N71" i="33"/>
  <c r="O71" i="33" s="1"/>
  <c r="J71" i="33"/>
  <c r="P71" i="33" s="1"/>
  <c r="A71" i="33"/>
  <c r="A78" i="33" s="1"/>
  <c r="A81" i="33" s="1"/>
  <c r="A84" i="33" s="1"/>
  <c r="AV70" i="33"/>
  <c r="AU70" i="33"/>
  <c r="AT70" i="33"/>
  <c r="AS70" i="33"/>
  <c r="AR70" i="33"/>
  <c r="AQ70" i="33"/>
  <c r="AO70" i="33"/>
  <c r="AV69" i="33"/>
  <c r="AU69" i="33"/>
  <c r="AT69" i="33"/>
  <c r="AS69" i="33"/>
  <c r="AR69" i="33"/>
  <c r="AQ69" i="33"/>
  <c r="AO69" i="33"/>
  <c r="AF69" i="33"/>
  <c r="AE69" i="33"/>
  <c r="S69" i="33"/>
  <c r="S70" i="33" s="1"/>
  <c r="R69" i="33"/>
  <c r="R70" i="33" s="1"/>
  <c r="AV68" i="33"/>
  <c r="AU68" i="33"/>
  <c r="AT68" i="33"/>
  <c r="AS68" i="33"/>
  <c r="AR68" i="33"/>
  <c r="AQ68" i="33"/>
  <c r="AO68" i="33"/>
  <c r="N68" i="33"/>
  <c r="O68" i="33" s="1"/>
  <c r="Q68" i="33" s="1"/>
  <c r="AV67" i="33"/>
  <c r="AU67" i="33"/>
  <c r="AT67" i="33"/>
  <c r="AS67" i="33"/>
  <c r="AR67" i="33"/>
  <c r="AQ67" i="33"/>
  <c r="AO67" i="33"/>
  <c r="T67" i="33"/>
  <c r="P67" i="33"/>
  <c r="N67" i="33"/>
  <c r="O67" i="33" s="1"/>
  <c r="J67" i="33"/>
  <c r="AV66" i="33"/>
  <c r="AU66" i="33"/>
  <c r="AT66" i="33"/>
  <c r="AS66" i="33"/>
  <c r="AR66" i="33"/>
  <c r="AQ66" i="33"/>
  <c r="AO66" i="33"/>
  <c r="W66" i="33"/>
  <c r="T66" i="33"/>
  <c r="T69" i="33" s="1"/>
  <c r="T70" i="33" s="1"/>
  <c r="N66" i="33"/>
  <c r="O66" i="33" s="1"/>
  <c r="J66" i="33"/>
  <c r="P66" i="33" s="1"/>
  <c r="AV65" i="33"/>
  <c r="AU65" i="33"/>
  <c r="AT65" i="33"/>
  <c r="AS65" i="33"/>
  <c r="AR65" i="33"/>
  <c r="AQ65" i="33"/>
  <c r="AO65" i="33"/>
  <c r="S65" i="33"/>
  <c r="AV64" i="33"/>
  <c r="AU64" i="33"/>
  <c r="AT64" i="33"/>
  <c r="AS64" i="33"/>
  <c r="AR64" i="33"/>
  <c r="AQ64" i="33"/>
  <c r="AO64" i="33"/>
  <c r="AF64" i="33"/>
  <c r="AE64" i="33"/>
  <c r="S64" i="33"/>
  <c r="R64" i="33"/>
  <c r="R65" i="33" s="1"/>
  <c r="AV63" i="33"/>
  <c r="AU63" i="33"/>
  <c r="AT63" i="33"/>
  <c r="AS63" i="33"/>
  <c r="AR63" i="33"/>
  <c r="AQ63" i="33"/>
  <c r="AO63" i="33"/>
  <c r="N63" i="33"/>
  <c r="O63" i="33" s="1"/>
  <c r="Q63" i="33" s="1"/>
  <c r="AV62" i="33"/>
  <c r="AU62" i="33"/>
  <c r="AT62" i="33"/>
  <c r="AS62" i="33"/>
  <c r="AR62" i="33"/>
  <c r="AQ62" i="33"/>
  <c r="AO62" i="33"/>
  <c r="T62" i="33"/>
  <c r="N62" i="33"/>
  <c r="O62" i="33" s="1"/>
  <c r="J62" i="33"/>
  <c r="P62" i="33" s="1"/>
  <c r="AV61" i="33"/>
  <c r="AU61" i="33"/>
  <c r="AT61" i="33"/>
  <c r="AS61" i="33"/>
  <c r="AR61" i="33"/>
  <c r="AQ61" i="33"/>
  <c r="AO61" i="33"/>
  <c r="W61" i="33"/>
  <c r="T61" i="33"/>
  <c r="T64" i="33" s="1"/>
  <c r="T65" i="33" s="1"/>
  <c r="P61" i="33"/>
  <c r="N61" i="33"/>
  <c r="O61" i="33" s="1"/>
  <c r="J61" i="33"/>
  <c r="AV60" i="33"/>
  <c r="AU60" i="33"/>
  <c r="AT60" i="33"/>
  <c r="AS60" i="33"/>
  <c r="AR60" i="33"/>
  <c r="AQ60" i="33"/>
  <c r="AO60" i="33"/>
  <c r="S60" i="33"/>
  <c r="AV59" i="33"/>
  <c r="AU59" i="33"/>
  <c r="AT59" i="33"/>
  <c r="AS59" i="33"/>
  <c r="AR59" i="33"/>
  <c r="AQ59" i="33"/>
  <c r="AO59" i="33"/>
  <c r="AF59" i="33"/>
  <c r="AE59" i="33"/>
  <c r="S59" i="33"/>
  <c r="R59" i="33"/>
  <c r="R60" i="33" s="1"/>
  <c r="AV58" i="33"/>
  <c r="AU58" i="33"/>
  <c r="AT58" i="33"/>
  <c r="AS58" i="33"/>
  <c r="AR58" i="33"/>
  <c r="AQ58" i="33"/>
  <c r="AO58" i="33"/>
  <c r="N58" i="33"/>
  <c r="O58" i="33" s="1"/>
  <c r="Q58" i="33" s="1"/>
  <c r="AV57" i="33"/>
  <c r="AU57" i="33"/>
  <c r="AT57" i="33"/>
  <c r="AS57" i="33"/>
  <c r="AR57" i="33"/>
  <c r="AQ57" i="33"/>
  <c r="AO57" i="33"/>
  <c r="T57" i="33"/>
  <c r="N57" i="33"/>
  <c r="O57" i="33" s="1"/>
  <c r="J57" i="33"/>
  <c r="P57" i="33" s="1"/>
  <c r="AV56" i="33"/>
  <c r="AU56" i="33"/>
  <c r="AT56" i="33"/>
  <c r="AR56" i="33"/>
  <c r="AQ56" i="33"/>
  <c r="AO56" i="33"/>
  <c r="W56" i="33"/>
  <c r="T56" i="33"/>
  <c r="N56" i="33"/>
  <c r="O56" i="33" s="1"/>
  <c r="J56" i="33"/>
  <c r="P56" i="33" s="1"/>
  <c r="AV55" i="33"/>
  <c r="AU55" i="33"/>
  <c r="AT55" i="33"/>
  <c r="AS55" i="33"/>
  <c r="AR55" i="33"/>
  <c r="AQ55" i="33"/>
  <c r="AO55" i="33"/>
  <c r="S55" i="33"/>
  <c r="AV54" i="33"/>
  <c r="AU54" i="33"/>
  <c r="AT54" i="33"/>
  <c r="AS54" i="33"/>
  <c r="AR54" i="33"/>
  <c r="AQ54" i="33"/>
  <c r="AO54" i="33"/>
  <c r="AF54" i="33"/>
  <c r="AE54" i="33"/>
  <c r="S54" i="33"/>
  <c r="R54" i="33"/>
  <c r="R55" i="33" s="1"/>
  <c r="AV53" i="33"/>
  <c r="AU53" i="33"/>
  <c r="AT53" i="33"/>
  <c r="AS53" i="33"/>
  <c r="AR53" i="33"/>
  <c r="AQ53" i="33"/>
  <c r="AO53" i="33"/>
  <c r="N53" i="33"/>
  <c r="O53" i="33" s="1"/>
  <c r="Q53" i="33" s="1"/>
  <c r="AV52" i="33"/>
  <c r="AU52" i="33"/>
  <c r="AT52" i="33"/>
  <c r="AS52" i="33"/>
  <c r="AR52" i="33"/>
  <c r="AQ52" i="33"/>
  <c r="AO52" i="33"/>
  <c r="T52" i="33"/>
  <c r="N52" i="33"/>
  <c r="O52" i="33" s="1"/>
  <c r="J52" i="33"/>
  <c r="P52" i="33" s="1"/>
  <c r="AV51" i="33"/>
  <c r="AU51" i="33"/>
  <c r="AT51" i="33"/>
  <c r="AR51" i="33"/>
  <c r="AQ51" i="33"/>
  <c r="AO51" i="33"/>
  <c r="Z51" i="33"/>
  <c r="AC51" i="33" s="1"/>
  <c r="W51" i="33"/>
  <c r="T51" i="33"/>
  <c r="P51" i="33"/>
  <c r="N51" i="33"/>
  <c r="O51" i="33" s="1"/>
  <c r="J51" i="33"/>
  <c r="AV50" i="33"/>
  <c r="AU50" i="33"/>
  <c r="AT50" i="33"/>
  <c r="AS50" i="33"/>
  <c r="AR50" i="33"/>
  <c r="AQ50" i="33"/>
  <c r="AO50" i="33"/>
  <c r="S50" i="33"/>
  <c r="AV49" i="33"/>
  <c r="AU49" i="33"/>
  <c r="AT49" i="33"/>
  <c r="AS49" i="33"/>
  <c r="AR49" i="33"/>
  <c r="AQ49" i="33"/>
  <c r="AO49" i="33"/>
  <c r="AG49" i="33"/>
  <c r="AF49" i="33"/>
  <c r="AE49" i="33"/>
  <c r="T49" i="33"/>
  <c r="T50" i="33" s="1"/>
  <c r="S49" i="33"/>
  <c r="R49" i="33"/>
  <c r="R50" i="33" s="1"/>
  <c r="AV48" i="33"/>
  <c r="AU48" i="33"/>
  <c r="AT48" i="33"/>
  <c r="AS48" i="33"/>
  <c r="AR48" i="33"/>
  <c r="AQ48" i="33"/>
  <c r="AO48" i="33"/>
  <c r="W48" i="33"/>
  <c r="P48" i="33"/>
  <c r="N48" i="33"/>
  <c r="O48" i="33" s="1"/>
  <c r="J48" i="33"/>
  <c r="P42" i="33"/>
  <c r="H42" i="33"/>
  <c r="P41" i="33"/>
  <c r="H41" i="33"/>
  <c r="AC40" i="33"/>
  <c r="H40" i="33"/>
  <c r="Q39" i="33"/>
  <c r="Y109" i="33" s="1"/>
  <c r="AD109" i="33" s="1"/>
  <c r="H39" i="33"/>
  <c r="AG84" i="33" s="1"/>
  <c r="AG88" i="33" s="1"/>
  <c r="Q38" i="33"/>
  <c r="AA99" i="33" s="1"/>
  <c r="AB99" i="33" s="1"/>
  <c r="AD99" i="33" s="1"/>
  <c r="H38" i="33"/>
  <c r="AG71" i="33" s="1"/>
  <c r="Q37" i="33"/>
  <c r="Q36" i="33"/>
  <c r="H36" i="33"/>
  <c r="Y87" i="33" s="1"/>
  <c r="AA87" i="33" s="1"/>
  <c r="AB87" i="33" s="1"/>
  <c r="Q35" i="33"/>
  <c r="H35" i="33"/>
  <c r="Q34" i="33"/>
  <c r="H34" i="33"/>
  <c r="Z81" i="33" s="1"/>
  <c r="AC81" i="33" s="1"/>
  <c r="Q33" i="33"/>
  <c r="H33" i="33"/>
  <c r="Y92" i="33" s="1"/>
  <c r="AA92" i="33" s="1"/>
  <c r="AB92" i="33" s="1"/>
  <c r="D33" i="33"/>
  <c r="Q32" i="33"/>
  <c r="H32" i="33"/>
  <c r="D32" i="33"/>
  <c r="H31" i="33"/>
  <c r="D31" i="33"/>
  <c r="H29" i="33"/>
  <c r="Y45" i="33" s="1"/>
  <c r="C29" i="33"/>
  <c r="L45" i="33" s="1"/>
  <c r="H23" i="33"/>
  <c r="H44" i="33" s="1"/>
  <c r="H22" i="33"/>
  <c r="H43" i="33" s="1"/>
  <c r="Y126" i="33" s="1"/>
  <c r="AA126" i="33" s="1"/>
  <c r="AB126" i="33" s="1"/>
  <c r="H21" i="33"/>
  <c r="H20" i="33"/>
  <c r="H19" i="33"/>
  <c r="H18" i="33"/>
  <c r="H17" i="33"/>
  <c r="H16" i="33"/>
  <c r="H37" i="33" s="1"/>
  <c r="K15" i="33"/>
  <c r="K14" i="33"/>
  <c r="K13" i="33"/>
  <c r="K12" i="33"/>
  <c r="I12" i="33"/>
  <c r="D12" i="33"/>
  <c r="K11" i="33"/>
  <c r="I11" i="33"/>
  <c r="D11" i="33"/>
  <c r="K10" i="33"/>
  <c r="I10" i="33"/>
  <c r="D10" i="33"/>
  <c r="H8" i="33"/>
  <c r="A3" i="3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7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8" i="32"/>
  <c r="A36" i="32"/>
  <c r="A9" i="32"/>
  <c r="A10" i="32"/>
  <c r="A11" i="32"/>
  <c r="A12" i="32"/>
  <c r="A13" i="32"/>
  <c r="A14" i="32"/>
  <c r="A15" i="32"/>
  <c r="A37" i="32"/>
  <c r="A38" i="32"/>
  <c r="A39" i="32"/>
  <c r="A40" i="32"/>
  <c r="A41" i="32"/>
  <c r="A16" i="32"/>
  <c r="A17" i="32"/>
  <c r="A42" i="32"/>
  <c r="A43" i="32"/>
  <c r="A44" i="32"/>
  <c r="A45" i="32"/>
  <c r="A46" i="32"/>
  <c r="A18" i="32"/>
  <c r="A6" i="32"/>
  <c r="T59" i="33" l="1"/>
  <c r="T60" i="33" s="1"/>
  <c r="Q81" i="33"/>
  <c r="Q82" i="33" s="1"/>
  <c r="Q57" i="33"/>
  <c r="Q66" i="33"/>
  <c r="Q87" i="33"/>
  <c r="Q107" i="33"/>
  <c r="S3" i="34"/>
  <c r="S17" i="34"/>
  <c r="S7" i="34"/>
  <c r="S18" i="34"/>
  <c r="S11" i="34"/>
  <c r="S10" i="34"/>
  <c r="S14" i="34"/>
  <c r="S9" i="34"/>
  <c r="S6" i="34"/>
  <c r="S19" i="34"/>
  <c r="S13" i="34"/>
  <c r="S16" i="34"/>
  <c r="S5" i="34"/>
  <c r="S8" i="34"/>
  <c r="S12" i="34"/>
  <c r="S15" i="34"/>
  <c r="S4" i="34"/>
  <c r="Q120" i="33"/>
  <c r="AG57" i="33"/>
  <c r="Q62" i="33"/>
  <c r="Q71" i="33"/>
  <c r="T101" i="33"/>
  <c r="AD88" i="36"/>
  <c r="AH102" i="36"/>
  <c r="AH106" i="36" s="1"/>
  <c r="Q51" i="33"/>
  <c r="Q67" i="33"/>
  <c r="AD113" i="36"/>
  <c r="T76" i="33"/>
  <c r="T77" i="33" s="1"/>
  <c r="Q90" i="33"/>
  <c r="AD106" i="36"/>
  <c r="AI102" i="36" s="1"/>
  <c r="Q126" i="33"/>
  <c r="Q127" i="33" s="1"/>
  <c r="AD142" i="36"/>
  <c r="AI137" i="36" s="1"/>
  <c r="AG52" i="33"/>
  <c r="T54" i="33"/>
  <c r="T55" i="33" s="1"/>
  <c r="Q61" i="33"/>
  <c r="Q64" i="33" s="1"/>
  <c r="T95" i="33"/>
  <c r="Q114" i="33"/>
  <c r="Q130" i="33"/>
  <c r="Q131" i="33" s="1"/>
  <c r="U130" i="33" s="1"/>
  <c r="Q132" i="33"/>
  <c r="Q136" i="33" s="1"/>
  <c r="U132" i="33" s="1"/>
  <c r="Q139" i="33"/>
  <c r="AD76" i="36"/>
  <c r="AI107" i="36"/>
  <c r="O12" i="34" s="1"/>
  <c r="P12" i="34" s="1"/>
  <c r="Q12" i="34" s="1"/>
  <c r="AJ132" i="36"/>
  <c r="AL132" i="36"/>
  <c r="P13" i="35"/>
  <c r="Q13" i="35" s="1"/>
  <c r="R13" i="35" s="1"/>
  <c r="P12" i="35"/>
  <c r="Q12" i="35" s="1"/>
  <c r="R12" i="35" s="1"/>
  <c r="P7" i="35"/>
  <c r="Q7" i="35" s="1"/>
  <c r="R7" i="35" s="1"/>
  <c r="P5" i="35"/>
  <c r="Q5" i="35" s="1"/>
  <c r="R5" i="35" s="1"/>
  <c r="P4" i="35"/>
  <c r="Q4" i="35" s="1"/>
  <c r="R4" i="35" s="1"/>
  <c r="P16" i="35"/>
  <c r="Q16" i="35" s="1"/>
  <c r="R16" i="35" s="1"/>
  <c r="AL126" i="36"/>
  <c r="AJ126" i="36"/>
  <c r="AF83" i="36"/>
  <c r="AE80" i="36"/>
  <c r="AL48" i="36"/>
  <c r="AJ48" i="36"/>
  <c r="AG50" i="36"/>
  <c r="AF50" i="36"/>
  <c r="AF80" i="36"/>
  <c r="AG80" i="36"/>
  <c r="AG83" i="36"/>
  <c r="AE50" i="36"/>
  <c r="AE83" i="36"/>
  <c r="AD83" i="36"/>
  <c r="AD50" i="36"/>
  <c r="AH80" i="36"/>
  <c r="AH81" i="36"/>
  <c r="AH82" i="36" s="1"/>
  <c r="U82" i="36"/>
  <c r="U83" i="36" s="1"/>
  <c r="AI56" i="36"/>
  <c r="O7" i="34" s="1"/>
  <c r="P7" i="34" s="1"/>
  <c r="Q7" i="34" s="1"/>
  <c r="O19" i="34"/>
  <c r="P19" i="34" s="1"/>
  <c r="Q19" i="34" s="1"/>
  <c r="AL137" i="36"/>
  <c r="AJ137" i="36"/>
  <c r="AD54" i="36"/>
  <c r="AI66" i="36"/>
  <c r="AD77" i="36" s="1"/>
  <c r="AI71" i="36"/>
  <c r="O9" i="34" s="1"/>
  <c r="P9" i="34" s="1"/>
  <c r="Q9" i="34" s="1"/>
  <c r="AL102" i="36"/>
  <c r="AJ102" i="36"/>
  <c r="U64" i="36"/>
  <c r="U65" i="36" s="1"/>
  <c r="AH61" i="36"/>
  <c r="AH64" i="36" s="1"/>
  <c r="AI61" i="36" s="1"/>
  <c r="AG65" i="36" s="1"/>
  <c r="AD148" i="36"/>
  <c r="AI143" i="36" s="1"/>
  <c r="AJ130" i="36"/>
  <c r="AL130" i="36"/>
  <c r="AD125" i="36"/>
  <c r="AI120" i="36" s="1"/>
  <c r="AD101" i="36"/>
  <c r="AI96" i="36" s="1"/>
  <c r="O11" i="34" s="1"/>
  <c r="P11" i="34" s="1"/>
  <c r="Q11" i="34" s="1"/>
  <c r="AD80" i="36"/>
  <c r="AI78" i="36"/>
  <c r="AI128" i="36"/>
  <c r="O16" i="34" s="1"/>
  <c r="P16" i="34" s="1"/>
  <c r="Q16" i="34" s="1"/>
  <c r="AH84" i="36"/>
  <c r="AH88" i="36" s="1"/>
  <c r="U88" i="36"/>
  <c r="U89" i="36" s="1"/>
  <c r="U54" i="36"/>
  <c r="U55" i="36" s="1"/>
  <c r="AH51" i="36"/>
  <c r="AH54" i="36" s="1"/>
  <c r="AD95" i="36"/>
  <c r="AI90" i="36" s="1"/>
  <c r="O10" i="34" s="1"/>
  <c r="P10" i="34" s="1"/>
  <c r="Q10" i="34" s="1"/>
  <c r="AH50" i="36"/>
  <c r="AD119" i="36"/>
  <c r="AI114" i="36" s="1"/>
  <c r="AD126" i="33"/>
  <c r="AD127" i="33" s="1"/>
  <c r="Z56" i="33"/>
  <c r="AC56" i="33" s="1"/>
  <c r="Y48" i="33"/>
  <c r="AA48" i="33" s="1"/>
  <c r="AB48" i="33" s="1"/>
  <c r="K36" i="33"/>
  <c r="Q113" i="33"/>
  <c r="U107" i="33" s="1"/>
  <c r="U113" i="33" s="1"/>
  <c r="Q73" i="33"/>
  <c r="Q92" i="33"/>
  <c r="Q95" i="33" s="1"/>
  <c r="U90" i="33" s="1"/>
  <c r="Q103" i="33"/>
  <c r="Q102" i="33"/>
  <c r="Q56" i="33"/>
  <c r="Q59" i="33" s="1"/>
  <c r="U56" i="33" s="1"/>
  <c r="Q69" i="33"/>
  <c r="Q78" i="33"/>
  <c r="Q79" i="33" s="1"/>
  <c r="Q85" i="33"/>
  <c r="Q144" i="33"/>
  <c r="Q48" i="33"/>
  <c r="Q49" i="33" s="1"/>
  <c r="Q50" i="33" s="1"/>
  <c r="Q52" i="33"/>
  <c r="Q84" i="33"/>
  <c r="Q88" i="33" s="1"/>
  <c r="Q98" i="33"/>
  <c r="Q115" i="33"/>
  <c r="Q121" i="33"/>
  <c r="Q125" i="33" s="1"/>
  <c r="U120" i="33" s="1"/>
  <c r="Q138" i="33"/>
  <c r="Q145" i="33"/>
  <c r="K43" i="33"/>
  <c r="Y138" i="33"/>
  <c r="AA138" i="33" s="1"/>
  <c r="AB138" i="33" s="1"/>
  <c r="Y144" i="33"/>
  <c r="AA144" i="33" s="1"/>
  <c r="AB144" i="33" s="1"/>
  <c r="Y121" i="33"/>
  <c r="AA121" i="33" s="1"/>
  <c r="AB121" i="33" s="1"/>
  <c r="Y115" i="33"/>
  <c r="AA115" i="33" s="1"/>
  <c r="AB115" i="33" s="1"/>
  <c r="K44" i="33"/>
  <c r="Q65" i="33"/>
  <c r="U61" i="33"/>
  <c r="Q54" i="33"/>
  <c r="U66" i="33"/>
  <c r="Q70" i="33"/>
  <c r="Q72" i="33"/>
  <c r="Q80" i="33"/>
  <c r="U78" i="33"/>
  <c r="I31" i="33"/>
  <c r="K31" i="33"/>
  <c r="U48" i="33"/>
  <c r="Y85" i="33"/>
  <c r="AA85" i="33" s="1"/>
  <c r="AB85" i="33" s="1"/>
  <c r="Y57" i="33"/>
  <c r="AA57" i="33" s="1"/>
  <c r="AB57" i="33" s="1"/>
  <c r="Y52" i="33"/>
  <c r="AA52" i="33" s="1"/>
  <c r="AB52" i="33" s="1"/>
  <c r="Y97" i="33"/>
  <c r="AA97" i="33" s="1"/>
  <c r="AB97" i="33" s="1"/>
  <c r="Y91" i="33"/>
  <c r="AA91" i="33" s="1"/>
  <c r="AB91" i="33" s="1"/>
  <c r="Y67" i="33"/>
  <c r="AA67" i="33" s="1"/>
  <c r="AB67" i="33" s="1"/>
  <c r="Y72" i="33"/>
  <c r="AA72" i="33" s="1"/>
  <c r="AB72" i="33" s="1"/>
  <c r="Y62" i="33"/>
  <c r="AA62" i="33" s="1"/>
  <c r="AB62" i="33" s="1"/>
  <c r="K37" i="33"/>
  <c r="Y103" i="33" s="1"/>
  <c r="AA103" i="33" s="1"/>
  <c r="AB103" i="33" s="1"/>
  <c r="Z138" i="33"/>
  <c r="AC138" i="33" s="1"/>
  <c r="Z144" i="33"/>
  <c r="AC144" i="33" s="1"/>
  <c r="Z115" i="33"/>
  <c r="AC115" i="33" s="1"/>
  <c r="Z121" i="33"/>
  <c r="AC121" i="33" s="1"/>
  <c r="Z103" i="33"/>
  <c r="AC103" i="33" s="1"/>
  <c r="Z97" i="33"/>
  <c r="AC97" i="33" s="1"/>
  <c r="Z85" i="33"/>
  <c r="AC85" i="33" s="1"/>
  <c r="Z91" i="33"/>
  <c r="AC91" i="33" s="1"/>
  <c r="Z67" i="33"/>
  <c r="AC67" i="33" s="1"/>
  <c r="K35" i="33"/>
  <c r="Z72" i="33"/>
  <c r="AC72" i="33" s="1"/>
  <c r="Z62" i="33"/>
  <c r="AC62" i="33" s="1"/>
  <c r="Z57" i="33"/>
  <c r="AC57" i="33" s="1"/>
  <c r="Z52" i="33"/>
  <c r="AC52" i="33" s="1"/>
  <c r="Y132" i="33"/>
  <c r="AA132" i="33" s="1"/>
  <c r="AB132" i="33" s="1"/>
  <c r="I32" i="33"/>
  <c r="K32" i="33"/>
  <c r="AA94" i="33"/>
  <c r="AB94" i="33" s="1"/>
  <c r="AD94" i="33" s="1"/>
  <c r="AA100" i="33"/>
  <c r="AB100" i="33" s="1"/>
  <c r="AD100" i="33" s="1"/>
  <c r="AA75" i="33"/>
  <c r="AB75" i="33" s="1"/>
  <c r="AD75" i="33" s="1"/>
  <c r="AA68" i="33"/>
  <c r="AB68" i="33" s="1"/>
  <c r="AD68" i="33" s="1"/>
  <c r="AA63" i="33"/>
  <c r="AB63" i="33" s="1"/>
  <c r="AD63" i="33" s="1"/>
  <c r="AA58" i="33"/>
  <c r="AB58" i="33" s="1"/>
  <c r="AD58" i="33" s="1"/>
  <c r="AA53" i="33"/>
  <c r="AB53" i="33" s="1"/>
  <c r="AD53" i="33" s="1"/>
  <c r="U81" i="33"/>
  <c r="Q83" i="33"/>
  <c r="Q96" i="33"/>
  <c r="AG51" i="33"/>
  <c r="AG54" i="33" s="1"/>
  <c r="AG61" i="33"/>
  <c r="I33" i="33"/>
  <c r="K34" i="33"/>
  <c r="AG67" i="33"/>
  <c r="K33" i="33"/>
  <c r="Z71" i="33"/>
  <c r="AC71" i="33" s="1"/>
  <c r="Z78" i="33"/>
  <c r="AC78" i="33" s="1"/>
  <c r="Z87" i="33"/>
  <c r="AC87" i="33" s="1"/>
  <c r="AD87" i="33" s="1"/>
  <c r="AH107" i="33"/>
  <c r="AH113" i="33" s="1"/>
  <c r="Z61" i="33"/>
  <c r="AC61" i="33" s="1"/>
  <c r="AA93" i="33"/>
  <c r="AB93" i="33" s="1"/>
  <c r="AD93" i="33" s="1"/>
  <c r="U131" i="33"/>
  <c r="AH130" i="33"/>
  <c r="AH131" i="33" s="1"/>
  <c r="Y145" i="33"/>
  <c r="AA145" i="33" s="1"/>
  <c r="AB145" i="33" s="1"/>
  <c r="Y130" i="33"/>
  <c r="AA130" i="33" s="1"/>
  <c r="AB130" i="33" s="1"/>
  <c r="Y120" i="33"/>
  <c r="AA120" i="33" s="1"/>
  <c r="AB120" i="33" s="1"/>
  <c r="Y116" i="33"/>
  <c r="AA116" i="33" s="1"/>
  <c r="AB116" i="33" s="1"/>
  <c r="Y139" i="33"/>
  <c r="AA139" i="33" s="1"/>
  <c r="AB139" i="33" s="1"/>
  <c r="Y143" i="33"/>
  <c r="AA143" i="33" s="1"/>
  <c r="AB143" i="33" s="1"/>
  <c r="Y114" i="33"/>
  <c r="AA114" i="33" s="1"/>
  <c r="AB114" i="33" s="1"/>
  <c r="Y107" i="33"/>
  <c r="AA107" i="33" s="1"/>
  <c r="AB107" i="33" s="1"/>
  <c r="Y137" i="33"/>
  <c r="AA137" i="33" s="1"/>
  <c r="AB137" i="33" s="1"/>
  <c r="Y122" i="33"/>
  <c r="AA122" i="33" s="1"/>
  <c r="AB122" i="33" s="1"/>
  <c r="Y102" i="33"/>
  <c r="AA102" i="33" s="1"/>
  <c r="AB102" i="33" s="1"/>
  <c r="Y84" i="33"/>
  <c r="AA84" i="33" s="1"/>
  <c r="AB84" i="33" s="1"/>
  <c r="Y81" i="33"/>
  <c r="AA81" i="33" s="1"/>
  <c r="AB81" i="33" s="1"/>
  <c r="AD81" i="33" s="1"/>
  <c r="AD82" i="33" s="1"/>
  <c r="Y128" i="33"/>
  <c r="AA128" i="33" s="1"/>
  <c r="AB128" i="33" s="1"/>
  <c r="Y108" i="33"/>
  <c r="AA108" i="33" s="1"/>
  <c r="AB108" i="33" s="1"/>
  <c r="Z137" i="33"/>
  <c r="AC137" i="33" s="1"/>
  <c r="Z128" i="33"/>
  <c r="AC128" i="33" s="1"/>
  <c r="Z122" i="33"/>
  <c r="AC122" i="33" s="1"/>
  <c r="Z143" i="33"/>
  <c r="AC143" i="33" s="1"/>
  <c r="Z145" i="33"/>
  <c r="AC145" i="33" s="1"/>
  <c r="Z130" i="33"/>
  <c r="AC130" i="33" s="1"/>
  <c r="Z120" i="33"/>
  <c r="AC120" i="33" s="1"/>
  <c r="Z116" i="33"/>
  <c r="AC116" i="33" s="1"/>
  <c r="Z132" i="33"/>
  <c r="AC132" i="33" s="1"/>
  <c r="Z114" i="33"/>
  <c r="AC114" i="33" s="1"/>
  <c r="Z107" i="33"/>
  <c r="AC107" i="33" s="1"/>
  <c r="Z90" i="33"/>
  <c r="AC90" i="33" s="1"/>
  <c r="Z96" i="33"/>
  <c r="AC96" i="33" s="1"/>
  <c r="Z92" i="33"/>
  <c r="AC92" i="33" s="1"/>
  <c r="AD92" i="33" s="1"/>
  <c r="Z139" i="33"/>
  <c r="AC139" i="33" s="1"/>
  <c r="Z108" i="33"/>
  <c r="AC108" i="33" s="1"/>
  <c r="AG118" i="33"/>
  <c r="AG119" i="33" s="1"/>
  <c r="AG141" i="33"/>
  <c r="AG142" i="33" s="1"/>
  <c r="AG147" i="33"/>
  <c r="AG148" i="33" s="1"/>
  <c r="AG124" i="33"/>
  <c r="AG125" i="33" s="1"/>
  <c r="AG96" i="33"/>
  <c r="AG91" i="33"/>
  <c r="AG97" i="33"/>
  <c r="AE140" i="33"/>
  <c r="AE142" i="33" s="1"/>
  <c r="AE146" i="33"/>
  <c r="AE148" i="33" s="1"/>
  <c r="AE123" i="33"/>
  <c r="AE125" i="33" s="1"/>
  <c r="AE117" i="33"/>
  <c r="AE119" i="33" s="1"/>
  <c r="AE104" i="33"/>
  <c r="AE106" i="33" s="1"/>
  <c r="Z48" i="33"/>
  <c r="AC48" i="33" s="1"/>
  <c r="AD48" i="33" s="1"/>
  <c r="AD49" i="33" s="1"/>
  <c r="AG56" i="33"/>
  <c r="AG59" i="33" s="1"/>
  <c r="AG62" i="33"/>
  <c r="Z66" i="33"/>
  <c r="AC66" i="33" s="1"/>
  <c r="AG72" i="33"/>
  <c r="AG76" i="33" s="1"/>
  <c r="Y73" i="33"/>
  <c r="AA73" i="33" s="1"/>
  <c r="AB73" i="33" s="1"/>
  <c r="AA74" i="33"/>
  <c r="AB74" i="33" s="1"/>
  <c r="AD74" i="33" s="1"/>
  <c r="AG90" i="33"/>
  <c r="Y98" i="33"/>
  <c r="AA98" i="33" s="1"/>
  <c r="AB98" i="33" s="1"/>
  <c r="Z102" i="33"/>
  <c r="AC102" i="33" s="1"/>
  <c r="AE113" i="33"/>
  <c r="U136" i="33"/>
  <c r="AH132" i="33"/>
  <c r="AH136" i="33" s="1"/>
  <c r="AG66" i="33"/>
  <c r="Z73" i="33"/>
  <c r="AC73" i="33" s="1"/>
  <c r="Z84" i="33"/>
  <c r="AC84" i="33" s="1"/>
  <c r="Q97" i="33"/>
  <c r="Z98" i="33"/>
  <c r="AC98" i="33" s="1"/>
  <c r="Q119" i="33"/>
  <c r="U114" i="33" s="1"/>
  <c r="Q137" i="33"/>
  <c r="U126" i="33"/>
  <c r="Q128" i="33"/>
  <c r="Q129" i="33" s="1"/>
  <c r="U128" i="33" s="1"/>
  <c r="H16" i="27"/>
  <c r="M18" i="28"/>
  <c r="M17" i="28"/>
  <c r="N17" i="28" s="1"/>
  <c r="M15" i="28"/>
  <c r="N15" i="28" s="1"/>
  <c r="N18" i="28"/>
  <c r="M19" i="28"/>
  <c r="N19" i="28" s="1"/>
  <c r="M14" i="28"/>
  <c r="N14" i="28" s="1"/>
  <c r="M16" i="28"/>
  <c r="N16" i="28" s="1"/>
  <c r="M13" i="28"/>
  <c r="N13" i="28" s="1"/>
  <c r="M12" i="28"/>
  <c r="N12" i="28" s="1"/>
  <c r="M11" i="28"/>
  <c r="N11" i="28" s="1"/>
  <c r="M10" i="28"/>
  <c r="N10" i="28" s="1"/>
  <c r="N9" i="28"/>
  <c r="M9" i="28"/>
  <c r="M8" i="28"/>
  <c r="N8" i="28" s="1"/>
  <c r="M7" i="28"/>
  <c r="N7" i="28" s="1"/>
  <c r="M6" i="28"/>
  <c r="N6" i="28" s="1"/>
  <c r="M5" i="28"/>
  <c r="N5" i="28" s="1"/>
  <c r="M4" i="28"/>
  <c r="N4" i="28" s="1"/>
  <c r="M3" i="28"/>
  <c r="N3" i="28" s="1"/>
  <c r="N17" i="29"/>
  <c r="O17" i="29" s="1"/>
  <c r="N16" i="29"/>
  <c r="O16" i="29" s="1"/>
  <c r="N15" i="29"/>
  <c r="O15" i="29" s="1"/>
  <c r="N14" i="29"/>
  <c r="O14" i="29" s="1"/>
  <c r="N13" i="29"/>
  <c r="O13" i="29" s="1"/>
  <c r="N12" i="29"/>
  <c r="O12" i="29" s="1"/>
  <c r="N11" i="29"/>
  <c r="O11" i="29" s="1"/>
  <c r="N10" i="29"/>
  <c r="N9" i="29"/>
  <c r="O9" i="29" s="1"/>
  <c r="N8" i="29"/>
  <c r="O8" i="29" s="1"/>
  <c r="N7" i="29"/>
  <c r="O7" i="29" s="1"/>
  <c r="N6" i="29"/>
  <c r="O6" i="29" s="1"/>
  <c r="N5" i="29"/>
  <c r="O5" i="29" s="1"/>
  <c r="Q148" i="33" l="1"/>
  <c r="U143" i="33" s="1"/>
  <c r="AG69" i="33"/>
  <c r="AD73" i="33"/>
  <c r="AL107" i="36"/>
  <c r="Q142" i="33"/>
  <c r="U137" i="33" s="1"/>
  <c r="Q76" i="33"/>
  <c r="AJ107" i="36"/>
  <c r="AD98" i="33"/>
  <c r="Q60" i="33"/>
  <c r="AH89" i="36"/>
  <c r="AH70" i="36"/>
  <c r="AG70" i="36"/>
  <c r="AH77" i="36"/>
  <c r="AD70" i="36"/>
  <c r="AH60" i="36"/>
  <c r="P8" i="35"/>
  <c r="Q8" i="35" s="1"/>
  <c r="R8" i="35" s="1"/>
  <c r="P14" i="35"/>
  <c r="Q14" i="35" s="1"/>
  <c r="R14" i="35" s="1"/>
  <c r="P10" i="35"/>
  <c r="Q10" i="35" s="1"/>
  <c r="R10" i="35" s="1"/>
  <c r="P15" i="35"/>
  <c r="Q15" i="35" s="1"/>
  <c r="R15" i="35" s="1"/>
  <c r="P11" i="35"/>
  <c r="Q11" i="35" s="1"/>
  <c r="R11" i="35" s="1"/>
  <c r="P9" i="35"/>
  <c r="Q9" i="35" s="1"/>
  <c r="R9" i="35" s="1"/>
  <c r="AL90" i="36"/>
  <c r="AJ90" i="36"/>
  <c r="AJ96" i="36"/>
  <c r="AL96" i="36"/>
  <c r="E155" i="36"/>
  <c r="E159" i="36"/>
  <c r="AL128" i="36"/>
  <c r="AJ128" i="36"/>
  <c r="AF89" i="36"/>
  <c r="AE70" i="36"/>
  <c r="AJ66" i="36"/>
  <c r="AL66" i="36"/>
  <c r="AF70" i="36"/>
  <c r="AF77" i="36"/>
  <c r="AE89" i="36"/>
  <c r="AG89" i="36"/>
  <c r="AE77" i="36"/>
  <c r="AG77" i="36"/>
  <c r="AI84" i="36"/>
  <c r="P6" i="35" s="1"/>
  <c r="Q6" i="35" s="1"/>
  <c r="R6" i="35" s="1"/>
  <c r="AL78" i="36"/>
  <c r="AJ78" i="36"/>
  <c r="AJ120" i="36"/>
  <c r="AL120" i="36"/>
  <c r="AL143" i="36"/>
  <c r="AJ143" i="36"/>
  <c r="E158" i="36"/>
  <c r="E154" i="36"/>
  <c r="AL61" i="36"/>
  <c r="AJ61" i="36"/>
  <c r="AF65" i="36"/>
  <c r="AE65" i="36"/>
  <c r="AJ114" i="36"/>
  <c r="AL114" i="36"/>
  <c r="AD89" i="36"/>
  <c r="AH65" i="36"/>
  <c r="AL71" i="36"/>
  <c r="AJ71" i="36"/>
  <c r="AI72" i="36"/>
  <c r="O8" i="34" s="1"/>
  <c r="P8" i="34" s="1"/>
  <c r="Q8" i="34" s="1"/>
  <c r="AI51" i="36"/>
  <c r="AL56" i="36"/>
  <c r="AJ56" i="36"/>
  <c r="AF60" i="36"/>
  <c r="AE60" i="36"/>
  <c r="AD60" i="36"/>
  <c r="AG60" i="36"/>
  <c r="AH83" i="36"/>
  <c r="AI81" i="36"/>
  <c r="AD65" i="36"/>
  <c r="AD67" i="33"/>
  <c r="AD57" i="33"/>
  <c r="AD103" i="33"/>
  <c r="AD143" i="33"/>
  <c r="AD137" i="33"/>
  <c r="AD145" i="33"/>
  <c r="AH120" i="33"/>
  <c r="AH125" i="33" s="1"/>
  <c r="U125" i="33"/>
  <c r="U148" i="33"/>
  <c r="AH143" i="33"/>
  <c r="AH148" i="33" s="1"/>
  <c r="Q106" i="33"/>
  <c r="U102" i="33" s="1"/>
  <c r="Q77" i="33"/>
  <c r="U71" i="33"/>
  <c r="Y78" i="33"/>
  <c r="AA78" i="33" s="1"/>
  <c r="AB78" i="33" s="1"/>
  <c r="AD78" i="33" s="1"/>
  <c r="AD79" i="33" s="1"/>
  <c r="Y71" i="33"/>
  <c r="AA71" i="33" s="1"/>
  <c r="AB71" i="33" s="1"/>
  <c r="AD71" i="33" s="1"/>
  <c r="Y96" i="33"/>
  <c r="AA96" i="33" s="1"/>
  <c r="AB96" i="33" s="1"/>
  <c r="AD96" i="33" s="1"/>
  <c r="Y90" i="33"/>
  <c r="AA90" i="33" s="1"/>
  <c r="AB90" i="33" s="1"/>
  <c r="AD90" i="33" s="1"/>
  <c r="Y66" i="33"/>
  <c r="AA66" i="33" s="1"/>
  <c r="AB66" i="33" s="1"/>
  <c r="AD66" i="33" s="1"/>
  <c r="AD69" i="33" s="1"/>
  <c r="Y61" i="33"/>
  <c r="AA61" i="33" s="1"/>
  <c r="AB61" i="33" s="1"/>
  <c r="AD61" i="33" s="1"/>
  <c r="Y56" i="33"/>
  <c r="AA56" i="33" s="1"/>
  <c r="AB56" i="33" s="1"/>
  <c r="AD56" i="33" s="1"/>
  <c r="Y51" i="33"/>
  <c r="AA51" i="33" s="1"/>
  <c r="AB51" i="33" s="1"/>
  <c r="AD51" i="33" s="1"/>
  <c r="Q89" i="33"/>
  <c r="U84" i="33"/>
  <c r="AD91" i="33"/>
  <c r="AD85" i="33"/>
  <c r="U69" i="33"/>
  <c r="U70" i="33" s="1"/>
  <c r="AH66" i="33"/>
  <c r="AH69" i="33" s="1"/>
  <c r="AH61" i="33"/>
  <c r="AH64" i="33" s="1"/>
  <c r="U64" i="33"/>
  <c r="U65" i="33" s="1"/>
  <c r="AD115" i="33"/>
  <c r="AH126" i="33"/>
  <c r="AH127" i="33" s="1"/>
  <c r="AI126" i="33" s="1"/>
  <c r="O13" i="31" s="1"/>
  <c r="P13" i="31" s="1"/>
  <c r="Q13" i="31" s="1"/>
  <c r="U127" i="33"/>
  <c r="U142" i="33"/>
  <c r="AH137" i="33"/>
  <c r="AH142" i="33" s="1"/>
  <c r="AD139" i="33"/>
  <c r="U119" i="33"/>
  <c r="AH114" i="33"/>
  <c r="AH119" i="33" s="1"/>
  <c r="AG101" i="33"/>
  <c r="AD84" i="33"/>
  <c r="AD107" i="33"/>
  <c r="AD116" i="33"/>
  <c r="AG64" i="33"/>
  <c r="AD62" i="33"/>
  <c r="AD97" i="33"/>
  <c r="U49" i="33"/>
  <c r="U50" i="33" s="1"/>
  <c r="AH48" i="33"/>
  <c r="AH49" i="33" s="1"/>
  <c r="U95" i="33"/>
  <c r="AH90" i="33"/>
  <c r="AH95" i="33" s="1"/>
  <c r="AH56" i="33"/>
  <c r="AH59" i="33" s="1"/>
  <c r="U59" i="33"/>
  <c r="U60" i="33" s="1"/>
  <c r="AD121" i="33"/>
  <c r="U129" i="33"/>
  <c r="AH128" i="33"/>
  <c r="AH129" i="33" s="1"/>
  <c r="AG95" i="33"/>
  <c r="AD108" i="33"/>
  <c r="AD102" i="33"/>
  <c r="AD114" i="33"/>
  <c r="AD120" i="33"/>
  <c r="U82" i="33"/>
  <c r="U83" i="33" s="1"/>
  <c r="AH81" i="33"/>
  <c r="AH82" i="33" s="1"/>
  <c r="AD72" i="33"/>
  <c r="AD52" i="33"/>
  <c r="AH78" i="33"/>
  <c r="AH79" i="33" s="1"/>
  <c r="U79" i="33"/>
  <c r="U80" i="33" s="1"/>
  <c r="AD144" i="33"/>
  <c r="AD128" i="33"/>
  <c r="AD129" i="33" s="1"/>
  <c r="AI128" i="33" s="1"/>
  <c r="O16" i="31" s="1"/>
  <c r="P16" i="31" s="1"/>
  <c r="Q16" i="31" s="1"/>
  <c r="AD122" i="33"/>
  <c r="AD130" i="33"/>
  <c r="AD131" i="33" s="1"/>
  <c r="AI130" i="33" s="1"/>
  <c r="O14" i="31" s="1"/>
  <c r="P14" i="31" s="1"/>
  <c r="Q14" i="31" s="1"/>
  <c r="Q101" i="33"/>
  <c r="U96" i="33" s="1"/>
  <c r="AD132" i="33"/>
  <c r="AD136" i="33" s="1"/>
  <c r="AI132" i="33" s="1"/>
  <c r="O15" i="31" s="1"/>
  <c r="P15" i="31" s="1"/>
  <c r="Q15" i="31" s="1"/>
  <c r="Q55" i="33"/>
  <c r="U51" i="33"/>
  <c r="AD138" i="33"/>
  <c r="O10" i="29"/>
  <c r="O3" i="34" l="1"/>
  <c r="P3" i="34" s="1"/>
  <c r="Q3" i="34" s="1"/>
  <c r="F154" i="36"/>
  <c r="O17" i="34"/>
  <c r="P17" i="34" s="1"/>
  <c r="Q17" i="34" s="1"/>
  <c r="F158" i="36"/>
  <c r="AD106" i="33"/>
  <c r="AD59" i="33"/>
  <c r="F159" i="36"/>
  <c r="O18" i="34" s="1"/>
  <c r="P18" i="34" s="1"/>
  <c r="Q18" i="34" s="1"/>
  <c r="F155" i="36"/>
  <c r="O4" i="34" s="1"/>
  <c r="P4" i="34" s="1"/>
  <c r="Q4" i="34" s="1"/>
  <c r="AH55" i="36"/>
  <c r="O6" i="34"/>
  <c r="P6" i="34" s="1"/>
  <c r="Q6" i="34" s="1"/>
  <c r="AD55" i="36"/>
  <c r="AL72" i="36"/>
  <c r="AJ72" i="36"/>
  <c r="AI85" i="36"/>
  <c r="AL84" i="36"/>
  <c r="AJ84" i="36"/>
  <c r="AL81" i="36"/>
  <c r="AJ81" i="36"/>
  <c r="AL51" i="36"/>
  <c r="AJ51" i="36"/>
  <c r="AF55" i="36"/>
  <c r="AE55" i="36"/>
  <c r="AG55" i="36"/>
  <c r="AD142" i="33"/>
  <c r="AI137" i="33" s="1"/>
  <c r="F160" i="33" s="1"/>
  <c r="O19" i="31" s="1"/>
  <c r="P19" i="31" s="1"/>
  <c r="Q19" i="31" s="1"/>
  <c r="AD148" i="33"/>
  <c r="AI143" i="33"/>
  <c r="AL143" i="33" s="1"/>
  <c r="U106" i="33"/>
  <c r="AH102" i="33"/>
  <c r="AH106" i="33" s="1"/>
  <c r="AI102" i="33" s="1"/>
  <c r="AD125" i="33"/>
  <c r="AI120" i="33" s="1"/>
  <c r="AL120" i="33" s="1"/>
  <c r="AD95" i="33"/>
  <c r="AI90" i="33" s="1"/>
  <c r="O10" i="31" s="1"/>
  <c r="P10" i="31" s="1"/>
  <c r="Q10" i="31" s="1"/>
  <c r="AL128" i="33"/>
  <c r="AJ128" i="33"/>
  <c r="AI66" i="33"/>
  <c r="AH70" i="33" s="1"/>
  <c r="AI78" i="33"/>
  <c r="U101" i="33"/>
  <c r="AH96" i="33"/>
  <c r="AH101" i="33" s="1"/>
  <c r="AD54" i="33"/>
  <c r="AH71" i="33"/>
  <c r="AH76" i="33" s="1"/>
  <c r="U76" i="33"/>
  <c r="U77" i="33" s="1"/>
  <c r="AH51" i="33"/>
  <c r="AH54" i="33" s="1"/>
  <c r="U54" i="33"/>
  <c r="U55" i="33" s="1"/>
  <c r="AD119" i="33"/>
  <c r="AI114" i="33" s="1"/>
  <c r="AD113" i="33"/>
  <c r="AI107" i="33" s="1"/>
  <c r="O12" i="31" s="1"/>
  <c r="P12" i="31" s="1"/>
  <c r="Q12" i="31" s="1"/>
  <c r="AI56" i="33"/>
  <c r="AD101" i="33"/>
  <c r="AI81" i="33"/>
  <c r="AJ130" i="33"/>
  <c r="AL130" i="33"/>
  <c r="AJ132" i="33"/>
  <c r="AL132" i="33"/>
  <c r="AD88" i="33"/>
  <c r="AL126" i="33"/>
  <c r="AJ126" i="33"/>
  <c r="U88" i="33"/>
  <c r="U89" i="33" s="1"/>
  <c r="AH84" i="33"/>
  <c r="AH88" i="33" s="1"/>
  <c r="AD64" i="33"/>
  <c r="AD76" i="33"/>
  <c r="AI48" i="33"/>
  <c r="O5" i="31" s="1"/>
  <c r="P5" i="31" s="1"/>
  <c r="Q5" i="31" s="1"/>
  <c r="A16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14" i="29"/>
  <c r="A11" i="29"/>
  <c r="A8" i="29"/>
  <c r="A12" i="29"/>
  <c r="A9" i="29"/>
  <c r="A6" i="29"/>
  <c r="A7" i="29"/>
  <c r="A36" i="29"/>
  <c r="A37" i="29"/>
  <c r="A38" i="29"/>
  <c r="A39" i="29"/>
  <c r="A40" i="29"/>
  <c r="A13" i="29"/>
  <c r="A10" i="29"/>
  <c r="A41" i="29"/>
  <c r="A42" i="29"/>
  <c r="A43" i="29"/>
  <c r="A44" i="29"/>
  <c r="A45" i="29"/>
  <c r="A17" i="29"/>
  <c r="A15" i="29"/>
  <c r="A13" i="28"/>
  <c r="A16" i="28"/>
  <c r="A5" i="28"/>
  <c r="A8" i="28"/>
  <c r="A7" i="28"/>
  <c r="A11" i="28"/>
  <c r="A12" i="28"/>
  <c r="A10" i="28"/>
  <c r="A9" i="28"/>
  <c r="A14" i="28"/>
  <c r="A6" i="28"/>
  <c r="A4" i="28"/>
  <c r="A19" i="28"/>
  <c r="A3" i="28"/>
  <c r="A15" i="28"/>
  <c r="A17" i="28"/>
  <c r="A18" i="28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3" i="26"/>
  <c r="AV148" i="27"/>
  <c r="AU148" i="27"/>
  <c r="AT148" i="27"/>
  <c r="AS148" i="27"/>
  <c r="AR148" i="27"/>
  <c r="AQ148" i="27"/>
  <c r="AO148" i="27"/>
  <c r="AF148" i="27"/>
  <c r="S148" i="27"/>
  <c r="AV147" i="27"/>
  <c r="AU147" i="27"/>
  <c r="AT147" i="27"/>
  <c r="AS147" i="27"/>
  <c r="AR147" i="27"/>
  <c r="AQ147" i="27"/>
  <c r="AO147" i="27"/>
  <c r="AD147" i="27"/>
  <c r="T147" i="27"/>
  <c r="T148" i="27" s="1"/>
  <c r="O147" i="27"/>
  <c r="Q147" i="27" s="1"/>
  <c r="R146" i="27"/>
  <c r="R148" i="27" s="1"/>
  <c r="AV145" i="27"/>
  <c r="AU145" i="27"/>
  <c r="AT145" i="27"/>
  <c r="AS145" i="27"/>
  <c r="AR145" i="27"/>
  <c r="AQ145" i="27"/>
  <c r="AO145" i="27"/>
  <c r="P145" i="27"/>
  <c r="N145" i="27"/>
  <c r="O145" i="27" s="1"/>
  <c r="J145" i="27"/>
  <c r="AV144" i="27"/>
  <c r="AU144" i="27"/>
  <c r="AT144" i="27"/>
  <c r="AS144" i="27"/>
  <c r="AR144" i="27"/>
  <c r="AQ144" i="27"/>
  <c r="AO144" i="27"/>
  <c r="N144" i="27"/>
  <c r="O144" i="27" s="1"/>
  <c r="J144" i="27"/>
  <c r="P144" i="27" s="1"/>
  <c r="AV143" i="27"/>
  <c r="AU143" i="27"/>
  <c r="AT143" i="27"/>
  <c r="AR143" i="27"/>
  <c r="AQ143" i="27"/>
  <c r="AO143" i="27"/>
  <c r="W143" i="27"/>
  <c r="N143" i="27"/>
  <c r="O143" i="27" s="1"/>
  <c r="J143" i="27"/>
  <c r="P143" i="27" s="1"/>
  <c r="AV142" i="27"/>
  <c r="AU142" i="27"/>
  <c r="AT142" i="27"/>
  <c r="AS142" i="27"/>
  <c r="AR142" i="27"/>
  <c r="AQ142" i="27"/>
  <c r="AO142" i="27"/>
  <c r="AF142" i="27"/>
  <c r="S142" i="27"/>
  <c r="AV141" i="27"/>
  <c r="AU141" i="27"/>
  <c r="AT141" i="27"/>
  <c r="AS141" i="27"/>
  <c r="AR141" i="27"/>
  <c r="AQ141" i="27"/>
  <c r="AO141" i="27"/>
  <c r="AD141" i="27"/>
  <c r="T141" i="27"/>
  <c r="T142" i="27" s="1"/>
  <c r="Q141" i="27"/>
  <c r="O141" i="27"/>
  <c r="R140" i="27"/>
  <c r="R142" i="27" s="1"/>
  <c r="AV139" i="27"/>
  <c r="AU139" i="27"/>
  <c r="AT139" i="27"/>
  <c r="AS139" i="27"/>
  <c r="AR139" i="27"/>
  <c r="AQ139" i="27"/>
  <c r="AO139" i="27"/>
  <c r="N139" i="27"/>
  <c r="O139" i="27" s="1"/>
  <c r="J139" i="27"/>
  <c r="P139" i="27" s="1"/>
  <c r="AV138" i="27"/>
  <c r="AU138" i="27"/>
  <c r="AT138" i="27"/>
  <c r="AS138" i="27"/>
  <c r="AR138" i="27"/>
  <c r="AQ138" i="27"/>
  <c r="AO138" i="27"/>
  <c r="N138" i="27"/>
  <c r="O138" i="27" s="1"/>
  <c r="J138" i="27"/>
  <c r="P138" i="27" s="1"/>
  <c r="AV137" i="27"/>
  <c r="AU137" i="27"/>
  <c r="AT137" i="27"/>
  <c r="AR137" i="27"/>
  <c r="AQ137" i="27"/>
  <c r="AO137" i="27"/>
  <c r="W137" i="27"/>
  <c r="N137" i="27"/>
  <c r="O137" i="27" s="1"/>
  <c r="J137" i="27"/>
  <c r="P137" i="27" s="1"/>
  <c r="AV136" i="27"/>
  <c r="AU136" i="27"/>
  <c r="AT136" i="27"/>
  <c r="AS136" i="27"/>
  <c r="AR136" i="27"/>
  <c r="AQ136" i="27"/>
  <c r="AO136" i="27"/>
  <c r="AG136" i="27"/>
  <c r="AF136" i="27"/>
  <c r="AE136" i="27"/>
  <c r="T136" i="27"/>
  <c r="S136" i="27"/>
  <c r="R136" i="27"/>
  <c r="Y135" i="27"/>
  <c r="AD135" i="27" s="1"/>
  <c r="Q135" i="27"/>
  <c r="Y134" i="27"/>
  <c r="AD134" i="27" s="1"/>
  <c r="Q134" i="27"/>
  <c r="Y133" i="27"/>
  <c r="AD133" i="27" s="1"/>
  <c r="Q133" i="27"/>
  <c r="AV132" i="27"/>
  <c r="AU132" i="27"/>
  <c r="AT132" i="27"/>
  <c r="AS132" i="27"/>
  <c r="AR132" i="27"/>
  <c r="AQ132" i="27"/>
  <c r="AO132" i="27"/>
  <c r="W132" i="27"/>
  <c r="N132" i="27"/>
  <c r="O132" i="27" s="1"/>
  <c r="J132" i="27"/>
  <c r="P132" i="27" s="1"/>
  <c r="AV131" i="27"/>
  <c r="AU131" i="27"/>
  <c r="AT131" i="27"/>
  <c r="AS131" i="27"/>
  <c r="AR131" i="27"/>
  <c r="AQ131" i="27"/>
  <c r="AO131" i="27"/>
  <c r="AG131" i="27"/>
  <c r="AF131" i="27"/>
  <c r="AE131" i="27"/>
  <c r="T131" i="27"/>
  <c r="S131" i="27"/>
  <c r="R131" i="27"/>
  <c r="AV130" i="27"/>
  <c r="AU130" i="27"/>
  <c r="AT130" i="27"/>
  <c r="AS130" i="27"/>
  <c r="AR130" i="27"/>
  <c r="AQ130" i="27"/>
  <c r="AO130" i="27"/>
  <c r="W130" i="27"/>
  <c r="N130" i="27"/>
  <c r="O130" i="27" s="1"/>
  <c r="J130" i="27"/>
  <c r="P130" i="27" s="1"/>
  <c r="AV129" i="27"/>
  <c r="AU129" i="27"/>
  <c r="AT129" i="27"/>
  <c r="AS129" i="27"/>
  <c r="AR129" i="27"/>
  <c r="AQ129" i="27"/>
  <c r="AO129" i="27"/>
  <c r="AG129" i="27"/>
  <c r="AF129" i="27"/>
  <c r="AE129" i="27"/>
  <c r="T129" i="27"/>
  <c r="S129" i="27"/>
  <c r="R129" i="27"/>
  <c r="AV128" i="27"/>
  <c r="AU128" i="27"/>
  <c r="AT128" i="27"/>
  <c r="AS128" i="27"/>
  <c r="AR128" i="27"/>
  <c r="AQ128" i="27"/>
  <c r="AO128" i="27"/>
  <c r="W128" i="27"/>
  <c r="N128" i="27"/>
  <c r="O128" i="27" s="1"/>
  <c r="J128" i="27"/>
  <c r="P128" i="27" s="1"/>
  <c r="AV127" i="27"/>
  <c r="AU127" i="27"/>
  <c r="AT127" i="27"/>
  <c r="AS127" i="27"/>
  <c r="AR127" i="27"/>
  <c r="AQ127" i="27"/>
  <c r="AO127" i="27"/>
  <c r="AG127" i="27"/>
  <c r="AF127" i="27"/>
  <c r="AE127" i="27"/>
  <c r="T127" i="27"/>
  <c r="S127" i="27"/>
  <c r="R127" i="27"/>
  <c r="AV126" i="27"/>
  <c r="AU126" i="27"/>
  <c r="AT126" i="27"/>
  <c r="AR126" i="27"/>
  <c r="AQ126" i="27"/>
  <c r="AO126" i="27"/>
  <c r="Z126" i="27"/>
  <c r="W126" i="27"/>
  <c r="N126" i="27"/>
  <c r="O126" i="27" s="1"/>
  <c r="J126" i="27"/>
  <c r="AC126" i="27" s="1"/>
  <c r="AV125" i="27"/>
  <c r="AU125" i="27"/>
  <c r="AT125" i="27"/>
  <c r="AS125" i="27"/>
  <c r="AR125" i="27"/>
  <c r="AQ125" i="27"/>
  <c r="AO125" i="27"/>
  <c r="AF125" i="27"/>
  <c r="T125" i="27"/>
  <c r="S125" i="27"/>
  <c r="AV124" i="27"/>
  <c r="AU124" i="27"/>
  <c r="AT124" i="27"/>
  <c r="AS124" i="27"/>
  <c r="AR124" i="27"/>
  <c r="AQ124" i="27"/>
  <c r="AO124" i="27"/>
  <c r="AB124" i="27"/>
  <c r="AD124" i="27" s="1"/>
  <c r="T124" i="27"/>
  <c r="O124" i="27"/>
  <c r="Q124" i="27" s="1"/>
  <c r="R123" i="27"/>
  <c r="R125" i="27" s="1"/>
  <c r="AV122" i="27"/>
  <c r="AU122" i="27"/>
  <c r="AT122" i="27"/>
  <c r="AS122" i="27"/>
  <c r="AR122" i="27"/>
  <c r="AQ122" i="27"/>
  <c r="AO122" i="27"/>
  <c r="N122" i="27"/>
  <c r="O122" i="27" s="1"/>
  <c r="J122" i="27"/>
  <c r="P122" i="27" s="1"/>
  <c r="AV121" i="27"/>
  <c r="AU121" i="27"/>
  <c r="AT121" i="27"/>
  <c r="AS121" i="27"/>
  <c r="AR121" i="27"/>
  <c r="AQ121" i="27"/>
  <c r="AO121" i="27"/>
  <c r="N121" i="27"/>
  <c r="O121" i="27" s="1"/>
  <c r="J121" i="27"/>
  <c r="P121" i="27" s="1"/>
  <c r="AV120" i="27"/>
  <c r="AU120" i="27"/>
  <c r="AT120" i="27"/>
  <c r="AR120" i="27"/>
  <c r="AQ120" i="27"/>
  <c r="AO120" i="27"/>
  <c r="W120" i="27"/>
  <c r="N120" i="27"/>
  <c r="O120" i="27" s="1"/>
  <c r="J120" i="27"/>
  <c r="P120" i="27" s="1"/>
  <c r="AV119" i="27"/>
  <c r="AU119" i="27"/>
  <c r="AT119" i="27"/>
  <c r="AS119" i="27"/>
  <c r="AR119" i="27"/>
  <c r="AQ119" i="27"/>
  <c r="AO119" i="27"/>
  <c r="AF119" i="27"/>
  <c r="S119" i="27"/>
  <c r="AV118" i="27"/>
  <c r="AU118" i="27"/>
  <c r="AT118" i="27"/>
  <c r="AS118" i="27"/>
  <c r="AR118" i="27"/>
  <c r="AQ118" i="27"/>
  <c r="AO118" i="27"/>
  <c r="AB118" i="27"/>
  <c r="AD118" i="27" s="1"/>
  <c r="T118" i="27"/>
  <c r="T119" i="27" s="1"/>
  <c r="O118" i="27"/>
  <c r="Q118" i="27" s="1"/>
  <c r="R117" i="27"/>
  <c r="R119" i="27" s="1"/>
  <c r="AV116" i="27"/>
  <c r="AU116" i="27"/>
  <c r="AT116" i="27"/>
  <c r="AS116" i="27"/>
  <c r="AR116" i="27"/>
  <c r="AQ116" i="27"/>
  <c r="AO116" i="27"/>
  <c r="N116" i="27"/>
  <c r="O116" i="27" s="1"/>
  <c r="J116" i="27"/>
  <c r="P116" i="27" s="1"/>
  <c r="AV115" i="27"/>
  <c r="AU115" i="27"/>
  <c r="AT115" i="27"/>
  <c r="AS115" i="27"/>
  <c r="AR115" i="27"/>
  <c r="AQ115" i="27"/>
  <c r="AO115" i="27"/>
  <c r="N115" i="27"/>
  <c r="O115" i="27" s="1"/>
  <c r="J115" i="27"/>
  <c r="P115" i="27" s="1"/>
  <c r="Q115" i="27" s="1"/>
  <c r="AV114" i="27"/>
  <c r="AU114" i="27"/>
  <c r="AT114" i="27"/>
  <c r="AR114" i="27"/>
  <c r="AQ114" i="27"/>
  <c r="AO114" i="27"/>
  <c r="W114" i="27"/>
  <c r="N114" i="27"/>
  <c r="O114" i="27" s="1"/>
  <c r="J114" i="27"/>
  <c r="P114" i="27" s="1"/>
  <c r="AV113" i="27"/>
  <c r="AU113" i="27"/>
  <c r="AT113" i="27"/>
  <c r="AS113" i="27"/>
  <c r="AR113" i="27"/>
  <c r="AQ113" i="27"/>
  <c r="AO113" i="27"/>
  <c r="AF113" i="27"/>
  <c r="S113" i="27"/>
  <c r="AV112" i="27"/>
  <c r="AU112" i="27"/>
  <c r="AT112" i="27"/>
  <c r="AS112" i="27"/>
  <c r="AR112" i="27"/>
  <c r="AQ112" i="27"/>
  <c r="AO112" i="27"/>
  <c r="AG112" i="27"/>
  <c r="AG113" i="27" s="1"/>
  <c r="AB112" i="27"/>
  <c r="AD112" i="27" s="1"/>
  <c r="T112" i="27"/>
  <c r="T113" i="27" s="1"/>
  <c r="O112" i="27"/>
  <c r="Q112" i="27" s="1"/>
  <c r="Y111" i="27"/>
  <c r="AE111" i="27" s="1"/>
  <c r="R111" i="27"/>
  <c r="Y110" i="27"/>
  <c r="AE110" i="27" s="1"/>
  <c r="R110" i="27"/>
  <c r="R113" i="27" s="1"/>
  <c r="Q109" i="27"/>
  <c r="AV108" i="27"/>
  <c r="AU108" i="27"/>
  <c r="AT108" i="27"/>
  <c r="AS108" i="27"/>
  <c r="AR108" i="27"/>
  <c r="AQ108" i="27"/>
  <c r="AO108" i="27"/>
  <c r="N108" i="27"/>
  <c r="O108" i="27" s="1"/>
  <c r="Q108" i="27" s="1"/>
  <c r="J108" i="27"/>
  <c r="P108" i="27" s="1"/>
  <c r="AV107" i="27"/>
  <c r="AU107" i="27"/>
  <c r="AT107" i="27"/>
  <c r="AR107" i="27"/>
  <c r="AQ107" i="27"/>
  <c r="AO107" i="27"/>
  <c r="W107" i="27"/>
  <c r="N107" i="27"/>
  <c r="O107" i="27" s="1"/>
  <c r="J107" i="27"/>
  <c r="P107" i="27" s="1"/>
  <c r="AV106" i="27"/>
  <c r="AU106" i="27"/>
  <c r="AT106" i="27"/>
  <c r="AS106" i="27"/>
  <c r="AR106" i="27"/>
  <c r="AQ106" i="27"/>
  <c r="AO106" i="27"/>
  <c r="AG106" i="27"/>
  <c r="AF106" i="27"/>
  <c r="S106" i="27"/>
  <c r="AV105" i="27"/>
  <c r="AU105" i="27"/>
  <c r="AT105" i="27"/>
  <c r="AS105" i="27"/>
  <c r="AR105" i="27"/>
  <c r="AQ105" i="27"/>
  <c r="AO105" i="27"/>
  <c r="AG105" i="27"/>
  <c r="AB105" i="27"/>
  <c r="AD105" i="27" s="1"/>
  <c r="T105" i="27"/>
  <c r="T106" i="27" s="1"/>
  <c r="Q105" i="27"/>
  <c r="O105" i="27"/>
  <c r="R104" i="27"/>
  <c r="R106" i="27" s="1"/>
  <c r="AV103" i="27"/>
  <c r="AU103" i="27"/>
  <c r="AT103" i="27"/>
  <c r="AS103" i="27"/>
  <c r="AR103" i="27"/>
  <c r="AQ103" i="27"/>
  <c r="AO103" i="27"/>
  <c r="P103" i="27"/>
  <c r="N103" i="27"/>
  <c r="O103" i="27" s="1"/>
  <c r="J103" i="27"/>
  <c r="AV102" i="27"/>
  <c r="AU102" i="27"/>
  <c r="AT102" i="27"/>
  <c r="AR102" i="27"/>
  <c r="AQ102" i="27"/>
  <c r="AO102" i="27"/>
  <c r="W102" i="27"/>
  <c r="N102" i="27"/>
  <c r="O102" i="27" s="1"/>
  <c r="J102" i="27"/>
  <c r="P102" i="27" s="1"/>
  <c r="AV101" i="27"/>
  <c r="AU101" i="27"/>
  <c r="AT101" i="27"/>
  <c r="AS101" i="27"/>
  <c r="AR101" i="27"/>
  <c r="AQ101" i="27"/>
  <c r="AO101" i="27"/>
  <c r="AF101" i="27"/>
  <c r="AE101" i="27"/>
  <c r="S101" i="27"/>
  <c r="R101" i="27"/>
  <c r="AV100" i="27"/>
  <c r="AU100" i="27"/>
  <c r="AT100" i="27"/>
  <c r="AS100" i="27"/>
  <c r="AR100" i="27"/>
  <c r="AQ100" i="27"/>
  <c r="AO100" i="27"/>
  <c r="N100" i="27"/>
  <c r="O100" i="27" s="1"/>
  <c r="Q100" i="27" s="1"/>
  <c r="AV99" i="27"/>
  <c r="AU99" i="27"/>
  <c r="AT99" i="27"/>
  <c r="AS99" i="27"/>
  <c r="AR99" i="27"/>
  <c r="AQ99" i="27"/>
  <c r="AO99" i="27"/>
  <c r="N99" i="27"/>
  <c r="O99" i="27" s="1"/>
  <c r="Q99" i="27" s="1"/>
  <c r="AV98" i="27"/>
  <c r="AU98" i="27"/>
  <c r="AT98" i="27"/>
  <c r="AS98" i="27"/>
  <c r="AR98" i="27"/>
  <c r="AQ98" i="27"/>
  <c r="AO98" i="27"/>
  <c r="P98" i="27"/>
  <c r="N98" i="27"/>
  <c r="O98" i="27" s="1"/>
  <c r="J98" i="27"/>
  <c r="AV97" i="27"/>
  <c r="AU97" i="27"/>
  <c r="AT97" i="27"/>
  <c r="AS97" i="27"/>
  <c r="AR97" i="27"/>
  <c r="AQ97" i="27"/>
  <c r="AO97" i="27"/>
  <c r="AL97" i="27"/>
  <c r="T97" i="27"/>
  <c r="N97" i="27"/>
  <c r="O97" i="27" s="1"/>
  <c r="J97" i="27"/>
  <c r="P97" i="27" s="1"/>
  <c r="Q97" i="27" s="1"/>
  <c r="AV96" i="27"/>
  <c r="AU96" i="27"/>
  <c r="AT96" i="27"/>
  <c r="AR96" i="27"/>
  <c r="AQ96" i="27"/>
  <c r="AO96" i="27"/>
  <c r="W96" i="27"/>
  <c r="T96" i="27"/>
  <c r="N96" i="27"/>
  <c r="O96" i="27" s="1"/>
  <c r="J96" i="27"/>
  <c r="P96" i="27" s="1"/>
  <c r="AV95" i="27"/>
  <c r="AU95" i="27"/>
  <c r="AT95" i="27"/>
  <c r="AS95" i="27"/>
  <c r="AR95" i="27"/>
  <c r="AQ95" i="27"/>
  <c r="AO95" i="27"/>
  <c r="AF95" i="27"/>
  <c r="AE95" i="27"/>
  <c r="S95" i="27"/>
  <c r="R95" i="27"/>
  <c r="AV94" i="27"/>
  <c r="AU94" i="27"/>
  <c r="AT94" i="27"/>
  <c r="AS94" i="27"/>
  <c r="AR94" i="27"/>
  <c r="AQ94" i="27"/>
  <c r="AO94" i="27"/>
  <c r="N94" i="27"/>
  <c r="O94" i="27" s="1"/>
  <c r="Q94" i="27" s="1"/>
  <c r="AV93" i="27"/>
  <c r="AU93" i="27"/>
  <c r="AT93" i="27"/>
  <c r="AS93" i="27"/>
  <c r="AR93" i="27"/>
  <c r="AQ93" i="27"/>
  <c r="AO93" i="27"/>
  <c r="N93" i="27"/>
  <c r="O93" i="27" s="1"/>
  <c r="Q93" i="27" s="1"/>
  <c r="AV92" i="27"/>
  <c r="AU92" i="27"/>
  <c r="AT92" i="27"/>
  <c r="AS92" i="27"/>
  <c r="AR92" i="27"/>
  <c r="AQ92" i="27"/>
  <c r="AO92" i="27"/>
  <c r="P92" i="27"/>
  <c r="N92" i="27"/>
  <c r="O92" i="27" s="1"/>
  <c r="J92" i="27"/>
  <c r="AV91" i="27"/>
  <c r="AU91" i="27"/>
  <c r="AT91" i="27"/>
  <c r="AS91" i="27"/>
  <c r="AR91" i="27"/>
  <c r="AQ91" i="27"/>
  <c r="AO91" i="27"/>
  <c r="AL91" i="27"/>
  <c r="T91" i="27"/>
  <c r="P91" i="27"/>
  <c r="N91" i="27"/>
  <c r="O91" i="27" s="1"/>
  <c r="Q91" i="27" s="1"/>
  <c r="J91" i="27"/>
  <c r="AV90" i="27"/>
  <c r="AU90" i="27"/>
  <c r="AT90" i="27"/>
  <c r="AR90" i="27"/>
  <c r="AQ90" i="27"/>
  <c r="AO90" i="27"/>
  <c r="W90" i="27"/>
  <c r="T90" i="27"/>
  <c r="P90" i="27"/>
  <c r="N90" i="27"/>
  <c r="O90" i="27" s="1"/>
  <c r="J90" i="27"/>
  <c r="AV89" i="27"/>
  <c r="AU89" i="27"/>
  <c r="AT89" i="27"/>
  <c r="AS89" i="27"/>
  <c r="AR89" i="27"/>
  <c r="AQ89" i="27"/>
  <c r="AO89" i="27"/>
  <c r="AV88" i="27"/>
  <c r="AU88" i="27"/>
  <c r="AT88" i="27"/>
  <c r="AS88" i="27"/>
  <c r="AR88" i="27"/>
  <c r="AQ88" i="27"/>
  <c r="AO88" i="27"/>
  <c r="AF88" i="27"/>
  <c r="AE88" i="27"/>
  <c r="S88" i="27"/>
  <c r="S89" i="27" s="1"/>
  <c r="R88" i="27"/>
  <c r="R89" i="27" s="1"/>
  <c r="AV87" i="27"/>
  <c r="AU87" i="27"/>
  <c r="AT87" i="27"/>
  <c r="AS87" i="27"/>
  <c r="AR87" i="27"/>
  <c r="AQ87" i="27"/>
  <c r="AO87" i="27"/>
  <c r="N87" i="27"/>
  <c r="O87" i="27" s="1"/>
  <c r="J87" i="27"/>
  <c r="P87" i="27" s="1"/>
  <c r="AV86" i="27"/>
  <c r="AU86" i="27"/>
  <c r="AT86" i="27"/>
  <c r="AS86" i="27"/>
  <c r="AR86" i="27"/>
  <c r="AQ86" i="27"/>
  <c r="AO86" i="27"/>
  <c r="AB86" i="27"/>
  <c r="AD86" i="27" s="1"/>
  <c r="O86" i="27"/>
  <c r="Q86" i="27" s="1"/>
  <c r="AV85" i="27"/>
  <c r="AU85" i="27"/>
  <c r="AT85" i="27"/>
  <c r="AS85" i="27"/>
  <c r="AR85" i="27"/>
  <c r="AQ85" i="27"/>
  <c r="AO85" i="27"/>
  <c r="W85" i="27"/>
  <c r="N85" i="27"/>
  <c r="O85" i="27" s="1"/>
  <c r="J85" i="27"/>
  <c r="P85" i="27" s="1"/>
  <c r="AV84" i="27"/>
  <c r="AU84" i="27"/>
  <c r="AT84" i="27"/>
  <c r="AS84" i="27"/>
  <c r="AR84" i="27"/>
  <c r="AQ84" i="27"/>
  <c r="AO84" i="27"/>
  <c r="W84" i="27"/>
  <c r="T84" i="27"/>
  <c r="T88" i="27" s="1"/>
  <c r="T89" i="27" s="1"/>
  <c r="P84" i="27"/>
  <c r="N84" i="27"/>
  <c r="O84" i="27" s="1"/>
  <c r="J84" i="27"/>
  <c r="AV83" i="27"/>
  <c r="AU83" i="27"/>
  <c r="AT83" i="27"/>
  <c r="AS83" i="27"/>
  <c r="AR83" i="27"/>
  <c r="AQ83" i="27"/>
  <c r="AO83" i="27"/>
  <c r="AV82" i="27"/>
  <c r="AU82" i="27"/>
  <c r="AT82" i="27"/>
  <c r="AS82" i="27"/>
  <c r="AR82" i="27"/>
  <c r="AQ82" i="27"/>
  <c r="AO82" i="27"/>
  <c r="AG82" i="27"/>
  <c r="AF82" i="27"/>
  <c r="AE82" i="27"/>
  <c r="T82" i="27"/>
  <c r="T83" i="27" s="1"/>
  <c r="S82" i="27"/>
  <c r="S83" i="27" s="1"/>
  <c r="R82" i="27"/>
  <c r="R83" i="27" s="1"/>
  <c r="AV81" i="27"/>
  <c r="AU81" i="27"/>
  <c r="AT81" i="27"/>
  <c r="AS81" i="27"/>
  <c r="AR81" i="27"/>
  <c r="AQ81" i="27"/>
  <c r="AO81" i="27"/>
  <c r="W81" i="27"/>
  <c r="P81" i="27"/>
  <c r="N81" i="27"/>
  <c r="O81" i="27" s="1"/>
  <c r="Q81" i="27" s="1"/>
  <c r="Q82" i="27" s="1"/>
  <c r="J81" i="27"/>
  <c r="AV80" i="27"/>
  <c r="AU80" i="27"/>
  <c r="AT80" i="27"/>
  <c r="AS80" i="27"/>
  <c r="AR80" i="27"/>
  <c r="AQ80" i="27"/>
  <c r="AO80" i="27"/>
  <c r="T80" i="27"/>
  <c r="AV79" i="27"/>
  <c r="AU79" i="27"/>
  <c r="AT79" i="27"/>
  <c r="AS79" i="27"/>
  <c r="AR79" i="27"/>
  <c r="AQ79" i="27"/>
  <c r="AO79" i="27"/>
  <c r="AG79" i="27"/>
  <c r="AF79" i="27"/>
  <c r="AE79" i="27"/>
  <c r="T79" i="27"/>
  <c r="S79" i="27"/>
  <c r="S80" i="27" s="1"/>
  <c r="R79" i="27"/>
  <c r="R80" i="27" s="1"/>
  <c r="AV78" i="27"/>
  <c r="AU78" i="27"/>
  <c r="AT78" i="27"/>
  <c r="AS78" i="27"/>
  <c r="AR78" i="27"/>
  <c r="AQ78" i="27"/>
  <c r="AO78" i="27"/>
  <c r="W78" i="27"/>
  <c r="N78" i="27"/>
  <c r="O78" i="27" s="1"/>
  <c r="J78" i="27"/>
  <c r="P78" i="27" s="1"/>
  <c r="AV77" i="27"/>
  <c r="AU77" i="27"/>
  <c r="AT77" i="27"/>
  <c r="AS77" i="27"/>
  <c r="AR77" i="27"/>
  <c r="AQ77" i="27"/>
  <c r="AO77" i="27"/>
  <c r="S77" i="27"/>
  <c r="AV76" i="27"/>
  <c r="AU76" i="27"/>
  <c r="AT76" i="27"/>
  <c r="AS76" i="27"/>
  <c r="AR76" i="27"/>
  <c r="AQ76" i="27"/>
  <c r="AO76" i="27"/>
  <c r="AF76" i="27"/>
  <c r="AE76" i="27"/>
  <c r="S76" i="27"/>
  <c r="R76" i="27"/>
  <c r="R77" i="27" s="1"/>
  <c r="AV75" i="27"/>
  <c r="AU75" i="27"/>
  <c r="AT75" i="27"/>
  <c r="AS75" i="27"/>
  <c r="AR75" i="27"/>
  <c r="AQ75" i="27"/>
  <c r="AO75" i="27"/>
  <c r="O75" i="27"/>
  <c r="Q75" i="27" s="1"/>
  <c r="N75" i="27"/>
  <c r="AV74" i="27"/>
  <c r="AU74" i="27"/>
  <c r="AT74" i="27"/>
  <c r="AS74" i="27"/>
  <c r="AR74" i="27"/>
  <c r="AQ74" i="27"/>
  <c r="AO74" i="27"/>
  <c r="N74" i="27"/>
  <c r="O74" i="27" s="1"/>
  <c r="Q74" i="27" s="1"/>
  <c r="AV73" i="27"/>
  <c r="AU73" i="27"/>
  <c r="AT73" i="27"/>
  <c r="AS73" i="27"/>
  <c r="AR73" i="27"/>
  <c r="AQ73" i="27"/>
  <c r="AO73" i="27"/>
  <c r="N73" i="27"/>
  <c r="O73" i="27" s="1"/>
  <c r="J73" i="27"/>
  <c r="P73" i="27" s="1"/>
  <c r="AV72" i="27"/>
  <c r="AU72" i="27"/>
  <c r="AT72" i="27"/>
  <c r="AS72" i="27"/>
  <c r="AR72" i="27"/>
  <c r="AQ72" i="27"/>
  <c r="AO72" i="27"/>
  <c r="W72" i="27"/>
  <c r="T72" i="27"/>
  <c r="N72" i="27"/>
  <c r="O72" i="27" s="1"/>
  <c r="Q72" i="27" s="1"/>
  <c r="J72" i="27"/>
  <c r="P72" i="27" s="1"/>
  <c r="AV71" i="27"/>
  <c r="AU71" i="27"/>
  <c r="AT71" i="27"/>
  <c r="AS71" i="27"/>
  <c r="AR71" i="27"/>
  <c r="AQ71" i="27"/>
  <c r="AO71" i="27"/>
  <c r="W71" i="27"/>
  <c r="T71" i="27"/>
  <c r="P71" i="27"/>
  <c r="N71" i="27"/>
  <c r="O71" i="27" s="1"/>
  <c r="Q71" i="27" s="1"/>
  <c r="J71" i="27"/>
  <c r="A71" i="27"/>
  <c r="A78" i="27" s="1"/>
  <c r="A81" i="27" s="1"/>
  <c r="A84" i="27" s="1"/>
  <c r="AV70" i="27"/>
  <c r="AU70" i="27"/>
  <c r="AT70" i="27"/>
  <c r="AS70" i="27"/>
  <c r="AR70" i="27"/>
  <c r="AQ70" i="27"/>
  <c r="AO70" i="27"/>
  <c r="AV69" i="27"/>
  <c r="AU69" i="27"/>
  <c r="AT69" i="27"/>
  <c r="AS69" i="27"/>
  <c r="AR69" i="27"/>
  <c r="AQ69" i="27"/>
  <c r="AO69" i="27"/>
  <c r="AF69" i="27"/>
  <c r="AE69" i="27"/>
  <c r="S69" i="27"/>
  <c r="S70" i="27" s="1"/>
  <c r="R69" i="27"/>
  <c r="R70" i="27" s="1"/>
  <c r="AV68" i="27"/>
  <c r="AU68" i="27"/>
  <c r="AT68" i="27"/>
  <c r="AS68" i="27"/>
  <c r="AR68" i="27"/>
  <c r="AQ68" i="27"/>
  <c r="AO68" i="27"/>
  <c r="N68" i="27"/>
  <c r="O68" i="27" s="1"/>
  <c r="Q68" i="27" s="1"/>
  <c r="AV67" i="27"/>
  <c r="AU67" i="27"/>
  <c r="AT67" i="27"/>
  <c r="AS67" i="27"/>
  <c r="AR67" i="27"/>
  <c r="AQ67" i="27"/>
  <c r="AO67" i="27"/>
  <c r="T67" i="27"/>
  <c r="P67" i="27"/>
  <c r="N67" i="27"/>
  <c r="O67" i="27" s="1"/>
  <c r="Q67" i="27" s="1"/>
  <c r="J67" i="27"/>
  <c r="AV66" i="27"/>
  <c r="AU66" i="27"/>
  <c r="AT66" i="27"/>
  <c r="AS66" i="27"/>
  <c r="AR66" i="27"/>
  <c r="AQ66" i="27"/>
  <c r="AO66" i="27"/>
  <c r="W66" i="27"/>
  <c r="T66" i="27"/>
  <c r="T69" i="27" s="1"/>
  <c r="T70" i="27" s="1"/>
  <c r="N66" i="27"/>
  <c r="O66" i="27" s="1"/>
  <c r="J66" i="27"/>
  <c r="P66" i="27" s="1"/>
  <c r="AV65" i="27"/>
  <c r="AU65" i="27"/>
  <c r="AT65" i="27"/>
  <c r="AS65" i="27"/>
  <c r="AR65" i="27"/>
  <c r="AQ65" i="27"/>
  <c r="AO65" i="27"/>
  <c r="AV64" i="27"/>
  <c r="AU64" i="27"/>
  <c r="AT64" i="27"/>
  <c r="AS64" i="27"/>
  <c r="AR64" i="27"/>
  <c r="AQ64" i="27"/>
  <c r="AO64" i="27"/>
  <c r="AF64" i="27"/>
  <c r="AE64" i="27"/>
  <c r="T64" i="27"/>
  <c r="T65" i="27" s="1"/>
  <c r="S64" i="27"/>
  <c r="S65" i="27" s="1"/>
  <c r="R64" i="27"/>
  <c r="R65" i="27" s="1"/>
  <c r="AV63" i="27"/>
  <c r="AU63" i="27"/>
  <c r="AT63" i="27"/>
  <c r="AS63" i="27"/>
  <c r="AR63" i="27"/>
  <c r="AQ63" i="27"/>
  <c r="AO63" i="27"/>
  <c r="N63" i="27"/>
  <c r="O63" i="27" s="1"/>
  <c r="Q63" i="27" s="1"/>
  <c r="AV62" i="27"/>
  <c r="AU62" i="27"/>
  <c r="AT62" i="27"/>
  <c r="AS62" i="27"/>
  <c r="AR62" i="27"/>
  <c r="AQ62" i="27"/>
  <c r="AO62" i="27"/>
  <c r="T62" i="27"/>
  <c r="N62" i="27"/>
  <c r="O62" i="27" s="1"/>
  <c r="J62" i="27"/>
  <c r="P62" i="27" s="1"/>
  <c r="AV61" i="27"/>
  <c r="AU61" i="27"/>
  <c r="AT61" i="27"/>
  <c r="AS61" i="27"/>
  <c r="AR61" i="27"/>
  <c r="AQ61" i="27"/>
  <c r="AO61" i="27"/>
  <c r="W61" i="27"/>
  <c r="T61" i="27"/>
  <c r="O61" i="27"/>
  <c r="Q61" i="27" s="1"/>
  <c r="N61" i="27"/>
  <c r="J61" i="27"/>
  <c r="P61" i="27" s="1"/>
  <c r="AV60" i="27"/>
  <c r="AU60" i="27"/>
  <c r="AT60" i="27"/>
  <c r="AS60" i="27"/>
  <c r="AR60" i="27"/>
  <c r="AQ60" i="27"/>
  <c r="AO60" i="27"/>
  <c r="R60" i="27"/>
  <c r="AV59" i="27"/>
  <c r="AU59" i="27"/>
  <c r="AT59" i="27"/>
  <c r="AS59" i="27"/>
  <c r="AR59" i="27"/>
  <c r="AQ59" i="27"/>
  <c r="AO59" i="27"/>
  <c r="AF59" i="27"/>
  <c r="AE59" i="27"/>
  <c r="S59" i="27"/>
  <c r="S60" i="27" s="1"/>
  <c r="R59" i="27"/>
  <c r="AV58" i="27"/>
  <c r="AU58" i="27"/>
  <c r="AT58" i="27"/>
  <c r="AS58" i="27"/>
  <c r="AR58" i="27"/>
  <c r="AQ58" i="27"/>
  <c r="AO58" i="27"/>
  <c r="N58" i="27"/>
  <c r="O58" i="27" s="1"/>
  <c r="Q58" i="27" s="1"/>
  <c r="AV57" i="27"/>
  <c r="AU57" i="27"/>
  <c r="AT57" i="27"/>
  <c r="AS57" i="27"/>
  <c r="AR57" i="27"/>
  <c r="AQ57" i="27"/>
  <c r="AO57" i="27"/>
  <c r="T57" i="27"/>
  <c r="Q57" i="27"/>
  <c r="N57" i="27"/>
  <c r="O57" i="27" s="1"/>
  <c r="J57" i="27"/>
  <c r="P57" i="27" s="1"/>
  <c r="AV56" i="27"/>
  <c r="AU56" i="27"/>
  <c r="AT56" i="27"/>
  <c r="AR56" i="27"/>
  <c r="AQ56" i="27"/>
  <c r="AO56" i="27"/>
  <c r="W56" i="27"/>
  <c r="T56" i="27"/>
  <c r="T59" i="27" s="1"/>
  <c r="T60" i="27" s="1"/>
  <c r="N56" i="27"/>
  <c r="O56" i="27" s="1"/>
  <c r="J56" i="27"/>
  <c r="P56" i="27" s="1"/>
  <c r="AV55" i="27"/>
  <c r="AU55" i="27"/>
  <c r="AT55" i="27"/>
  <c r="AS55" i="27"/>
  <c r="AR55" i="27"/>
  <c r="AQ55" i="27"/>
  <c r="AO55" i="27"/>
  <c r="S55" i="27"/>
  <c r="AV54" i="27"/>
  <c r="AU54" i="27"/>
  <c r="AT54" i="27"/>
  <c r="AS54" i="27"/>
  <c r="AR54" i="27"/>
  <c r="AQ54" i="27"/>
  <c r="AO54" i="27"/>
  <c r="AF54" i="27"/>
  <c r="AE54" i="27"/>
  <c r="S54" i="27"/>
  <c r="R54" i="27"/>
  <c r="R55" i="27" s="1"/>
  <c r="AV53" i="27"/>
  <c r="AU53" i="27"/>
  <c r="AT53" i="27"/>
  <c r="AS53" i="27"/>
  <c r="AR53" i="27"/>
  <c r="AQ53" i="27"/>
  <c r="AO53" i="27"/>
  <c r="N53" i="27"/>
  <c r="O53" i="27" s="1"/>
  <c r="Q53" i="27" s="1"/>
  <c r="AV52" i="27"/>
  <c r="AU52" i="27"/>
  <c r="AT52" i="27"/>
  <c r="AS52" i="27"/>
  <c r="AR52" i="27"/>
  <c r="AQ52" i="27"/>
  <c r="AO52" i="27"/>
  <c r="AG52" i="27"/>
  <c r="T52" i="27"/>
  <c r="N52" i="27"/>
  <c r="O52" i="27" s="1"/>
  <c r="J52" i="27"/>
  <c r="P52" i="27" s="1"/>
  <c r="AV51" i="27"/>
  <c r="AU51" i="27"/>
  <c r="AT51" i="27"/>
  <c r="AR51" i="27"/>
  <c r="AQ51" i="27"/>
  <c r="AO51" i="27"/>
  <c r="W51" i="27"/>
  <c r="T51" i="27"/>
  <c r="T54" i="27" s="1"/>
  <c r="T55" i="27" s="1"/>
  <c r="N51" i="27"/>
  <c r="O51" i="27" s="1"/>
  <c r="Q51" i="27" s="1"/>
  <c r="J51" i="27"/>
  <c r="P51" i="27" s="1"/>
  <c r="AV50" i="27"/>
  <c r="AU50" i="27"/>
  <c r="AT50" i="27"/>
  <c r="AS50" i="27"/>
  <c r="AR50" i="27"/>
  <c r="AQ50" i="27"/>
  <c r="AO50" i="27"/>
  <c r="R50" i="27"/>
  <c r="AV49" i="27"/>
  <c r="AU49" i="27"/>
  <c r="AT49" i="27"/>
  <c r="AS49" i="27"/>
  <c r="AR49" i="27"/>
  <c r="AQ49" i="27"/>
  <c r="AO49" i="27"/>
  <c r="AG49" i="27"/>
  <c r="AF49" i="27"/>
  <c r="AE49" i="27"/>
  <c r="T49" i="27"/>
  <c r="T50" i="27" s="1"/>
  <c r="S49" i="27"/>
  <c r="S50" i="27" s="1"/>
  <c r="R49" i="27"/>
  <c r="AV48" i="27"/>
  <c r="AU48" i="27"/>
  <c r="AT48" i="27"/>
  <c r="AS48" i="27"/>
  <c r="AR48" i="27"/>
  <c r="AQ48" i="27"/>
  <c r="AO48" i="27"/>
  <c r="W48" i="27"/>
  <c r="N48" i="27"/>
  <c r="O48" i="27" s="1"/>
  <c r="J48" i="27"/>
  <c r="P48" i="27" s="1"/>
  <c r="P42" i="27"/>
  <c r="H42" i="27"/>
  <c r="P41" i="27"/>
  <c r="H41" i="27"/>
  <c r="AC40" i="27"/>
  <c r="H40" i="27"/>
  <c r="Q39" i="27"/>
  <c r="Y109" i="27" s="1"/>
  <c r="AD109" i="27" s="1"/>
  <c r="H39" i="27"/>
  <c r="AG84" i="27" s="1"/>
  <c r="AG88" i="27" s="1"/>
  <c r="Q38" i="27"/>
  <c r="AA99" i="27" s="1"/>
  <c r="AB99" i="27" s="1"/>
  <c r="AD99" i="27" s="1"/>
  <c r="H38" i="27"/>
  <c r="AG57" i="27" s="1"/>
  <c r="Q37" i="27"/>
  <c r="Q36" i="27"/>
  <c r="H36" i="27"/>
  <c r="Y87" i="27" s="1"/>
  <c r="AA87" i="27" s="1"/>
  <c r="AB87" i="27" s="1"/>
  <c r="Q35" i="27"/>
  <c r="H35" i="27"/>
  <c r="K35" i="27" s="1"/>
  <c r="Q34" i="27"/>
  <c r="H34" i="27"/>
  <c r="Z61" i="27" s="1"/>
  <c r="AC61" i="27" s="1"/>
  <c r="Q33" i="27"/>
  <c r="AA63" i="27" s="1"/>
  <c r="AB63" i="27" s="1"/>
  <c r="AD63" i="27" s="1"/>
  <c r="H33" i="27"/>
  <c r="Y48" i="27" s="1"/>
  <c r="AA48" i="27" s="1"/>
  <c r="AB48" i="27" s="1"/>
  <c r="D33" i="27"/>
  <c r="Q32" i="27"/>
  <c r="H32" i="27"/>
  <c r="I32" i="27" s="1"/>
  <c r="D32" i="27"/>
  <c r="H31" i="27"/>
  <c r="K31" i="27" s="1"/>
  <c r="D31" i="27"/>
  <c r="H29" i="27"/>
  <c r="Y45" i="27" s="1"/>
  <c r="C29" i="27"/>
  <c r="L45" i="27" s="1"/>
  <c r="H23" i="27"/>
  <c r="H44" i="27" s="1"/>
  <c r="H22" i="27"/>
  <c r="H43" i="27" s="1"/>
  <c r="H21" i="27"/>
  <c r="H20" i="27"/>
  <c r="H19" i="27"/>
  <c r="H18" i="27"/>
  <c r="H17" i="27"/>
  <c r="H37" i="27"/>
  <c r="Y67" i="27" s="1"/>
  <c r="AA67" i="27" s="1"/>
  <c r="AB67" i="27" s="1"/>
  <c r="K15" i="27"/>
  <c r="K14" i="27"/>
  <c r="K13" i="27"/>
  <c r="K12" i="27"/>
  <c r="I12" i="27"/>
  <c r="D12" i="27"/>
  <c r="K11" i="27"/>
  <c r="I11" i="27"/>
  <c r="D11" i="27"/>
  <c r="K10" i="27"/>
  <c r="I10" i="27"/>
  <c r="D10" i="27"/>
  <c r="H8" i="27"/>
  <c r="Q116" i="27" l="1"/>
  <c r="Q138" i="27"/>
  <c r="T76" i="27"/>
  <c r="T77" i="27" s="1"/>
  <c r="Q126" i="27"/>
  <c r="Q127" i="27" s="1"/>
  <c r="Q52" i="27"/>
  <c r="Q90" i="27"/>
  <c r="Q92" i="27"/>
  <c r="P126" i="27"/>
  <c r="Q128" i="27"/>
  <c r="Q129" i="27" s="1"/>
  <c r="Q102" i="27"/>
  <c r="Z51" i="27"/>
  <c r="T95" i="27"/>
  <c r="S32" i="32"/>
  <c r="S44" i="32"/>
  <c r="S40" i="32"/>
  <c r="S38" i="32"/>
  <c r="S35" i="32"/>
  <c r="S33" i="32"/>
  <c r="S30" i="32"/>
  <c r="S41" i="32"/>
  <c r="S43" i="32"/>
  <c r="S27" i="32"/>
  <c r="S45" i="32"/>
  <c r="S22" i="32"/>
  <c r="S37" i="32"/>
  <c r="S36" i="32"/>
  <c r="S19" i="32"/>
  <c r="S39" i="32"/>
  <c r="S29" i="32"/>
  <c r="S21" i="32"/>
  <c r="S31" i="32"/>
  <c r="S26" i="32"/>
  <c r="S42" i="32"/>
  <c r="S23" i="32"/>
  <c r="S46" i="32"/>
  <c r="S28" i="32"/>
  <c r="S25" i="32"/>
  <c r="S24" i="32"/>
  <c r="S34" i="32"/>
  <c r="S20" i="32"/>
  <c r="Q107" i="27"/>
  <c r="Q120" i="27"/>
  <c r="Q137" i="27"/>
  <c r="T101" i="27"/>
  <c r="AJ85" i="36"/>
  <c r="AL85" i="36"/>
  <c r="AJ152" i="36" s="1"/>
  <c r="AJ143" i="33"/>
  <c r="P12" i="32"/>
  <c r="Q12" i="32" s="1"/>
  <c r="R12" i="32" s="1"/>
  <c r="P16" i="32"/>
  <c r="Q16" i="32" s="1"/>
  <c r="R16" i="32" s="1"/>
  <c r="P10" i="32"/>
  <c r="Q10" i="32" s="1"/>
  <c r="R10" i="32" s="1"/>
  <c r="P15" i="32"/>
  <c r="Q15" i="32" s="1"/>
  <c r="R15" i="32" s="1"/>
  <c r="P14" i="32"/>
  <c r="Q14" i="32" s="1"/>
  <c r="R14" i="32" s="1"/>
  <c r="AL137" i="33"/>
  <c r="P18" i="32"/>
  <c r="Q18" i="32" s="1"/>
  <c r="R18" i="32" s="1"/>
  <c r="P9" i="32"/>
  <c r="Q9" i="32" s="1"/>
  <c r="R9" i="32" s="1"/>
  <c r="P7" i="32"/>
  <c r="Q7" i="32" s="1"/>
  <c r="R7" i="32" s="1"/>
  <c r="P6" i="32"/>
  <c r="Q6" i="32" s="1"/>
  <c r="R6" i="32" s="1"/>
  <c r="P11" i="32"/>
  <c r="Q11" i="32" s="1"/>
  <c r="R11" i="32" s="1"/>
  <c r="P13" i="32"/>
  <c r="Q13" i="32" s="1"/>
  <c r="R13" i="32" s="1"/>
  <c r="P17" i="32"/>
  <c r="Q17" i="32" s="1"/>
  <c r="R17" i="32" s="1"/>
  <c r="AH60" i="33"/>
  <c r="O7" i="31"/>
  <c r="P7" i="31" s="1"/>
  <c r="Q7" i="31" s="1"/>
  <c r="AJ120" i="33"/>
  <c r="AH77" i="33"/>
  <c r="AL102" i="33"/>
  <c r="E158" i="33" s="1"/>
  <c r="F158" i="33" s="1"/>
  <c r="O17" i="31" s="1"/>
  <c r="P17" i="31" s="1"/>
  <c r="Q17" i="31" s="1"/>
  <c r="AJ102" i="33"/>
  <c r="AI96" i="33"/>
  <c r="O11" i="31" s="1"/>
  <c r="P11" i="31" s="1"/>
  <c r="Q11" i="31" s="1"/>
  <c r="AJ137" i="33"/>
  <c r="AE80" i="33"/>
  <c r="AL48" i="33"/>
  <c r="AF83" i="33"/>
  <c r="AG80" i="33"/>
  <c r="AJ48" i="33"/>
  <c r="AE50" i="33"/>
  <c r="AF80" i="33"/>
  <c r="AE83" i="33"/>
  <c r="AG50" i="33"/>
  <c r="AG83" i="33"/>
  <c r="AF50" i="33"/>
  <c r="AD83" i="33"/>
  <c r="AD50" i="33"/>
  <c r="AI84" i="33"/>
  <c r="P8" i="32" s="1"/>
  <c r="Q8" i="32" s="1"/>
  <c r="R8" i="32" s="1"/>
  <c r="AD89" i="33"/>
  <c r="AJ81" i="33"/>
  <c r="AL81" i="33"/>
  <c r="AD80" i="33"/>
  <c r="AH50" i="33"/>
  <c r="AD77" i="33"/>
  <c r="AI71" i="33"/>
  <c r="O9" i="31" s="1"/>
  <c r="P9" i="31" s="1"/>
  <c r="Q9" i="31" s="1"/>
  <c r="AJ107" i="33"/>
  <c r="AL107" i="33"/>
  <c r="AL66" i="33"/>
  <c r="AJ66" i="33"/>
  <c r="AF77" i="33"/>
  <c r="AF89" i="33"/>
  <c r="AF70" i="33"/>
  <c r="AG89" i="33"/>
  <c r="AE70" i="33"/>
  <c r="AE77" i="33"/>
  <c r="AE89" i="33"/>
  <c r="AG77" i="33"/>
  <c r="AG70" i="33"/>
  <c r="AI61" i="33"/>
  <c r="E154" i="33"/>
  <c r="F154" i="33" s="1"/>
  <c r="O3" i="31" s="1"/>
  <c r="P3" i="31" s="1"/>
  <c r="Q3" i="31" s="1"/>
  <c r="AL56" i="33"/>
  <c r="AE60" i="33"/>
  <c r="AJ56" i="33"/>
  <c r="AF60" i="33"/>
  <c r="AG60" i="33"/>
  <c r="AJ114" i="33"/>
  <c r="AL114" i="33"/>
  <c r="AJ90" i="33"/>
  <c r="AL90" i="33"/>
  <c r="AD70" i="33"/>
  <c r="AH89" i="33"/>
  <c r="AH80" i="33"/>
  <c r="AD60" i="33"/>
  <c r="AH83" i="33"/>
  <c r="AI51" i="33"/>
  <c r="AJ78" i="33"/>
  <c r="AL78" i="33"/>
  <c r="T45" i="29"/>
  <c r="U45" i="29" s="1"/>
  <c r="T37" i="29"/>
  <c r="U37" i="29" s="1"/>
  <c r="T25" i="29"/>
  <c r="U25" i="29" s="1"/>
  <c r="T21" i="29"/>
  <c r="U21" i="29" s="1"/>
  <c r="T44" i="29"/>
  <c r="U44" i="29" s="1"/>
  <c r="T36" i="29"/>
  <c r="U36" i="29" s="1"/>
  <c r="T28" i="29"/>
  <c r="U28" i="29" s="1"/>
  <c r="T43" i="29"/>
  <c r="U43" i="29" s="1"/>
  <c r="T39" i="29"/>
  <c r="U39" i="29" s="1"/>
  <c r="T35" i="29"/>
  <c r="U35" i="29" s="1"/>
  <c r="T31" i="29"/>
  <c r="U31" i="29" s="1"/>
  <c r="T27" i="29"/>
  <c r="U27" i="29" s="1"/>
  <c r="T23" i="29"/>
  <c r="U23" i="29" s="1"/>
  <c r="T19" i="29"/>
  <c r="U19" i="29" s="1"/>
  <c r="T41" i="29"/>
  <c r="U41" i="29" s="1"/>
  <c r="T33" i="29"/>
  <c r="U33" i="29" s="1"/>
  <c r="T29" i="29"/>
  <c r="U29" i="29" s="1"/>
  <c r="T40" i="29"/>
  <c r="U40" i="29" s="1"/>
  <c r="T32" i="29"/>
  <c r="U32" i="29" s="1"/>
  <c r="T24" i="29"/>
  <c r="U24" i="29" s="1"/>
  <c r="T20" i="29"/>
  <c r="U20" i="29" s="1"/>
  <c r="T42" i="29"/>
  <c r="U42" i="29" s="1"/>
  <c r="T38" i="29"/>
  <c r="U38" i="29" s="1"/>
  <c r="T34" i="29"/>
  <c r="U34" i="29" s="1"/>
  <c r="T30" i="29"/>
  <c r="U30" i="29" s="1"/>
  <c r="T26" i="29"/>
  <c r="U26" i="29" s="1"/>
  <c r="T22" i="29"/>
  <c r="U22" i="29" s="1"/>
  <c r="T18" i="29"/>
  <c r="U18" i="29" s="1"/>
  <c r="I31" i="27"/>
  <c r="Q85" i="27"/>
  <c r="Q96" i="27"/>
  <c r="Q132" i="27"/>
  <c r="Q136" i="27" s="1"/>
  <c r="U132" i="27" s="1"/>
  <c r="U136" i="27" s="1"/>
  <c r="Q62" i="27"/>
  <c r="Q130" i="27"/>
  <c r="Q131" i="27" s="1"/>
  <c r="U130" i="27" s="1"/>
  <c r="U131" i="27" s="1"/>
  <c r="Q66" i="27"/>
  <c r="Q69" i="27" s="1"/>
  <c r="Q121" i="27"/>
  <c r="Q125" i="27" s="1"/>
  <c r="U120" i="27" s="1"/>
  <c r="Q143" i="27"/>
  <c r="Q98" i="27"/>
  <c r="Q103" i="27"/>
  <c r="Q106" i="27" s="1"/>
  <c r="U102" i="27" s="1"/>
  <c r="Q122" i="27"/>
  <c r="Q95" i="27"/>
  <c r="U90" i="27" s="1"/>
  <c r="U95" i="27" s="1"/>
  <c r="Y126" i="27"/>
  <c r="AA126" i="27" s="1"/>
  <c r="AB126" i="27" s="1"/>
  <c r="AD126" i="27" s="1"/>
  <c r="AD127" i="27" s="1"/>
  <c r="K43" i="27"/>
  <c r="Y138" i="27"/>
  <c r="AA138" i="27" s="1"/>
  <c r="AB138" i="27" s="1"/>
  <c r="Y121" i="27"/>
  <c r="AA121" i="27" s="1"/>
  <c r="AB121" i="27" s="1"/>
  <c r="K44" i="27"/>
  <c r="Y144" i="27"/>
  <c r="AA144" i="27" s="1"/>
  <c r="AB144" i="27" s="1"/>
  <c r="Y115" i="27"/>
  <c r="AA115" i="27" s="1"/>
  <c r="AB115" i="27" s="1"/>
  <c r="Q54" i="27"/>
  <c r="Q48" i="27"/>
  <c r="Q49" i="27" s="1"/>
  <c r="AC51" i="27"/>
  <c r="Y145" i="27"/>
  <c r="AA145" i="27" s="1"/>
  <c r="AB145" i="27" s="1"/>
  <c r="Y130" i="27"/>
  <c r="AA130" i="27" s="1"/>
  <c r="AB130" i="27" s="1"/>
  <c r="Y120" i="27"/>
  <c r="AA120" i="27" s="1"/>
  <c r="AB120" i="27" s="1"/>
  <c r="Y116" i="27"/>
  <c r="AA116" i="27" s="1"/>
  <c r="AB116" i="27" s="1"/>
  <c r="Y137" i="27"/>
  <c r="AA137" i="27" s="1"/>
  <c r="AB137" i="27" s="1"/>
  <c r="Y128" i="27"/>
  <c r="AA128" i="27" s="1"/>
  <c r="AB128" i="27" s="1"/>
  <c r="Y122" i="27"/>
  <c r="AA122" i="27" s="1"/>
  <c r="AB122" i="27" s="1"/>
  <c r="Y143" i="27"/>
  <c r="AA143" i="27" s="1"/>
  <c r="AB143" i="27" s="1"/>
  <c r="Y107" i="27"/>
  <c r="AA107" i="27" s="1"/>
  <c r="AB107" i="27" s="1"/>
  <c r="Y98" i="27"/>
  <c r="AA98" i="27" s="1"/>
  <c r="AB98" i="27" s="1"/>
  <c r="Y114" i="27"/>
  <c r="AA114" i="27" s="1"/>
  <c r="AB114" i="27" s="1"/>
  <c r="Y108" i="27"/>
  <c r="AA108" i="27" s="1"/>
  <c r="AB108" i="27" s="1"/>
  <c r="Y102" i="27"/>
  <c r="AA102" i="27" s="1"/>
  <c r="AB102" i="27" s="1"/>
  <c r="Y84" i="27"/>
  <c r="AA84" i="27" s="1"/>
  <c r="AB84" i="27" s="1"/>
  <c r="Y81" i="27"/>
  <c r="AA81" i="27" s="1"/>
  <c r="AB81" i="27" s="1"/>
  <c r="Y139" i="27"/>
  <c r="AA139" i="27" s="1"/>
  <c r="AB139" i="27" s="1"/>
  <c r="I33" i="27"/>
  <c r="Y92" i="27"/>
  <c r="AA92" i="27" s="1"/>
  <c r="AB92" i="27" s="1"/>
  <c r="K33" i="27"/>
  <c r="Z144" i="27"/>
  <c r="AC144" i="27" s="1"/>
  <c r="Z115" i="27"/>
  <c r="AC115" i="27" s="1"/>
  <c r="Z138" i="27"/>
  <c r="AC138" i="27" s="1"/>
  <c r="Z121" i="27"/>
  <c r="AC121" i="27" s="1"/>
  <c r="Z85" i="27"/>
  <c r="AC85" i="27" s="1"/>
  <c r="Z103" i="27"/>
  <c r="AC103" i="27" s="1"/>
  <c r="Z91" i="27"/>
  <c r="AC91" i="27" s="1"/>
  <c r="Z97" i="27"/>
  <c r="AC97" i="27" s="1"/>
  <c r="Z57" i="27"/>
  <c r="AC57" i="27" s="1"/>
  <c r="Z52" i="27"/>
  <c r="AC52" i="27" s="1"/>
  <c r="K36" i="27"/>
  <c r="AG118" i="27"/>
  <c r="AG119" i="27" s="1"/>
  <c r="AG147" i="27"/>
  <c r="AG148" i="27" s="1"/>
  <c r="AG124" i="27"/>
  <c r="AG125" i="27" s="1"/>
  <c r="AG141" i="27"/>
  <c r="AG142" i="27" s="1"/>
  <c r="AG90" i="27"/>
  <c r="AG96" i="27"/>
  <c r="AG91" i="27"/>
  <c r="AG97" i="27"/>
  <c r="AG67" i="27"/>
  <c r="AG66" i="27"/>
  <c r="AE140" i="27"/>
  <c r="AE142" i="27" s="1"/>
  <c r="AE146" i="27"/>
  <c r="AE148" i="27" s="1"/>
  <c r="AE123" i="27"/>
  <c r="AE125" i="27" s="1"/>
  <c r="AE117" i="27"/>
  <c r="AE119" i="27" s="1"/>
  <c r="AE104" i="27"/>
  <c r="AE106" i="27" s="1"/>
  <c r="AG51" i="27"/>
  <c r="AG54" i="27" s="1"/>
  <c r="AG61" i="27"/>
  <c r="Z62" i="27"/>
  <c r="AC62" i="27" s="1"/>
  <c r="AG72" i="27"/>
  <c r="Q83" i="27"/>
  <c r="U81" i="27"/>
  <c r="Q87" i="27"/>
  <c r="AH132" i="27"/>
  <c r="AH136" i="27" s="1"/>
  <c r="Y97" i="27"/>
  <c r="AA97" i="27" s="1"/>
  <c r="AB97" i="27" s="1"/>
  <c r="Y85" i="27"/>
  <c r="AA85" i="27" s="1"/>
  <c r="AB85" i="27" s="1"/>
  <c r="AD85" i="27" s="1"/>
  <c r="Y57" i="27"/>
  <c r="AA57" i="27" s="1"/>
  <c r="AB57" i="27" s="1"/>
  <c r="AD57" i="27" s="1"/>
  <c r="Y52" i="27"/>
  <c r="AA52" i="27" s="1"/>
  <c r="AB52" i="27" s="1"/>
  <c r="Y91" i="27"/>
  <c r="AA91" i="27" s="1"/>
  <c r="AB91" i="27" s="1"/>
  <c r="AD91" i="27" s="1"/>
  <c r="Y72" i="27"/>
  <c r="AA72" i="27" s="1"/>
  <c r="AB72" i="27" s="1"/>
  <c r="AD72" i="27" s="1"/>
  <c r="Y62" i="27"/>
  <c r="AA62" i="27" s="1"/>
  <c r="AB62" i="27" s="1"/>
  <c r="AA75" i="27"/>
  <c r="AB75" i="27" s="1"/>
  <c r="AD75" i="27" s="1"/>
  <c r="AA100" i="27"/>
  <c r="AB100" i="27" s="1"/>
  <c r="AD100" i="27" s="1"/>
  <c r="AA58" i="27"/>
  <c r="AB58" i="27" s="1"/>
  <c r="AD58" i="27" s="1"/>
  <c r="AA53" i="27"/>
  <c r="AB53" i="27" s="1"/>
  <c r="AD53" i="27" s="1"/>
  <c r="AH130" i="27"/>
  <c r="AH131" i="27" s="1"/>
  <c r="Z67" i="27"/>
  <c r="AC67" i="27" s="1"/>
  <c r="AD67" i="27" s="1"/>
  <c r="Z72" i="27"/>
  <c r="AC72" i="27" s="1"/>
  <c r="AH90" i="27"/>
  <c r="AH95" i="27" s="1"/>
  <c r="Z137" i="27"/>
  <c r="AC137" i="27" s="1"/>
  <c r="Z128" i="27"/>
  <c r="AC128" i="27" s="1"/>
  <c r="Z122" i="27"/>
  <c r="AC122" i="27" s="1"/>
  <c r="Z139" i="27"/>
  <c r="AC139" i="27" s="1"/>
  <c r="Z108" i="27"/>
  <c r="AC108" i="27" s="1"/>
  <c r="Z145" i="27"/>
  <c r="AC145" i="27" s="1"/>
  <c r="Z130" i="27"/>
  <c r="AC130" i="27" s="1"/>
  <c r="Z120" i="27"/>
  <c r="AC120" i="27" s="1"/>
  <c r="Z116" i="27"/>
  <c r="AC116" i="27" s="1"/>
  <c r="Z114" i="27"/>
  <c r="AC114" i="27" s="1"/>
  <c r="Z102" i="27"/>
  <c r="AC102" i="27" s="1"/>
  <c r="Z87" i="27"/>
  <c r="AC87" i="27" s="1"/>
  <c r="AD87" i="27" s="1"/>
  <c r="Z84" i="27"/>
  <c r="AC84" i="27" s="1"/>
  <c r="Z81" i="27"/>
  <c r="AC81" i="27" s="1"/>
  <c r="Z73" i="27"/>
  <c r="AC73" i="27" s="1"/>
  <c r="Z143" i="27"/>
  <c r="AC143" i="27" s="1"/>
  <c r="Z90" i="27"/>
  <c r="AC90" i="27" s="1"/>
  <c r="Z132" i="27"/>
  <c r="AC132" i="27" s="1"/>
  <c r="Z107" i="27"/>
  <c r="AC107" i="27" s="1"/>
  <c r="Z98" i="27"/>
  <c r="AC98" i="27" s="1"/>
  <c r="Z92" i="27"/>
  <c r="AC92" i="27" s="1"/>
  <c r="K34" i="27"/>
  <c r="Z78" i="27"/>
  <c r="AC78" i="27" s="1"/>
  <c r="Z96" i="27"/>
  <c r="AC96" i="27" s="1"/>
  <c r="Z71" i="27"/>
  <c r="AC71" i="27" s="1"/>
  <c r="K37" i="27"/>
  <c r="Y103" i="27" s="1"/>
  <c r="AA103" i="27" s="1"/>
  <c r="AB103" i="27" s="1"/>
  <c r="Z48" i="27"/>
  <c r="AC48" i="27" s="1"/>
  <c r="AD48" i="27" s="1"/>
  <c r="AD49" i="27" s="1"/>
  <c r="AG56" i="27"/>
  <c r="AG59" i="27" s="1"/>
  <c r="AA68" i="27"/>
  <c r="AB68" i="27" s="1"/>
  <c r="AD68" i="27" s="1"/>
  <c r="AG71" i="27"/>
  <c r="AG76" i="27" s="1"/>
  <c r="Q73" i="27"/>
  <c r="Q76" i="27" s="1"/>
  <c r="Q78" i="27"/>
  <c r="Q79" i="27" s="1"/>
  <c r="AA94" i="27"/>
  <c r="AB94" i="27" s="1"/>
  <c r="AD94" i="27" s="1"/>
  <c r="Q64" i="27"/>
  <c r="Y132" i="27"/>
  <c r="AA132" i="27" s="1"/>
  <c r="AB132" i="27" s="1"/>
  <c r="K32" i="27"/>
  <c r="Q56" i="27"/>
  <c r="Q59" i="27" s="1"/>
  <c r="Z56" i="27"/>
  <c r="AC56" i="27" s="1"/>
  <c r="AG62" i="27"/>
  <c r="Z66" i="27"/>
  <c r="AC66" i="27" s="1"/>
  <c r="Y73" i="27"/>
  <c r="AA73" i="27" s="1"/>
  <c r="AB73" i="27" s="1"/>
  <c r="Q114" i="27"/>
  <c r="Q119" i="27" s="1"/>
  <c r="U114" i="27" s="1"/>
  <c r="AA93" i="27"/>
  <c r="AB93" i="27" s="1"/>
  <c r="AD93" i="27" s="1"/>
  <c r="Q113" i="27"/>
  <c r="U107" i="27" s="1"/>
  <c r="AA74" i="27"/>
  <c r="AB74" i="27" s="1"/>
  <c r="AD74" i="27" s="1"/>
  <c r="Q84" i="27"/>
  <c r="Q88" i="27" s="1"/>
  <c r="Q139" i="27"/>
  <c r="Q142" i="27" s="1"/>
  <c r="U137" i="27" s="1"/>
  <c r="Q144" i="27"/>
  <c r="Q145" i="27"/>
  <c r="AE113" i="27"/>
  <c r="U126" i="27"/>
  <c r="U128" i="27"/>
  <c r="O6" i="26"/>
  <c r="P6" i="26" s="1"/>
  <c r="AV148" i="10"/>
  <c r="AU148" i="10"/>
  <c r="AT148" i="10"/>
  <c r="AS148" i="10"/>
  <c r="AR148" i="10"/>
  <c r="AQ148" i="10"/>
  <c r="AO148" i="10"/>
  <c r="AF148" i="10"/>
  <c r="S148" i="10"/>
  <c r="AV147" i="10"/>
  <c r="AU147" i="10"/>
  <c r="AT147" i="10"/>
  <c r="AS147" i="10"/>
  <c r="AR147" i="10"/>
  <c r="AQ147" i="10"/>
  <c r="AO147" i="10"/>
  <c r="AD147" i="10"/>
  <c r="T147" i="10"/>
  <c r="T148" i="10" s="1"/>
  <c r="O147" i="10"/>
  <c r="Q147" i="10" s="1"/>
  <c r="R146" i="10"/>
  <c r="R148" i="10" s="1"/>
  <c r="AV145" i="10"/>
  <c r="AU145" i="10"/>
  <c r="AT145" i="10"/>
  <c r="AS145" i="10"/>
  <c r="AR145" i="10"/>
  <c r="AQ145" i="10"/>
  <c r="AO145" i="10"/>
  <c r="P145" i="10"/>
  <c r="N145" i="10"/>
  <c r="O145" i="10" s="1"/>
  <c r="J145" i="10"/>
  <c r="AV144" i="10"/>
  <c r="AU144" i="10"/>
  <c r="AT144" i="10"/>
  <c r="AS144" i="10"/>
  <c r="AR144" i="10"/>
  <c r="AQ144" i="10"/>
  <c r="AO144" i="10"/>
  <c r="N144" i="10"/>
  <c r="O144" i="10" s="1"/>
  <c r="J144" i="10"/>
  <c r="P144" i="10" s="1"/>
  <c r="AV143" i="10"/>
  <c r="AU143" i="10"/>
  <c r="AT143" i="10"/>
  <c r="AR143" i="10"/>
  <c r="AQ143" i="10"/>
  <c r="AO143" i="10"/>
  <c r="W143" i="10"/>
  <c r="N143" i="10"/>
  <c r="O143" i="10" s="1"/>
  <c r="J143" i="10"/>
  <c r="P143" i="10" s="1"/>
  <c r="O4" i="26"/>
  <c r="P4" i="26" s="1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5" i="26"/>
  <c r="P5" i="26" s="1"/>
  <c r="O33" i="26"/>
  <c r="O7" i="26"/>
  <c r="P7" i="26" s="1"/>
  <c r="O8" i="26"/>
  <c r="P8" i="26" s="1"/>
  <c r="O9" i="26"/>
  <c r="P9" i="26" s="1"/>
  <c r="O10" i="26"/>
  <c r="P10" i="26" s="1"/>
  <c r="O11" i="26"/>
  <c r="P11" i="26" s="1"/>
  <c r="O12" i="26"/>
  <c r="P12" i="26" s="1"/>
  <c r="O34" i="26"/>
  <c r="O35" i="26"/>
  <c r="O36" i="26"/>
  <c r="O37" i="26"/>
  <c r="O38" i="26"/>
  <c r="O13" i="26"/>
  <c r="P13" i="26" s="1"/>
  <c r="O14" i="26"/>
  <c r="P14" i="26" s="1"/>
  <c r="O39" i="26"/>
  <c r="O40" i="26"/>
  <c r="O41" i="26"/>
  <c r="O42" i="26"/>
  <c r="O43" i="26"/>
  <c r="O15" i="26"/>
  <c r="P15" i="26" s="1"/>
  <c r="O3" i="26"/>
  <c r="P3" i="26" s="1"/>
  <c r="F4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5" i="26"/>
  <c r="F33" i="26"/>
  <c r="F6" i="26"/>
  <c r="F7" i="26"/>
  <c r="F8" i="26"/>
  <c r="F9" i="26"/>
  <c r="F10" i="26"/>
  <c r="F11" i="26"/>
  <c r="F12" i="26"/>
  <c r="F34" i="26"/>
  <c r="F35" i="26"/>
  <c r="F36" i="26"/>
  <c r="F37" i="26"/>
  <c r="F38" i="26"/>
  <c r="F13" i="26"/>
  <c r="F14" i="26"/>
  <c r="F39" i="26"/>
  <c r="F40" i="26"/>
  <c r="F41" i="26"/>
  <c r="F42" i="26"/>
  <c r="F43" i="26"/>
  <c r="F15" i="26"/>
  <c r="F3" i="26"/>
  <c r="Q144" i="10" l="1"/>
  <c r="AD132" i="27"/>
  <c r="AD136" i="27" s="1"/>
  <c r="AI132" i="27" s="1"/>
  <c r="O19" i="28" s="1"/>
  <c r="P19" i="28" s="1"/>
  <c r="Q19" i="28" s="1"/>
  <c r="AG69" i="27"/>
  <c r="AD97" i="27"/>
  <c r="AD62" i="27"/>
  <c r="Q101" i="27"/>
  <c r="U96" i="27" s="1"/>
  <c r="AL152" i="36"/>
  <c r="AI152" i="36"/>
  <c r="AI154" i="36" s="1"/>
  <c r="AK152" i="36"/>
  <c r="AK154" i="36" s="1"/>
  <c r="AJ96" i="33"/>
  <c r="AD55" i="33"/>
  <c r="O6" i="31"/>
  <c r="P6" i="31" s="1"/>
  <c r="Q6" i="31" s="1"/>
  <c r="AL96" i="33"/>
  <c r="AH55" i="33"/>
  <c r="AE65" i="33"/>
  <c r="AJ61" i="33"/>
  <c r="AL61" i="33"/>
  <c r="AF65" i="33"/>
  <c r="AG65" i="33"/>
  <c r="AH65" i="33"/>
  <c r="AI85" i="33"/>
  <c r="AL84" i="33"/>
  <c r="AJ84" i="33"/>
  <c r="AE55" i="33"/>
  <c r="AL51" i="33"/>
  <c r="AJ51" i="33"/>
  <c r="AF55" i="33"/>
  <c r="AG55" i="33"/>
  <c r="AD65" i="33"/>
  <c r="E155" i="33"/>
  <c r="F155" i="33" s="1"/>
  <c r="O4" i="31" s="1"/>
  <c r="P4" i="31" s="1"/>
  <c r="Q4" i="31" s="1"/>
  <c r="E159" i="33"/>
  <c r="F159" i="33" s="1"/>
  <c r="O18" i="31" s="1"/>
  <c r="P18" i="31" s="1"/>
  <c r="Q18" i="31" s="1"/>
  <c r="AI72" i="33"/>
  <c r="O8" i="31" s="1"/>
  <c r="P8" i="31" s="1"/>
  <c r="Q8" i="31" s="1"/>
  <c r="AL71" i="33"/>
  <c r="AJ71" i="33"/>
  <c r="AH102" i="27"/>
  <c r="AH106" i="27" s="1"/>
  <c r="U106" i="27"/>
  <c r="Q70" i="27"/>
  <c r="U66" i="27"/>
  <c r="AH66" i="27" s="1"/>
  <c r="AH69" i="27" s="1"/>
  <c r="Q148" i="27"/>
  <c r="U143" i="27" s="1"/>
  <c r="U148" i="27"/>
  <c r="AH143" i="27"/>
  <c r="AH148" i="27" s="1"/>
  <c r="AD81" i="27"/>
  <c r="AD82" i="27" s="1"/>
  <c r="AD114" i="27"/>
  <c r="AD122" i="27"/>
  <c r="AD120" i="27"/>
  <c r="U142" i="27"/>
  <c r="AH137" i="27"/>
  <c r="AH142" i="27" s="1"/>
  <c r="U125" i="27"/>
  <c r="AH120" i="27"/>
  <c r="AH125" i="27" s="1"/>
  <c r="U129" i="27"/>
  <c r="AH128" i="27"/>
  <c r="AH129" i="27" s="1"/>
  <c r="Q89" i="27"/>
  <c r="U84" i="27"/>
  <c r="AJ132" i="27"/>
  <c r="AL132" i="27"/>
  <c r="U127" i="27"/>
  <c r="AH126" i="27"/>
  <c r="AH127" i="27" s="1"/>
  <c r="AI126" i="27" s="1"/>
  <c r="O6" i="28" s="1"/>
  <c r="P6" i="28" s="1"/>
  <c r="Q6" i="28" s="1"/>
  <c r="AD73" i="27"/>
  <c r="Q65" i="27"/>
  <c r="U61" i="27"/>
  <c r="Q80" i="27"/>
  <c r="U78" i="27"/>
  <c r="AD103" i="27"/>
  <c r="U82" i="27"/>
  <c r="U83" i="27" s="1"/>
  <c r="AH81" i="27"/>
  <c r="AH82" i="27" s="1"/>
  <c r="AG64" i="27"/>
  <c r="AG101" i="27"/>
  <c r="AD92" i="27"/>
  <c r="AD84" i="27"/>
  <c r="AD88" i="27" s="1"/>
  <c r="AD98" i="27"/>
  <c r="AD128" i="27"/>
  <c r="AD129" i="27" s="1"/>
  <c r="AI128" i="27" s="1"/>
  <c r="O3" i="28" s="1"/>
  <c r="P3" i="28" s="1"/>
  <c r="Q3" i="28" s="1"/>
  <c r="AD130" i="27"/>
  <c r="AD131" i="27" s="1"/>
  <c r="AI130" i="27" s="1"/>
  <c r="O4" i="28" s="1"/>
  <c r="P4" i="28" s="1"/>
  <c r="Q4" i="28" s="1"/>
  <c r="U69" i="27"/>
  <c r="U70" i="27" s="1"/>
  <c r="Q55" i="27"/>
  <c r="U51" i="27"/>
  <c r="AD121" i="27"/>
  <c r="U119" i="27"/>
  <c r="AH114" i="27"/>
  <c r="AH119" i="27" s="1"/>
  <c r="Q77" i="27"/>
  <c r="U71" i="27"/>
  <c r="Q60" i="27"/>
  <c r="U56" i="27"/>
  <c r="AD52" i="27"/>
  <c r="AG95" i="27"/>
  <c r="Y78" i="27"/>
  <c r="AA78" i="27" s="1"/>
  <c r="AB78" i="27" s="1"/>
  <c r="AD78" i="27" s="1"/>
  <c r="AD79" i="27" s="1"/>
  <c r="Y96" i="27"/>
  <c r="AA96" i="27" s="1"/>
  <c r="AB96" i="27" s="1"/>
  <c r="AD96" i="27" s="1"/>
  <c r="AD101" i="27" s="1"/>
  <c r="Y71" i="27"/>
  <c r="AA71" i="27" s="1"/>
  <c r="AB71" i="27" s="1"/>
  <c r="AD71" i="27" s="1"/>
  <c r="AD76" i="27" s="1"/>
  <c r="Y90" i="27"/>
  <c r="AA90" i="27" s="1"/>
  <c r="AB90" i="27" s="1"/>
  <c r="AD90" i="27" s="1"/>
  <c r="Y61" i="27"/>
  <c r="AA61" i="27" s="1"/>
  <c r="AB61" i="27" s="1"/>
  <c r="AD61" i="27" s="1"/>
  <c r="AD64" i="27" s="1"/>
  <c r="Y56" i="27"/>
  <c r="AA56" i="27" s="1"/>
  <c r="AB56" i="27" s="1"/>
  <c r="AD56" i="27" s="1"/>
  <c r="AD59" i="27" s="1"/>
  <c r="Y66" i="27"/>
  <c r="AA66" i="27" s="1"/>
  <c r="AB66" i="27" s="1"/>
  <c r="AD66" i="27" s="1"/>
  <c r="AD69" i="27" s="1"/>
  <c r="Y51" i="27"/>
  <c r="AA51" i="27" s="1"/>
  <c r="AB51" i="27" s="1"/>
  <c r="AD51" i="27" s="1"/>
  <c r="AD102" i="27"/>
  <c r="AD107" i="27"/>
  <c r="AD137" i="27"/>
  <c r="AD145" i="27"/>
  <c r="Q50" i="27"/>
  <c r="U48" i="27"/>
  <c r="AD115" i="27"/>
  <c r="AD138" i="27"/>
  <c r="AH107" i="27"/>
  <c r="AH113" i="27" s="1"/>
  <c r="U113" i="27"/>
  <c r="AH96" i="27"/>
  <c r="AH101" i="27" s="1"/>
  <c r="U101" i="27"/>
  <c r="AD139" i="27"/>
  <c r="AD108" i="27"/>
  <c r="AD143" i="27"/>
  <c r="AD116" i="27"/>
  <c r="AD144" i="27"/>
  <c r="Q145" i="10"/>
  <c r="Q143" i="10"/>
  <c r="AD148" i="27" l="1"/>
  <c r="AI143" i="27" s="1"/>
  <c r="AD106" i="27"/>
  <c r="AI102" i="27" s="1"/>
  <c r="AG155" i="36"/>
  <c r="AG156" i="36" s="1"/>
  <c r="AL85" i="33"/>
  <c r="AJ152" i="33" s="1"/>
  <c r="AJ85" i="33"/>
  <c r="AL72" i="33"/>
  <c r="AJ72" i="33"/>
  <c r="AD54" i="27"/>
  <c r="P7" i="29"/>
  <c r="Q7" i="29" s="1"/>
  <c r="R7" i="29" s="1"/>
  <c r="P6" i="29"/>
  <c r="Q6" i="29" s="1"/>
  <c r="R6" i="29" s="1"/>
  <c r="AD95" i="27"/>
  <c r="AI90" i="27" s="1"/>
  <c r="O10" i="28" s="1"/>
  <c r="P10" i="28" s="1"/>
  <c r="Q10" i="28" s="1"/>
  <c r="AJ102" i="27"/>
  <c r="AL102" i="27"/>
  <c r="AH56" i="27"/>
  <c r="AH59" i="27" s="1"/>
  <c r="U59" i="27"/>
  <c r="U60" i="27" s="1"/>
  <c r="AL128" i="27"/>
  <c r="AJ128" i="27"/>
  <c r="U88" i="27"/>
  <c r="U89" i="27" s="1"/>
  <c r="AH84" i="27"/>
  <c r="AH88" i="27" s="1"/>
  <c r="AI84" i="27" s="1"/>
  <c r="P5" i="29" s="1"/>
  <c r="Q5" i="29" s="1"/>
  <c r="R5" i="29" s="1"/>
  <c r="AD125" i="27"/>
  <c r="AI120" i="27" s="1"/>
  <c r="U64" i="27"/>
  <c r="U65" i="27" s="1"/>
  <c r="AH61" i="27"/>
  <c r="AH64" i="27" s="1"/>
  <c r="AJ143" i="27"/>
  <c r="AL143" i="27"/>
  <c r="AL126" i="27"/>
  <c r="AJ126" i="27"/>
  <c r="AD142" i="27"/>
  <c r="AI137" i="27" s="1"/>
  <c r="AI66" i="27"/>
  <c r="AD77" i="27" s="1"/>
  <c r="U76" i="27"/>
  <c r="U77" i="27" s="1"/>
  <c r="AH71" i="27"/>
  <c r="AH76" i="27" s="1"/>
  <c r="AI71" i="27" s="1"/>
  <c r="O12" i="28" s="1"/>
  <c r="P12" i="28" s="1"/>
  <c r="Q12" i="28" s="1"/>
  <c r="AD119" i="27"/>
  <c r="AI114" i="27" s="1"/>
  <c r="AH48" i="27"/>
  <c r="AH49" i="27" s="1"/>
  <c r="U49" i="27"/>
  <c r="U50" i="27" s="1"/>
  <c r="AD113" i="27"/>
  <c r="AI107" i="27" s="1"/>
  <c r="O14" i="28" s="1"/>
  <c r="P14" i="28" s="1"/>
  <c r="Q14" i="28" s="1"/>
  <c r="AI56" i="27"/>
  <c r="AI96" i="27"/>
  <c r="O9" i="28" s="1"/>
  <c r="P9" i="28" s="1"/>
  <c r="Q9" i="28" s="1"/>
  <c r="AH51" i="27"/>
  <c r="AH54" i="27" s="1"/>
  <c r="U54" i="27"/>
  <c r="U55" i="27" s="1"/>
  <c r="AJ130" i="27"/>
  <c r="AL130" i="27"/>
  <c r="U79" i="27"/>
  <c r="U80" i="27" s="1"/>
  <c r="AH78" i="27"/>
  <c r="AH79" i="27" s="1"/>
  <c r="AI81" i="27"/>
  <c r="Q148" i="10"/>
  <c r="U143" i="10" s="1"/>
  <c r="U148" i="10" s="1"/>
  <c r="AK152" i="33" l="1"/>
  <c r="AK154" i="33" s="1"/>
  <c r="AL152" i="33"/>
  <c r="AI152" i="33"/>
  <c r="AI154" i="33" s="1"/>
  <c r="AI51" i="27"/>
  <c r="O8" i="28" s="1"/>
  <c r="P8" i="28" s="1"/>
  <c r="Q8" i="28" s="1"/>
  <c r="AJ90" i="27"/>
  <c r="AL90" i="27"/>
  <c r="P13" i="29"/>
  <c r="Q13" i="29" s="1"/>
  <c r="R13" i="29" s="1"/>
  <c r="P11" i="29"/>
  <c r="Q11" i="29" s="1"/>
  <c r="R11" i="29" s="1"/>
  <c r="P12" i="29"/>
  <c r="Q12" i="29" s="1"/>
  <c r="R12" i="29" s="1"/>
  <c r="P10" i="29"/>
  <c r="Q10" i="29" s="1"/>
  <c r="R10" i="29" s="1"/>
  <c r="P8" i="29"/>
  <c r="Q8" i="29" s="1"/>
  <c r="R8" i="29" s="1"/>
  <c r="P9" i="29"/>
  <c r="Q9" i="29" s="1"/>
  <c r="R9" i="29" s="1"/>
  <c r="AD60" i="27"/>
  <c r="O7" i="28"/>
  <c r="P7" i="28" s="1"/>
  <c r="Q7" i="28" s="1"/>
  <c r="P14" i="29"/>
  <c r="Q14" i="29" s="1"/>
  <c r="R14" i="29" s="1"/>
  <c r="P16" i="29"/>
  <c r="Q16" i="29" s="1"/>
  <c r="R16" i="29" s="1"/>
  <c r="P15" i="29"/>
  <c r="Q15" i="29" s="1"/>
  <c r="R15" i="29" s="1"/>
  <c r="P17" i="29"/>
  <c r="Q17" i="29" s="1"/>
  <c r="R17" i="29" s="1"/>
  <c r="AD89" i="27"/>
  <c r="AH77" i="27"/>
  <c r="AL51" i="27"/>
  <c r="AF55" i="27"/>
  <c r="AE55" i="27"/>
  <c r="AJ51" i="27"/>
  <c r="AG55" i="27"/>
  <c r="AD55" i="27"/>
  <c r="F160" i="27"/>
  <c r="O18" i="28" s="1"/>
  <c r="P18" i="28" s="1"/>
  <c r="Q18" i="28" s="1"/>
  <c r="AL137" i="27"/>
  <c r="AJ137" i="27"/>
  <c r="AF60" i="27"/>
  <c r="AJ56" i="27"/>
  <c r="AE60" i="27"/>
  <c r="AL56" i="27"/>
  <c r="AG60" i="27"/>
  <c r="AI48" i="27"/>
  <c r="AH80" i="27" s="1"/>
  <c r="AJ84" i="27"/>
  <c r="AI85" i="27"/>
  <c r="AL84" i="27"/>
  <c r="AH89" i="27"/>
  <c r="AL114" i="27"/>
  <c r="AJ114" i="27"/>
  <c r="AL66" i="27"/>
  <c r="AE77" i="27"/>
  <c r="AF70" i="27"/>
  <c r="AJ66" i="27"/>
  <c r="AF77" i="27"/>
  <c r="AE89" i="27"/>
  <c r="AE70" i="27"/>
  <c r="AF89" i="27"/>
  <c r="AG89" i="27"/>
  <c r="AG77" i="27"/>
  <c r="AG70" i="27"/>
  <c r="AH60" i="27"/>
  <c r="AI61" i="27"/>
  <c r="AL96" i="27"/>
  <c r="AJ96" i="27"/>
  <c r="AI72" i="27"/>
  <c r="O11" i="28" s="1"/>
  <c r="P11" i="28" s="1"/>
  <c r="Q11" i="28" s="1"/>
  <c r="AJ71" i="27"/>
  <c r="AL71" i="27"/>
  <c r="AJ120" i="27"/>
  <c r="AL120" i="27"/>
  <c r="AL81" i="27"/>
  <c r="AJ81" i="27"/>
  <c r="AH55" i="27"/>
  <c r="AJ107" i="27"/>
  <c r="AL107" i="27"/>
  <c r="AD70" i="27"/>
  <c r="AH70" i="27"/>
  <c r="AI78" i="27"/>
  <c r="E158" i="27"/>
  <c r="F158" i="27" s="1"/>
  <c r="O15" i="28" s="1"/>
  <c r="P15" i="28" s="1"/>
  <c r="Q15" i="28" s="1"/>
  <c r="E154" i="27"/>
  <c r="F154" i="27" s="1"/>
  <c r="O13" i="28" s="1"/>
  <c r="P13" i="28" s="1"/>
  <c r="Q13" i="28" s="1"/>
  <c r="AH143" i="10"/>
  <c r="AH148" i="10" s="1"/>
  <c r="AG155" i="33" l="1"/>
  <c r="AG156" i="33" s="1"/>
  <c r="AH50" i="27"/>
  <c r="O5" i="28"/>
  <c r="P5" i="28" s="1"/>
  <c r="Q5" i="28" s="1"/>
  <c r="AJ78" i="27"/>
  <c r="AL78" i="27"/>
  <c r="AJ72" i="27"/>
  <c r="AL72" i="27"/>
  <c r="AL85" i="27"/>
  <c r="AJ85" i="27"/>
  <c r="E155" i="27"/>
  <c r="F155" i="27" s="1"/>
  <c r="O16" i="28" s="1"/>
  <c r="P16" i="28" s="1"/>
  <c r="Q16" i="28" s="1"/>
  <c r="E159" i="27"/>
  <c r="F159" i="27" s="1"/>
  <c r="O17" i="28" s="1"/>
  <c r="P17" i="28" s="1"/>
  <c r="Q17" i="28" s="1"/>
  <c r="AJ61" i="27"/>
  <c r="AL61" i="27"/>
  <c r="AF65" i="27"/>
  <c r="AE65" i="27"/>
  <c r="AG65" i="27"/>
  <c r="AD65" i="27"/>
  <c r="AH65" i="27"/>
  <c r="AG83" i="27"/>
  <c r="AF80" i="27"/>
  <c r="AJ48" i="27"/>
  <c r="AF50" i="27"/>
  <c r="AL48" i="27"/>
  <c r="AG50" i="27"/>
  <c r="AE83" i="27"/>
  <c r="AE50" i="27"/>
  <c r="AG80" i="27"/>
  <c r="AF83" i="27"/>
  <c r="AE80" i="27"/>
  <c r="AD50" i="27"/>
  <c r="AH83" i="27"/>
  <c r="AD83" i="27"/>
  <c r="AD80" i="27"/>
  <c r="Y135" i="10"/>
  <c r="AD135" i="10" s="1"/>
  <c r="Y134" i="10"/>
  <c r="AD134" i="10" s="1"/>
  <c r="Y133" i="10"/>
  <c r="AD133" i="10" s="1"/>
  <c r="Q134" i="10"/>
  <c r="Q135" i="10"/>
  <c r="Q133" i="10"/>
  <c r="AI152" i="27" l="1"/>
  <c r="AI154" i="27" s="1"/>
  <c r="AK152" i="27"/>
  <c r="AK154" i="27" s="1"/>
  <c r="AJ152" i="27"/>
  <c r="AL152" i="27"/>
  <c r="H22" i="10"/>
  <c r="AG155" i="27" l="1"/>
  <c r="AG156" i="27" s="1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3" i="23"/>
  <c r="AV142" i="10" l="1"/>
  <c r="AU142" i="10"/>
  <c r="AT142" i="10"/>
  <c r="AS142" i="10"/>
  <c r="AR142" i="10"/>
  <c r="AQ142" i="10"/>
  <c r="AO142" i="10"/>
  <c r="AF142" i="10"/>
  <c r="S142" i="10"/>
  <c r="AV141" i="10"/>
  <c r="AU141" i="10"/>
  <c r="AT141" i="10"/>
  <c r="AS141" i="10"/>
  <c r="AR141" i="10"/>
  <c r="AQ141" i="10"/>
  <c r="AO141" i="10"/>
  <c r="AD141" i="10"/>
  <c r="T141" i="10"/>
  <c r="T142" i="10" s="1"/>
  <c r="O141" i="10"/>
  <c r="Q141" i="10" s="1"/>
  <c r="R140" i="10"/>
  <c r="R142" i="10" s="1"/>
  <c r="AV139" i="10"/>
  <c r="AU139" i="10"/>
  <c r="AT139" i="10"/>
  <c r="AS139" i="10"/>
  <c r="AR139" i="10"/>
  <c r="AQ139" i="10"/>
  <c r="AO139" i="10"/>
  <c r="N139" i="10"/>
  <c r="O139" i="10" s="1"/>
  <c r="J139" i="10"/>
  <c r="P139" i="10" s="1"/>
  <c r="AV138" i="10"/>
  <c r="AU138" i="10"/>
  <c r="AT138" i="10"/>
  <c r="AS138" i="10"/>
  <c r="AR138" i="10"/>
  <c r="AQ138" i="10"/>
  <c r="AO138" i="10"/>
  <c r="N138" i="10"/>
  <c r="O138" i="10" s="1"/>
  <c r="J138" i="10"/>
  <c r="P138" i="10" s="1"/>
  <c r="AV137" i="10"/>
  <c r="AU137" i="10"/>
  <c r="AT137" i="10"/>
  <c r="AR137" i="10"/>
  <c r="AQ137" i="10"/>
  <c r="AO137" i="10"/>
  <c r="W137" i="10"/>
  <c r="P137" i="10"/>
  <c r="N137" i="10"/>
  <c r="O137" i="10" s="1"/>
  <c r="Q137" i="10" s="1"/>
  <c r="J137" i="10"/>
  <c r="AV136" i="10"/>
  <c r="AU136" i="10"/>
  <c r="AT136" i="10"/>
  <c r="AS136" i="10"/>
  <c r="AR136" i="10"/>
  <c r="AQ136" i="10"/>
  <c r="AO136" i="10"/>
  <c r="AG136" i="10"/>
  <c r="AF136" i="10"/>
  <c r="AE136" i="10"/>
  <c r="T136" i="10"/>
  <c r="S136" i="10"/>
  <c r="R136" i="10"/>
  <c r="AV132" i="10"/>
  <c r="AU132" i="10"/>
  <c r="AT132" i="10"/>
  <c r="AS132" i="10"/>
  <c r="AR132" i="10"/>
  <c r="AQ132" i="10"/>
  <c r="AO132" i="10"/>
  <c r="W132" i="10"/>
  <c r="P132" i="10"/>
  <c r="N132" i="10"/>
  <c r="O132" i="10" s="1"/>
  <c r="J132" i="10"/>
  <c r="AV131" i="10"/>
  <c r="AU131" i="10"/>
  <c r="AT131" i="10"/>
  <c r="AS131" i="10"/>
  <c r="AR131" i="10"/>
  <c r="AQ131" i="10"/>
  <c r="AO131" i="10"/>
  <c r="AG131" i="10"/>
  <c r="AF131" i="10"/>
  <c r="AE131" i="10"/>
  <c r="T131" i="10"/>
  <c r="S131" i="10"/>
  <c r="R131" i="10"/>
  <c r="AV130" i="10"/>
  <c r="AU130" i="10"/>
  <c r="AT130" i="10"/>
  <c r="AS130" i="10"/>
  <c r="AR130" i="10"/>
  <c r="AQ130" i="10"/>
  <c r="AO130" i="10"/>
  <c r="W130" i="10"/>
  <c r="O130" i="10"/>
  <c r="N130" i="10"/>
  <c r="J130" i="10"/>
  <c r="P130" i="10" s="1"/>
  <c r="AV129" i="10"/>
  <c r="AU129" i="10"/>
  <c r="AT129" i="10"/>
  <c r="AS129" i="10"/>
  <c r="AR129" i="10"/>
  <c r="AQ129" i="10"/>
  <c r="AO129" i="10"/>
  <c r="AG129" i="10"/>
  <c r="AF129" i="10"/>
  <c r="AE129" i="10"/>
  <c r="T129" i="10"/>
  <c r="S129" i="10"/>
  <c r="R129" i="10"/>
  <c r="AV128" i="10"/>
  <c r="AU128" i="10"/>
  <c r="AT128" i="10"/>
  <c r="AS128" i="10"/>
  <c r="AR128" i="10"/>
  <c r="AQ128" i="10"/>
  <c r="AO128" i="10"/>
  <c r="W128" i="10"/>
  <c r="N128" i="10"/>
  <c r="O128" i="10" s="1"/>
  <c r="J128" i="10"/>
  <c r="P128" i="10" s="1"/>
  <c r="AV127" i="10"/>
  <c r="AU127" i="10"/>
  <c r="AT127" i="10"/>
  <c r="AS127" i="10"/>
  <c r="AR127" i="10"/>
  <c r="AQ127" i="10"/>
  <c r="AO127" i="10"/>
  <c r="AG127" i="10"/>
  <c r="AF127" i="10"/>
  <c r="AE127" i="10"/>
  <c r="T127" i="10"/>
  <c r="S127" i="10"/>
  <c r="R127" i="10"/>
  <c r="AV126" i="10"/>
  <c r="AU126" i="10"/>
  <c r="AT126" i="10"/>
  <c r="AR126" i="10"/>
  <c r="AQ126" i="10"/>
  <c r="AO126" i="10"/>
  <c r="Z126" i="10"/>
  <c r="W126" i="10"/>
  <c r="N126" i="10"/>
  <c r="O126" i="10" s="1"/>
  <c r="J126" i="10"/>
  <c r="P126" i="10" s="1"/>
  <c r="AV125" i="10"/>
  <c r="AU125" i="10"/>
  <c r="AT125" i="10"/>
  <c r="AS125" i="10"/>
  <c r="AR125" i="10"/>
  <c r="AQ125" i="10"/>
  <c r="AO125" i="10"/>
  <c r="AF125" i="10"/>
  <c r="S125" i="10"/>
  <c r="R125" i="10"/>
  <c r="AV124" i="10"/>
  <c r="AU124" i="10"/>
  <c r="AT124" i="10"/>
  <c r="AS124" i="10"/>
  <c r="AR124" i="10"/>
  <c r="AQ124" i="10"/>
  <c r="AO124" i="10"/>
  <c r="AB124" i="10"/>
  <c r="AD124" i="10" s="1"/>
  <c r="T124" i="10"/>
  <c r="T125" i="10" s="1"/>
  <c r="O124" i="10"/>
  <c r="Q124" i="10" s="1"/>
  <c r="R123" i="10"/>
  <c r="AV122" i="10"/>
  <c r="AU122" i="10"/>
  <c r="AT122" i="10"/>
  <c r="AS122" i="10"/>
  <c r="AR122" i="10"/>
  <c r="AQ122" i="10"/>
  <c r="AO122" i="10"/>
  <c r="N122" i="10"/>
  <c r="O122" i="10" s="1"/>
  <c r="J122" i="10"/>
  <c r="P122" i="10" s="1"/>
  <c r="AV121" i="10"/>
  <c r="AU121" i="10"/>
  <c r="AT121" i="10"/>
  <c r="AS121" i="10"/>
  <c r="AR121" i="10"/>
  <c r="AQ121" i="10"/>
  <c r="AO121" i="10"/>
  <c r="N121" i="10"/>
  <c r="O121" i="10" s="1"/>
  <c r="J121" i="10"/>
  <c r="P121" i="10" s="1"/>
  <c r="AV120" i="10"/>
  <c r="AU120" i="10"/>
  <c r="AT120" i="10"/>
  <c r="AR120" i="10"/>
  <c r="AQ120" i="10"/>
  <c r="AO120" i="10"/>
  <c r="W120" i="10"/>
  <c r="N120" i="10"/>
  <c r="O120" i="10" s="1"/>
  <c r="J120" i="10"/>
  <c r="P120" i="10" s="1"/>
  <c r="AV119" i="10"/>
  <c r="AU119" i="10"/>
  <c r="AT119" i="10"/>
  <c r="AS119" i="10"/>
  <c r="AR119" i="10"/>
  <c r="AQ119" i="10"/>
  <c r="AO119" i="10"/>
  <c r="AF119" i="10"/>
  <c r="S119" i="10"/>
  <c r="AV118" i="10"/>
  <c r="AU118" i="10"/>
  <c r="AT118" i="10"/>
  <c r="AS118" i="10"/>
  <c r="AR118" i="10"/>
  <c r="AQ118" i="10"/>
  <c r="AO118" i="10"/>
  <c r="AB118" i="10"/>
  <c r="AD118" i="10" s="1"/>
  <c r="T118" i="10"/>
  <c r="T119" i="10" s="1"/>
  <c r="O118" i="10"/>
  <c r="Q118" i="10" s="1"/>
  <c r="R117" i="10"/>
  <c r="R119" i="10" s="1"/>
  <c r="AV116" i="10"/>
  <c r="AU116" i="10"/>
  <c r="AT116" i="10"/>
  <c r="AS116" i="10"/>
  <c r="AR116" i="10"/>
  <c r="AQ116" i="10"/>
  <c r="AO116" i="10"/>
  <c r="N116" i="10"/>
  <c r="O116" i="10" s="1"/>
  <c r="J116" i="10"/>
  <c r="P116" i="10" s="1"/>
  <c r="AV115" i="10"/>
  <c r="AU115" i="10"/>
  <c r="AT115" i="10"/>
  <c r="AS115" i="10"/>
  <c r="AR115" i="10"/>
  <c r="AQ115" i="10"/>
  <c r="AO115" i="10"/>
  <c r="N115" i="10"/>
  <c r="O115" i="10" s="1"/>
  <c r="J115" i="10"/>
  <c r="P115" i="10" s="1"/>
  <c r="AV114" i="10"/>
  <c r="AU114" i="10"/>
  <c r="AT114" i="10"/>
  <c r="AR114" i="10"/>
  <c r="AQ114" i="10"/>
  <c r="AO114" i="10"/>
  <c r="W114" i="10"/>
  <c r="N114" i="10"/>
  <c r="O114" i="10" s="1"/>
  <c r="J114" i="10"/>
  <c r="P114" i="10" s="1"/>
  <c r="AV113" i="10"/>
  <c r="AU113" i="10"/>
  <c r="AT113" i="10"/>
  <c r="AS113" i="10"/>
  <c r="AR113" i="10"/>
  <c r="AQ113" i="10"/>
  <c r="AO113" i="10"/>
  <c r="AF113" i="10"/>
  <c r="S113" i="10"/>
  <c r="AV112" i="10"/>
  <c r="AU112" i="10"/>
  <c r="AT112" i="10"/>
  <c r="AS112" i="10"/>
  <c r="AR112" i="10"/>
  <c r="AQ112" i="10"/>
  <c r="AO112" i="10"/>
  <c r="AG112" i="10"/>
  <c r="AG113" i="10" s="1"/>
  <c r="AB112" i="10"/>
  <c r="AD112" i="10" s="1"/>
  <c r="T112" i="10"/>
  <c r="T113" i="10" s="1"/>
  <c r="O112" i="10"/>
  <c r="Q112" i="10" s="1"/>
  <c r="Y111" i="10"/>
  <c r="AE111" i="10" s="1"/>
  <c r="R111" i="10"/>
  <c r="Y110" i="10"/>
  <c r="AE110" i="10" s="1"/>
  <c r="R110" i="10"/>
  <c r="Q109" i="10"/>
  <c r="AV108" i="10"/>
  <c r="AU108" i="10"/>
  <c r="AT108" i="10"/>
  <c r="AS108" i="10"/>
  <c r="AR108" i="10"/>
  <c r="AQ108" i="10"/>
  <c r="AO108" i="10"/>
  <c r="N108" i="10"/>
  <c r="O108" i="10" s="1"/>
  <c r="J108" i="10"/>
  <c r="P108" i="10" s="1"/>
  <c r="AV107" i="10"/>
  <c r="AU107" i="10"/>
  <c r="AT107" i="10"/>
  <c r="AR107" i="10"/>
  <c r="AQ107" i="10"/>
  <c r="AO107" i="10"/>
  <c r="W107" i="10"/>
  <c r="N107" i="10"/>
  <c r="O107" i="10" s="1"/>
  <c r="J107" i="10"/>
  <c r="P107" i="10" s="1"/>
  <c r="AV106" i="10"/>
  <c r="AU106" i="10"/>
  <c r="AT106" i="10"/>
  <c r="AS106" i="10"/>
  <c r="AR106" i="10"/>
  <c r="AQ106" i="10"/>
  <c r="AO106" i="10"/>
  <c r="AF106" i="10"/>
  <c r="S106" i="10"/>
  <c r="AV105" i="10"/>
  <c r="AU105" i="10"/>
  <c r="AT105" i="10"/>
  <c r="AS105" i="10"/>
  <c r="AR105" i="10"/>
  <c r="AQ105" i="10"/>
  <c r="AO105" i="10"/>
  <c r="AG105" i="10"/>
  <c r="AG106" i="10" s="1"/>
  <c r="AB105" i="10"/>
  <c r="AD105" i="10" s="1"/>
  <c r="T105" i="10"/>
  <c r="T106" i="10" s="1"/>
  <c r="O105" i="10"/>
  <c r="Q105" i="10" s="1"/>
  <c r="R104" i="10"/>
  <c r="R106" i="10" s="1"/>
  <c r="AV103" i="10"/>
  <c r="AU103" i="10"/>
  <c r="AT103" i="10"/>
  <c r="AS103" i="10"/>
  <c r="AR103" i="10"/>
  <c r="AQ103" i="10"/>
  <c r="AO103" i="10"/>
  <c r="N103" i="10"/>
  <c r="O103" i="10" s="1"/>
  <c r="J103" i="10"/>
  <c r="P103" i="10" s="1"/>
  <c r="AV102" i="10"/>
  <c r="AU102" i="10"/>
  <c r="AT102" i="10"/>
  <c r="AR102" i="10"/>
  <c r="AQ102" i="10"/>
  <c r="AO102" i="10"/>
  <c r="W102" i="10"/>
  <c r="N102" i="10"/>
  <c r="O102" i="10" s="1"/>
  <c r="J102" i="10"/>
  <c r="P102" i="10" s="1"/>
  <c r="AV101" i="10"/>
  <c r="AU101" i="10"/>
  <c r="AT101" i="10"/>
  <c r="AS101" i="10"/>
  <c r="AR101" i="10"/>
  <c r="AQ101" i="10"/>
  <c r="AO101" i="10"/>
  <c r="AF101" i="10"/>
  <c r="AE101" i="10"/>
  <c r="S101" i="10"/>
  <c r="R101" i="10"/>
  <c r="AV100" i="10"/>
  <c r="AU100" i="10"/>
  <c r="AT100" i="10"/>
  <c r="AS100" i="10"/>
  <c r="AR100" i="10"/>
  <c r="AQ100" i="10"/>
  <c r="AO100" i="10"/>
  <c r="N100" i="10"/>
  <c r="O100" i="10" s="1"/>
  <c r="Q100" i="10" s="1"/>
  <c r="AV99" i="10"/>
  <c r="AU99" i="10"/>
  <c r="AT99" i="10"/>
  <c r="AS99" i="10"/>
  <c r="AR99" i="10"/>
  <c r="AQ99" i="10"/>
  <c r="AO99" i="10"/>
  <c r="N99" i="10"/>
  <c r="O99" i="10" s="1"/>
  <c r="Q99" i="10" s="1"/>
  <c r="AV98" i="10"/>
  <c r="AU98" i="10"/>
  <c r="AT98" i="10"/>
  <c r="AS98" i="10"/>
  <c r="AR98" i="10"/>
  <c r="AQ98" i="10"/>
  <c r="AO98" i="10"/>
  <c r="N98" i="10"/>
  <c r="O98" i="10" s="1"/>
  <c r="J98" i="10"/>
  <c r="P98" i="10" s="1"/>
  <c r="AV97" i="10"/>
  <c r="AU97" i="10"/>
  <c r="AT97" i="10"/>
  <c r="AS97" i="10"/>
  <c r="AR97" i="10"/>
  <c r="AQ97" i="10"/>
  <c r="AO97" i="10"/>
  <c r="AL97" i="10"/>
  <c r="T97" i="10"/>
  <c r="N97" i="10"/>
  <c r="O97" i="10" s="1"/>
  <c r="J97" i="10"/>
  <c r="P97" i="10" s="1"/>
  <c r="AV96" i="10"/>
  <c r="AU96" i="10"/>
  <c r="AT96" i="10"/>
  <c r="AR96" i="10"/>
  <c r="AQ96" i="10"/>
  <c r="AO96" i="10"/>
  <c r="W96" i="10"/>
  <c r="T96" i="10"/>
  <c r="N96" i="10"/>
  <c r="O96" i="10" s="1"/>
  <c r="J96" i="10"/>
  <c r="P96" i="10" s="1"/>
  <c r="AV95" i="10"/>
  <c r="AU95" i="10"/>
  <c r="AT95" i="10"/>
  <c r="AS95" i="10"/>
  <c r="AR95" i="10"/>
  <c r="AQ95" i="10"/>
  <c r="AO95" i="10"/>
  <c r="AF95" i="10"/>
  <c r="AE95" i="10"/>
  <c r="S95" i="10"/>
  <c r="R95" i="10"/>
  <c r="AV94" i="10"/>
  <c r="AU94" i="10"/>
  <c r="AT94" i="10"/>
  <c r="AS94" i="10"/>
  <c r="AR94" i="10"/>
  <c r="AQ94" i="10"/>
  <c r="AO94" i="10"/>
  <c r="N94" i="10"/>
  <c r="O94" i="10" s="1"/>
  <c r="Q94" i="10" s="1"/>
  <c r="AV93" i="10"/>
  <c r="AU93" i="10"/>
  <c r="AT93" i="10"/>
  <c r="AS93" i="10"/>
  <c r="AR93" i="10"/>
  <c r="AQ93" i="10"/>
  <c r="AO93" i="10"/>
  <c r="N93" i="10"/>
  <c r="O93" i="10" s="1"/>
  <c r="Q93" i="10" s="1"/>
  <c r="AV92" i="10"/>
  <c r="AU92" i="10"/>
  <c r="AT92" i="10"/>
  <c r="AS92" i="10"/>
  <c r="AR92" i="10"/>
  <c r="AQ92" i="10"/>
  <c r="AO92" i="10"/>
  <c r="N92" i="10"/>
  <c r="O92" i="10" s="1"/>
  <c r="J92" i="10"/>
  <c r="P92" i="10" s="1"/>
  <c r="AV91" i="10"/>
  <c r="AU91" i="10"/>
  <c r="AT91" i="10"/>
  <c r="AS91" i="10"/>
  <c r="AR91" i="10"/>
  <c r="AQ91" i="10"/>
  <c r="AO91" i="10"/>
  <c r="AL91" i="10"/>
  <c r="T91" i="10"/>
  <c r="N91" i="10"/>
  <c r="O91" i="10" s="1"/>
  <c r="Q91" i="10" s="1"/>
  <c r="J91" i="10"/>
  <c r="P91" i="10" s="1"/>
  <c r="AV90" i="10"/>
  <c r="AU90" i="10"/>
  <c r="AT90" i="10"/>
  <c r="AR90" i="10"/>
  <c r="AQ90" i="10"/>
  <c r="AO90" i="10"/>
  <c r="W90" i="10"/>
  <c r="T90" i="10"/>
  <c r="N90" i="10"/>
  <c r="O90" i="10" s="1"/>
  <c r="Q90" i="10" s="1"/>
  <c r="J90" i="10"/>
  <c r="P90" i="10" s="1"/>
  <c r="AV89" i="10"/>
  <c r="AU89" i="10"/>
  <c r="AT89" i="10"/>
  <c r="AS89" i="10"/>
  <c r="AR89" i="10"/>
  <c r="AQ89" i="10"/>
  <c r="AO89" i="10"/>
  <c r="AV88" i="10"/>
  <c r="AU88" i="10"/>
  <c r="AT88" i="10"/>
  <c r="AS88" i="10"/>
  <c r="AR88" i="10"/>
  <c r="AQ88" i="10"/>
  <c r="AO88" i="10"/>
  <c r="AF88" i="10"/>
  <c r="AE88" i="10"/>
  <c r="S88" i="10"/>
  <c r="S89" i="10" s="1"/>
  <c r="R88" i="10"/>
  <c r="R89" i="10" s="1"/>
  <c r="AV87" i="10"/>
  <c r="AU87" i="10"/>
  <c r="AT87" i="10"/>
  <c r="AS87" i="10"/>
  <c r="AR87" i="10"/>
  <c r="AQ87" i="10"/>
  <c r="AO87" i="10"/>
  <c r="N87" i="10"/>
  <c r="O87" i="10" s="1"/>
  <c r="J87" i="10"/>
  <c r="P87" i="10" s="1"/>
  <c r="AV86" i="10"/>
  <c r="AU86" i="10"/>
  <c r="AT86" i="10"/>
  <c r="AS86" i="10"/>
  <c r="AR86" i="10"/>
  <c r="AQ86" i="10"/>
  <c r="AO86" i="10"/>
  <c r="AB86" i="10"/>
  <c r="AD86" i="10" s="1"/>
  <c r="O86" i="10"/>
  <c r="Q86" i="10" s="1"/>
  <c r="AV85" i="10"/>
  <c r="AU85" i="10"/>
  <c r="AT85" i="10"/>
  <c r="AS85" i="10"/>
  <c r="AR85" i="10"/>
  <c r="AQ85" i="10"/>
  <c r="AO85" i="10"/>
  <c r="W85" i="10"/>
  <c r="N85" i="10"/>
  <c r="O85" i="10" s="1"/>
  <c r="J85" i="10"/>
  <c r="P85" i="10" s="1"/>
  <c r="AV84" i="10"/>
  <c r="AU84" i="10"/>
  <c r="AT84" i="10"/>
  <c r="AS84" i="10"/>
  <c r="AR84" i="10"/>
  <c r="AQ84" i="10"/>
  <c r="AO84" i="10"/>
  <c r="W84" i="10"/>
  <c r="T84" i="10"/>
  <c r="T88" i="10" s="1"/>
  <c r="T89" i="10" s="1"/>
  <c r="N84" i="10"/>
  <c r="O84" i="10" s="1"/>
  <c r="J84" i="10"/>
  <c r="P84" i="10" s="1"/>
  <c r="AV83" i="10"/>
  <c r="AU83" i="10"/>
  <c r="AT83" i="10"/>
  <c r="AS83" i="10"/>
  <c r="AR83" i="10"/>
  <c r="AQ83" i="10"/>
  <c r="AO83" i="10"/>
  <c r="AV82" i="10"/>
  <c r="AU82" i="10"/>
  <c r="AT82" i="10"/>
  <c r="AS82" i="10"/>
  <c r="AR82" i="10"/>
  <c r="AQ82" i="10"/>
  <c r="AO82" i="10"/>
  <c r="AG82" i="10"/>
  <c r="AF82" i="10"/>
  <c r="AE82" i="10"/>
  <c r="T82" i="10"/>
  <c r="T83" i="10" s="1"/>
  <c r="S82" i="10"/>
  <c r="S83" i="10" s="1"/>
  <c r="R82" i="10"/>
  <c r="R83" i="10" s="1"/>
  <c r="AV81" i="10"/>
  <c r="AU81" i="10"/>
  <c r="AT81" i="10"/>
  <c r="AS81" i="10"/>
  <c r="AR81" i="10"/>
  <c r="AQ81" i="10"/>
  <c r="AO81" i="10"/>
  <c r="W81" i="10"/>
  <c r="N81" i="10"/>
  <c r="O81" i="10" s="1"/>
  <c r="J81" i="10"/>
  <c r="P81" i="10" s="1"/>
  <c r="AV80" i="10"/>
  <c r="AU80" i="10"/>
  <c r="AT80" i="10"/>
  <c r="AS80" i="10"/>
  <c r="AR80" i="10"/>
  <c r="AQ80" i="10"/>
  <c r="AO80" i="10"/>
  <c r="AV79" i="10"/>
  <c r="AU79" i="10"/>
  <c r="AT79" i="10"/>
  <c r="AS79" i="10"/>
  <c r="AR79" i="10"/>
  <c r="AQ79" i="10"/>
  <c r="AO79" i="10"/>
  <c r="AG79" i="10"/>
  <c r="AF79" i="10"/>
  <c r="AE79" i="10"/>
  <c r="T79" i="10"/>
  <c r="T80" i="10" s="1"/>
  <c r="S79" i="10"/>
  <c r="S80" i="10" s="1"/>
  <c r="R79" i="10"/>
  <c r="R80" i="10" s="1"/>
  <c r="AV78" i="10"/>
  <c r="AU78" i="10"/>
  <c r="AT78" i="10"/>
  <c r="AS78" i="10"/>
  <c r="AR78" i="10"/>
  <c r="AQ78" i="10"/>
  <c r="AO78" i="10"/>
  <c r="W78" i="10"/>
  <c r="N78" i="10"/>
  <c r="O78" i="10" s="1"/>
  <c r="J78" i="10"/>
  <c r="P78" i="10" s="1"/>
  <c r="AV77" i="10"/>
  <c r="AU77" i="10"/>
  <c r="AT77" i="10"/>
  <c r="AS77" i="10"/>
  <c r="AR77" i="10"/>
  <c r="AQ77" i="10"/>
  <c r="AO77" i="10"/>
  <c r="AV76" i="10"/>
  <c r="AU76" i="10"/>
  <c r="AT76" i="10"/>
  <c r="AS76" i="10"/>
  <c r="AR76" i="10"/>
  <c r="AQ76" i="10"/>
  <c r="AO76" i="10"/>
  <c r="AF76" i="10"/>
  <c r="AE76" i="10"/>
  <c r="S76" i="10"/>
  <c r="S77" i="10" s="1"/>
  <c r="R76" i="10"/>
  <c r="R77" i="10" s="1"/>
  <c r="AV75" i="10"/>
  <c r="AU75" i="10"/>
  <c r="AT75" i="10"/>
  <c r="AS75" i="10"/>
  <c r="AR75" i="10"/>
  <c r="AQ75" i="10"/>
  <c r="AO75" i="10"/>
  <c r="N75" i="10"/>
  <c r="O75" i="10" s="1"/>
  <c r="Q75" i="10" s="1"/>
  <c r="AV74" i="10"/>
  <c r="AU74" i="10"/>
  <c r="AT74" i="10"/>
  <c r="AS74" i="10"/>
  <c r="AR74" i="10"/>
  <c r="AQ74" i="10"/>
  <c r="AO74" i="10"/>
  <c r="N74" i="10"/>
  <c r="O74" i="10" s="1"/>
  <c r="Q74" i="10" s="1"/>
  <c r="AV73" i="10"/>
  <c r="AU73" i="10"/>
  <c r="AT73" i="10"/>
  <c r="AS73" i="10"/>
  <c r="AR73" i="10"/>
  <c r="AQ73" i="10"/>
  <c r="AO73" i="10"/>
  <c r="N73" i="10"/>
  <c r="O73" i="10" s="1"/>
  <c r="J73" i="10"/>
  <c r="P73" i="10" s="1"/>
  <c r="AV72" i="10"/>
  <c r="AU72" i="10"/>
  <c r="AT72" i="10"/>
  <c r="AS72" i="10"/>
  <c r="AR72" i="10"/>
  <c r="AQ72" i="10"/>
  <c r="AO72" i="10"/>
  <c r="W72" i="10"/>
  <c r="T72" i="10"/>
  <c r="N72" i="10"/>
  <c r="O72" i="10" s="1"/>
  <c r="J72" i="10"/>
  <c r="P72" i="10" s="1"/>
  <c r="AV71" i="10"/>
  <c r="AU71" i="10"/>
  <c r="AT71" i="10"/>
  <c r="AS71" i="10"/>
  <c r="AR71" i="10"/>
  <c r="AQ71" i="10"/>
  <c r="AO71" i="10"/>
  <c r="W71" i="10"/>
  <c r="T71" i="10"/>
  <c r="N71" i="10"/>
  <c r="O71" i="10" s="1"/>
  <c r="J71" i="10"/>
  <c r="P71" i="10" s="1"/>
  <c r="A71" i="10"/>
  <c r="A78" i="10" s="1"/>
  <c r="A81" i="10" s="1"/>
  <c r="A84" i="10" s="1"/>
  <c r="AV70" i="10"/>
  <c r="AU70" i="10"/>
  <c r="AT70" i="10"/>
  <c r="AS70" i="10"/>
  <c r="AR70" i="10"/>
  <c r="AQ70" i="10"/>
  <c r="AO70" i="10"/>
  <c r="AV69" i="10"/>
  <c r="AU69" i="10"/>
  <c r="AT69" i="10"/>
  <c r="AS69" i="10"/>
  <c r="AR69" i="10"/>
  <c r="AQ69" i="10"/>
  <c r="AO69" i="10"/>
  <c r="AF69" i="10"/>
  <c r="AE69" i="10"/>
  <c r="S69" i="10"/>
  <c r="S70" i="10" s="1"/>
  <c r="R69" i="10"/>
  <c r="R70" i="10" s="1"/>
  <c r="AV68" i="10"/>
  <c r="AU68" i="10"/>
  <c r="AT68" i="10"/>
  <c r="AS68" i="10"/>
  <c r="AR68" i="10"/>
  <c r="AQ68" i="10"/>
  <c r="AO68" i="10"/>
  <c r="N68" i="10"/>
  <c r="O68" i="10" s="1"/>
  <c r="Q68" i="10" s="1"/>
  <c r="AV67" i="10"/>
  <c r="AU67" i="10"/>
  <c r="AT67" i="10"/>
  <c r="AS67" i="10"/>
  <c r="AR67" i="10"/>
  <c r="AQ67" i="10"/>
  <c r="AO67" i="10"/>
  <c r="T67" i="10"/>
  <c r="N67" i="10"/>
  <c r="O67" i="10" s="1"/>
  <c r="J67" i="10"/>
  <c r="P67" i="10" s="1"/>
  <c r="AV66" i="10"/>
  <c r="AU66" i="10"/>
  <c r="AT66" i="10"/>
  <c r="AS66" i="10"/>
  <c r="AR66" i="10"/>
  <c r="AQ66" i="10"/>
  <c r="AO66" i="10"/>
  <c r="W66" i="10"/>
  <c r="T66" i="10"/>
  <c r="N66" i="10"/>
  <c r="O66" i="10" s="1"/>
  <c r="J66" i="10"/>
  <c r="P66" i="10" s="1"/>
  <c r="AV65" i="10"/>
  <c r="AU65" i="10"/>
  <c r="AT65" i="10"/>
  <c r="AS65" i="10"/>
  <c r="AR65" i="10"/>
  <c r="AQ65" i="10"/>
  <c r="AO65" i="10"/>
  <c r="AV64" i="10"/>
  <c r="AU64" i="10"/>
  <c r="AT64" i="10"/>
  <c r="AS64" i="10"/>
  <c r="AR64" i="10"/>
  <c r="AQ64" i="10"/>
  <c r="AO64" i="10"/>
  <c r="AF64" i="10"/>
  <c r="AE64" i="10"/>
  <c r="S64" i="10"/>
  <c r="S65" i="10" s="1"/>
  <c r="R64" i="10"/>
  <c r="R65" i="10" s="1"/>
  <c r="AV63" i="10"/>
  <c r="AU63" i="10"/>
  <c r="AT63" i="10"/>
  <c r="AS63" i="10"/>
  <c r="AR63" i="10"/>
  <c r="AQ63" i="10"/>
  <c r="AO63" i="10"/>
  <c r="N63" i="10"/>
  <c r="O63" i="10" s="1"/>
  <c r="Q63" i="10" s="1"/>
  <c r="AV62" i="10"/>
  <c r="AU62" i="10"/>
  <c r="AT62" i="10"/>
  <c r="AS62" i="10"/>
  <c r="AR62" i="10"/>
  <c r="AQ62" i="10"/>
  <c r="AO62" i="10"/>
  <c r="T62" i="10"/>
  <c r="P62" i="10"/>
  <c r="N62" i="10"/>
  <c r="O62" i="10" s="1"/>
  <c r="J62" i="10"/>
  <c r="AV61" i="10"/>
  <c r="AU61" i="10"/>
  <c r="AT61" i="10"/>
  <c r="AS61" i="10"/>
  <c r="AR61" i="10"/>
  <c r="AQ61" i="10"/>
  <c r="AO61" i="10"/>
  <c r="W61" i="10"/>
  <c r="T61" i="10"/>
  <c r="T64" i="10" s="1"/>
  <c r="T65" i="10" s="1"/>
  <c r="N61" i="10"/>
  <c r="O61" i="10" s="1"/>
  <c r="Q61" i="10" s="1"/>
  <c r="J61" i="10"/>
  <c r="P61" i="10" s="1"/>
  <c r="AV60" i="10"/>
  <c r="AU60" i="10"/>
  <c r="AT60" i="10"/>
  <c r="AS60" i="10"/>
  <c r="AR60" i="10"/>
  <c r="AQ60" i="10"/>
  <c r="AO60" i="10"/>
  <c r="AV59" i="10"/>
  <c r="AU59" i="10"/>
  <c r="AT59" i="10"/>
  <c r="AS59" i="10"/>
  <c r="AR59" i="10"/>
  <c r="AQ59" i="10"/>
  <c r="AO59" i="10"/>
  <c r="AF59" i="10"/>
  <c r="AE59" i="10"/>
  <c r="S59" i="10"/>
  <c r="S60" i="10" s="1"/>
  <c r="R59" i="10"/>
  <c r="R60" i="10" s="1"/>
  <c r="AV58" i="10"/>
  <c r="AU58" i="10"/>
  <c r="AT58" i="10"/>
  <c r="AS58" i="10"/>
  <c r="AR58" i="10"/>
  <c r="AQ58" i="10"/>
  <c r="AO58" i="10"/>
  <c r="N58" i="10"/>
  <c r="O58" i="10" s="1"/>
  <c r="Q58" i="10" s="1"/>
  <c r="AV57" i="10"/>
  <c r="AU57" i="10"/>
  <c r="AT57" i="10"/>
  <c r="AS57" i="10"/>
  <c r="AR57" i="10"/>
  <c r="AQ57" i="10"/>
  <c r="AO57" i="10"/>
  <c r="T57" i="10"/>
  <c r="N57" i="10"/>
  <c r="O57" i="10" s="1"/>
  <c r="J57" i="10"/>
  <c r="P57" i="10" s="1"/>
  <c r="AV56" i="10"/>
  <c r="AU56" i="10"/>
  <c r="AT56" i="10"/>
  <c r="AR56" i="10"/>
  <c r="AQ56" i="10"/>
  <c r="AO56" i="10"/>
  <c r="W56" i="10"/>
  <c r="T56" i="10"/>
  <c r="N56" i="10"/>
  <c r="O56" i="10" s="1"/>
  <c r="J56" i="10"/>
  <c r="P56" i="10" s="1"/>
  <c r="AV55" i="10"/>
  <c r="AU55" i="10"/>
  <c r="AT55" i="10"/>
  <c r="AS55" i="10"/>
  <c r="AR55" i="10"/>
  <c r="AQ55" i="10"/>
  <c r="AO55" i="10"/>
  <c r="AV54" i="10"/>
  <c r="AU54" i="10"/>
  <c r="AT54" i="10"/>
  <c r="AS54" i="10"/>
  <c r="AR54" i="10"/>
  <c r="AQ54" i="10"/>
  <c r="AO54" i="10"/>
  <c r="AF54" i="10"/>
  <c r="AE54" i="10"/>
  <c r="S54" i="10"/>
  <c r="S55" i="10" s="1"/>
  <c r="R54" i="10"/>
  <c r="R55" i="10" s="1"/>
  <c r="AV53" i="10"/>
  <c r="AU53" i="10"/>
  <c r="AT53" i="10"/>
  <c r="AS53" i="10"/>
  <c r="AR53" i="10"/>
  <c r="AQ53" i="10"/>
  <c r="AO53" i="10"/>
  <c r="N53" i="10"/>
  <c r="O53" i="10" s="1"/>
  <c r="Q53" i="10" s="1"/>
  <c r="AV52" i="10"/>
  <c r="AU52" i="10"/>
  <c r="AT52" i="10"/>
  <c r="AS52" i="10"/>
  <c r="AR52" i="10"/>
  <c r="AQ52" i="10"/>
  <c r="AO52" i="10"/>
  <c r="T52" i="10"/>
  <c r="N52" i="10"/>
  <c r="O52" i="10" s="1"/>
  <c r="J52" i="10"/>
  <c r="P52" i="10" s="1"/>
  <c r="AV51" i="10"/>
  <c r="AU51" i="10"/>
  <c r="AT51" i="10"/>
  <c r="AR51" i="10"/>
  <c r="AQ51" i="10"/>
  <c r="AO51" i="10"/>
  <c r="W51" i="10"/>
  <c r="T51" i="10"/>
  <c r="N51" i="10"/>
  <c r="O51" i="10" s="1"/>
  <c r="J51" i="10"/>
  <c r="P51" i="10" s="1"/>
  <c r="AV50" i="10"/>
  <c r="AU50" i="10"/>
  <c r="AT50" i="10"/>
  <c r="AS50" i="10"/>
  <c r="AR50" i="10"/>
  <c r="AQ50" i="10"/>
  <c r="AO50" i="10"/>
  <c r="AV49" i="10"/>
  <c r="AU49" i="10"/>
  <c r="AT49" i="10"/>
  <c r="AS49" i="10"/>
  <c r="AR49" i="10"/>
  <c r="AQ49" i="10"/>
  <c r="AO49" i="10"/>
  <c r="AG49" i="10"/>
  <c r="AF49" i="10"/>
  <c r="AE49" i="10"/>
  <c r="T49" i="10"/>
  <c r="T50" i="10" s="1"/>
  <c r="S49" i="10"/>
  <c r="S50" i="10" s="1"/>
  <c r="R49" i="10"/>
  <c r="R50" i="10" s="1"/>
  <c r="AV48" i="10"/>
  <c r="AU48" i="10"/>
  <c r="AT48" i="10"/>
  <c r="AS48" i="10"/>
  <c r="AR48" i="10"/>
  <c r="AQ48" i="10"/>
  <c r="AO48" i="10"/>
  <c r="W48" i="10"/>
  <c r="N48" i="10"/>
  <c r="O48" i="10" s="1"/>
  <c r="J48" i="10"/>
  <c r="P48" i="10" s="1"/>
  <c r="H43" i="10"/>
  <c r="P42" i="10"/>
  <c r="H42" i="10"/>
  <c r="AE146" i="10" s="1"/>
  <c r="AE148" i="10" s="1"/>
  <c r="P41" i="10"/>
  <c r="H41" i="10"/>
  <c r="AC40" i="10"/>
  <c r="H40" i="10"/>
  <c r="Q39" i="10"/>
  <c r="Y109" i="10" s="1"/>
  <c r="AD109" i="10" s="1"/>
  <c r="H39" i="10"/>
  <c r="AG84" i="10" s="1"/>
  <c r="AG88" i="10" s="1"/>
  <c r="Q38" i="10"/>
  <c r="H38" i="10"/>
  <c r="AG56" i="10" s="1"/>
  <c r="Q37" i="10"/>
  <c r="Q36" i="10"/>
  <c r="H36" i="10"/>
  <c r="Y87" i="10" s="1"/>
  <c r="AA87" i="10" s="1"/>
  <c r="AB87" i="10" s="1"/>
  <c r="Q35" i="10"/>
  <c r="H35" i="10"/>
  <c r="Q34" i="10"/>
  <c r="H34" i="10"/>
  <c r="Q33" i="10"/>
  <c r="AA75" i="10" s="1"/>
  <c r="AB75" i="10" s="1"/>
  <c r="AD75" i="10" s="1"/>
  <c r="H33" i="10"/>
  <c r="D33" i="10"/>
  <c r="Q32" i="10"/>
  <c r="H32" i="10"/>
  <c r="Y132" i="10" s="1"/>
  <c r="AA132" i="10" s="1"/>
  <c r="AB132" i="10" s="1"/>
  <c r="D32" i="10"/>
  <c r="H31" i="10"/>
  <c r="I31" i="10" s="1"/>
  <c r="D31" i="10"/>
  <c r="H29" i="10"/>
  <c r="Y45" i="10" s="1"/>
  <c r="C29" i="10"/>
  <c r="L45" i="10" s="1"/>
  <c r="H23" i="10"/>
  <c r="H44" i="10" s="1"/>
  <c r="Y144" i="10" s="1"/>
  <c r="AA144" i="10" s="1"/>
  <c r="AB144" i="10" s="1"/>
  <c r="H21" i="10"/>
  <c r="H20" i="10"/>
  <c r="H19" i="10"/>
  <c r="H18" i="10"/>
  <c r="H17" i="10"/>
  <c r="H16" i="10"/>
  <c r="H37" i="10" s="1"/>
  <c r="K15" i="10"/>
  <c r="K14" i="10"/>
  <c r="K13" i="10"/>
  <c r="K12" i="10"/>
  <c r="I12" i="10"/>
  <c r="D12" i="10"/>
  <c r="K11" i="10"/>
  <c r="I11" i="10"/>
  <c r="D11" i="10"/>
  <c r="K10" i="10"/>
  <c r="I10" i="10"/>
  <c r="D10" i="10"/>
  <c r="H8" i="10"/>
  <c r="M19" i="23"/>
  <c r="N19" i="23" s="1"/>
  <c r="M18" i="23"/>
  <c r="N18" i="23" s="1"/>
  <c r="M17" i="23"/>
  <c r="N17" i="23" s="1"/>
  <c r="M16" i="23"/>
  <c r="N16" i="23" s="1"/>
  <c r="M15" i="23"/>
  <c r="N15" i="23" s="1"/>
  <c r="M14" i="23"/>
  <c r="N14" i="23" s="1"/>
  <c r="M13" i="23"/>
  <c r="N13" i="23" s="1"/>
  <c r="M12" i="23"/>
  <c r="N12" i="23" s="1"/>
  <c r="M11" i="23"/>
  <c r="N11" i="23" s="1"/>
  <c r="M10" i="23"/>
  <c r="N10" i="23" s="1"/>
  <c r="M9" i="23"/>
  <c r="N9" i="23" s="1"/>
  <c r="M8" i="23"/>
  <c r="N8" i="23" s="1"/>
  <c r="M7" i="23"/>
  <c r="N7" i="23" s="1"/>
  <c r="M6" i="23"/>
  <c r="N6" i="23" s="1"/>
  <c r="M5" i="23"/>
  <c r="N5" i="23" s="1"/>
  <c r="M4" i="23"/>
  <c r="N4" i="23" s="1"/>
  <c r="M3" i="23"/>
  <c r="N3" i="23" s="1"/>
  <c r="W45" i="1"/>
  <c r="X45" i="1" s="1"/>
  <c r="Z45" i="1" s="1"/>
  <c r="N45" i="1"/>
  <c r="P45" i="1" s="1"/>
  <c r="M45" i="1"/>
  <c r="V44" i="1"/>
  <c r="Y44" i="1" s="1"/>
  <c r="L44" i="1"/>
  <c r="K44" i="1"/>
  <c r="M44" i="1" s="1"/>
  <c r="N44" i="1" s="1"/>
  <c r="I44" i="1"/>
  <c r="V43" i="1"/>
  <c r="S43" i="1"/>
  <c r="L43" i="1"/>
  <c r="I43" i="1"/>
  <c r="W40" i="1"/>
  <c r="X40" i="1" s="1"/>
  <c r="Z40" i="1" s="1"/>
  <c r="M40" i="1"/>
  <c r="N40" i="1" s="1"/>
  <c r="P40" i="1" s="1"/>
  <c r="V39" i="1"/>
  <c r="L39" i="1"/>
  <c r="O39" i="1" s="1"/>
  <c r="K39" i="1"/>
  <c r="M39" i="1" s="1"/>
  <c r="N39" i="1" s="1"/>
  <c r="I39" i="1"/>
  <c r="V38" i="1"/>
  <c r="S38" i="1"/>
  <c r="L38" i="1"/>
  <c r="I38" i="1"/>
  <c r="W35" i="1"/>
  <c r="X35" i="1" s="1"/>
  <c r="Z35" i="1" s="1"/>
  <c r="N35" i="1"/>
  <c r="P35" i="1" s="1"/>
  <c r="M35" i="1"/>
  <c r="V34" i="1"/>
  <c r="L34" i="1"/>
  <c r="K34" i="1"/>
  <c r="M34" i="1" s="1"/>
  <c r="N34" i="1" s="1"/>
  <c r="I34" i="1"/>
  <c r="V33" i="1"/>
  <c r="S33" i="1"/>
  <c r="L33" i="1"/>
  <c r="I33" i="1"/>
  <c r="W30" i="1"/>
  <c r="X30" i="1" s="1"/>
  <c r="Z30" i="1" s="1"/>
  <c r="M30" i="1"/>
  <c r="N30" i="1" s="1"/>
  <c r="P30" i="1" s="1"/>
  <c r="V29" i="1"/>
  <c r="L29" i="1"/>
  <c r="K29" i="1"/>
  <c r="M29" i="1" s="1"/>
  <c r="N29" i="1" s="1"/>
  <c r="I29" i="1"/>
  <c r="V28" i="1"/>
  <c r="S28" i="1"/>
  <c r="L28" i="1"/>
  <c r="I28" i="1"/>
  <c r="V26" i="1"/>
  <c r="Y26" i="1" s="1"/>
  <c r="S26" i="1"/>
  <c r="M26" i="1"/>
  <c r="N26" i="1" s="1"/>
  <c r="P26" i="1" s="1"/>
  <c r="P27" i="1" s="1"/>
  <c r="Q27" i="1" s="1"/>
  <c r="L26" i="1"/>
  <c r="O26" i="1" s="1"/>
  <c r="K26" i="1"/>
  <c r="G21" i="1"/>
  <c r="G20" i="1"/>
  <c r="G19" i="1"/>
  <c r="G18" i="1"/>
  <c r="U39" i="1" s="1"/>
  <c r="W39" i="1" s="1"/>
  <c r="X39" i="1" s="1"/>
  <c r="G17" i="1"/>
  <c r="H17" i="1" s="1"/>
  <c r="D17" i="1"/>
  <c r="G16" i="1"/>
  <c r="G15" i="1"/>
  <c r="G12" i="1"/>
  <c r="H12" i="1" s="1"/>
  <c r="D12" i="1"/>
  <c r="G11" i="1"/>
  <c r="D11" i="1"/>
  <c r="K38" i="1" s="1"/>
  <c r="M38" i="1" s="1"/>
  <c r="N38" i="1" s="1"/>
  <c r="G10" i="1"/>
  <c r="H10" i="1" s="1"/>
  <c r="D10" i="1"/>
  <c r="G9" i="1"/>
  <c r="H9" i="1" s="1"/>
  <c r="D9" i="1"/>
  <c r="Q130" i="10" l="1"/>
  <c r="Q131" i="10" s="1"/>
  <c r="Q132" i="10"/>
  <c r="Q136" i="10" s="1"/>
  <c r="O28" i="1"/>
  <c r="Y43" i="1"/>
  <c r="U44" i="1"/>
  <c r="W44" i="1" s="1"/>
  <c r="X44" i="1" s="1"/>
  <c r="Z44" i="1" s="1"/>
  <c r="U34" i="1"/>
  <c r="W34" i="1" s="1"/>
  <c r="X34" i="1" s="1"/>
  <c r="Z34" i="1" s="1"/>
  <c r="Y38" i="1"/>
  <c r="K43" i="1"/>
  <c r="M43" i="1" s="1"/>
  <c r="N43" i="1" s="1"/>
  <c r="O38" i="1"/>
  <c r="Y28" i="1"/>
  <c r="K33" i="1"/>
  <c r="M33" i="1" s="1"/>
  <c r="N33" i="1" s="1"/>
  <c r="Y34" i="1"/>
  <c r="Q56" i="10"/>
  <c r="O29" i="1"/>
  <c r="P29" i="1" s="1"/>
  <c r="Q67" i="10"/>
  <c r="T101" i="10"/>
  <c r="P39" i="1"/>
  <c r="Y143" i="10"/>
  <c r="AA143" i="10" s="1"/>
  <c r="AB143" i="10" s="1"/>
  <c r="Y145" i="10"/>
  <c r="AA145" i="10" s="1"/>
  <c r="AB145" i="10" s="1"/>
  <c r="Z78" i="10"/>
  <c r="AC78" i="10" s="1"/>
  <c r="Z145" i="10"/>
  <c r="AC145" i="10" s="1"/>
  <c r="Z143" i="10"/>
  <c r="AC143" i="10" s="1"/>
  <c r="O44" i="1"/>
  <c r="K32" i="10"/>
  <c r="Y29" i="1"/>
  <c r="O33" i="1"/>
  <c r="P33" i="1" s="1"/>
  <c r="Y39" i="1"/>
  <c r="Z39" i="1" s="1"/>
  <c r="AD144" i="10"/>
  <c r="K33" i="10"/>
  <c r="Z62" i="10"/>
  <c r="AC62" i="10" s="1"/>
  <c r="Z144" i="10"/>
  <c r="AC144" i="10" s="1"/>
  <c r="AG51" i="10"/>
  <c r="Q52" i="10"/>
  <c r="AE113" i="10"/>
  <c r="Q84" i="10"/>
  <c r="Q121" i="10"/>
  <c r="AG67" i="10"/>
  <c r="AG147" i="10"/>
  <c r="AG148" i="10" s="1"/>
  <c r="P38" i="1"/>
  <c r="AG52" i="10"/>
  <c r="O34" i="1"/>
  <c r="I33" i="10"/>
  <c r="Y48" i="10"/>
  <c r="AA48" i="10" s="1"/>
  <c r="AB48" i="10" s="1"/>
  <c r="T69" i="10"/>
  <c r="T70" i="10" s="1"/>
  <c r="Q107" i="10"/>
  <c r="AC126" i="10"/>
  <c r="H11" i="1"/>
  <c r="U26" i="1"/>
  <c r="W26" i="1" s="1"/>
  <c r="X26" i="1" s="1"/>
  <c r="Z26" i="1" s="1"/>
  <c r="P34" i="1"/>
  <c r="P44" i="1"/>
  <c r="P41" i="1"/>
  <c r="Q26" i="1"/>
  <c r="AA26" i="1" s="1"/>
  <c r="T54" i="10"/>
  <c r="T55" i="10" s="1"/>
  <c r="U29" i="1"/>
  <c r="W29" i="1" s="1"/>
  <c r="X29" i="1" s="1"/>
  <c r="Z29" i="1" s="1"/>
  <c r="T59" i="10"/>
  <c r="T60" i="10" s="1"/>
  <c r="AG57" i="10"/>
  <c r="Q71" i="10"/>
  <c r="Q92" i="10"/>
  <c r="Q96" i="10"/>
  <c r="Q97" i="10"/>
  <c r="Y33" i="1"/>
  <c r="O43" i="1"/>
  <c r="K31" i="10"/>
  <c r="K28" i="1"/>
  <c r="M28" i="1" s="1"/>
  <c r="N28" i="1" s="1"/>
  <c r="P28" i="1" s="1"/>
  <c r="Q51" i="10"/>
  <c r="AG54" i="10"/>
  <c r="Q73" i="10"/>
  <c r="AG59" i="10"/>
  <c r="Q62" i="10"/>
  <c r="T76" i="10"/>
  <c r="T77" i="10" s="1"/>
  <c r="Q78" i="10"/>
  <c r="Q79" i="10" s="1"/>
  <c r="Q81" i="10"/>
  <c r="Q82" i="10" s="1"/>
  <c r="Q85" i="10"/>
  <c r="T95" i="10"/>
  <c r="R113" i="10"/>
  <c r="Q122" i="10"/>
  <c r="Q114" i="10"/>
  <c r="Z52" i="10"/>
  <c r="AC52" i="10" s="1"/>
  <c r="K34" i="10"/>
  <c r="Z48" i="10"/>
  <c r="AC48" i="10" s="1"/>
  <c r="AD48" i="10" s="1"/>
  <c r="AD49" i="10" s="1"/>
  <c r="Z51" i="10"/>
  <c r="AC51" i="10" s="1"/>
  <c r="Q95" i="10"/>
  <c r="U90" i="10" s="1"/>
  <c r="Q102" i="10"/>
  <c r="Q103" i="10"/>
  <c r="Q115" i="10"/>
  <c r="Q139" i="10"/>
  <c r="Q108" i="10"/>
  <c r="Q48" i="10"/>
  <c r="Q49" i="10" s="1"/>
  <c r="Q66" i="10"/>
  <c r="Q72" i="10"/>
  <c r="Q98" i="10"/>
  <c r="Q101" i="10" s="1"/>
  <c r="U96" i="10" s="1"/>
  <c r="Q128" i="10"/>
  <c r="Q129" i="10" s="1"/>
  <c r="U132" i="10"/>
  <c r="Q138" i="10"/>
  <c r="Q142" i="10" s="1"/>
  <c r="U137" i="10" s="1"/>
  <c r="Q80" i="10"/>
  <c r="U78" i="10"/>
  <c r="Q64" i="10"/>
  <c r="K44" i="10"/>
  <c r="Y138" i="10"/>
  <c r="AA138" i="10" s="1"/>
  <c r="AB138" i="10" s="1"/>
  <c r="Y115" i="10"/>
  <c r="AA115" i="10" s="1"/>
  <c r="AB115" i="10" s="1"/>
  <c r="Y121" i="10"/>
  <c r="AA121" i="10" s="1"/>
  <c r="AB121" i="10" s="1"/>
  <c r="Y97" i="10"/>
  <c r="AA97" i="10" s="1"/>
  <c r="AB97" i="10" s="1"/>
  <c r="Y91" i="10"/>
  <c r="AA91" i="10" s="1"/>
  <c r="AB91" i="10" s="1"/>
  <c r="Y85" i="10"/>
  <c r="AA85" i="10" s="1"/>
  <c r="AB85" i="10" s="1"/>
  <c r="Y57" i="10"/>
  <c r="AA57" i="10" s="1"/>
  <c r="AB57" i="10" s="1"/>
  <c r="Y52" i="10"/>
  <c r="AA52" i="10" s="1"/>
  <c r="AB52" i="10" s="1"/>
  <c r="AD52" i="10" s="1"/>
  <c r="Y72" i="10"/>
  <c r="AA72" i="10" s="1"/>
  <c r="AB72" i="10" s="1"/>
  <c r="Y67" i="10"/>
  <c r="AA67" i="10" s="1"/>
  <c r="AB67" i="10" s="1"/>
  <c r="K37" i="10"/>
  <c r="Y103" i="10" s="1"/>
  <c r="AA103" i="10" s="1"/>
  <c r="AB103" i="10" s="1"/>
  <c r="Y62" i="10"/>
  <c r="AA62" i="10" s="1"/>
  <c r="AB62" i="10" s="1"/>
  <c r="AD62" i="10" s="1"/>
  <c r="U48" i="10"/>
  <c r="Q50" i="10"/>
  <c r="Q54" i="10"/>
  <c r="Q57" i="10"/>
  <c r="Q59" i="10" s="1"/>
  <c r="Q69" i="10"/>
  <c r="Y78" i="10"/>
  <c r="AA78" i="10" s="1"/>
  <c r="AB78" i="10" s="1"/>
  <c r="AD78" i="10" s="1"/>
  <c r="AD79" i="10" s="1"/>
  <c r="Y96" i="10"/>
  <c r="AA96" i="10" s="1"/>
  <c r="AB96" i="10" s="1"/>
  <c r="Y71" i="10"/>
  <c r="AA71" i="10" s="1"/>
  <c r="AB71" i="10" s="1"/>
  <c r="Y90" i="10"/>
  <c r="AA90" i="10" s="1"/>
  <c r="AB90" i="10" s="1"/>
  <c r="Z56" i="10"/>
  <c r="AC56" i="10" s="1"/>
  <c r="Z57" i="10"/>
  <c r="AC57" i="10" s="1"/>
  <c r="Z66" i="10"/>
  <c r="AC66" i="10" s="1"/>
  <c r="AG71" i="10"/>
  <c r="Q83" i="10"/>
  <c r="U81" i="10"/>
  <c r="U95" i="10"/>
  <c r="AH90" i="10"/>
  <c r="AH95" i="10" s="1"/>
  <c r="AA99" i="10"/>
  <c r="AB99" i="10" s="1"/>
  <c r="AD99" i="10" s="1"/>
  <c r="AA74" i="10"/>
  <c r="AB74" i="10" s="1"/>
  <c r="AD74" i="10" s="1"/>
  <c r="AA93" i="10"/>
  <c r="AB93" i="10" s="1"/>
  <c r="AD93" i="10" s="1"/>
  <c r="Y126" i="10"/>
  <c r="AA126" i="10" s="1"/>
  <c r="AB126" i="10" s="1"/>
  <c r="AD126" i="10" s="1"/>
  <c r="AD127" i="10" s="1"/>
  <c r="K43" i="10"/>
  <c r="Y61" i="10"/>
  <c r="AA61" i="10" s="1"/>
  <c r="AB61" i="10" s="1"/>
  <c r="Q76" i="10"/>
  <c r="Z138" i="10"/>
  <c r="AC138" i="10" s="1"/>
  <c r="Z115" i="10"/>
  <c r="AC115" i="10" s="1"/>
  <c r="Z121" i="10"/>
  <c r="AC121" i="10" s="1"/>
  <c r="Z103" i="10"/>
  <c r="AC103" i="10" s="1"/>
  <c r="Z97" i="10"/>
  <c r="AC97" i="10" s="1"/>
  <c r="Z91" i="10"/>
  <c r="AC91" i="10" s="1"/>
  <c r="Z85" i="10"/>
  <c r="AC85" i="10" s="1"/>
  <c r="Z67" i="10"/>
  <c r="AC67" i="10" s="1"/>
  <c r="Z72" i="10"/>
  <c r="AC72" i="10" s="1"/>
  <c r="K36" i="10"/>
  <c r="I32" i="10"/>
  <c r="Y122" i="10"/>
  <c r="AA122" i="10" s="1"/>
  <c r="AB122" i="10" s="1"/>
  <c r="Y108" i="10"/>
  <c r="AA108" i="10" s="1"/>
  <c r="AB108" i="10" s="1"/>
  <c r="Y137" i="10"/>
  <c r="AA137" i="10" s="1"/>
  <c r="AB137" i="10" s="1"/>
  <c r="Y130" i="10"/>
  <c r="AA130" i="10" s="1"/>
  <c r="AB130" i="10" s="1"/>
  <c r="Y114" i="10"/>
  <c r="AA114" i="10" s="1"/>
  <c r="AB114" i="10" s="1"/>
  <c r="Y107" i="10"/>
  <c r="AA107" i="10" s="1"/>
  <c r="AB107" i="10" s="1"/>
  <c r="Y139" i="10"/>
  <c r="AA139" i="10" s="1"/>
  <c r="AB139" i="10" s="1"/>
  <c r="Y116" i="10"/>
  <c r="AA116" i="10" s="1"/>
  <c r="AB116" i="10" s="1"/>
  <c r="Y92" i="10"/>
  <c r="AA92" i="10" s="1"/>
  <c r="AB92" i="10" s="1"/>
  <c r="Y73" i="10"/>
  <c r="AA73" i="10" s="1"/>
  <c r="AB73" i="10" s="1"/>
  <c r="Y120" i="10"/>
  <c r="AA120" i="10" s="1"/>
  <c r="AB120" i="10" s="1"/>
  <c r="Y102" i="10"/>
  <c r="AA102" i="10" s="1"/>
  <c r="AB102" i="10" s="1"/>
  <c r="Y98" i="10"/>
  <c r="AA98" i="10" s="1"/>
  <c r="AB98" i="10" s="1"/>
  <c r="Y84" i="10"/>
  <c r="AA84" i="10" s="1"/>
  <c r="AB84" i="10" s="1"/>
  <c r="Y81" i="10"/>
  <c r="AA81" i="10" s="1"/>
  <c r="AB81" i="10" s="1"/>
  <c r="Y128" i="10"/>
  <c r="AA128" i="10" s="1"/>
  <c r="AB128" i="10" s="1"/>
  <c r="Z132" i="10"/>
  <c r="AC132" i="10" s="1"/>
  <c r="AD132" i="10" s="1"/>
  <c r="AD136" i="10" s="1"/>
  <c r="Z108" i="10"/>
  <c r="AC108" i="10" s="1"/>
  <c r="Z137" i="10"/>
  <c r="AC137" i="10" s="1"/>
  <c r="Z130" i="10"/>
  <c r="AC130" i="10" s="1"/>
  <c r="Z114" i="10"/>
  <c r="AC114" i="10" s="1"/>
  <c r="Z107" i="10"/>
  <c r="AC107" i="10" s="1"/>
  <c r="Z98" i="10"/>
  <c r="AC98" i="10" s="1"/>
  <c r="Z96" i="10"/>
  <c r="AC96" i="10" s="1"/>
  <c r="Z92" i="10"/>
  <c r="AC92" i="10" s="1"/>
  <c r="Z90" i="10"/>
  <c r="AC90" i="10" s="1"/>
  <c r="Z139" i="10"/>
  <c r="AC139" i="10" s="1"/>
  <c r="Z128" i="10"/>
  <c r="AC128" i="10" s="1"/>
  <c r="Z120" i="10"/>
  <c r="AC120" i="10" s="1"/>
  <c r="Z116" i="10"/>
  <c r="AC116" i="10" s="1"/>
  <c r="Z102" i="10"/>
  <c r="AC102" i="10" s="1"/>
  <c r="Z84" i="10"/>
  <c r="AC84" i="10" s="1"/>
  <c r="Z81" i="10"/>
  <c r="AC81" i="10" s="1"/>
  <c r="Z71" i="10"/>
  <c r="AC71" i="10" s="1"/>
  <c r="Z122" i="10"/>
  <c r="AC122" i="10" s="1"/>
  <c r="Z87" i="10"/>
  <c r="AC87" i="10" s="1"/>
  <c r="AD87" i="10" s="1"/>
  <c r="K35" i="10"/>
  <c r="AG141" i="10"/>
  <c r="AG142" i="10" s="1"/>
  <c r="AG124" i="10"/>
  <c r="AG125" i="10" s="1"/>
  <c r="AG97" i="10"/>
  <c r="AG96" i="10"/>
  <c r="AG101" i="10" s="1"/>
  <c r="AG118" i="10"/>
  <c r="AG119" i="10" s="1"/>
  <c r="AG91" i="10"/>
  <c r="AG72" i="10"/>
  <c r="AG66" i="10"/>
  <c r="AG69" i="10" s="1"/>
  <c r="AG62" i="10"/>
  <c r="AG90" i="10"/>
  <c r="AE104" i="10"/>
  <c r="AE106" i="10" s="1"/>
  <c r="AE140" i="10"/>
  <c r="AE142" i="10" s="1"/>
  <c r="AE117" i="10"/>
  <c r="AE119" i="10" s="1"/>
  <c r="AE123" i="10"/>
  <c r="AE125" i="10" s="1"/>
  <c r="Y51" i="10"/>
  <c r="AA51" i="10" s="1"/>
  <c r="AB51" i="10" s="1"/>
  <c r="AD51" i="10" s="1"/>
  <c r="Y56" i="10"/>
  <c r="AA56" i="10" s="1"/>
  <c r="AB56" i="10" s="1"/>
  <c r="AD56" i="10" s="1"/>
  <c r="Z61" i="10"/>
  <c r="AC61" i="10" s="1"/>
  <c r="AG61" i="10"/>
  <c r="Y66" i="10"/>
  <c r="AA66" i="10" s="1"/>
  <c r="AB66" i="10" s="1"/>
  <c r="AD66" i="10" s="1"/>
  <c r="Z73" i="10"/>
  <c r="AC73" i="10" s="1"/>
  <c r="AH132" i="10"/>
  <c r="AH136" i="10" s="1"/>
  <c r="U136" i="10"/>
  <c r="Q116" i="10"/>
  <c r="Q119" i="10" s="1"/>
  <c r="U114" i="10" s="1"/>
  <c r="U128" i="10"/>
  <c r="U130" i="10"/>
  <c r="Q87" i="10"/>
  <c r="Q88" i="10" s="1"/>
  <c r="Q113" i="10"/>
  <c r="U107" i="10" s="1"/>
  <c r="Q120" i="10"/>
  <c r="Q125" i="10" s="1"/>
  <c r="U120" i="10" s="1"/>
  <c r="Q106" i="10"/>
  <c r="U102" i="10" s="1"/>
  <c r="AA58" i="10"/>
  <c r="AB58" i="10" s="1"/>
  <c r="AD58" i="10" s="1"/>
  <c r="AA100" i="10"/>
  <c r="AB100" i="10" s="1"/>
  <c r="AD100" i="10" s="1"/>
  <c r="AA53" i="10"/>
  <c r="AB53" i="10" s="1"/>
  <c r="AD53" i="10" s="1"/>
  <c r="AD54" i="10" s="1"/>
  <c r="AA63" i="10"/>
  <c r="AB63" i="10" s="1"/>
  <c r="AD63" i="10" s="1"/>
  <c r="AA94" i="10"/>
  <c r="AB94" i="10" s="1"/>
  <c r="AD94" i="10" s="1"/>
  <c r="AA68" i="10"/>
  <c r="AB68" i="10" s="1"/>
  <c r="AD68" i="10" s="1"/>
  <c r="Q126" i="10"/>
  <c r="Q127" i="10" s="1"/>
  <c r="U126" i="10" s="1"/>
  <c r="AH126" i="10" s="1"/>
  <c r="AH127" i="10" s="1"/>
  <c r="AG95" i="10" l="1"/>
  <c r="P31" i="1"/>
  <c r="P43" i="1"/>
  <c r="P46" i="1" s="1"/>
  <c r="P36" i="1"/>
  <c r="Q33" i="1" s="1"/>
  <c r="AA33" i="1" s="1"/>
  <c r="AD145" i="10"/>
  <c r="AD143" i="10"/>
  <c r="AD148" i="10" s="1"/>
  <c r="AI143" i="10" s="1"/>
  <c r="Q28" i="1"/>
  <c r="AA28" i="1" s="1"/>
  <c r="P32" i="1"/>
  <c r="Q32" i="1" s="1"/>
  <c r="Q38" i="1"/>
  <c r="AA38" i="1" s="1"/>
  <c r="P42" i="1"/>
  <c r="Q42" i="1" s="1"/>
  <c r="AB26" i="1"/>
  <c r="AC26" i="1" s="1"/>
  <c r="AE26" i="1" s="1"/>
  <c r="U38" i="1"/>
  <c r="W38" i="1" s="1"/>
  <c r="X38" i="1" s="1"/>
  <c r="Z38" i="1" s="1"/>
  <c r="Z41" i="1" s="1"/>
  <c r="U28" i="1"/>
  <c r="W28" i="1" s="1"/>
  <c r="X28" i="1" s="1"/>
  <c r="Z28" i="1" s="1"/>
  <c r="Z31" i="1" s="1"/>
  <c r="U43" i="1"/>
  <c r="W43" i="1" s="1"/>
  <c r="X43" i="1" s="1"/>
  <c r="Z43" i="1" s="1"/>
  <c r="Z46" i="1" s="1"/>
  <c r="U33" i="1"/>
  <c r="W33" i="1" s="1"/>
  <c r="X33" i="1" s="1"/>
  <c r="Z33" i="1" s="1"/>
  <c r="Z36" i="1" s="1"/>
  <c r="AD84" i="10"/>
  <c r="AI126" i="10"/>
  <c r="AL126" i="10" s="1"/>
  <c r="U101" i="10"/>
  <c r="AH96" i="10"/>
  <c r="AH101" i="10" s="1"/>
  <c r="U142" i="10"/>
  <c r="AH137" i="10"/>
  <c r="AH142" i="10" s="1"/>
  <c r="AH114" i="10"/>
  <c r="AH119" i="10" s="1"/>
  <c r="U119" i="10"/>
  <c r="U84" i="10"/>
  <c r="Q89" i="10"/>
  <c r="AG64" i="10"/>
  <c r="AD81" i="10"/>
  <c r="AD82" i="10" s="1"/>
  <c r="AD120" i="10"/>
  <c r="AD139" i="10"/>
  <c r="AD137" i="10"/>
  <c r="Q77" i="10"/>
  <c r="U71" i="10"/>
  <c r="AH81" i="10"/>
  <c r="AH82" i="10" s="1"/>
  <c r="U82" i="10"/>
  <c r="U83" i="10" s="1"/>
  <c r="AD96" i="10"/>
  <c r="Q60" i="10"/>
  <c r="U56" i="10"/>
  <c r="AD67" i="10"/>
  <c r="AD69" i="10" s="1"/>
  <c r="AD85" i="10"/>
  <c r="AD88" i="10" s="1"/>
  <c r="AD115" i="10"/>
  <c r="AH130" i="10"/>
  <c r="AH131" i="10" s="1"/>
  <c r="U131" i="10"/>
  <c r="AI132" i="10"/>
  <c r="AD73" i="10"/>
  <c r="AD107" i="10"/>
  <c r="AD108" i="10"/>
  <c r="AD61" i="10"/>
  <c r="AD64" i="10" s="1"/>
  <c r="Q55" i="10"/>
  <c r="U51" i="10"/>
  <c r="AD72" i="10"/>
  <c r="AD91" i="10"/>
  <c r="AD138" i="10"/>
  <c r="AH78" i="10"/>
  <c r="AH79" i="10" s="1"/>
  <c r="U79" i="10"/>
  <c r="U80" i="10" s="1"/>
  <c r="U125" i="10"/>
  <c r="AH120" i="10"/>
  <c r="AH125" i="10" s="1"/>
  <c r="AH128" i="10"/>
  <c r="AH129" i="10" s="1"/>
  <c r="U129" i="10"/>
  <c r="AD98" i="10"/>
  <c r="AD92" i="10"/>
  <c r="AD114" i="10"/>
  <c r="AD122" i="10"/>
  <c r="AG76" i="10"/>
  <c r="AD90" i="10"/>
  <c r="U66" i="10"/>
  <c r="Q70" i="10"/>
  <c r="AD97" i="10"/>
  <c r="AH102" i="10"/>
  <c r="AH106" i="10" s="1"/>
  <c r="U106" i="10"/>
  <c r="AH107" i="10"/>
  <c r="AH113" i="10" s="1"/>
  <c r="U113" i="10"/>
  <c r="AD128" i="10"/>
  <c r="AD129" i="10" s="1"/>
  <c r="AD102" i="10"/>
  <c r="AD116" i="10"/>
  <c r="AD130" i="10"/>
  <c r="AD131" i="10" s="1"/>
  <c r="AI130" i="10" s="1"/>
  <c r="AD71" i="10"/>
  <c r="AH48" i="10"/>
  <c r="AH49" i="10" s="1"/>
  <c r="U49" i="10"/>
  <c r="U50" i="10" s="1"/>
  <c r="AD103" i="10"/>
  <c r="AD57" i="10"/>
  <c r="AD59" i="10" s="1"/>
  <c r="AD121" i="10"/>
  <c r="Q65" i="10"/>
  <c r="U61" i="10"/>
  <c r="U127" i="10"/>
  <c r="O13" i="23"/>
  <c r="P13" i="23" l="1"/>
  <c r="Q13" i="23" s="1"/>
  <c r="S6" i="28"/>
  <c r="T6" i="28" s="1"/>
  <c r="AI128" i="10"/>
  <c r="P37" i="1"/>
  <c r="Q37" i="1" s="1"/>
  <c r="AL143" i="10"/>
  <c r="AJ143" i="10"/>
  <c r="AB28" i="1"/>
  <c r="AC28" i="1" s="1"/>
  <c r="AE28" i="1" s="1"/>
  <c r="AI26" i="1"/>
  <c r="AH26" i="1"/>
  <c r="AB38" i="1"/>
  <c r="AC38" i="1" s="1"/>
  <c r="AE38" i="1" s="1"/>
  <c r="Q43" i="1"/>
  <c r="AA43" i="1" s="1"/>
  <c r="AB43" i="1" s="1"/>
  <c r="AC43" i="1" s="1"/>
  <c r="AE43" i="1" s="1"/>
  <c r="P47" i="1"/>
  <c r="Q47" i="1" s="1"/>
  <c r="AB33" i="1"/>
  <c r="AC33" i="1" s="1"/>
  <c r="AE33" i="1" s="1"/>
  <c r="Z27" i="1"/>
  <c r="AA27" i="1" s="1"/>
  <c r="AD95" i="10"/>
  <c r="AI90" i="10" s="1"/>
  <c r="AL90" i="10" s="1"/>
  <c r="AJ126" i="10"/>
  <c r="AD101" i="10"/>
  <c r="AI96" i="10" s="1"/>
  <c r="O11" i="23" s="1"/>
  <c r="AD76" i="10"/>
  <c r="AD106" i="10"/>
  <c r="AI102" i="10" s="1"/>
  <c r="U76" i="10"/>
  <c r="U77" i="10" s="1"/>
  <c r="AH71" i="10"/>
  <c r="AH76" i="10" s="1"/>
  <c r="AL128" i="10"/>
  <c r="AJ128" i="10"/>
  <c r="O16" i="23"/>
  <c r="AL132" i="10"/>
  <c r="O15" i="23"/>
  <c r="AJ132" i="10"/>
  <c r="AI81" i="10"/>
  <c r="U88" i="10"/>
  <c r="U89" i="10" s="1"/>
  <c r="AH84" i="10"/>
  <c r="AH88" i="10" s="1"/>
  <c r="AI48" i="10"/>
  <c r="AH50" i="10" s="1"/>
  <c r="U54" i="10"/>
  <c r="U55" i="10" s="1"/>
  <c r="AH51" i="10"/>
  <c r="AH54" i="10" s="1"/>
  <c r="AI51" i="10" s="1"/>
  <c r="AD55" i="10" s="1"/>
  <c r="AD125" i="10"/>
  <c r="AI120" i="10" s="1"/>
  <c r="AH61" i="10"/>
  <c r="AH64" i="10" s="1"/>
  <c r="AI61" i="10" s="1"/>
  <c r="U64" i="10"/>
  <c r="U65" i="10" s="1"/>
  <c r="AL130" i="10"/>
  <c r="AJ130" i="10"/>
  <c r="O14" i="23"/>
  <c r="AI78" i="10"/>
  <c r="AD113" i="10"/>
  <c r="AI107" i="10" s="1"/>
  <c r="AD142" i="10"/>
  <c r="AI137" i="10" s="1"/>
  <c r="U69" i="10"/>
  <c r="U70" i="10" s="1"/>
  <c r="AH66" i="10"/>
  <c r="AH69" i="10" s="1"/>
  <c r="AI66" i="10" s="1"/>
  <c r="AD119" i="10"/>
  <c r="AI114" i="10" s="1"/>
  <c r="U59" i="10"/>
  <c r="U60" i="10" s="1"/>
  <c r="AH56" i="10"/>
  <c r="AH59" i="10" s="1"/>
  <c r="AI56" i="10" s="1"/>
  <c r="AH83" i="10"/>
  <c r="Z37" i="1" l="1"/>
  <c r="AA37" i="1" s="1"/>
  <c r="Z32" i="1"/>
  <c r="AA32" i="1" s="1"/>
  <c r="P15" i="23"/>
  <c r="Q15" i="23" s="1"/>
  <c r="S19" i="28"/>
  <c r="T19" i="28" s="1"/>
  <c r="P11" i="23"/>
  <c r="Q11" i="23" s="1"/>
  <c r="S9" i="28"/>
  <c r="T9" i="28" s="1"/>
  <c r="P16" i="23"/>
  <c r="Q16" i="23" s="1"/>
  <c r="S3" i="28"/>
  <c r="T3" i="28" s="1"/>
  <c r="Z42" i="1"/>
  <c r="AA42" i="1" s="1"/>
  <c r="P14" i="23"/>
  <c r="Q14" i="23" s="1"/>
  <c r="S4" i="28"/>
  <c r="T4" i="28" s="1"/>
  <c r="Q11" i="26"/>
  <c r="Q12" i="26"/>
  <c r="Q10" i="26"/>
  <c r="Q14" i="26"/>
  <c r="Q8" i="26"/>
  <c r="Q15" i="26"/>
  <c r="Q3" i="26"/>
  <c r="Q4" i="26"/>
  <c r="Q6" i="26"/>
  <c r="Q7" i="26"/>
  <c r="Q13" i="26"/>
  <c r="Q9" i="26"/>
  <c r="AH43" i="1"/>
  <c r="AI43" i="1"/>
  <c r="AL96" i="10"/>
  <c r="Z47" i="1"/>
  <c r="AA47" i="1" s="1"/>
  <c r="AH33" i="1"/>
  <c r="AI33" i="1"/>
  <c r="AH38" i="1"/>
  <c r="AI38" i="1"/>
  <c r="AH28" i="1"/>
  <c r="AI28" i="1"/>
  <c r="AJ90" i="10"/>
  <c r="O10" i="23"/>
  <c r="AD83" i="10"/>
  <c r="AJ96" i="10"/>
  <c r="AG55" i="10"/>
  <c r="AL102" i="10"/>
  <c r="E154" i="10" s="1"/>
  <c r="F154" i="10" s="1"/>
  <c r="O3" i="23" s="1"/>
  <c r="AJ102" i="10"/>
  <c r="AI71" i="10"/>
  <c r="AJ71" i="10" s="1"/>
  <c r="AH77" i="10"/>
  <c r="AF89" i="10"/>
  <c r="AH89" i="10"/>
  <c r="AE77" i="10"/>
  <c r="AH70" i="10"/>
  <c r="AD89" i="10"/>
  <c r="AH55" i="10"/>
  <c r="AG77" i="10"/>
  <c r="AF60" i="10"/>
  <c r="AH60" i="10"/>
  <c r="AE60" i="10"/>
  <c r="AD60" i="10"/>
  <c r="AG60" i="10"/>
  <c r="AJ56" i="10"/>
  <c r="AL56" i="10"/>
  <c r="O7" i="23"/>
  <c r="AH65" i="10"/>
  <c r="AD65" i="10"/>
  <c r="AE65" i="10"/>
  <c r="AF65" i="10"/>
  <c r="AJ61" i="10"/>
  <c r="AL61" i="10"/>
  <c r="AG65" i="10"/>
  <c r="O9" i="23"/>
  <c r="AL71" i="10"/>
  <c r="AI84" i="10"/>
  <c r="Q5" i="26" s="1"/>
  <c r="O6" i="23"/>
  <c r="AE55" i="10"/>
  <c r="AL66" i="10"/>
  <c r="AG70" i="10"/>
  <c r="AJ66" i="10"/>
  <c r="AE70" i="10"/>
  <c r="AG83" i="10"/>
  <c r="AF83" i="10"/>
  <c r="AE80" i="10"/>
  <c r="AF80" i="10"/>
  <c r="O5" i="23"/>
  <c r="AL48" i="10"/>
  <c r="AE50" i="10"/>
  <c r="AJ48" i="10"/>
  <c r="AF50" i="10"/>
  <c r="AE83" i="10"/>
  <c r="AG80" i="10"/>
  <c r="AD50" i="10"/>
  <c r="AG50" i="10"/>
  <c r="AD80" i="10"/>
  <c r="AL81" i="10"/>
  <c r="AJ81" i="10"/>
  <c r="AH80" i="10"/>
  <c r="AL114" i="10"/>
  <c r="AJ114" i="10"/>
  <c r="AL107" i="10"/>
  <c r="AJ107" i="10"/>
  <c r="O12" i="23"/>
  <c r="AJ51" i="10"/>
  <c r="AD70" i="10"/>
  <c r="AD77" i="10"/>
  <c r="AG89" i="10"/>
  <c r="AE89" i="10"/>
  <c r="AJ78" i="10"/>
  <c r="AL78" i="10"/>
  <c r="AL51" i="10"/>
  <c r="AF55" i="10"/>
  <c r="AF70" i="10"/>
  <c r="AF77" i="10"/>
  <c r="F160" i="10"/>
  <c r="O19" i="23" s="1"/>
  <c r="AL137" i="10"/>
  <c r="AJ137" i="10"/>
  <c r="AL120" i="10"/>
  <c r="AJ120" i="10"/>
  <c r="P3" i="23" l="1"/>
  <c r="Q3" i="23" s="1"/>
  <c r="S13" i="28"/>
  <c r="T13" i="28" s="1"/>
  <c r="P5" i="23"/>
  <c r="Q5" i="23" s="1"/>
  <c r="S5" i="28"/>
  <c r="T5" i="28" s="1"/>
  <c r="P6" i="23"/>
  <c r="Q6" i="23" s="1"/>
  <c r="S8" i="28"/>
  <c r="T8" i="28" s="1"/>
  <c r="P19" i="23"/>
  <c r="Q19" i="23" s="1"/>
  <c r="S18" i="28"/>
  <c r="T18" i="28" s="1"/>
  <c r="P10" i="23"/>
  <c r="Q10" i="23" s="1"/>
  <c r="S10" i="28"/>
  <c r="T10" i="28" s="1"/>
  <c r="E158" i="10"/>
  <c r="F158" i="10" s="1"/>
  <c r="O17" i="23" s="1"/>
  <c r="AI72" i="10"/>
  <c r="P12" i="23"/>
  <c r="Q12" i="23" s="1"/>
  <c r="S14" i="28"/>
  <c r="T14" i="28" s="1"/>
  <c r="P9" i="23"/>
  <c r="Q9" i="23" s="1"/>
  <c r="S12" i="28"/>
  <c r="T12" i="28" s="1"/>
  <c r="P7" i="23"/>
  <c r="Q7" i="23" s="1"/>
  <c r="S7" i="28"/>
  <c r="T7" i="28" s="1"/>
  <c r="AI50" i="1"/>
  <c r="AI52" i="1" s="1"/>
  <c r="R4" i="26"/>
  <c r="S4" i="26" s="1"/>
  <c r="T16" i="29"/>
  <c r="U16" i="29" s="1"/>
  <c r="R13" i="26"/>
  <c r="S13" i="26" s="1"/>
  <c r="T13" i="29"/>
  <c r="U13" i="29" s="1"/>
  <c r="R3" i="26"/>
  <c r="S3" i="26" s="1"/>
  <c r="T15" i="29"/>
  <c r="U15" i="29" s="1"/>
  <c r="R10" i="26"/>
  <c r="S10" i="26" s="1"/>
  <c r="T9" i="29"/>
  <c r="U9" i="29" s="1"/>
  <c r="R7" i="26"/>
  <c r="S7" i="26" s="1"/>
  <c r="T11" i="29"/>
  <c r="U11" i="29" s="1"/>
  <c r="R15" i="26"/>
  <c r="S15" i="26" s="1"/>
  <c r="T17" i="29"/>
  <c r="U17" i="29" s="1"/>
  <c r="R12" i="26"/>
  <c r="S12" i="26" s="1"/>
  <c r="T7" i="29"/>
  <c r="U7" i="29" s="1"/>
  <c r="R9" i="26"/>
  <c r="S9" i="26" s="1"/>
  <c r="T12" i="29"/>
  <c r="U12" i="29" s="1"/>
  <c r="R14" i="26"/>
  <c r="S14" i="26" s="1"/>
  <c r="T10" i="29"/>
  <c r="U10" i="29" s="1"/>
  <c r="R5" i="26"/>
  <c r="S5" i="26" s="1"/>
  <c r="T5" i="29"/>
  <c r="U5" i="29" s="1"/>
  <c r="R6" i="26"/>
  <c r="S6" i="26" s="1"/>
  <c r="T14" i="29"/>
  <c r="U14" i="29" s="1"/>
  <c r="R8" i="26"/>
  <c r="S8" i="26" s="1"/>
  <c r="T8" i="29"/>
  <c r="U8" i="29" s="1"/>
  <c r="R11" i="26"/>
  <c r="S11" i="26" s="1"/>
  <c r="T6" i="29"/>
  <c r="U6" i="29" s="1"/>
  <c r="AH50" i="1"/>
  <c r="AH52" i="1" s="1"/>
  <c r="AH53" i="1" s="1"/>
  <c r="AH54" i="1" s="1"/>
  <c r="AI85" i="10"/>
  <c r="AL84" i="10"/>
  <c r="AJ84" i="10"/>
  <c r="AL72" i="10"/>
  <c r="O8" i="23"/>
  <c r="AJ72" i="10"/>
  <c r="E159" i="10"/>
  <c r="F159" i="10" s="1"/>
  <c r="O18" i="23" s="1"/>
  <c r="E155" i="10"/>
  <c r="F155" i="10" s="1"/>
  <c r="O4" i="23" s="1"/>
  <c r="P18" i="23" l="1"/>
  <c r="Q18" i="23" s="1"/>
  <c r="S17" i="28"/>
  <c r="T17" i="28" s="1"/>
  <c r="P8" i="23"/>
  <c r="Q8" i="23" s="1"/>
  <c r="S11" i="28"/>
  <c r="T11" i="28" s="1"/>
  <c r="P17" i="23"/>
  <c r="Q17" i="23" s="1"/>
  <c r="S15" i="28"/>
  <c r="T15" i="28" s="1"/>
  <c r="P4" i="23"/>
  <c r="Q4" i="23" s="1"/>
  <c r="S16" i="28"/>
  <c r="T16" i="28" s="1"/>
  <c r="AL85" i="10"/>
  <c r="AI152" i="10" s="1"/>
  <c r="AI154" i="10" s="1"/>
  <c r="AJ85" i="10"/>
  <c r="AL152" i="10" l="1"/>
  <c r="AK152" i="10"/>
  <c r="AK154" i="10" s="1"/>
  <c r="AG155" i="10" s="1"/>
  <c r="AG156" i="10" s="1"/>
  <c r="AJ15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02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02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N5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6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7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8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0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1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2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3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4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5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6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7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16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16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16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16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16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16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16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16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16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16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16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O3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O4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O15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19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19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19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19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19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19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19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19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19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19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N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0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6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05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05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05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05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07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07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N4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9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0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1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2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3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4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5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6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7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8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9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0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1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2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3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4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5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6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2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0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1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2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3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4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5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6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7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8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39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40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41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42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43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44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0A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0A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N4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5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6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7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8" authorId="0" shapeId="0" xr:uid="{00000000-0006-0000-0E00-00000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9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0" authorId="0" shapeId="0" xr:uid="{00000000-0006-0000-0E00-00000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1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2" authorId="0" shapeId="0" xr:uid="{00000000-0006-0000-0E00-00000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3" authorId="0" shapeId="0" xr:uid="{00000000-0006-0000-0E00-00000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4" authorId="0" shapeId="0" xr:uid="{00000000-0006-0000-0E00-00000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5" authorId="0" shapeId="0" xr:uid="{00000000-0006-0000-0E00-00000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6" authorId="0" shapeId="0" xr:uid="{00000000-0006-0000-0E00-00000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harshitg</author>
    <author>SHEKHAR  GUPTA</author>
  </authors>
  <commentList>
    <comment ref="AS5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56" authorId="0" shapeId="0" xr:uid="{00000000-0006-0000-1000-000002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B61" authorId="1" shapeId="0" xr:uid="{00000000-0006-0000-1000-000003000000}">
      <text>
        <r>
          <rPr>
            <b/>
            <sz val="18"/>
            <color indexed="81"/>
            <rFont val="Tahoma"/>
            <family val="2"/>
          </rPr>
          <t>SHEKHAR  GUPTA:  Part not avl in BajajSons Haridwar PO &amp; VTV.</t>
        </r>
      </text>
    </comment>
    <comment ref="B66" authorId="1" shapeId="0" xr:uid="{00000000-0006-0000-1000-000004000000}">
      <text>
        <r>
          <rPr>
            <b/>
            <sz val="18"/>
            <color indexed="81"/>
            <rFont val="Tahoma"/>
            <family val="2"/>
          </rPr>
          <t>SHEKHAR  GUPTA:</t>
        </r>
        <r>
          <rPr>
            <sz val="18"/>
            <color indexed="81"/>
            <rFont val="Tahoma"/>
            <family val="2"/>
          </rPr>
          <t xml:space="preserve">
Part not avl in BajajSons Haridwar PO &amp; VTV.</t>
        </r>
      </text>
    </comment>
    <comment ref="AS90" authorId="0" shapeId="0" xr:uid="{00000000-0006-0000-1000-000005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96" authorId="0" shapeId="0" xr:uid="{00000000-0006-0000-1000-000006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4053a-198-9000 would not be used, directions from Naveen bhatt and PPC</t>
        </r>
      </text>
    </comment>
    <comment ref="AS102" authorId="0" shapeId="0" xr:uid="{00000000-0006-0000-1000-000007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07" authorId="0" shapeId="0" xr:uid="{00000000-0006-0000-1000-000008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14" authorId="0" shapeId="0" xr:uid="{00000000-0006-0000-1000-000009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0" authorId="0" shapeId="0" xr:uid="{00000000-0006-0000-1000-00000A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26" authorId="0" shapeId="0" xr:uid="{00000000-0006-0000-1000-00000B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37" authorId="0" shapeId="0" xr:uid="{00000000-0006-0000-1000-00000C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  <comment ref="AS143" authorId="0" shapeId="0" xr:uid="{00000000-0006-0000-1000-00000D000000}">
      <text>
        <r>
          <rPr>
            <b/>
            <sz val="9"/>
            <color indexed="81"/>
            <rFont val="Tahoma"/>
            <family val="2"/>
          </rPr>
          <t>harshitg:</t>
        </r>
        <r>
          <rPr>
            <sz val="9"/>
            <color indexed="81"/>
            <rFont val="Tahoma"/>
            <family val="2"/>
          </rPr>
          <t xml:space="preserve">
4053a-kst-9400 would be used instead, as per directions from Naveen bhat and ppc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SARITA MANSARAM JAT</author>
  </authors>
  <commentList>
    <comment ref="N6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7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9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0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1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2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3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4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5" authorId="0" shapeId="0" xr:uid="{00000000-0006-0000-1100-00000A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6" authorId="0" shapeId="0" xr:uid="{00000000-0006-0000-1100-00000B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7" authorId="0" shapeId="0" xr:uid="{00000000-0006-0000-1100-00000C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  <comment ref="N18" authorId="0" shapeId="0" xr:uid="{00000000-0006-0000-1100-00000D000000}">
      <text>
        <r>
          <rPr>
            <b/>
            <sz val="9"/>
            <color indexed="81"/>
            <rFont val="Tahoma"/>
            <family val="2"/>
          </rPr>
          <t>SARITA MANSARAM JAT:</t>
        </r>
        <r>
          <rPr>
            <sz val="9"/>
            <color indexed="81"/>
            <rFont val="Tahoma"/>
            <family val="2"/>
          </rPr>
          <t xml:space="preserve">
01.04.2019 RM Base</t>
        </r>
      </text>
    </comment>
  </commentList>
</comments>
</file>

<file path=xl/sharedStrings.xml><?xml version="1.0" encoding="utf-8"?>
<sst xmlns="http://schemas.openxmlformats.org/spreadsheetml/2006/main" count="5770" uniqueCount="449">
  <si>
    <t>COST PROPOSAL ON ACCOUNT OF RM PRICE CHANGE W.E.F.01.01.2010</t>
  </si>
  <si>
    <t xml:space="preserve">SHEET METAL </t>
  </si>
  <si>
    <t>1ST OCT, 09 BASE</t>
  </si>
  <si>
    <t>1ST JAN 10 BASE</t>
  </si>
  <si>
    <t>EXISTING HHML BASE</t>
  </si>
  <si>
    <t>RATE FOR BIGGER/CRITICAL PROFILE PARTS (Rs/Kg)</t>
  </si>
  <si>
    <t>RATE FOR SMALLER PARTS (Rs/Kg)</t>
  </si>
  <si>
    <t>INC/Kg</t>
  </si>
  <si>
    <t>NUT COST</t>
  </si>
  <si>
    <t xml:space="preserve">EDD </t>
  </si>
  <si>
    <t>PART NAME</t>
  </si>
  <si>
    <t>EXISTING HHML BASE PRICE</t>
  </si>
  <si>
    <t xml:space="preserve">REVISED PRICE </t>
  </si>
  <si>
    <t xml:space="preserve">DD </t>
  </si>
  <si>
    <t xml:space="preserve">NUT M5 </t>
  </si>
  <si>
    <t xml:space="preserve"> D  </t>
  </si>
  <si>
    <t>NUT M6</t>
  </si>
  <si>
    <t>HR</t>
  </si>
  <si>
    <t>NUT M8</t>
  </si>
  <si>
    <t>SCRAP</t>
  </si>
  <si>
    <t>NUT SQ 5</t>
  </si>
  <si>
    <t>ERW TUBE</t>
  </si>
  <si>
    <t>NUT SQ 6</t>
  </si>
  <si>
    <t>CDLC WIRE</t>
  </si>
  <si>
    <t>NUT SQ 8</t>
  </si>
  <si>
    <t>EN8</t>
  </si>
  <si>
    <t>S.NO</t>
  </si>
  <si>
    <t>PART DESCRIPTION</t>
  </si>
  <si>
    <t>PART NO</t>
  </si>
  <si>
    <t>NO OFF</t>
  </si>
  <si>
    <t>LEVEL 2 PARTS DETAIL</t>
  </si>
  <si>
    <t>RM</t>
  </si>
  <si>
    <t>WT DETAILS</t>
  </si>
  <si>
    <t>EXISTING</t>
  </si>
  <si>
    <t xml:space="preserve">EXISTING PRICE </t>
  </si>
  <si>
    <t>LANDED PRICE</t>
  </si>
  <si>
    <t>REVISED</t>
  </si>
  <si>
    <t xml:space="preserve"> IMPACT (Rs)</t>
  </si>
  <si>
    <t>DEP RATE</t>
  </si>
  <si>
    <t xml:space="preserve">WTD AVG </t>
  </si>
  <si>
    <t>SPL+</t>
  </si>
  <si>
    <t>PASS</t>
  </si>
  <si>
    <t>GROSS WT IN Kg</t>
  </si>
  <si>
    <t>SCRAP WT IN Kg</t>
  </si>
  <si>
    <t>NET WT IN Kg</t>
  </si>
  <si>
    <t>R/M BASE</t>
  </si>
  <si>
    <t>SCRAP RATE</t>
  </si>
  <si>
    <t>GROSS RMC</t>
  </si>
  <si>
    <t>GROSS RMCINCLUDING MODVAT LOSS</t>
  </si>
  <si>
    <t>SCRAP COST</t>
  </si>
  <si>
    <t>NET RMC</t>
  </si>
  <si>
    <t>CONV</t>
  </si>
  <si>
    <t>TOTAL PRICE</t>
  </si>
  <si>
    <t>RS    /KG</t>
  </si>
  <si>
    <t>RS   /KG</t>
  </si>
  <si>
    <t>Rs    /Pc</t>
  </si>
  <si>
    <t>Rs   /Pc</t>
  </si>
  <si>
    <t>RS/KG</t>
  </si>
  <si>
    <t>RS     /KG</t>
  </si>
  <si>
    <t>Rs     /Pc</t>
  </si>
  <si>
    <t>DD</t>
  </si>
  <si>
    <t>2 NOS</t>
  </si>
  <si>
    <t>IMPACT OF RAW MATERIAL PRICE CHANGE</t>
  </si>
  <si>
    <t>TOTAL IMPACT/VEH. (Rs.)</t>
  </si>
  <si>
    <t>QTY FOR  (JAN 10  TO MAR'10)</t>
  </si>
  <si>
    <t>IMPACT / ANNUM 
(Rs. In lacs)</t>
  </si>
  <si>
    <t>TOTAL IMPACT 
(Rs. In lacs)</t>
  </si>
  <si>
    <t>WTD AVG IMPACT/VEH
 IN Rs</t>
  </si>
  <si>
    <t>POWDER COATING</t>
  </si>
  <si>
    <t>WELDING</t>
  </si>
  <si>
    <t>OFFCUTS</t>
  </si>
  <si>
    <t>SCRAP TURNING</t>
  </si>
  <si>
    <t>CEW TUBE</t>
  </si>
  <si>
    <t>28256-198-0000</t>
  </si>
  <si>
    <t>PLATE RATCHET GUIDE</t>
  </si>
  <si>
    <t>4053A-198-9000</t>
  </si>
  <si>
    <t>ADJUSTER CHAIN R SUB ASSY.</t>
  </si>
  <si>
    <t>PLATE ADJUSTOR</t>
  </si>
  <si>
    <t>CRC</t>
  </si>
  <si>
    <t>BOLT ADJUSTOR</t>
  </si>
  <si>
    <t>NUT HEX 6 MM</t>
  </si>
  <si>
    <t>4054A-198-9000</t>
  </si>
  <si>
    <t>ADJUSTER CHAIN L SUB ASSY.</t>
  </si>
  <si>
    <t>4053A-198-7700</t>
  </si>
  <si>
    <t>4054A-198-7700</t>
  </si>
  <si>
    <t>M/S BAJAJ SONS HARIDWAR</t>
  </si>
  <si>
    <t xml:space="preserve">MODVAT LOSS </t>
  </si>
  <si>
    <t>PLATING</t>
  </si>
  <si>
    <t>RM %</t>
  </si>
  <si>
    <t>MFZN2B</t>
  </si>
  <si>
    <t>4053A-KWH-9600</t>
  </si>
  <si>
    <t>4054A-KWH-9600</t>
  </si>
  <si>
    <t>94101-06000</t>
  </si>
  <si>
    <t>90302-KBP-9000</t>
  </si>
  <si>
    <t>Nut Spl 6 mm</t>
  </si>
  <si>
    <t>1 NOS</t>
  </si>
  <si>
    <t>WASHER PLAIN 6 MM</t>
  </si>
  <si>
    <t>D</t>
  </si>
  <si>
    <t>PLATE STOPPER</t>
  </si>
  <si>
    <t>12212-KRM-8400</t>
  </si>
  <si>
    <t xml:space="preserve">PLATE </t>
  </si>
  <si>
    <t>14515-KRM-8400</t>
  </si>
  <si>
    <t>PLATE TENSIONER SET</t>
  </si>
  <si>
    <t>77260-KVE-9000</t>
  </si>
  <si>
    <t>BAR ASSY SEAT LOCK</t>
  </si>
  <si>
    <t>BAR</t>
  </si>
  <si>
    <t>EN32B</t>
  </si>
  <si>
    <t>RUBBER</t>
  </si>
  <si>
    <t>BOP</t>
  </si>
  <si>
    <t>ERW</t>
  </si>
  <si>
    <t>MFZN2C</t>
  </si>
  <si>
    <t>VTV Autofit</t>
  </si>
  <si>
    <t>4053A-KST-9400</t>
  </si>
  <si>
    <t>4054A-KST-9400</t>
  </si>
  <si>
    <t>M/S BAJAJ SONS HARIDWAR(100561)</t>
  </si>
  <si>
    <t>XTREME</t>
  </si>
  <si>
    <t>HUNK</t>
  </si>
  <si>
    <t>PASS PRO</t>
  </si>
  <si>
    <t>SPL ISMART</t>
  </si>
  <si>
    <t>SPL +</t>
  </si>
  <si>
    <t>SPL PRO</t>
  </si>
  <si>
    <t/>
  </si>
  <si>
    <t>CRCA &amp; HRCS</t>
  </si>
  <si>
    <t>LANDED RM RATE</t>
  </si>
  <si>
    <t>RM RATE</t>
  </si>
  <si>
    <t>Existing</t>
  </si>
  <si>
    <t>Revised</t>
  </si>
  <si>
    <t>43451-ABA-0000</t>
  </si>
  <si>
    <t>ROD COMP RR BRAKE</t>
  </si>
  <si>
    <t>PLATE BRK SPG</t>
  </si>
  <si>
    <t>ROD RR BRK</t>
  </si>
  <si>
    <t>43451-ABA-0000-20</t>
  </si>
  <si>
    <t>35C8</t>
  </si>
  <si>
    <t>SPOT WELDING</t>
  </si>
  <si>
    <t>Part Description</t>
  </si>
  <si>
    <t>IMPACT</t>
  </si>
  <si>
    <t>SPD PARTS PRICE MOVEMENT</t>
  </si>
  <si>
    <t>Part No.</t>
  </si>
  <si>
    <t>EXI PRICE</t>
  </si>
  <si>
    <t>REV PRICE</t>
  </si>
  <si>
    <t>S. No.</t>
  </si>
  <si>
    <t>43451ABA000</t>
  </si>
  <si>
    <t>GPC PARTS PRICE MOVEMENT</t>
  </si>
  <si>
    <t>Sl No</t>
  </si>
  <si>
    <t>PO Number</t>
  </si>
  <si>
    <t>Item</t>
  </si>
  <si>
    <t>Vendor</t>
  </si>
  <si>
    <t>Part Code</t>
  </si>
  <si>
    <t>Price</t>
  </si>
  <si>
    <t>Effective</t>
  </si>
  <si>
    <t>Ammort/HMCL input cost,If Any</t>
  </si>
  <si>
    <t>HSPG</t>
  </si>
  <si>
    <t>ROD COMP RR BRK</t>
  </si>
  <si>
    <t>HHHU</t>
  </si>
  <si>
    <t>ADJUSTER CHAIN L SUB ASSY</t>
  </si>
  <si>
    <t>ADJUSTER CHAIN R SUB ASSY</t>
  </si>
  <si>
    <t>ADJUSTER CHAIN RIGHT SUB.ASSY.</t>
  </si>
  <si>
    <t>ADJUSTER CHAIN LEFT SUB.ASSY.</t>
  </si>
  <si>
    <t>HP3N</t>
  </si>
  <si>
    <t>Impact</t>
  </si>
  <si>
    <t>Remarks</t>
  </si>
  <si>
    <t>Direct Vendor</t>
  </si>
  <si>
    <t>Direct Vendor Name</t>
  </si>
  <si>
    <t>Indirect Vendor</t>
  </si>
  <si>
    <t>Indirect Vendor Name</t>
  </si>
  <si>
    <t>Order No</t>
  </si>
  <si>
    <t>Linenum</t>
  </si>
  <si>
    <t>Effective Date</t>
  </si>
  <si>
    <t>Ammendment No</t>
  </si>
  <si>
    <t>Old Price</t>
  </si>
  <si>
    <t>New Price</t>
  </si>
  <si>
    <t>SUNMAX AUTO ENGINEERING PVT LIMITED</t>
  </si>
  <si>
    <t>BAJAJSONS LIMITED (UNIT HARIDWAR)</t>
  </si>
  <si>
    <t>95015-53000</t>
  </si>
  <si>
    <t>PIN C JOINT</t>
  </si>
  <si>
    <t>A G INDUSTRIES PVT. LTD.</t>
  </si>
  <si>
    <t>84702-KCC-9000</t>
  </si>
  <si>
    <t>COLLAR STAY NO.PLATE SET</t>
  </si>
  <si>
    <t>Satyam Auto Components Pvt. Ltd.</t>
  </si>
  <si>
    <t>50134-KCC-9000</t>
  </si>
  <si>
    <t>BOLT RR CUSHION</t>
  </si>
  <si>
    <t>ROCKMAN INDUSTRIES LTD</t>
  </si>
  <si>
    <t>11333-198-9000</t>
  </si>
  <si>
    <t>PIPE OIL</t>
  </si>
  <si>
    <t>42620-198-9000</t>
  </si>
  <si>
    <t>COLLAR AXLE RR DISTANCE</t>
  </si>
  <si>
    <t>42620-GB6-9200</t>
  </si>
  <si>
    <t>COLLAR REAR AXLE DIST</t>
  </si>
  <si>
    <t>43103-397-6300</t>
  </si>
  <si>
    <t>PIN  FR. BRAKE (SHOE) ANCHOR</t>
  </si>
  <si>
    <t>43141-KST-9200</t>
  </si>
  <si>
    <t>CAM REAR BRAKE</t>
  </si>
  <si>
    <t>43141-KTC-9000</t>
  </si>
  <si>
    <t>CAM, REAR BRAKE</t>
  </si>
  <si>
    <t>44620-400-0000</t>
  </si>
  <si>
    <t>COLLAR FRONT  AXLE DIST</t>
  </si>
  <si>
    <t>45103-400-3000</t>
  </si>
  <si>
    <t>PIN BRAKE(SHOE ANCHOR)  OR</t>
  </si>
  <si>
    <t>45141-KTC-9000</t>
  </si>
  <si>
    <t>CAM FR.BRAKE</t>
  </si>
  <si>
    <t>AUTOFIT PVT LTD</t>
  </si>
  <si>
    <t>42620-KTR-7000</t>
  </si>
  <si>
    <t>Hema Engineering Industries Ltd</t>
  </si>
  <si>
    <t>MEENAKSHI POLYMERS PRIVATE LIMITED</t>
  </si>
  <si>
    <t>RICO AUTO INDUSTRIES LIMITED</t>
  </si>
  <si>
    <t>90805-GHB-3000</t>
  </si>
  <si>
    <t>PLUG CONE TYPE 6X7</t>
  </si>
  <si>
    <t>ENDURANCE TECHNOLOGIES LTD</t>
  </si>
  <si>
    <t>ZGSP173737</t>
  </si>
  <si>
    <t>ZHOE173751</t>
  </si>
  <si>
    <t>ZNGC173777</t>
  </si>
  <si>
    <t>50353AAT000</t>
  </si>
  <si>
    <t>PLATE ENGINE HANGER RR</t>
  </si>
  <si>
    <t>50353-AAT-0000</t>
  </si>
  <si>
    <t>PLATE</t>
  </si>
  <si>
    <t>STAY GUIDE</t>
  </si>
  <si>
    <t>Powder Coating</t>
  </si>
  <si>
    <t>Tacking</t>
  </si>
  <si>
    <t>Welding</t>
  </si>
  <si>
    <t>Hex Nut M8</t>
  </si>
  <si>
    <t>94030-08000</t>
  </si>
  <si>
    <t>QTY FOR FY'FY 2017-18 Oct to March</t>
  </si>
  <si>
    <t xml:space="preserve">COST PROPOSAL ON ACCOUNT OF RM RATES CHANGE W.E.F. </t>
  </si>
  <si>
    <t>SUPER AUTO INDIA LTD.</t>
  </si>
  <si>
    <t>SHIVAM AUTOTECH LIMITED</t>
  </si>
  <si>
    <t>43451-AAG-9000</t>
  </si>
  <si>
    <t>43451-AAH-F000</t>
  </si>
  <si>
    <t>ROD COMP.RR.BRK</t>
  </si>
  <si>
    <t>Impact of  Price Change WEF. 01.10.2018</t>
  </si>
  <si>
    <t>SAE1541</t>
  </si>
  <si>
    <t>Joint Break Rod</t>
  </si>
  <si>
    <t>Stopper Pin Joint</t>
  </si>
  <si>
    <t>SAE 1541</t>
  </si>
  <si>
    <t>Existing PIR Price</t>
  </si>
  <si>
    <t>Difference</t>
  </si>
  <si>
    <t>Revised PIR Price</t>
  </si>
  <si>
    <t>28215-AAF-4000</t>
  </si>
  <si>
    <t>PLATE KICK STOPPER</t>
  </si>
  <si>
    <t>43451AAF400</t>
  </si>
  <si>
    <t>Existing SAP Price</t>
  </si>
  <si>
    <t>22810-198-0000</t>
  </si>
  <si>
    <t>LEVER COMP.CLUTCH</t>
  </si>
  <si>
    <t>Machining Part</t>
  </si>
  <si>
    <t>16MnCr5</t>
  </si>
  <si>
    <t>Super screw</t>
  </si>
  <si>
    <t>Pooja Forge</t>
  </si>
  <si>
    <t>% Impact</t>
  </si>
  <si>
    <t>Top Sheet_Bajajsons UTR (100561)</t>
  </si>
  <si>
    <t>01.10.2019</t>
  </si>
  <si>
    <t>ZHOE190106</t>
  </si>
  <si>
    <t>28117-ACK-0100</t>
  </si>
  <si>
    <t>SET PLATE,STARTING SPROCKET</t>
  </si>
  <si>
    <t>ZHOE190107</t>
  </si>
  <si>
    <t>1450A-ACK-0000</t>
  </si>
  <si>
    <t>ARM ASSY CAM CHAIN TENSIONER</t>
  </si>
  <si>
    <t>ZHOE190111</t>
  </si>
  <si>
    <t>11218-ACK-0000</t>
  </si>
  <si>
    <t>PLATE OIL STOPPER</t>
  </si>
  <si>
    <t>43451-AAF-4000</t>
  </si>
  <si>
    <t>Top Sheet V2V_Bajajsons UTR (100561)</t>
  </si>
  <si>
    <t>14505-ACK-0000</t>
  </si>
  <si>
    <t>14506-ACK-0000</t>
  </si>
  <si>
    <t>14502-086-000R</t>
  </si>
  <si>
    <t xml:space="preserve">PIN TENSIONER ROLLER </t>
  </si>
  <si>
    <t>BUSH ARM TENSIONER</t>
  </si>
  <si>
    <t xml:space="preserve">ROLLER CAM CHAIN TENSIONER </t>
  </si>
  <si>
    <t>01.04.2020</t>
  </si>
  <si>
    <t>Existing WEF-  01.10.2019</t>
  </si>
  <si>
    <t>Plant</t>
  </si>
  <si>
    <t>01.09.2020</t>
  </si>
  <si>
    <t>LIFELONG INDIA PVT. LTD.</t>
  </si>
  <si>
    <t>RICO AUTO INDUSTRIES LTD.(GRG)</t>
  </si>
  <si>
    <t>LIFELONG INDIA PVT. LTD</t>
  </si>
  <si>
    <t>Shivam Autotech Limited</t>
  </si>
  <si>
    <t>19.02.2020</t>
  </si>
  <si>
    <t>04.06.2020</t>
  </si>
  <si>
    <t>01-04-2020 Price Regularize</t>
  </si>
  <si>
    <t>Existing WEF-  01.04.2020</t>
  </si>
  <si>
    <t>28.12.2020                                                                                                                            Dynamic List Display                                                                                                                                   1</t>
  </si>
  <si>
    <t>01.10.2020</t>
  </si>
  <si>
    <t>05.06.2020</t>
  </si>
  <si>
    <t>01-09-2020 Price Regularize</t>
  </si>
  <si>
    <t>05.01.2021                                                                                                                            Dynamic List Display                                                                                                                                   1</t>
  </si>
  <si>
    <t>Existing WEF-  01.09.2020</t>
  </si>
  <si>
    <t>01-10-2020 Price Regularize</t>
  </si>
  <si>
    <t>Delta -</t>
  </si>
  <si>
    <t>Delta +</t>
  </si>
  <si>
    <t>SUPER SCREWS PVT. LTD./MITTER FASTENERS</t>
  </si>
  <si>
    <t>26.03.2021                                                                                                                            Dynamic List Display                                                                                                                                   1</t>
  </si>
  <si>
    <t>01.01.2021</t>
  </si>
  <si>
    <t>50130-088-9500</t>
  </si>
  <si>
    <t>PIPE COMP.REAR FORK PIVOT</t>
  </si>
  <si>
    <t>01.07.2017</t>
  </si>
  <si>
    <t>16215-KCC-8700</t>
  </si>
  <si>
    <t>JOINT</t>
  </si>
  <si>
    <t>01.04.2018</t>
  </si>
  <si>
    <t>CONV INC</t>
  </si>
  <si>
    <t>%</t>
  </si>
  <si>
    <t>&gt; 70%</t>
  </si>
  <si>
    <t>&lt; 70%</t>
  </si>
  <si>
    <t>Existing WEF-  01.10.2020</t>
  </si>
  <si>
    <t>Vendor Code</t>
  </si>
  <si>
    <t>Vendor Name</t>
  </si>
  <si>
    <t>GPC Part Code</t>
  </si>
  <si>
    <t>Part Desc</t>
  </si>
  <si>
    <t>Pre-primary
code</t>
  </si>
  <si>
    <t>Pre-primary 
size</t>
  </si>
  <si>
    <t>Primary 
MOQ</t>
  </si>
  <si>
    <t>Primary
code</t>
  </si>
  <si>
    <t>Primary size</t>
  </si>
  <si>
    <t>Secoandry 
MOQ</t>
  </si>
  <si>
    <t>Secondary 
code</t>
  </si>
  <si>
    <t>Secondary 
 size</t>
  </si>
  <si>
    <t>Sealing type</t>
  </si>
  <si>
    <t>14515ABZ000</t>
  </si>
  <si>
    <t>LAM.POUCH 150X150 MM.WT-3.408KG/1000PCS</t>
  </si>
  <si>
    <t>24241AAF400</t>
  </si>
  <si>
    <t>SHAFT GEAR SHIFT FORK</t>
  </si>
  <si>
    <t>LAM.POUCH 120X100 MM.WT-1.818KG/1000PCS</t>
  </si>
  <si>
    <t>24610ABZ000</t>
  </si>
  <si>
    <t>SPINDLE COMPGEAR SHIFT</t>
  </si>
  <si>
    <t xml:space="preserve">DUPLEX.BOX 110X85X210 (3PLY)UV </t>
  </si>
  <si>
    <t>42303AAF410</t>
  </si>
  <si>
    <t>SLEEVE REAR WHEEL</t>
  </si>
  <si>
    <t>LAM.POUCH 120X150 MM.WT-2.727KG/1000PCS</t>
  </si>
  <si>
    <t>LAM.POUCH 90X560 MM.WT-7.635KG/1000PCS</t>
  </si>
  <si>
    <t>50512AAF400</t>
  </si>
  <si>
    <t>PIPE RR BRAKE PIVOT</t>
  </si>
  <si>
    <t>LAM.POUCH 170X200 MM.WT-5.151KG/1000PCS</t>
  </si>
  <si>
    <t>FOR Price
 WEF 01.04.2020
(Price / 100 pcs)</t>
  </si>
  <si>
    <t>Basic Cost
(Rs/pc)</t>
  </si>
  <si>
    <t>Packing cost/ Pc.</t>
  </si>
  <si>
    <t>FOR Price 
WEF 01.01.2021 
Price / 100 pcs</t>
  </si>
  <si>
    <t>IMPACT COST (RS/PC)</t>
  </si>
  <si>
    <t>Material code</t>
  </si>
  <si>
    <t>Material Description</t>
  </si>
  <si>
    <t>Ex works Price
 WEF 01.04.2020
(Price / 100 pcs)</t>
  </si>
  <si>
    <t>Ex works Price
 WEF 01.01.2021
(Price / 100 pcs)</t>
  </si>
  <si>
    <t>LAMINATED POUCH,SIZE-90 X 90  MM</t>
  </si>
  <si>
    <t>LAMINATED POUCH,SIZE-120 X 100  MM</t>
  </si>
  <si>
    <t>LAMINATED POUCH,SIZE-120 X 150  MM</t>
  </si>
  <si>
    <t>LAMINATED POUCH,SIZE-120 X 250  MM</t>
  </si>
  <si>
    <t>LAMINATED POUCH,SIZE-120 X 300  MM</t>
  </si>
  <si>
    <t>LAMINATED POUCH,SIZE-170 X 200  MM</t>
  </si>
  <si>
    <t>LAMINATED POUCH,SIZE-170 X 250  MM</t>
  </si>
  <si>
    <t>LAMINATED POUCH,SIZE-190 X 440  MM</t>
  </si>
  <si>
    <t>LAMINATED POUCH,SIZE-190 X 540  MM</t>
  </si>
  <si>
    <t>LAMINATED POUCH,SIZE-190 X 600  MM</t>
  </si>
  <si>
    <t>LAMINATED POUCH,SIZE-220 X 300  MM</t>
  </si>
  <si>
    <t>LAMINATED POUCH,SIZE-260 X 350  MM</t>
  </si>
  <si>
    <t>LAMINATED POUCH,SIZE-300 X 800 MM</t>
  </si>
  <si>
    <t>LAMINATED POUCH,SIZE-320 X 350 MM</t>
  </si>
  <si>
    <t>LAMINATED POUCH,SIZE-370 X 450  MM</t>
  </si>
  <si>
    <t>LAMINATED POUCH,SIZE-470 X 450  MM</t>
  </si>
  <si>
    <t>LAMINATED POUCH,SIZE-470 X 600  MM</t>
  </si>
  <si>
    <t>LAMINATED POUCH,SIZE 150X150 MM</t>
  </si>
  <si>
    <t>LAMINATED POUCH,SIZE-160X190 MM</t>
  </si>
  <si>
    <t>LAMINATED POUCH,SIZE-140x390 mm</t>
  </si>
  <si>
    <t>LAMINATED POUCH,SIZE-150x330 mm</t>
  </si>
  <si>
    <t>LAMINATED POUCH,SIZE-220x670  mm</t>
  </si>
  <si>
    <t>LAMINATED POUCH,SIZE-220x270 mm</t>
  </si>
  <si>
    <t>LAMINATED POUCH,SIZE-120x320 mm</t>
  </si>
  <si>
    <t>LAMINATED POUCH,SIZE-140X900 MM</t>
  </si>
  <si>
    <t>LAMINATED POUCH,SIZE-90X250 MM</t>
  </si>
  <si>
    <t>LAMINATED POUCH,SIZE-120 X 200  MM</t>
  </si>
  <si>
    <t>LAMINATED POUCH,SIZE-90 X 560  MM</t>
  </si>
  <si>
    <t>LAMPOUCH-90X555 MM WT-7.56KG/1000PCS</t>
  </si>
  <si>
    <t>LAMINATED POUCH,SIZE-190 X 390  MM</t>
  </si>
  <si>
    <t>LAMINATED POUCH,SIZE-260 X 300  MM</t>
  </si>
  <si>
    <t>LAMINATED POUCH,SIZE-80 X 70  MM</t>
  </si>
  <si>
    <t>LAMINATED POUCH,SIZE-100 X 100  MM</t>
  </si>
  <si>
    <t>LAMINATED POUCH,SIZE-110 X 700  MM</t>
  </si>
  <si>
    <t>LAMINATED POUCH,SIZE-230 X 860 MM</t>
  </si>
  <si>
    <t>LAMINATED POUCH,SIZE-160X220 MM</t>
  </si>
  <si>
    <t xml:space="preserve">LAMINATED POUCH,SIZE-355X405 MM </t>
  </si>
  <si>
    <t>LAMINATED POUCH,SIZE-280X380 MM</t>
  </si>
  <si>
    <t>LAMINATED POUCH,SIZE-470X650 MM</t>
  </si>
  <si>
    <t>LAM POUCH 400x800</t>
  </si>
  <si>
    <t>LAM POUCH 520x620</t>
  </si>
  <si>
    <t>LAM POUCH 580X1200 (Gudget size 600X1240)</t>
  </si>
  <si>
    <t>LAM POUCH 700x900, Gadget pouch  (520 X900 with gadget 200 mm) - actual size - 720X900</t>
  </si>
  <si>
    <t>LAMINATED POUCH,SIZE : 120 x 120 mm</t>
  </si>
  <si>
    <t>LAMINATED POUCH,SIZE: 410 x 580 MM</t>
  </si>
  <si>
    <t>PACKING SAME AS OE</t>
  </si>
  <si>
    <t>M/C GROUP</t>
  </si>
  <si>
    <t>NA</t>
  </si>
  <si>
    <t>FOR Price 
WEF 01.01.2021 
Price /  pcs</t>
  </si>
  <si>
    <t>01-01-2021 Price Regularize (RM &amp; Conv.) + Packing cost for GPC parts</t>
  </si>
  <si>
    <t>01-01-2021 Price Regularize (RM &amp; Conv.)</t>
  </si>
  <si>
    <t>COST PROPOSAL ON ACCOUNT OF RM RATES CHANGE W.E.F. + CONV. IMPACT</t>
  </si>
  <si>
    <t>MEGA</t>
  </si>
  <si>
    <t>BAGWAN+FAIR</t>
  </si>
  <si>
    <t>POOJA</t>
  </si>
  <si>
    <t>25.08.2021                                                                                                                            Dynamic List Display                                                                                                                                   1</t>
  </si>
  <si>
    <t>Released</t>
  </si>
  <si>
    <t>Created Date</t>
  </si>
  <si>
    <t>Released Date</t>
  </si>
  <si>
    <t>Creator</t>
  </si>
  <si>
    <t>Created Time</t>
  </si>
  <si>
    <t>Vendor Approval</t>
  </si>
  <si>
    <t>X</t>
  </si>
  <si>
    <t>22.04.2021</t>
  </si>
  <si>
    <t>02.01.2021</t>
  </si>
  <si>
    <t>30.03.2021</t>
  </si>
  <si>
    <t>P012440</t>
  </si>
  <si>
    <t>16.03.2021</t>
  </si>
  <si>
    <t>18.03.2021</t>
  </si>
  <si>
    <t>01.04.2021</t>
  </si>
  <si>
    <t>Existing WEF-  01.01.2021</t>
  </si>
  <si>
    <t>02-01-2021 (Based on V2V_Rubber RM price change)</t>
  </si>
  <si>
    <t>25.08.2021                                                                                                                           Dynamic List Display                                                                                                                                  1</t>
  </si>
  <si>
    <t>BHAGWAN ENGINEERING INDUSTRIES</t>
  </si>
  <si>
    <t>PIN TENSIONER ROLLER</t>
  </si>
  <si>
    <t>FAIR PRODUCTS (INDIA)</t>
  </si>
  <si>
    <t>MITTER FASTENERS</t>
  </si>
  <si>
    <t>NUT SPECIAL 6 MM</t>
  </si>
  <si>
    <t>12.03.2021</t>
  </si>
  <si>
    <t>21.03.2021</t>
  </si>
  <si>
    <t>P09272</t>
  </si>
  <si>
    <t>POOJA FORGE LIMITED</t>
  </si>
  <si>
    <t>NUT HEX.8 MM</t>
  </si>
  <si>
    <t>SANEWAL AUTO ENGINEERS PVT LTD</t>
  </si>
  <si>
    <t>SUPER SCREWS PVT. LTD.</t>
  </si>
  <si>
    <t>94001-06000-OS</t>
  </si>
  <si>
    <t>NUT HEX.6 MM</t>
  </si>
  <si>
    <t>EMKAY AUTOMOBILE IND.(P) LTD.</t>
  </si>
  <si>
    <t>24641-041-0000</t>
  </si>
  <si>
    <t>SPRING GEAR SHIFT ARM</t>
  </si>
  <si>
    <t>17.05.2021</t>
  </si>
  <si>
    <t>21.05.2021</t>
  </si>
  <si>
    <t>P010163</t>
  </si>
  <si>
    <t>24651-035-0000</t>
  </si>
  <si>
    <t>SPRING GEAR SHIFT RETURN</t>
  </si>
  <si>
    <t>HELICAL SPRINGS</t>
  </si>
  <si>
    <t>19.05.2021</t>
  </si>
  <si>
    <t>P04920</t>
  </si>
  <si>
    <t>JAYASHREE POLYMERS PVT. LTD</t>
  </si>
  <si>
    <t>ROLLER CAM CHAIN TENSIONER</t>
  </si>
  <si>
    <t>05.07.2021</t>
  </si>
  <si>
    <t>26.07.2021</t>
  </si>
  <si>
    <t>P014135</t>
  </si>
  <si>
    <t>14566-086-0300</t>
  </si>
  <si>
    <t>HEAD, TENSIONER PUSH ROD</t>
  </si>
  <si>
    <t>BONY POLYMERS (P) LTD</t>
  </si>
  <si>
    <t>22.07.2021</t>
  </si>
  <si>
    <t>Emkay Automobile Industries Limited</t>
  </si>
  <si>
    <t>27.02.2021</t>
  </si>
  <si>
    <t>01.10.2021                                                                                                                            Dynamic List Display                                                                                                                                   1</t>
  </si>
  <si>
    <t>01-04-2021 Price Regularize (RM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</si>
</sst>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00"/>
    <numFmt numFmtId="167" formatCode="0.00000"/>
    <numFmt numFmtId="168" formatCode="0.0000"/>
    <numFmt numFmtId="169" formatCode="0.0"/>
    <numFmt numFmtId="170" formatCode="d/m/yy\ h:mm"/>
    <numFmt numFmtId="171" formatCode="#,##0&quot; F&quot;_);\(#,##0&quot; F&quot;\)"/>
    <numFmt numFmtId="172" formatCode="#,##0&quot; F&quot;_);[Red]\(#,##0&quot; F&quot;\)"/>
    <numFmt numFmtId="173" formatCode="#,##0.00&quot; F&quot;_);\(#,##0.00&quot; F&quot;\)"/>
    <numFmt numFmtId="174" formatCode="#,##0.00\ &quot;F&quot;;\-#,##0.00\ &quot;F&quot;"/>
    <numFmt numFmtId="175" formatCode="dd\-mmm\-yy_)"/>
    <numFmt numFmtId="176" formatCode="0.0%"/>
    <numFmt numFmtId="177" formatCode="_([$€-2]* #,##0.00_);_([$€-2]* \(#,##0.00\);_([$€-2]* &quot;-&quot;??_)"/>
    <numFmt numFmtId="178" formatCode="_(* #,##0_);_(* \(#,##0\);_(* &quot;-&quot;??_);_(@_)"/>
    <numFmt numFmtId="179" formatCode="d\-mmm\-yy\ h:mm\ AM/PM"/>
    <numFmt numFmtId="180" formatCode="0.00_)"/>
    <numFmt numFmtId="181" formatCode="_-* #,##0.0_-;\-* #,##0.0_-;_-* &quot;-&quot;??_-;_-@_-"/>
    <numFmt numFmtId="182" formatCode="d/m/yy"/>
    <numFmt numFmtId="183" formatCode="_-* #,##0.00_-;\-* #,##0.00_-;_-* &quot;-&quot;??_-;_-@_-"/>
  </numFmts>
  <fonts count="11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22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sz val="20"/>
      <color indexed="8"/>
      <name val="Arial"/>
      <family val="2"/>
    </font>
    <font>
      <sz val="14"/>
      <color indexed="8"/>
      <name val="Arial"/>
      <family val="2"/>
    </font>
    <font>
      <sz val="16"/>
      <color indexed="8"/>
      <name val="Book Antiqua"/>
      <family val="1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sz val="22"/>
      <color indexed="8"/>
      <name val="Arial"/>
      <family val="2"/>
    </font>
    <font>
      <b/>
      <sz val="16"/>
      <color indexed="8"/>
      <name val="Book Antiqua"/>
      <family val="1"/>
    </font>
    <font>
      <b/>
      <sz val="26"/>
      <color indexed="8"/>
      <name val="Arial"/>
      <family val="2"/>
    </font>
    <font>
      <sz val="26"/>
      <color indexed="8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b/>
      <sz val="24"/>
      <color indexed="8"/>
      <name val="Arial"/>
      <family val="2"/>
    </font>
    <font>
      <b/>
      <sz val="14"/>
      <name val="Book Antiqua"/>
      <family val="1"/>
    </font>
    <font>
      <b/>
      <sz val="14"/>
      <color indexed="8"/>
      <name val="Book Antiqua"/>
      <family val="1"/>
    </font>
    <font>
      <sz val="8"/>
      <name val="Arial"/>
      <family val="2"/>
    </font>
    <font>
      <b/>
      <sz val="48"/>
      <color indexed="8"/>
      <name val="Arial"/>
      <family val="2"/>
    </font>
    <font>
      <b/>
      <sz val="28"/>
      <color indexed="8"/>
      <name val="Arial"/>
      <family val="2"/>
    </font>
    <font>
      <sz val="8"/>
      <color indexed="8"/>
      <name val="Arial"/>
      <family val="2"/>
    </font>
    <font>
      <sz val="1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Book Antiqua"/>
      <family val="1"/>
    </font>
    <font>
      <b/>
      <sz val="12"/>
      <color theme="1"/>
      <name val="Arial"/>
      <family val="2"/>
    </font>
    <font>
      <b/>
      <sz val="26"/>
      <color theme="1"/>
      <name val="Arial"/>
      <family val="2"/>
    </font>
    <font>
      <b/>
      <sz val="18"/>
      <color theme="0"/>
      <name val="Arial"/>
      <family val="2"/>
    </font>
    <font>
      <b/>
      <sz val="18"/>
      <color rgb="FFFF0000"/>
      <name val="Arial"/>
      <family val="2"/>
    </font>
    <font>
      <b/>
      <sz val="14"/>
      <color rgb="FFFF0000"/>
      <name val="Arial"/>
      <family val="2"/>
    </font>
    <font>
      <sz val="18"/>
      <color rgb="FFFF0000"/>
      <name val="Arial"/>
      <family val="2"/>
    </font>
    <font>
      <sz val="22"/>
      <name val="Arial"/>
      <family val="2"/>
    </font>
    <font>
      <sz val="18"/>
      <name val="Arial"/>
      <family val="2"/>
    </font>
    <font>
      <sz val="14"/>
      <name val="Book Antiqua"/>
      <family val="1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8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sz val="10"/>
      <name val="Arial"/>
      <family val="2"/>
    </font>
    <font>
      <b/>
      <sz val="26"/>
      <color theme="0"/>
      <name val="Arial"/>
      <family val="2"/>
    </font>
    <font>
      <b/>
      <sz val="14"/>
      <color theme="2"/>
      <name val="Arial"/>
      <family val="2"/>
    </font>
    <font>
      <sz val="12"/>
      <color theme="2"/>
      <name val="Arial"/>
      <family val="2"/>
    </font>
    <font>
      <b/>
      <sz val="18"/>
      <color theme="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4"/>
      <name val="AngsanaUPC"/>
      <family val="1"/>
    </font>
    <font>
      <sz val="10"/>
      <name val="MS Sans Serif"/>
      <family val="2"/>
    </font>
    <font>
      <b/>
      <sz val="12"/>
      <name val="Arial"/>
      <family val="2"/>
    </font>
    <font>
      <sz val="11"/>
      <name val="ＭＳ Ｐゴシック"/>
      <charset val="128"/>
    </font>
    <font>
      <sz val="7"/>
      <name val="Small Fonts"/>
      <family val="3"/>
      <charset val="128"/>
    </font>
    <font>
      <b/>
      <i/>
      <sz val="16"/>
      <name val="Helv"/>
    </font>
    <font>
      <sz val="11"/>
      <color indexed="8"/>
      <name val="Book Antiqua"/>
      <family val="2"/>
    </font>
    <font>
      <b/>
      <sz val="10"/>
      <name val="MS Sans Serif"/>
      <family val="2"/>
    </font>
    <font>
      <b/>
      <sz val="16"/>
      <name val="Arial"/>
      <family val="2"/>
    </font>
    <font>
      <b/>
      <u/>
      <sz val="14.05"/>
      <color indexed="8"/>
      <name val="Times New Roman"/>
      <family val="1"/>
    </font>
    <font>
      <sz val="11"/>
      <color theme="1"/>
      <name val="Book Antiqua"/>
      <family val="2"/>
    </font>
    <font>
      <sz val="16"/>
      <name val="Arial"/>
      <family val="2"/>
    </font>
    <font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6"/>
      <color theme="1"/>
      <name val="Book Antiqua"/>
      <family val="1"/>
    </font>
    <font>
      <sz val="14"/>
      <color indexed="8"/>
      <name val="Book Antiqua"/>
      <family val="1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Book Antiqua"/>
      <family val="1"/>
    </font>
    <font>
      <sz val="14"/>
      <color rgb="FFFF0000"/>
      <name val="Arial"/>
      <family val="2"/>
    </font>
    <font>
      <b/>
      <sz val="16"/>
      <color rgb="FFFF0000"/>
      <name val="Book Antiqua"/>
      <family val="1"/>
    </font>
    <font>
      <b/>
      <sz val="12"/>
      <color rgb="FFFF0000"/>
      <name val="Book Antiqua"/>
      <family val="1"/>
    </font>
    <font>
      <sz val="12"/>
      <color rgb="FFFF000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54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21" fillId="0" borderId="0"/>
    <xf numFmtId="0" fontId="20" fillId="0" borderId="0"/>
    <xf numFmtId="0" fontId="19" fillId="0" borderId="0"/>
    <xf numFmtId="0" fontId="18" fillId="0" borderId="0"/>
    <xf numFmtId="0" fontId="68" fillId="0" borderId="0"/>
    <xf numFmtId="0" fontId="17" fillId="0" borderId="0"/>
    <xf numFmtId="0" fontId="16" fillId="0" borderId="0"/>
    <xf numFmtId="0" fontId="21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73" fillId="0" borderId="0"/>
    <xf numFmtId="0" fontId="11" fillId="0" borderId="0"/>
    <xf numFmtId="0" fontId="10" fillId="0" borderId="0"/>
    <xf numFmtId="43" fontId="10" fillId="0" borderId="0" applyFont="0" applyFill="0" applyBorder="0" applyAlignment="0" applyProtection="0"/>
    <xf numFmtId="0" fontId="21" fillId="0" borderId="0"/>
    <xf numFmtId="170" fontId="21" fillId="0" borderId="0" applyFill="0" applyBorder="0" applyAlignment="0"/>
    <xf numFmtId="171" fontId="21" fillId="0" borderId="0" applyFill="0" applyBorder="0" applyAlignment="0"/>
    <xf numFmtId="172" fontId="21" fillId="0" borderId="0" applyFill="0" applyBorder="0" applyAlignment="0"/>
    <xf numFmtId="173" fontId="21" fillId="0" borderId="0" applyFill="0" applyBorder="0" applyAlignment="0"/>
    <xf numFmtId="170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1" fontId="21" fillId="0" borderId="0" applyFill="0" applyBorder="0" applyAlignment="0"/>
    <xf numFmtId="170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4" fontId="75" fillId="0" borderId="0"/>
    <xf numFmtId="171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5" fontId="75" fillId="0" borderId="0"/>
    <xf numFmtId="14" fontId="37" fillId="0" borderId="0" applyFill="0" applyBorder="0" applyAlignment="0"/>
    <xf numFmtId="38" fontId="76" fillId="0" borderId="11">
      <alignment vertical="center"/>
    </xf>
    <xf numFmtId="176" fontId="75" fillId="0" borderId="0"/>
    <xf numFmtId="170" fontId="21" fillId="0" borderId="0" applyFill="0" applyBorder="0" applyAlignment="0"/>
    <xf numFmtId="171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1" fontId="21" fillId="0" borderId="0" applyFill="0" applyBorder="0" applyAlignment="0"/>
    <xf numFmtId="177" fontId="21" fillId="0" borderId="0" applyFont="0" applyFill="0" applyBorder="0" applyAlignment="0" applyProtection="0"/>
    <xf numFmtId="38" fontId="42" fillId="2" borderId="0" applyNumberFormat="0" applyBorder="0" applyAlignment="0" applyProtection="0"/>
    <xf numFmtId="0" fontId="77" fillId="0" borderId="12" applyNumberFormat="0" applyAlignment="0" applyProtection="0">
      <alignment horizontal="left" vertical="center"/>
    </xf>
    <xf numFmtId="0" fontId="77" fillId="0" borderId="5">
      <alignment horizontal="left" vertical="center"/>
    </xf>
    <xf numFmtId="10" fontId="42" fillId="12" borderId="1" applyNumberFormat="0" applyBorder="0" applyAlignment="0" applyProtection="0"/>
    <xf numFmtId="170" fontId="21" fillId="0" borderId="0" applyFill="0" applyBorder="0" applyAlignment="0"/>
    <xf numFmtId="171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1" fontId="21" fillId="0" borderId="0" applyFill="0" applyBorder="0" applyAlignment="0"/>
    <xf numFmtId="178" fontId="78" fillId="0" borderId="0" applyFont="0" applyFill="0" applyBorder="0" applyAlignment="0" applyProtection="0"/>
    <xf numFmtId="179" fontId="78" fillId="0" borderId="0" applyFont="0" applyFill="0" applyBorder="0" applyAlignment="0" applyProtection="0"/>
    <xf numFmtId="37" fontId="79" fillId="0" borderId="0"/>
    <xf numFmtId="180" fontId="8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0" fontId="21" fillId="0" borderId="0" applyFont="0" applyFill="0" applyBorder="0" applyAlignment="0" applyProtection="0"/>
    <xf numFmtId="181" fontId="21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70" fontId="21" fillId="0" borderId="0" applyFill="0" applyBorder="0" applyAlignment="0"/>
    <xf numFmtId="171" fontId="21" fillId="0" borderId="0" applyFill="0" applyBorder="0" applyAlignment="0"/>
    <xf numFmtId="170" fontId="21" fillId="0" borderId="0" applyFill="0" applyBorder="0" applyAlignment="0"/>
    <xf numFmtId="171" fontId="21" fillId="0" borderId="0" applyFill="0" applyBorder="0" applyAlignment="0"/>
    <xf numFmtId="171" fontId="21" fillId="0" borderId="0" applyFill="0" applyBorder="0" applyAlignment="0"/>
    <xf numFmtId="0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0" fontId="82" fillId="0" borderId="13">
      <alignment horizontal="center"/>
    </xf>
    <xf numFmtId="3" fontId="76" fillId="0" borderId="0" applyFont="0" applyFill="0" applyBorder="0" applyAlignment="0" applyProtection="0"/>
    <xf numFmtId="0" fontId="76" fillId="13" borderId="0" applyNumberFormat="0" applyFont="0" applyBorder="0" applyAlignment="0" applyProtection="0"/>
    <xf numFmtId="1" fontId="21" fillId="0" borderId="6" applyNumberFormat="0" applyFill="0" applyAlignment="0" applyProtection="0">
      <alignment horizontal="center" vertical="center"/>
    </xf>
    <xf numFmtId="38" fontId="78" fillId="0" borderId="0" applyFont="0" applyFill="0" applyBorder="0" applyAlignment="0" applyProtection="0"/>
    <xf numFmtId="40" fontId="78" fillId="0" borderId="0" applyFont="0" applyFill="0" applyBorder="0" applyAlignment="0" applyProtection="0"/>
    <xf numFmtId="0" fontId="21" fillId="0" borderId="0"/>
    <xf numFmtId="0" fontId="21" fillId="0" borderId="0"/>
    <xf numFmtId="0" fontId="83" fillId="0" borderId="0" applyNumberFormat="0" applyFont="0" applyBorder="0" applyAlignment="0">
      <alignment horizontal="center"/>
    </xf>
    <xf numFmtId="49" fontId="37" fillId="0" borderId="0" applyFill="0" applyBorder="0" applyAlignment="0"/>
    <xf numFmtId="182" fontId="21" fillId="0" borderId="0" applyFill="0" applyBorder="0" applyAlignment="0"/>
    <xf numFmtId="170" fontId="21" fillId="0" borderId="0" applyFill="0" applyBorder="0" applyAlignment="0"/>
    <xf numFmtId="165" fontId="21" fillId="0" borderId="0" applyFont="0" applyFill="0" applyBorder="0" applyAlignment="0" applyProtection="0"/>
    <xf numFmtId="183" fontId="84" fillId="0" borderId="0" applyFont="0" applyFill="0" applyBorder="0" applyAlignment="0" applyProtection="0"/>
    <xf numFmtId="43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0" fontId="78" fillId="0" borderId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5" fillId="0" borderId="0"/>
    <xf numFmtId="0" fontId="2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81" fillId="0" borderId="0" applyFont="0" applyFill="0" applyBorder="0" applyAlignment="0" applyProtection="0"/>
    <xf numFmtId="0" fontId="21" fillId="0" borderId="0"/>
    <xf numFmtId="0" fontId="4" fillId="0" borderId="0"/>
    <xf numFmtId="0" fontId="4" fillId="0" borderId="0"/>
    <xf numFmtId="0" fontId="4" fillId="0" borderId="0"/>
    <xf numFmtId="0" fontId="21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</cellStyleXfs>
  <cellXfs count="513">
    <xf numFmtId="0" fontId="0" fillId="0" borderId="0" xfId="0"/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29" fillId="0" borderId="0" xfId="0" applyFont="1" applyBorder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7" fillId="0" borderId="0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2" fontId="33" fillId="0" borderId="0" xfId="0" applyNumberFormat="1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30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2" fontId="31" fillId="0" borderId="0" xfId="0" applyNumberFormat="1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0" xfId="0" applyFont="1" applyFill="1" applyAlignment="1">
      <alignment horizontal="center" vertical="center" wrapText="1"/>
    </xf>
    <xf numFmtId="0" fontId="35" fillId="0" borderId="0" xfId="0" applyFont="1" applyFill="1" applyBorder="1" applyAlignment="1">
      <alignment horizontal="center" vertical="center" wrapText="1"/>
    </xf>
    <xf numFmtId="2" fontId="35" fillId="0" borderId="0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7" fillId="0" borderId="0" xfId="0" applyFont="1"/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26" fillId="0" borderId="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0" fontId="38" fillId="0" borderId="0" xfId="0" applyFont="1"/>
    <xf numFmtId="0" fontId="26" fillId="4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textRotation="90" wrapText="1"/>
    </xf>
    <xf numFmtId="0" fontId="26" fillId="4" borderId="1" xfId="0" applyFont="1" applyFill="1" applyBorder="1" applyAlignment="1">
      <alignment horizontal="center" vertical="center" textRotation="90" wrapText="1"/>
    </xf>
    <xf numFmtId="0" fontId="26" fillId="5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 wrapText="1"/>
    </xf>
    <xf numFmtId="1" fontId="38" fillId="0" borderId="1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 vertical="center"/>
    </xf>
    <xf numFmtId="166" fontId="38" fillId="0" borderId="1" xfId="0" applyNumberFormat="1" applyFont="1" applyFill="1" applyBorder="1" applyAlignment="1">
      <alignment horizontal="center" vertical="center" wrapText="1"/>
    </xf>
    <xf numFmtId="2" fontId="38" fillId="4" borderId="1" xfId="0" applyNumberFormat="1" applyFont="1" applyFill="1" applyBorder="1" applyAlignment="1">
      <alignment horizontal="center" vertical="center"/>
    </xf>
    <xf numFmtId="2" fontId="38" fillId="5" borderId="1" xfId="0" applyNumberFormat="1" applyFont="1" applyFill="1" applyBorder="1" applyAlignment="1">
      <alignment horizontal="center" vertical="center"/>
    </xf>
    <xf numFmtId="2" fontId="39" fillId="3" borderId="1" xfId="0" applyNumberFormat="1" applyFont="1" applyFill="1" applyBorder="1" applyAlignment="1">
      <alignment horizontal="center" vertical="center"/>
    </xf>
    <xf numFmtId="9" fontId="38" fillId="0" borderId="0" xfId="2" applyFont="1" applyFill="1" applyBorder="1" applyAlignment="1">
      <alignment horizontal="center" vertical="center"/>
    </xf>
    <xf numFmtId="2" fontId="38" fillId="0" borderId="1" xfId="2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9" fontId="38" fillId="2" borderId="1" xfId="2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2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1" xfId="0" applyFont="1" applyFill="1" applyBorder="1" applyAlignment="1">
      <alignment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2" fontId="38" fillId="6" borderId="1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textRotation="90" wrapText="1"/>
    </xf>
    <xf numFmtId="0" fontId="26" fillId="0" borderId="2" xfId="0" applyFont="1" applyFill="1" applyBorder="1" applyAlignment="1">
      <alignment horizontal="center" vertical="center" textRotation="90" wrapText="1"/>
    </xf>
    <xf numFmtId="2" fontId="38" fillId="7" borderId="1" xfId="0" applyNumberFormat="1" applyFont="1" applyFill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 wrapText="1"/>
    </xf>
    <xf numFmtId="2" fontId="33" fillId="0" borderId="0" xfId="0" applyNumberFormat="1" applyFont="1" applyBorder="1" applyAlignment="1">
      <alignment horizontal="center" vertical="center"/>
    </xf>
    <xf numFmtId="0" fontId="43" fillId="0" borderId="0" xfId="0" applyFont="1" applyFill="1" applyBorder="1" applyAlignment="1">
      <alignment horizontal="left" vertical="center"/>
    </xf>
    <xf numFmtId="0" fontId="44" fillId="0" borderId="0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left" vertical="center" wrapText="1"/>
    </xf>
    <xf numFmtId="0" fontId="39" fillId="0" borderId="0" xfId="0" applyFont="1" applyAlignment="1">
      <alignment horizontal="center" vertical="center"/>
    </xf>
    <xf numFmtId="1" fontId="45" fillId="0" borderId="1" xfId="3" applyNumberFormat="1" applyFont="1" applyFill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166" fontId="33" fillId="0" borderId="1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vertical="center" wrapText="1"/>
    </xf>
    <xf numFmtId="0" fontId="49" fillId="0" borderId="0" xfId="0" applyFont="1" applyFill="1" applyAlignment="1">
      <alignment horizontal="center" vertical="center" wrapText="1"/>
    </xf>
    <xf numFmtId="2" fontId="46" fillId="0" borderId="0" xfId="0" applyNumberFormat="1" applyFont="1" applyFill="1" applyBorder="1" applyAlignment="1">
      <alignment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0" xfId="1" applyFont="1" applyFill="1" applyBorder="1" applyAlignment="1">
      <alignment horizontal="center" vertical="center"/>
    </xf>
    <xf numFmtId="0" fontId="51" fillId="0" borderId="0" xfId="1" applyFont="1" applyFill="1" applyBorder="1" applyAlignment="1">
      <alignment horizontal="center" vertical="center" wrapText="1"/>
    </xf>
    <xf numFmtId="0" fontId="52" fillId="0" borderId="0" xfId="1" applyFont="1" applyFill="1" applyBorder="1" applyAlignment="1">
      <alignment horizontal="center" vertical="center"/>
    </xf>
    <xf numFmtId="2" fontId="49" fillId="0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2" fontId="53" fillId="0" borderId="0" xfId="0" applyNumberFormat="1" applyFont="1" applyFill="1" applyBorder="1" applyAlignment="1">
      <alignment horizontal="center" vertical="center" wrapText="1"/>
    </xf>
    <xf numFmtId="0" fontId="53" fillId="0" borderId="0" xfId="0" applyFont="1" applyFill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 vertical="center" wrapText="1"/>
    </xf>
    <xf numFmtId="0" fontId="55" fillId="0" borderId="0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5" fillId="0" borderId="0" xfId="0" applyFont="1" applyFill="1" applyAlignment="1">
      <alignment horizontal="center" vertical="center" wrapText="1"/>
    </xf>
    <xf numFmtId="2" fontId="55" fillId="0" borderId="0" xfId="0" applyNumberFormat="1" applyFont="1" applyFill="1" applyBorder="1" applyAlignment="1">
      <alignment horizontal="center" vertical="center" wrapText="1"/>
    </xf>
    <xf numFmtId="168" fontId="55" fillId="0" borderId="0" xfId="0" applyNumberFormat="1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/>
    </xf>
    <xf numFmtId="0" fontId="61" fillId="0" borderId="0" xfId="1" applyFont="1" applyFill="1" applyBorder="1" applyAlignment="1">
      <alignment horizontal="center" vertical="center"/>
    </xf>
    <xf numFmtId="0" fontId="62" fillId="0" borderId="0" xfId="1" applyFont="1" applyFill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167" fontId="61" fillId="0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9" fillId="0" borderId="0" xfId="0" applyFont="1" applyFill="1" applyBorder="1" applyAlignment="1">
      <alignment horizontal="left" vertical="center" wrapText="1"/>
    </xf>
    <xf numFmtId="166" fontId="33" fillId="0" borderId="0" xfId="0" applyNumberFormat="1" applyFont="1" applyBorder="1" applyAlignment="1">
      <alignment horizontal="center" vertical="center"/>
    </xf>
    <xf numFmtId="167" fontId="56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2" fontId="31" fillId="0" borderId="0" xfId="0" applyNumberFormat="1" applyFont="1" applyBorder="1" applyAlignment="1">
      <alignment horizontal="center" vertical="center"/>
    </xf>
    <xf numFmtId="167" fontId="31" fillId="0" borderId="0" xfId="0" applyNumberFormat="1" applyFont="1" applyBorder="1" applyAlignment="1">
      <alignment horizontal="center" vertical="center"/>
    </xf>
    <xf numFmtId="168" fontId="31" fillId="0" borderId="1" xfId="0" applyNumberFormat="1" applyFont="1" applyBorder="1" applyAlignment="1">
      <alignment horizontal="center" vertical="center"/>
    </xf>
    <xf numFmtId="169" fontId="31" fillId="0" borderId="1" xfId="0" applyNumberFormat="1" applyFont="1" applyBorder="1" applyAlignment="1">
      <alignment horizontal="center" vertical="center"/>
    </xf>
    <xf numFmtId="167" fontId="31" fillId="0" borderId="1" xfId="0" applyNumberFormat="1" applyFont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 wrapText="1"/>
    </xf>
    <xf numFmtId="0" fontId="38" fillId="11" borderId="1" xfId="0" applyFont="1" applyFill="1" applyBorder="1" applyAlignment="1">
      <alignment vertical="center" wrapText="1"/>
    </xf>
    <xf numFmtId="166" fontId="34" fillId="0" borderId="1" xfId="0" applyNumberFormat="1" applyFont="1" applyFill="1" applyBorder="1" applyAlignment="1">
      <alignment horizontal="center" vertical="center"/>
    </xf>
    <xf numFmtId="1" fontId="54" fillId="0" borderId="0" xfId="0" applyNumberFormat="1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34" fillId="9" borderId="1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2" fontId="30" fillId="0" borderId="1" xfId="0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2" fontId="49" fillId="0" borderId="0" xfId="0" applyNumberFormat="1" applyFont="1" applyFill="1" applyAlignment="1">
      <alignment horizontal="center" vertical="center" wrapText="1"/>
    </xf>
    <xf numFmtId="168" fontId="49" fillId="0" borderId="0" xfId="0" applyNumberFormat="1" applyFont="1" applyFill="1" applyAlignment="1">
      <alignment horizontal="center" vertical="center" wrapText="1"/>
    </xf>
    <xf numFmtId="2" fontId="34" fillId="0" borderId="1" xfId="0" applyNumberFormat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168" fontId="26" fillId="0" borderId="0" xfId="0" applyNumberFormat="1" applyFont="1" applyFill="1" applyAlignment="1">
      <alignment horizontal="center" vertical="center" wrapText="1"/>
    </xf>
    <xf numFmtId="0" fontId="69" fillId="0" borderId="0" xfId="0" applyFont="1" applyFill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70" fillId="0" borderId="0" xfId="1" applyFont="1" applyFill="1" applyBorder="1" applyAlignment="1">
      <alignment horizontal="center" vertical="center"/>
    </xf>
    <xf numFmtId="0" fontId="71" fillId="0" borderId="0" xfId="1" applyFont="1" applyFill="1" applyBorder="1" applyAlignment="1">
      <alignment horizontal="center" vertical="center"/>
    </xf>
    <xf numFmtId="0" fontId="72" fillId="0" borderId="0" xfId="0" applyFont="1" applyFill="1" applyAlignment="1">
      <alignment horizontal="center" vertical="center" wrapText="1"/>
    </xf>
    <xf numFmtId="167" fontId="70" fillId="0" borderId="0" xfId="0" applyNumberFormat="1" applyFont="1" applyFill="1" applyAlignment="1">
      <alignment horizontal="center"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168" fontId="72" fillId="0" borderId="0" xfId="0" applyNumberFormat="1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0" fontId="7" fillId="0" borderId="0" xfId="111"/>
    <xf numFmtId="0" fontId="7" fillId="0" borderId="1" xfId="111" applyFill="1" applyBorder="1" applyAlignment="1"/>
    <xf numFmtId="2" fontId="7" fillId="0" borderId="1" xfId="111" applyNumberFormat="1" applyFill="1" applyBorder="1" applyAlignment="1">
      <alignment horizontal="center"/>
    </xf>
    <xf numFmtId="2" fontId="7" fillId="0" borderId="1" xfId="111" applyNumberFormat="1" applyBorder="1" applyAlignment="1">
      <alignment horizontal="center"/>
    </xf>
    <xf numFmtId="2" fontId="33" fillId="0" borderId="7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2" fontId="33" fillId="0" borderId="1" xfId="0" applyNumberFormat="1" applyFont="1" applyBorder="1" applyAlignment="1">
      <alignment vertical="center"/>
    </xf>
    <xf numFmtId="0" fontId="48" fillId="0" borderId="0" xfId="0" applyFont="1" applyFill="1" applyAlignment="1">
      <alignment horizontal="center" vertical="center" wrapText="1"/>
    </xf>
    <xf numFmtId="0" fontId="86" fillId="0" borderId="0" xfId="0" applyFont="1" applyFill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7" fillId="0" borderId="1" xfId="111" applyBorder="1" applyAlignment="1">
      <alignment horizontal="center"/>
    </xf>
    <xf numFmtId="0" fontId="7" fillId="0" borderId="0" xfId="111" applyAlignment="1">
      <alignment horizontal="center"/>
    </xf>
    <xf numFmtId="0" fontId="88" fillId="0" borderId="1" xfId="111" applyFont="1" applyBorder="1" applyAlignment="1">
      <alignment horizontal="center" vertical="center" wrapText="1"/>
    </xf>
    <xf numFmtId="0" fontId="7" fillId="0" borderId="1" xfId="111" applyFill="1" applyBorder="1" applyAlignment="1">
      <alignment horizontal="center"/>
    </xf>
    <xf numFmtId="0" fontId="88" fillId="0" borderId="1" xfId="0" applyFont="1" applyFill="1" applyBorder="1" applyAlignment="1">
      <alignment horizontal="center" vertical="center" wrapText="1"/>
    </xf>
    <xf numFmtId="0" fontId="88" fillId="0" borderId="1" xfId="111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/>
    </xf>
    <xf numFmtId="0" fontId="89" fillId="0" borderId="0" xfId="0" applyFont="1" applyAlignment="1">
      <alignment vertical="center"/>
    </xf>
    <xf numFmtId="0" fontId="32" fillId="11" borderId="1" xfId="0" applyFont="1" applyFill="1" applyBorder="1" applyAlignment="1">
      <alignment horizontal="center" vertical="center" wrapText="1"/>
    </xf>
    <xf numFmtId="2" fontId="33" fillId="0" borderId="14" xfId="0" applyNumberFormat="1" applyFont="1" applyBorder="1" applyAlignment="1">
      <alignment vertical="center"/>
    </xf>
    <xf numFmtId="2" fontId="33" fillId="0" borderId="0" xfId="0" applyNumberFormat="1" applyFont="1" applyBorder="1" applyAlignment="1">
      <alignment vertical="center"/>
    </xf>
    <xf numFmtId="2" fontId="31" fillId="0" borderId="14" xfId="0" applyNumberFormat="1" applyFont="1" applyFill="1" applyBorder="1" applyAlignment="1">
      <alignment vertical="center" wrapText="1"/>
    </xf>
    <xf numFmtId="0" fontId="36" fillId="0" borderId="9" xfId="0" applyFont="1" applyFill="1" applyBorder="1" applyAlignment="1">
      <alignment vertical="center" wrapText="1"/>
    </xf>
    <xf numFmtId="0" fontId="36" fillId="0" borderId="8" xfId="0" applyFont="1" applyFill="1" applyBorder="1" applyAlignment="1">
      <alignment vertical="center" wrapText="1"/>
    </xf>
    <xf numFmtId="2" fontId="33" fillId="0" borderId="1" xfId="0" applyNumberFormat="1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  <xf numFmtId="2" fontId="33" fillId="0" borderId="0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90" fillId="0" borderId="1" xfId="0" applyFont="1" applyFill="1" applyBorder="1" applyAlignment="1"/>
    <xf numFmtId="0" fontId="90" fillId="0" borderId="1" xfId="0" applyFont="1" applyFill="1" applyBorder="1" applyAlignment="1">
      <alignment horizontal="center"/>
    </xf>
    <xf numFmtId="0" fontId="60" fillId="0" borderId="1" xfId="0" applyFont="1" applyBorder="1" applyAlignment="1">
      <alignment vertical="center" wrapText="1"/>
    </xf>
    <xf numFmtId="0" fontId="60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2" fontId="38" fillId="0" borderId="0" xfId="0" applyNumberFormat="1" applyFont="1" applyBorder="1" applyAlignment="1">
      <alignment vertical="center"/>
    </xf>
    <xf numFmtId="2" fontId="33" fillId="0" borderId="1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166" fontId="38" fillId="0" borderId="1" xfId="0" applyNumberFormat="1" applyFont="1" applyBorder="1" applyAlignment="1">
      <alignment vertical="center"/>
    </xf>
    <xf numFmtId="1" fontId="38" fillId="0" borderId="1" xfId="0" applyNumberFormat="1" applyFont="1" applyBorder="1" applyAlignment="1">
      <alignment vertical="center"/>
    </xf>
    <xf numFmtId="0" fontId="30" fillId="0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7" fillId="0" borderId="1" xfId="0" applyFont="1" applyFill="1" applyBorder="1" applyAlignment="1">
      <alignment horizontal="center" vertical="center"/>
    </xf>
    <xf numFmtId="166" fontId="30" fillId="0" borderId="1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vertical="center"/>
    </xf>
    <xf numFmtId="0" fontId="90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2" fontId="90" fillId="0" borderId="1" xfId="0" applyNumberFormat="1" applyFont="1" applyBorder="1" applyAlignment="1">
      <alignment horizontal="center" vertical="center"/>
    </xf>
    <xf numFmtId="10" fontId="90" fillId="0" borderId="1" xfId="2" applyNumberFormat="1" applyFont="1" applyBorder="1" applyAlignment="1">
      <alignment horizontal="center" vertical="center"/>
    </xf>
    <xf numFmtId="0" fontId="90" fillId="0" borderId="0" xfId="0" applyFont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166" fontId="30" fillId="0" borderId="1" xfId="0" applyNumberFormat="1" applyFont="1" applyBorder="1" applyAlignment="1">
      <alignment horizontal="center" vertical="center"/>
    </xf>
    <xf numFmtId="166" fontId="30" fillId="0" borderId="1" xfId="0" applyNumberFormat="1" applyFont="1" applyFill="1" applyBorder="1" applyAlignment="1">
      <alignment horizontal="center" vertical="center" wrapText="1"/>
    </xf>
    <xf numFmtId="167" fontId="91" fillId="0" borderId="1" xfId="0" applyNumberFormat="1" applyFont="1" applyFill="1" applyBorder="1" applyAlignment="1">
      <alignment horizontal="center" vertical="center" wrapText="1"/>
    </xf>
    <xf numFmtId="2" fontId="91" fillId="0" borderId="1" xfId="0" applyNumberFormat="1" applyFont="1" applyFill="1" applyBorder="1" applyAlignment="1">
      <alignment horizontal="center" vertical="center" wrapText="1"/>
    </xf>
    <xf numFmtId="0" fontId="92" fillId="0" borderId="1" xfId="0" applyNumberFormat="1" applyFont="1" applyFill="1" applyBorder="1" applyAlignment="1">
      <alignment horizontal="center" vertical="center" wrapText="1"/>
    </xf>
    <xf numFmtId="2" fontId="38" fillId="0" borderId="1" xfId="0" applyNumberFormat="1" applyFont="1" applyFill="1" applyBorder="1" applyAlignment="1">
      <alignment horizontal="left" vertical="center"/>
    </xf>
    <xf numFmtId="0" fontId="30" fillId="14" borderId="1" xfId="0" applyNumberFormat="1" applyFont="1" applyFill="1" applyBorder="1" applyAlignment="1">
      <alignment horizontal="center" vertical="center" wrapText="1"/>
    </xf>
    <xf numFmtId="0" fontId="91" fillId="14" borderId="1" xfId="0" applyFont="1" applyFill="1" applyBorder="1" applyAlignment="1">
      <alignment horizontal="center" vertical="center" wrapText="1"/>
    </xf>
    <xf numFmtId="167" fontId="91" fillId="14" borderId="1" xfId="0" applyNumberFormat="1" applyFont="1" applyFill="1" applyBorder="1" applyAlignment="1">
      <alignment horizontal="center" vertical="center" wrapText="1"/>
    </xf>
    <xf numFmtId="14" fontId="90" fillId="0" borderId="1" xfId="0" applyNumberFormat="1" applyFont="1" applyFill="1" applyBorder="1" applyAlignment="1">
      <alignment horizontal="center"/>
    </xf>
    <xf numFmtId="10" fontId="7" fillId="0" borderId="1" xfId="2" applyNumberFormat="1" applyFont="1" applyBorder="1" applyAlignment="1">
      <alignment horizontal="center"/>
    </xf>
    <xf numFmtId="0" fontId="88" fillId="0" borderId="0" xfId="111" applyFont="1" applyAlignment="1">
      <alignment horizontal="center" vertical="center" wrapText="1"/>
    </xf>
    <xf numFmtId="0" fontId="90" fillId="0" borderId="1" xfId="0" applyFont="1" applyBorder="1"/>
    <xf numFmtId="0" fontId="90" fillId="0" borderId="1" xfId="0" applyFont="1" applyBorder="1" applyAlignment="1">
      <alignment horizontal="center"/>
    </xf>
    <xf numFmtId="2" fontId="90" fillId="0" borderId="4" xfId="0" applyNumberFormat="1" applyFont="1" applyBorder="1" applyAlignment="1">
      <alignment horizontal="center" vertical="center"/>
    </xf>
    <xf numFmtId="0" fontId="90" fillId="0" borderId="7" xfId="0" applyFont="1" applyBorder="1" applyAlignment="1">
      <alignment horizontal="center" vertical="center"/>
    </xf>
    <xf numFmtId="0" fontId="90" fillId="0" borderId="7" xfId="0" applyFont="1" applyBorder="1" applyAlignment="1">
      <alignment horizontal="left" vertical="center"/>
    </xf>
    <xf numFmtId="2" fontId="90" fillId="0" borderId="7" xfId="0" applyNumberFormat="1" applyFont="1" applyBorder="1" applyAlignment="1">
      <alignment horizontal="center" vertical="center"/>
    </xf>
    <xf numFmtId="10" fontId="90" fillId="0" borderId="7" xfId="2" applyNumberFormat="1" applyFont="1" applyBorder="1" applyAlignment="1">
      <alignment horizontal="center" vertical="center"/>
    </xf>
    <xf numFmtId="2" fontId="90" fillId="0" borderId="0" xfId="0" applyNumberFormat="1" applyFont="1" applyAlignment="1">
      <alignment horizontal="center" vertical="center"/>
    </xf>
    <xf numFmtId="10" fontId="90" fillId="0" borderId="7" xfId="0" applyNumberFormat="1" applyFont="1" applyBorder="1" applyAlignment="1">
      <alignment horizontal="center" vertical="center"/>
    </xf>
    <xf numFmtId="10" fontId="90" fillId="0" borderId="1" xfId="0" applyNumberFormat="1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166" fontId="30" fillId="0" borderId="1" xfId="0" applyNumberFormat="1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0" fillId="0" borderId="16" xfId="0" applyBorder="1"/>
    <xf numFmtId="0" fontId="94" fillId="0" borderId="0" xfId="0" applyFont="1" applyAlignment="1">
      <alignment horizontal="left" vertical="center"/>
    </xf>
    <xf numFmtId="0" fontId="93" fillId="0" borderId="0" xfId="0" applyFont="1" applyAlignment="1">
      <alignment vertical="center"/>
    </xf>
    <xf numFmtId="0" fontId="6" fillId="0" borderId="0" xfId="112"/>
    <xf numFmtId="21" fontId="6" fillId="0" borderId="0" xfId="112" applyNumberFormat="1"/>
    <xf numFmtId="0" fontId="90" fillId="0" borderId="16" xfId="0" applyFont="1" applyBorder="1" applyAlignment="1">
      <alignment horizontal="left" vertical="center"/>
    </xf>
    <xf numFmtId="0" fontId="0" fillId="0" borderId="7" xfId="0" applyBorder="1"/>
    <xf numFmtId="0" fontId="0" fillId="0" borderId="1" xfId="0" applyBorder="1"/>
    <xf numFmtId="2" fontId="6" fillId="0" borderId="0" xfId="112" applyNumberFormat="1"/>
    <xf numFmtId="0" fontId="6" fillId="0" borderId="1" xfId="112" applyFill="1" applyBorder="1" applyAlignment="1"/>
    <xf numFmtId="0" fontId="95" fillId="0" borderId="0" xfId="112" applyFont="1"/>
    <xf numFmtId="2" fontId="95" fillId="0" borderId="0" xfId="112" applyNumberFormat="1" applyFont="1"/>
    <xf numFmtId="14" fontId="6" fillId="0" borderId="1" xfId="112" applyNumberFormat="1" applyFill="1" applyBorder="1" applyAlignment="1"/>
    <xf numFmtId="0" fontId="27" fillId="2" borderId="1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166" fontId="30" fillId="0" borderId="1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 vertical="center" wrapText="1"/>
    </xf>
    <xf numFmtId="0" fontId="90" fillId="11" borderId="1" xfId="0" applyFont="1" applyFill="1" applyBorder="1"/>
    <xf numFmtId="0" fontId="5" fillId="0" borderId="0" xfId="113"/>
    <xf numFmtId="0" fontId="5" fillId="0" borderId="1" xfId="113" applyBorder="1"/>
    <xf numFmtId="21" fontId="5" fillId="0" borderId="1" xfId="113" applyNumberFormat="1" applyBorder="1"/>
    <xf numFmtId="0" fontId="5" fillId="0" borderId="1" xfId="113" applyFill="1" applyBorder="1" applyAlignment="1"/>
    <xf numFmtId="14" fontId="5" fillId="0" borderId="1" xfId="113" applyNumberFormat="1" applyFill="1" applyBorder="1" applyAlignment="1"/>
    <xf numFmtId="166" fontId="30" fillId="0" borderId="1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37" fillId="0" borderId="0" xfId="0" applyFont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14" fontId="46" fillId="0" borderId="0" xfId="3" applyNumberFormat="1" applyFont="1" applyAlignment="1">
      <alignment horizontal="center" vertical="center"/>
    </xf>
    <xf numFmtId="0" fontId="37" fillId="0" borderId="0" xfId="3" applyFont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4" fillId="0" borderId="0" xfId="114"/>
    <xf numFmtId="0" fontId="88" fillId="15" borderId="1" xfId="111" applyFont="1" applyFill="1" applyBorder="1" applyAlignment="1">
      <alignment horizontal="center" vertical="center" wrapText="1"/>
    </xf>
    <xf numFmtId="0" fontId="4" fillId="0" borderId="1" xfId="114" applyBorder="1"/>
    <xf numFmtId="21" fontId="4" fillId="0" borderId="1" xfId="114" applyNumberFormat="1" applyBorder="1"/>
    <xf numFmtId="0" fontId="96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 applyAlignment="1">
      <alignment vertical="center" wrapText="1"/>
    </xf>
    <xf numFmtId="0" fontId="56" fillId="0" borderId="0" xfId="0" applyFont="1" applyFill="1" applyAlignment="1">
      <alignment horizontal="center" vertical="center" wrapText="1"/>
    </xf>
    <xf numFmtId="0" fontId="97" fillId="0" borderId="0" xfId="0" applyFont="1" applyAlignment="1">
      <alignment horizontal="center" vertical="center"/>
    </xf>
    <xf numFmtId="0" fontId="96" fillId="0" borderId="0" xfId="0" applyFont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vertical="center" wrapText="1"/>
    </xf>
    <xf numFmtId="0" fontId="98" fillId="0" borderId="0" xfId="0" applyFont="1" applyBorder="1" applyAlignment="1">
      <alignment horizontal="center" vertical="center"/>
    </xf>
    <xf numFmtId="2" fontId="57" fillId="0" borderId="0" xfId="0" applyNumberFormat="1" applyFont="1" applyFill="1" applyBorder="1" applyAlignment="1">
      <alignment vertical="center" wrapText="1"/>
    </xf>
    <xf numFmtId="0" fontId="98" fillId="0" borderId="0" xfId="0" applyFont="1" applyFill="1" applyBorder="1" applyAlignment="1">
      <alignment horizontal="center" vertical="center" wrapText="1"/>
    </xf>
    <xf numFmtId="0" fontId="56" fillId="0" borderId="0" xfId="1" applyFont="1" applyFill="1" applyBorder="1" applyAlignment="1">
      <alignment horizontal="center" vertical="center"/>
    </xf>
    <xf numFmtId="0" fontId="99" fillId="0" borderId="0" xfId="1" applyFont="1" applyFill="1" applyBorder="1" applyAlignment="1">
      <alignment horizontal="center" vertical="center" wrapText="1"/>
    </xf>
    <xf numFmtId="0" fontId="100" fillId="0" borderId="0" xfId="1" applyFont="1" applyFill="1" applyBorder="1" applyAlignment="1">
      <alignment horizontal="center" vertical="center"/>
    </xf>
    <xf numFmtId="167" fontId="56" fillId="0" borderId="0" xfId="0" applyNumberFormat="1" applyFont="1" applyFill="1" applyAlignment="1">
      <alignment horizontal="center" vertical="center" wrapText="1"/>
    </xf>
    <xf numFmtId="1" fontId="55" fillId="0" borderId="0" xfId="0" applyNumberFormat="1" applyFont="1" applyFill="1" applyBorder="1" applyAlignment="1">
      <alignment horizontal="center" vertical="center" wrapText="1"/>
    </xf>
    <xf numFmtId="0" fontId="4" fillId="0" borderId="0" xfId="114" applyAlignment="1">
      <alignment horizontal="center"/>
    </xf>
    <xf numFmtId="166" fontId="34" fillId="15" borderId="1" xfId="0" applyNumberFormat="1" applyFont="1" applyFill="1" applyBorder="1" applyAlignment="1">
      <alignment horizontal="center" vertical="center"/>
    </xf>
    <xf numFmtId="2" fontId="34" fillId="15" borderId="1" xfId="0" applyNumberFormat="1" applyFont="1" applyFill="1" applyBorder="1" applyAlignment="1">
      <alignment horizontal="center" vertical="center" wrapText="1"/>
    </xf>
    <xf numFmtId="168" fontId="100" fillId="0" borderId="0" xfId="1" applyNumberFormat="1" applyFont="1" applyFill="1" applyBorder="1" applyAlignment="1">
      <alignment horizontal="center" vertical="center"/>
    </xf>
    <xf numFmtId="0" fontId="89" fillId="0" borderId="1" xfId="3" applyFont="1" applyFill="1" applyBorder="1" applyAlignment="1">
      <alignment vertical="center" wrapText="1"/>
    </xf>
    <xf numFmtId="0" fontId="42" fillId="0" borderId="1" xfId="3" applyFont="1" applyFill="1" applyBorder="1" applyAlignment="1">
      <alignment horizontal="center" vertical="center"/>
    </xf>
    <xf numFmtId="0" fontId="101" fillId="0" borderId="1" xfId="3" applyFont="1" applyFill="1" applyBorder="1" applyAlignment="1">
      <alignment horizontal="center" vertical="center" wrapText="1"/>
    </xf>
    <xf numFmtId="2" fontId="102" fillId="0" borderId="1" xfId="3" applyNumberFormat="1" applyFont="1" applyFill="1" applyBorder="1" applyAlignment="1">
      <alignment horizontal="center" vertical="center" wrapText="1"/>
    </xf>
    <xf numFmtId="166" fontId="102" fillId="0" borderId="1" xfId="3" applyNumberFormat="1" applyFont="1" applyFill="1" applyBorder="1" applyAlignment="1">
      <alignment horizontal="center" vertical="center" wrapText="1"/>
    </xf>
    <xf numFmtId="0" fontId="103" fillId="16" borderId="1" xfId="0" applyFont="1" applyFill="1" applyBorder="1" applyAlignment="1">
      <alignment horizontal="center" vertical="center"/>
    </xf>
    <xf numFmtId="0" fontId="103" fillId="16" borderId="1" xfId="0" applyFont="1" applyFill="1" applyBorder="1" applyAlignment="1">
      <alignment vertical="center"/>
    </xf>
    <xf numFmtId="0" fontId="103" fillId="16" borderId="1" xfId="0" applyFont="1" applyFill="1" applyBorder="1" applyAlignment="1">
      <alignment horizontal="left" vertical="center"/>
    </xf>
    <xf numFmtId="0" fontId="103" fillId="16" borderId="1" xfId="0" applyFont="1" applyFill="1" applyBorder="1" applyAlignment="1">
      <alignment horizontal="center" vertical="center" wrapText="1"/>
    </xf>
    <xf numFmtId="0" fontId="104" fillId="0" borderId="1" xfId="0" applyFont="1" applyBorder="1" applyAlignment="1">
      <alignment horizontal="center"/>
    </xf>
    <xf numFmtId="0" fontId="104" fillId="0" borderId="1" xfId="0" applyFont="1" applyBorder="1"/>
    <xf numFmtId="0" fontId="104" fillId="0" borderId="1" xfId="0" applyFont="1" applyBorder="1" applyAlignment="1">
      <alignment horizontal="left"/>
    </xf>
    <xf numFmtId="0" fontId="104" fillId="17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05" fillId="0" borderId="1" xfId="144" applyFont="1" applyFill="1" applyBorder="1" applyAlignment="1">
      <alignment horizontal="center" vertical="center" wrapText="1"/>
    </xf>
    <xf numFmtId="0" fontId="106" fillId="0" borderId="1" xfId="145" applyFont="1" applyBorder="1" applyAlignment="1">
      <alignment horizontal="center" vertical="center" wrapText="1"/>
    </xf>
    <xf numFmtId="0" fontId="106" fillId="0" borderId="0" xfId="145" applyFont="1"/>
    <xf numFmtId="0" fontId="107" fillId="0" borderId="1" xfId="144" applyNumberFormat="1" applyFont="1" applyFill="1" applyBorder="1" applyAlignment="1">
      <alignment horizontal="center"/>
    </xf>
    <xf numFmtId="2" fontId="106" fillId="0" borderId="1" xfId="145" applyNumberFormat="1" applyFont="1" applyBorder="1" applyAlignment="1">
      <alignment horizontal="center"/>
    </xf>
    <xf numFmtId="0" fontId="107" fillId="0" borderId="1" xfId="144" applyFont="1" applyFill="1" applyBorder="1" applyAlignment="1">
      <alignment horizontal="center" vertical="center"/>
    </xf>
    <xf numFmtId="0" fontId="109" fillId="0" borderId="1" xfId="144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105" fillId="0" borderId="1" xfId="144" applyFont="1" applyFill="1" applyBorder="1" applyAlignment="1">
      <alignment horizontal="left" vertical="center" wrapText="1"/>
    </xf>
    <xf numFmtId="0" fontId="107" fillId="0" borderId="1" xfId="144" applyFont="1" applyFill="1" applyBorder="1" applyAlignment="1">
      <alignment horizontal="left"/>
    </xf>
    <xf numFmtId="0" fontId="108" fillId="0" borderId="1" xfId="145" applyFont="1" applyFill="1" applyBorder="1" applyAlignment="1">
      <alignment horizontal="left"/>
    </xf>
    <xf numFmtId="0" fontId="107" fillId="0" borderId="1" xfId="144" applyFont="1" applyFill="1" applyBorder="1" applyAlignment="1">
      <alignment horizontal="left" vertical="center"/>
    </xf>
    <xf numFmtId="0" fontId="107" fillId="0" borderId="1" xfId="144" applyFont="1" applyFill="1" applyBorder="1" applyAlignment="1">
      <alignment horizontal="left" vertical="center" wrapText="1"/>
    </xf>
    <xf numFmtId="0" fontId="106" fillId="0" borderId="0" xfId="145" applyFont="1" applyAlignment="1">
      <alignment horizontal="left"/>
    </xf>
    <xf numFmtId="0" fontId="37" fillId="0" borderId="1" xfId="0" applyFont="1" applyBorder="1" applyAlignment="1">
      <alignment horizontal="center" vertical="center"/>
    </xf>
    <xf numFmtId="2" fontId="31" fillId="0" borderId="1" xfId="0" applyNumberFormat="1" applyFont="1" applyBorder="1" applyAlignment="1">
      <alignment horizontal="center" vertical="center"/>
    </xf>
    <xf numFmtId="0" fontId="4" fillId="0" borderId="1" xfId="114" applyFill="1" applyBorder="1" applyAlignment="1"/>
    <xf numFmtId="14" fontId="4" fillId="0" borderId="1" xfId="114" applyNumberFormat="1" applyFill="1" applyBorder="1" applyAlignment="1"/>
    <xf numFmtId="0" fontId="4" fillId="0" borderId="1" xfId="114" applyFill="1" applyBorder="1" applyAlignment="1">
      <alignment horizontal="center"/>
    </xf>
    <xf numFmtId="0" fontId="7" fillId="0" borderId="17" xfId="111" applyBorder="1"/>
    <xf numFmtId="0" fontId="89" fillId="0" borderId="19" xfId="0" applyFont="1" applyBorder="1" applyAlignment="1">
      <alignment vertical="center"/>
    </xf>
    <xf numFmtId="0" fontId="7" fillId="0" borderId="19" xfId="111" applyBorder="1" applyAlignment="1">
      <alignment horizontal="center"/>
    </xf>
    <xf numFmtId="0" fontId="7" fillId="0" borderId="20" xfId="111" applyBorder="1" applyAlignment="1">
      <alignment horizontal="center"/>
    </xf>
    <xf numFmtId="0" fontId="88" fillId="0" borderId="21" xfId="111" applyFont="1" applyFill="1" applyBorder="1" applyAlignment="1">
      <alignment horizontal="center" vertical="center" wrapText="1"/>
    </xf>
    <xf numFmtId="0" fontId="88" fillId="0" borderId="16" xfId="111" applyFont="1" applyBorder="1" applyAlignment="1">
      <alignment horizontal="center" vertical="center" wrapText="1"/>
    </xf>
    <xf numFmtId="0" fontId="4" fillId="0" borderId="21" xfId="114" applyFill="1" applyBorder="1" applyAlignment="1"/>
    <xf numFmtId="0" fontId="0" fillId="0" borderId="16" xfId="0" applyBorder="1" applyAlignment="1">
      <alignment wrapText="1"/>
    </xf>
    <xf numFmtId="0" fontId="4" fillId="0" borderId="22" xfId="114" applyBorder="1"/>
    <xf numFmtId="0" fontId="4" fillId="0" borderId="0" xfId="114" applyBorder="1"/>
    <xf numFmtId="0" fontId="4" fillId="0" borderId="0" xfId="114" applyBorder="1" applyAlignment="1">
      <alignment horizontal="center"/>
    </xf>
    <xf numFmtId="0" fontId="4" fillId="0" borderId="23" xfId="114" applyBorder="1"/>
    <xf numFmtId="0" fontId="4" fillId="0" borderId="24" xfId="114" applyBorder="1"/>
    <xf numFmtId="0" fontId="4" fillId="0" borderId="13" xfId="114" applyBorder="1"/>
    <xf numFmtId="0" fontId="4" fillId="0" borderId="13" xfId="114" applyBorder="1" applyAlignment="1">
      <alignment horizontal="center"/>
    </xf>
    <xf numFmtId="0" fontId="4" fillId="0" borderId="25" xfId="114" applyBorder="1"/>
    <xf numFmtId="2" fontId="49" fillId="11" borderId="1" xfId="0" applyNumberFormat="1" applyFont="1" applyFill="1" applyBorder="1" applyAlignment="1">
      <alignment horizontal="center" vertical="center" wrapText="1"/>
    </xf>
    <xf numFmtId="2" fontId="55" fillId="11" borderId="1" xfId="0" applyNumberFormat="1" applyFont="1" applyFill="1" applyBorder="1" applyAlignment="1">
      <alignment horizontal="center" vertical="center" wrapText="1"/>
    </xf>
    <xf numFmtId="0" fontId="90" fillId="0" borderId="19" xfId="0" applyFont="1" applyBorder="1" applyAlignment="1">
      <alignment horizontal="center" vertical="center"/>
    </xf>
    <xf numFmtId="0" fontId="89" fillId="15" borderId="27" xfId="0" applyFont="1" applyFill="1" applyBorder="1" applyAlignment="1">
      <alignment horizontal="center" vertical="center"/>
    </xf>
    <xf numFmtId="0" fontId="90" fillId="0" borderId="20" xfId="0" applyFont="1" applyBorder="1" applyAlignment="1">
      <alignment horizontal="left" vertical="center"/>
    </xf>
    <xf numFmtId="0" fontId="88" fillId="0" borderId="21" xfId="111" applyFont="1" applyBorder="1" applyAlignment="1">
      <alignment horizontal="center" vertical="center" wrapText="1"/>
    </xf>
    <xf numFmtId="0" fontId="4" fillId="0" borderId="21" xfId="114" applyBorder="1"/>
    <xf numFmtId="0" fontId="4" fillId="0" borderId="16" xfId="114" applyBorder="1"/>
    <xf numFmtId="0" fontId="4" fillId="0" borderId="1" xfId="114" applyBorder="1" applyAlignment="1">
      <alignment vertical="center"/>
    </xf>
    <xf numFmtId="0" fontId="3" fillId="0" borderId="1" xfId="114" applyFont="1" applyBorder="1"/>
    <xf numFmtId="0" fontId="88" fillId="0" borderId="4" xfId="111" applyFont="1" applyBorder="1" applyAlignment="1">
      <alignment horizontal="center" vertical="center" wrapText="1"/>
    </xf>
    <xf numFmtId="2" fontId="7" fillId="0" borderId="7" xfId="111" applyNumberFormat="1" applyBorder="1" applyAlignment="1">
      <alignment horizontal="center"/>
    </xf>
    <xf numFmtId="0" fontId="89" fillId="15" borderId="28" xfId="0" applyFont="1" applyFill="1" applyBorder="1" applyAlignment="1">
      <alignment horizontal="center" vertical="center"/>
    </xf>
    <xf numFmtId="0" fontId="88" fillId="15" borderId="29" xfId="111" applyFont="1" applyFill="1" applyBorder="1" applyAlignment="1">
      <alignment horizontal="center" vertical="center" wrapText="1"/>
    </xf>
    <xf numFmtId="0" fontId="88" fillId="0" borderId="3" xfId="111" applyFont="1" applyFill="1" applyBorder="1" applyAlignment="1">
      <alignment horizontal="center" vertical="center" wrapText="1"/>
    </xf>
    <xf numFmtId="0" fontId="88" fillId="0" borderId="5" xfId="111" applyFont="1" applyBorder="1" applyAlignment="1">
      <alignment horizontal="center" vertical="center" wrapText="1"/>
    </xf>
    <xf numFmtId="2" fontId="7" fillId="0" borderId="7" xfId="111" applyNumberFormat="1" applyFill="1" applyBorder="1" applyAlignment="1">
      <alignment horizontal="center"/>
    </xf>
    <xf numFmtId="2" fontId="3" fillId="0" borderId="1" xfId="147" applyNumberFormat="1" applyBorder="1" applyAlignment="1">
      <alignment horizontal="center"/>
    </xf>
    <xf numFmtId="166" fontId="49" fillId="0" borderId="0" xfId="0" applyNumberFormat="1" applyFont="1" applyFill="1" applyBorder="1" applyAlignment="1">
      <alignment horizontal="center" vertical="center" wrapText="1"/>
    </xf>
    <xf numFmtId="2" fontId="3" fillId="0" borderId="1" xfId="148" applyNumberFormat="1" applyBorder="1" applyAlignment="1">
      <alignment horizontal="center"/>
    </xf>
    <xf numFmtId="2" fontId="3" fillId="0" borderId="1" xfId="149" applyNumberFormat="1" applyFill="1" applyBorder="1" applyAlignment="1">
      <alignment horizontal="center"/>
    </xf>
    <xf numFmtId="2" fontId="106" fillId="0" borderId="0" xfId="145" applyNumberFormat="1" applyFont="1"/>
    <xf numFmtId="2" fontId="33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37" fillId="0" borderId="0" xfId="0" applyFont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01" fillId="0" borderId="1" xfId="3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34" fillId="9" borderId="1" xfId="0" applyFont="1" applyFill="1" applyBorder="1" applyAlignment="1">
      <alignment horizontal="center" vertical="center" wrapText="1"/>
    </xf>
    <xf numFmtId="0" fontId="101" fillId="0" borderId="1" xfId="3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  <xf numFmtId="0" fontId="2" fillId="0" borderId="0" xfId="152"/>
    <xf numFmtId="21" fontId="2" fillId="0" borderId="0" xfId="152" applyNumberFormat="1"/>
    <xf numFmtId="0" fontId="89" fillId="15" borderId="1" xfId="0" applyFont="1" applyFill="1" applyBorder="1" applyAlignment="1">
      <alignment horizontal="center" vertical="center"/>
    </xf>
    <xf numFmtId="0" fontId="89" fillId="0" borderId="1" xfId="0" applyFont="1" applyBorder="1" applyAlignment="1">
      <alignment vertical="center"/>
    </xf>
    <xf numFmtId="0" fontId="2" fillId="0" borderId="1" xfId="152" applyBorder="1"/>
    <xf numFmtId="0" fontId="2" fillId="0" borderId="1" xfId="152" applyFill="1" applyBorder="1" applyAlignment="1"/>
    <xf numFmtId="14" fontId="2" fillId="0" borderId="1" xfId="152" applyNumberFormat="1" applyFill="1" applyBorder="1" applyAlignment="1"/>
    <xf numFmtId="2" fontId="33" fillId="0" borderId="1" xfId="0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0" fontId="37" fillId="0" borderId="0" xfId="0" applyFont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0" fontId="101" fillId="0" borderId="1" xfId="3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1" fillId="0" borderId="0" xfId="153"/>
    <xf numFmtId="0" fontId="1" fillId="0" borderId="1" xfId="153" applyFill="1" applyBorder="1" applyAlignment="1"/>
    <xf numFmtId="14" fontId="1" fillId="0" borderId="1" xfId="153" applyNumberFormat="1" applyFill="1" applyBorder="1" applyAlignment="1"/>
    <xf numFmtId="0" fontId="1" fillId="0" borderId="1" xfId="153" applyBorder="1"/>
    <xf numFmtId="0" fontId="89" fillId="0" borderId="27" xfId="0" applyFont="1" applyBorder="1" applyAlignment="1">
      <alignment vertical="center"/>
    </xf>
    <xf numFmtId="0" fontId="7" fillId="0" borderId="27" xfId="111" applyBorder="1" applyAlignment="1">
      <alignment horizontal="center"/>
    </xf>
    <xf numFmtId="0" fontId="7" fillId="0" borderId="31" xfId="111" applyBorder="1" applyAlignment="1">
      <alignment horizontal="center"/>
    </xf>
    <xf numFmtId="0" fontId="1" fillId="0" borderId="21" xfId="153" applyFill="1" applyBorder="1" applyAlignment="1"/>
    <xf numFmtId="0" fontId="1" fillId="0" borderId="16" xfId="153" applyBorder="1"/>
    <xf numFmtId="0" fontId="1" fillId="0" borderId="22" xfId="153" applyBorder="1"/>
    <xf numFmtId="0" fontId="1" fillId="0" borderId="0" xfId="153" applyBorder="1"/>
    <xf numFmtId="0" fontId="1" fillId="0" borderId="23" xfId="153" applyBorder="1"/>
    <xf numFmtId="0" fontId="1" fillId="0" borderId="24" xfId="153" applyBorder="1"/>
    <xf numFmtId="0" fontId="1" fillId="0" borderId="13" xfId="153" applyBorder="1"/>
    <xf numFmtId="0" fontId="1" fillId="0" borderId="25" xfId="153" applyBorder="1"/>
    <xf numFmtId="0" fontId="90" fillId="0" borderId="27" xfId="0" applyFont="1" applyBorder="1" applyAlignment="1">
      <alignment horizontal="center" vertical="center"/>
    </xf>
    <xf numFmtId="0" fontId="90" fillId="0" borderId="31" xfId="0" applyFont="1" applyBorder="1" applyAlignment="1">
      <alignment horizontal="left" vertical="center"/>
    </xf>
    <xf numFmtId="0" fontId="1" fillId="0" borderId="21" xfId="153" applyBorder="1"/>
    <xf numFmtId="2" fontId="1" fillId="0" borderId="1" xfId="153" applyNumberFormat="1" applyFill="1" applyBorder="1" applyAlignment="1">
      <alignment horizontal="center"/>
    </xf>
    <xf numFmtId="2" fontId="1" fillId="0" borderId="1" xfId="153" applyNumberFormat="1" applyBorder="1" applyAlignment="1">
      <alignment horizont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3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textRotation="90" wrapText="1"/>
    </xf>
    <xf numFmtId="0" fontId="26" fillId="0" borderId="1" xfId="0" applyFont="1" applyFill="1" applyBorder="1" applyAlignment="1">
      <alignment horizontal="center" vertical="center" textRotation="90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2" fontId="38" fillId="0" borderId="3" xfId="0" applyNumberFormat="1" applyFont="1" applyBorder="1" applyAlignment="1">
      <alignment horizontal="center" vertical="center"/>
    </xf>
    <xf numFmtId="2" fontId="38" fillId="0" borderId="4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textRotation="90"/>
    </xf>
    <xf numFmtId="0" fontId="26" fillId="0" borderId="1" xfId="0" applyFont="1" applyFill="1" applyBorder="1" applyAlignment="1">
      <alignment horizontal="center" vertical="center" textRotation="88" wrapText="1"/>
    </xf>
    <xf numFmtId="0" fontId="30" fillId="0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166" fontId="30" fillId="0" borderId="1" xfId="0" applyNumberFormat="1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left" vertical="center" wrapText="1"/>
    </xf>
    <xf numFmtId="0" fontId="26" fillId="0" borderId="5" xfId="0" applyFont="1" applyFill="1" applyBorder="1" applyAlignment="1">
      <alignment horizontal="left" vertical="center" wrapText="1"/>
    </xf>
    <xf numFmtId="0" fontId="26" fillId="0" borderId="4" xfId="0" applyFont="1" applyFill="1" applyBorder="1" applyAlignment="1">
      <alignment horizontal="left" vertical="center" wrapText="1"/>
    </xf>
    <xf numFmtId="0" fontId="60" fillId="0" borderId="1" xfId="0" applyFont="1" applyBorder="1" applyAlignment="1">
      <alignment horizontal="center" vertical="center" wrapText="1"/>
    </xf>
    <xf numFmtId="0" fontId="58" fillId="10" borderId="1" xfId="0" applyFont="1" applyFill="1" applyBorder="1" applyAlignment="1">
      <alignment horizontal="center" vertical="center" textRotation="90"/>
    </xf>
    <xf numFmtId="0" fontId="59" fillId="0" borderId="1" xfId="0" applyFont="1" applyFill="1" applyBorder="1" applyAlignment="1">
      <alignment horizontal="center" vertical="center" textRotation="90"/>
    </xf>
    <xf numFmtId="0" fontId="26" fillId="0" borderId="3" xfId="0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9" fillId="0" borderId="1" xfId="3" applyFont="1" applyFill="1" applyBorder="1" applyAlignment="1">
      <alignment horizontal="center" vertical="center" wrapText="1"/>
    </xf>
    <xf numFmtId="0" fontId="101" fillId="0" borderId="1" xfId="3" applyFont="1" applyFill="1" applyBorder="1" applyAlignment="1">
      <alignment horizontal="center" vertical="center"/>
    </xf>
    <xf numFmtId="0" fontId="101" fillId="0" borderId="1" xfId="3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94" fillId="0" borderId="30" xfId="0" applyFont="1" applyBorder="1" applyAlignment="1">
      <alignment horizontal="center" vertical="center"/>
    </xf>
    <xf numFmtId="0" fontId="94" fillId="0" borderId="27" xfId="0" applyFont="1" applyBorder="1" applyAlignment="1">
      <alignment horizontal="center" vertical="center"/>
    </xf>
    <xf numFmtId="0" fontId="93" fillId="0" borderId="30" xfId="0" applyFont="1" applyBorder="1" applyAlignment="1">
      <alignment horizontal="center" vertical="center"/>
    </xf>
    <xf numFmtId="0" fontId="93" fillId="0" borderId="27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0" fontId="93" fillId="0" borderId="18" xfId="0" applyFont="1" applyBorder="1" applyAlignment="1">
      <alignment horizontal="center" vertical="center"/>
    </xf>
    <xf numFmtId="0" fontId="94" fillId="0" borderId="26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/>
    </xf>
  </cellXfs>
  <cellStyles count="154">
    <cellStyle name="Calc Currency (0)" xfId="20" xr:uid="{00000000-0005-0000-0000-000000000000}"/>
    <cellStyle name="Calc Currency (2)" xfId="21" xr:uid="{00000000-0005-0000-0000-000001000000}"/>
    <cellStyle name="Calc Percent (0)" xfId="22" xr:uid="{00000000-0005-0000-0000-000002000000}"/>
    <cellStyle name="Calc Percent (1)" xfId="23" xr:uid="{00000000-0005-0000-0000-000003000000}"/>
    <cellStyle name="Calc Percent (2)" xfId="24" xr:uid="{00000000-0005-0000-0000-000004000000}"/>
    <cellStyle name="Calc Units (0)" xfId="25" xr:uid="{00000000-0005-0000-0000-000005000000}"/>
    <cellStyle name="Calc Units (1)" xfId="26" xr:uid="{00000000-0005-0000-0000-000006000000}"/>
    <cellStyle name="Calc Units (2)" xfId="27" xr:uid="{00000000-0005-0000-0000-000007000000}"/>
    <cellStyle name="Comma [00]" xfId="28" xr:uid="{00000000-0005-0000-0000-000008000000}"/>
    <cellStyle name="Comma 2" xfId="29" xr:uid="{00000000-0005-0000-0000-000009000000}"/>
    <cellStyle name="Comma 2 2" xfId="30" xr:uid="{00000000-0005-0000-0000-00000A000000}"/>
    <cellStyle name="Comma 3" xfId="31" xr:uid="{00000000-0005-0000-0000-00000B000000}"/>
    <cellStyle name="Comma 3 2" xfId="32" xr:uid="{00000000-0005-0000-0000-00000C000000}"/>
    <cellStyle name="Comma 3 3" xfId="33" xr:uid="{00000000-0005-0000-0000-00000D000000}"/>
    <cellStyle name="Comma 4" xfId="34" xr:uid="{00000000-0005-0000-0000-00000E000000}"/>
    <cellStyle name="Comma 5" xfId="18" xr:uid="{00000000-0005-0000-0000-00000F000000}"/>
    <cellStyle name="Comma 5 2" xfId="133" xr:uid="{00000000-0005-0000-0000-000010000000}"/>
    <cellStyle name="Comma 6" xfId="117" xr:uid="{00000000-0005-0000-0000-000011000000}"/>
    <cellStyle name="comma zerodec" xfId="35" xr:uid="{00000000-0005-0000-0000-000012000000}"/>
    <cellStyle name="Currency [00]" xfId="36" xr:uid="{00000000-0005-0000-0000-000013000000}"/>
    <cellStyle name="Currency 2" xfId="37" xr:uid="{00000000-0005-0000-0000-000014000000}"/>
    <cellStyle name="Currency1" xfId="38" xr:uid="{00000000-0005-0000-0000-000015000000}"/>
    <cellStyle name="Date Short" xfId="39" xr:uid="{00000000-0005-0000-0000-000016000000}"/>
    <cellStyle name="DELTA" xfId="40" xr:uid="{00000000-0005-0000-0000-000017000000}"/>
    <cellStyle name="Dollar (zero dec)" xfId="41" xr:uid="{00000000-0005-0000-0000-000018000000}"/>
    <cellStyle name="Enter Currency (0)" xfId="42" xr:uid="{00000000-0005-0000-0000-000019000000}"/>
    <cellStyle name="Enter Currency (2)" xfId="43" xr:uid="{00000000-0005-0000-0000-00001A000000}"/>
    <cellStyle name="Enter Units (0)" xfId="44" xr:uid="{00000000-0005-0000-0000-00001B000000}"/>
    <cellStyle name="Enter Units (1)" xfId="45" xr:uid="{00000000-0005-0000-0000-00001C000000}"/>
    <cellStyle name="Enter Units (2)" xfId="46" xr:uid="{00000000-0005-0000-0000-00001D000000}"/>
    <cellStyle name="Euro" xfId="47" xr:uid="{00000000-0005-0000-0000-00001E000000}"/>
    <cellStyle name="Grey" xfId="48" xr:uid="{00000000-0005-0000-0000-00001F000000}"/>
    <cellStyle name="Header1" xfId="49" xr:uid="{00000000-0005-0000-0000-000020000000}"/>
    <cellStyle name="Header2" xfId="50" xr:uid="{00000000-0005-0000-0000-000021000000}"/>
    <cellStyle name="Input [yellow]" xfId="51" xr:uid="{00000000-0005-0000-0000-000022000000}"/>
    <cellStyle name="Link Currency (0)" xfId="52" xr:uid="{00000000-0005-0000-0000-000023000000}"/>
    <cellStyle name="Link Currency (2)" xfId="53" xr:uid="{00000000-0005-0000-0000-000024000000}"/>
    <cellStyle name="Link Units (0)" xfId="54" xr:uid="{00000000-0005-0000-0000-000025000000}"/>
    <cellStyle name="Link Units (1)" xfId="55" xr:uid="{00000000-0005-0000-0000-000026000000}"/>
    <cellStyle name="Link Units (2)" xfId="56" xr:uid="{00000000-0005-0000-0000-000027000000}"/>
    <cellStyle name="Moeda [0]_aola" xfId="57" xr:uid="{00000000-0005-0000-0000-000028000000}"/>
    <cellStyle name="Moeda_aola" xfId="58" xr:uid="{00000000-0005-0000-0000-000029000000}"/>
    <cellStyle name="no dec" xfId="59" xr:uid="{00000000-0005-0000-0000-00002A000000}"/>
    <cellStyle name="Normal" xfId="0" builtinId="0"/>
    <cellStyle name="Normal - Style1" xfId="60" xr:uid="{00000000-0005-0000-0000-00002C000000}"/>
    <cellStyle name="Normal 10" xfId="11" xr:uid="{00000000-0005-0000-0000-00002D000000}"/>
    <cellStyle name="Normal 10 2" xfId="108" xr:uid="{00000000-0005-0000-0000-00002E000000}"/>
    <cellStyle name="Normal 10 3" xfId="126" xr:uid="{00000000-0005-0000-0000-00002F000000}"/>
    <cellStyle name="Normal 11" xfId="12" xr:uid="{00000000-0005-0000-0000-000030000000}"/>
    <cellStyle name="Normal 11 2" xfId="127" xr:uid="{00000000-0005-0000-0000-000031000000}"/>
    <cellStyle name="Normal 12" xfId="13" xr:uid="{00000000-0005-0000-0000-000032000000}"/>
    <cellStyle name="Normal 12 2" xfId="128" xr:uid="{00000000-0005-0000-0000-000033000000}"/>
    <cellStyle name="Normal 13" xfId="14" xr:uid="{00000000-0005-0000-0000-000034000000}"/>
    <cellStyle name="Normal 13 2" xfId="129" xr:uid="{00000000-0005-0000-0000-000035000000}"/>
    <cellStyle name="Normal 14" xfId="15" xr:uid="{00000000-0005-0000-0000-000036000000}"/>
    <cellStyle name="Normal 14 2" xfId="130" xr:uid="{00000000-0005-0000-0000-000037000000}"/>
    <cellStyle name="Normal 15" xfId="16" xr:uid="{00000000-0005-0000-0000-000038000000}"/>
    <cellStyle name="Normal 15 2" xfId="131" xr:uid="{00000000-0005-0000-0000-000039000000}"/>
    <cellStyle name="Normal 15 7" xfId="144" xr:uid="{00000000-0005-0000-0000-00003A000000}"/>
    <cellStyle name="Normal 16" xfId="17" xr:uid="{00000000-0005-0000-0000-00003B000000}"/>
    <cellStyle name="Normal 16 2" xfId="132" xr:uid="{00000000-0005-0000-0000-00003C000000}"/>
    <cellStyle name="Normal 17" xfId="109" xr:uid="{00000000-0005-0000-0000-00003D000000}"/>
    <cellStyle name="Normal 17 2" xfId="137" xr:uid="{00000000-0005-0000-0000-00003E000000}"/>
    <cellStyle name="Normal 18" xfId="110" xr:uid="{00000000-0005-0000-0000-00003F000000}"/>
    <cellStyle name="Normal 18 2" xfId="138" xr:uid="{00000000-0005-0000-0000-000040000000}"/>
    <cellStyle name="Normal 19" xfId="111" xr:uid="{00000000-0005-0000-0000-000041000000}"/>
    <cellStyle name="Normal 19 2" xfId="139" xr:uid="{00000000-0005-0000-0000-000042000000}"/>
    <cellStyle name="Normal 2" xfId="1" xr:uid="{00000000-0005-0000-0000-000043000000}"/>
    <cellStyle name="Normal 2 2" xfId="61" xr:uid="{00000000-0005-0000-0000-000044000000}"/>
    <cellStyle name="Normal 2 3" xfId="62" xr:uid="{00000000-0005-0000-0000-000045000000}"/>
    <cellStyle name="Normal 2 4" xfId="150" xr:uid="{00000000-0005-0000-0000-000046000000}"/>
    <cellStyle name="Normal 20" xfId="112" xr:uid="{00000000-0005-0000-0000-000047000000}"/>
    <cellStyle name="Normal 20 2" xfId="118" xr:uid="{00000000-0005-0000-0000-000048000000}"/>
    <cellStyle name="Normal 21" xfId="113" xr:uid="{00000000-0005-0000-0000-000049000000}"/>
    <cellStyle name="Normal 21 2" xfId="136" xr:uid="{00000000-0005-0000-0000-00004A000000}"/>
    <cellStyle name="Normal 22" xfId="114" xr:uid="{00000000-0005-0000-0000-00004B000000}"/>
    <cellStyle name="Normal 22 2" xfId="143" xr:uid="{00000000-0005-0000-0000-00004C000000}"/>
    <cellStyle name="Normal 23" xfId="140" xr:uid="{00000000-0005-0000-0000-00004D000000}"/>
    <cellStyle name="Normal 24" xfId="115" xr:uid="{00000000-0005-0000-0000-00004E000000}"/>
    <cellStyle name="Normal 25" xfId="145" xr:uid="{00000000-0005-0000-0000-00004F000000}"/>
    <cellStyle name="Normal 26" xfId="146" xr:uid="{00000000-0005-0000-0000-000050000000}"/>
    <cellStyle name="Normal 27" xfId="147" xr:uid="{00000000-0005-0000-0000-000051000000}"/>
    <cellStyle name="Normal 28" xfId="148" xr:uid="{00000000-0005-0000-0000-000052000000}"/>
    <cellStyle name="Normal 29" xfId="149" xr:uid="{00000000-0005-0000-0000-000053000000}"/>
    <cellStyle name="Normal 3" xfId="3" xr:uid="{00000000-0005-0000-0000-000054000000}"/>
    <cellStyle name="Normal 3 2" xfId="63" xr:uid="{00000000-0005-0000-0000-000055000000}"/>
    <cellStyle name="Normal 3 2 2" xfId="64" xr:uid="{00000000-0005-0000-0000-000056000000}"/>
    <cellStyle name="Normal 3 2 3" xfId="65" xr:uid="{00000000-0005-0000-0000-000057000000}"/>
    <cellStyle name="Normal 3 3" xfId="66" xr:uid="{00000000-0005-0000-0000-000058000000}"/>
    <cellStyle name="Normal 3 3 2" xfId="134" xr:uid="{00000000-0005-0000-0000-000059000000}"/>
    <cellStyle name="Normal 30" xfId="152" xr:uid="{00000000-0005-0000-0000-00005A000000}"/>
    <cellStyle name="Normal 31" xfId="153" xr:uid="{00000000-0005-0000-0000-00005B000000}"/>
    <cellStyle name="Normal 4" xfId="4" xr:uid="{00000000-0005-0000-0000-00005C000000}"/>
    <cellStyle name="Normal 4 2" xfId="68" xr:uid="{00000000-0005-0000-0000-00005D000000}"/>
    <cellStyle name="Normal 4 3" xfId="67" xr:uid="{00000000-0005-0000-0000-00005E000000}"/>
    <cellStyle name="Normal 4 4" xfId="120" xr:uid="{00000000-0005-0000-0000-00005F000000}"/>
    <cellStyle name="Normal 5" xfId="5" xr:uid="{00000000-0005-0000-0000-000060000000}"/>
    <cellStyle name="Normal 5 2" xfId="69" xr:uid="{00000000-0005-0000-0000-000061000000}"/>
    <cellStyle name="Normal 5 3" xfId="19" xr:uid="{00000000-0005-0000-0000-000062000000}"/>
    <cellStyle name="Normal 5 4" xfId="121" xr:uid="{00000000-0005-0000-0000-000063000000}"/>
    <cellStyle name="Normal 6" xfId="6" xr:uid="{00000000-0005-0000-0000-000064000000}"/>
    <cellStyle name="Normal 6 2" xfId="70" xr:uid="{00000000-0005-0000-0000-000065000000}"/>
    <cellStyle name="Normal 6 3" xfId="122" xr:uid="{00000000-0005-0000-0000-000066000000}"/>
    <cellStyle name="Normal 7" xfId="7" xr:uid="{00000000-0005-0000-0000-000067000000}"/>
    <cellStyle name="Normal 7 2" xfId="10" xr:uid="{00000000-0005-0000-0000-000068000000}"/>
    <cellStyle name="Normal 7 3" xfId="107" xr:uid="{00000000-0005-0000-0000-000069000000}"/>
    <cellStyle name="Normal 8" xfId="8" xr:uid="{00000000-0005-0000-0000-00006A000000}"/>
    <cellStyle name="Normal 8 2" xfId="124" xr:uid="{00000000-0005-0000-0000-00006B000000}"/>
    <cellStyle name="Normal 9" xfId="9" xr:uid="{00000000-0005-0000-0000-00006C000000}"/>
    <cellStyle name="Normal 9 2" xfId="125" xr:uid="{00000000-0005-0000-0000-00006D000000}"/>
    <cellStyle name="Percent" xfId="2" builtinId="5"/>
    <cellStyle name="Percent [0]" xfId="71" xr:uid="{00000000-0005-0000-0000-00006F000000}"/>
    <cellStyle name="Percent [00]" xfId="72" xr:uid="{00000000-0005-0000-0000-000070000000}"/>
    <cellStyle name="Percent [2]" xfId="73" xr:uid="{00000000-0005-0000-0000-000071000000}"/>
    <cellStyle name="Percent 10" xfId="141" xr:uid="{00000000-0005-0000-0000-000072000000}"/>
    <cellStyle name="Percent 11" xfId="116" xr:uid="{00000000-0005-0000-0000-000073000000}"/>
    <cellStyle name="Percent 12" xfId="151" xr:uid="{00000000-0005-0000-0000-000074000000}"/>
    <cellStyle name="Percent 2" xfId="74" xr:uid="{00000000-0005-0000-0000-000075000000}"/>
    <cellStyle name="Percent 2 2" xfId="75" xr:uid="{00000000-0005-0000-0000-000076000000}"/>
    <cellStyle name="Percent 2 3" xfId="135" xr:uid="{00000000-0005-0000-0000-000077000000}"/>
    <cellStyle name="Percent 3" xfId="76" xr:uid="{00000000-0005-0000-0000-000078000000}"/>
    <cellStyle name="Percent 4" xfId="77" xr:uid="{00000000-0005-0000-0000-000079000000}"/>
    <cellStyle name="Percent 5" xfId="78" xr:uid="{00000000-0005-0000-0000-00007A000000}"/>
    <cellStyle name="Percent 6" xfId="79" xr:uid="{00000000-0005-0000-0000-00007B000000}"/>
    <cellStyle name="Percent 7" xfId="119" xr:uid="{00000000-0005-0000-0000-00007C000000}"/>
    <cellStyle name="Percent 8" xfId="123" xr:uid="{00000000-0005-0000-0000-00007D000000}"/>
    <cellStyle name="Percent 9" xfId="142" xr:uid="{00000000-0005-0000-0000-00007E000000}"/>
    <cellStyle name="PrePop Currency (0)" xfId="80" xr:uid="{00000000-0005-0000-0000-00007F000000}"/>
    <cellStyle name="PrePop Currency (2)" xfId="81" xr:uid="{00000000-0005-0000-0000-000080000000}"/>
    <cellStyle name="PrePop Units (0)" xfId="82" xr:uid="{00000000-0005-0000-0000-000081000000}"/>
    <cellStyle name="PrePop Units (1)" xfId="83" xr:uid="{00000000-0005-0000-0000-000082000000}"/>
    <cellStyle name="PrePop Units (2)" xfId="84" xr:uid="{00000000-0005-0000-0000-000083000000}"/>
    <cellStyle name="PSChar" xfId="85" xr:uid="{00000000-0005-0000-0000-000084000000}"/>
    <cellStyle name="PSDate" xfId="86" xr:uid="{00000000-0005-0000-0000-000085000000}"/>
    <cellStyle name="PSDec" xfId="87" xr:uid="{00000000-0005-0000-0000-000086000000}"/>
    <cellStyle name="PSHeading" xfId="88" xr:uid="{00000000-0005-0000-0000-000087000000}"/>
    <cellStyle name="PSInt" xfId="89" xr:uid="{00000000-0005-0000-0000-000088000000}"/>
    <cellStyle name="PSSpacer" xfId="90" xr:uid="{00000000-0005-0000-0000-000089000000}"/>
    <cellStyle name="Quantity" xfId="91" xr:uid="{00000000-0005-0000-0000-00008A000000}"/>
    <cellStyle name="Separador de milhares [0]_Person" xfId="92" xr:uid="{00000000-0005-0000-0000-00008B000000}"/>
    <cellStyle name="Separador de milhares_Person" xfId="93" xr:uid="{00000000-0005-0000-0000-00008C000000}"/>
    <cellStyle name="Standard_Frontal Airbag Blatt 1" xfId="94" xr:uid="{00000000-0005-0000-0000-00008D000000}"/>
    <cellStyle name="Style 1" xfId="95" xr:uid="{00000000-0005-0000-0000-00008E000000}"/>
    <cellStyle name="TAHOMA" xfId="96" xr:uid="{00000000-0005-0000-0000-00008F000000}"/>
    <cellStyle name="Text Indent A" xfId="97" xr:uid="{00000000-0005-0000-0000-000090000000}"/>
    <cellStyle name="Text Indent B" xfId="98" xr:uid="{00000000-0005-0000-0000-000091000000}"/>
    <cellStyle name="Text Indent C" xfId="99" xr:uid="{00000000-0005-0000-0000-000092000000}"/>
    <cellStyle name="Währung_Suggested 1810 v20" xfId="100" xr:uid="{00000000-0005-0000-0000-000093000000}"/>
    <cellStyle name="桁区切り [0.00]_03,5,19 COST FR HARJEET" xfId="101" xr:uid="{00000000-0005-0000-0000-000094000000}"/>
    <cellStyle name="桁蟻唇Ｆ [0.00]_DATA" xfId="102" xr:uid="{00000000-0005-0000-0000-000095000000}"/>
    <cellStyle name="桁蟻唇Ｆ_DATA" xfId="103" xr:uid="{00000000-0005-0000-0000-000096000000}"/>
    <cellStyle name="標準_020423 KRYA資料 mail" xfId="104" xr:uid="{00000000-0005-0000-0000-000097000000}"/>
    <cellStyle name="脱浦 [0.00]_DATA" xfId="105" xr:uid="{00000000-0005-0000-0000-000098000000}"/>
    <cellStyle name="脱浦_DATA" xfId="106" xr:uid="{00000000-0005-0000-0000-00009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9525</xdr:rowOff>
    </xdr:from>
    <xdr:to>
      <xdr:col>10</xdr:col>
      <xdr:colOff>507318</xdr:colOff>
      <xdr:row>31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0" y="2486025"/>
          <a:ext cx="13527993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465143</xdr:colOff>
      <xdr:row>17</xdr:row>
      <xdr:rowOff>113982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12657143" cy="2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21</xdr:col>
      <xdr:colOff>388952</xdr:colOff>
      <xdr:row>39</xdr:row>
      <xdr:rowOff>161561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562350"/>
          <a:ext cx="12580952" cy="2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14</xdr:col>
      <xdr:colOff>444954</xdr:colOff>
      <xdr:row>20</xdr:row>
      <xdr:rowOff>120170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609600" y="2914650"/>
          <a:ext cx="12884604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1057275</xdr:colOff>
      <xdr:row>50</xdr:row>
      <xdr:rowOff>161925</xdr:rowOff>
    </xdr:from>
    <xdr:to>
      <xdr:col>14</xdr:col>
      <xdr:colOff>111579</xdr:colOff>
      <xdr:row>58</xdr:row>
      <xdr:rowOff>53495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3657600" y="11906250"/>
          <a:ext cx="12884604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21</xdr:row>
      <xdr:rowOff>99061</xdr:rowOff>
    </xdr:from>
    <xdr:to>
      <xdr:col>17</xdr:col>
      <xdr:colOff>1206954</xdr:colOff>
      <xdr:row>28</xdr:row>
      <xdr:rowOff>181131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895475" y="4671061"/>
          <a:ext cx="12925425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157</xdr:row>
      <xdr:rowOff>-1</xdr:rowOff>
    </xdr:from>
    <xdr:to>
      <xdr:col>26</xdr:col>
      <xdr:colOff>272206</xdr:colOff>
      <xdr:row>159</xdr:row>
      <xdr:rowOff>333374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3506450" y="80286224"/>
          <a:ext cx="25923031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16</xdr:col>
      <xdr:colOff>504825</xdr:colOff>
      <xdr:row>57</xdr:row>
      <xdr:rowOff>147967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609850" y="10067925"/>
          <a:ext cx="15249525" cy="1290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20</xdr:row>
      <xdr:rowOff>104775</xdr:rowOff>
    </xdr:from>
    <xdr:to>
      <xdr:col>17</xdr:col>
      <xdr:colOff>1434659</xdr:colOff>
      <xdr:row>26</xdr:row>
      <xdr:rowOff>10458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390775" y="4467225"/>
          <a:ext cx="12350309" cy="1048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47</xdr:row>
      <xdr:rowOff>19050</xdr:rowOff>
    </xdr:from>
    <xdr:to>
      <xdr:col>17</xdr:col>
      <xdr:colOff>247650</xdr:colOff>
      <xdr:row>53</xdr:row>
      <xdr:rowOff>167017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238375" y="9324975"/>
          <a:ext cx="15249525" cy="1290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619124</xdr:colOff>
      <xdr:row>22</xdr:row>
      <xdr:rowOff>149083</xdr:rowOff>
    </xdr:from>
    <xdr:to>
      <xdr:col>17</xdr:col>
      <xdr:colOff>1372746</xdr:colOff>
      <xdr:row>28</xdr:row>
      <xdr:rowOff>54766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988218" y="4887771"/>
          <a:ext cx="12350309" cy="1048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45</xdr:row>
      <xdr:rowOff>27661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1381125</xdr:colOff>
      <xdr:row>157</xdr:row>
      <xdr:rowOff>238124</xdr:rowOff>
    </xdr:from>
    <xdr:to>
      <xdr:col>35</xdr:col>
      <xdr:colOff>542081</xdr:colOff>
      <xdr:row>159</xdr:row>
      <xdr:rowOff>571499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4222075" y="79886174"/>
          <a:ext cx="25897631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157</xdr:row>
      <xdr:rowOff>-1</xdr:rowOff>
    </xdr:from>
    <xdr:to>
      <xdr:col>28</xdr:col>
      <xdr:colOff>700831</xdr:colOff>
      <xdr:row>159</xdr:row>
      <xdr:rowOff>333374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3506450" y="80581499"/>
          <a:ext cx="25923031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45</xdr:row>
      <xdr:rowOff>76200</xdr:rowOff>
    </xdr:from>
    <xdr:to>
      <xdr:col>19</xdr:col>
      <xdr:colOff>171915</xdr:colOff>
      <xdr:row>53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23824" y="6477000"/>
          <a:ext cx="18240841" cy="1543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21</xdr:row>
      <xdr:rowOff>142875</xdr:rowOff>
    </xdr:from>
    <xdr:to>
      <xdr:col>14</xdr:col>
      <xdr:colOff>20511</xdr:colOff>
      <xdr:row>28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9050" y="4905375"/>
          <a:ext cx="12593511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157</xdr:row>
      <xdr:rowOff>-1</xdr:rowOff>
    </xdr:from>
    <xdr:to>
      <xdr:col>28</xdr:col>
      <xdr:colOff>700831</xdr:colOff>
      <xdr:row>159</xdr:row>
      <xdr:rowOff>333374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3525500" y="80152874"/>
          <a:ext cx="25799206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209550</xdr:colOff>
      <xdr:row>19</xdr:row>
      <xdr:rowOff>85725</xdr:rowOff>
    </xdr:from>
    <xdr:to>
      <xdr:col>18</xdr:col>
      <xdr:colOff>1152525</xdr:colOff>
      <xdr:row>26</xdr:row>
      <xdr:rowOff>167795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3295650" y="4067175"/>
          <a:ext cx="15830550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149679</xdr:colOff>
      <xdr:row>21</xdr:row>
      <xdr:rowOff>112939</xdr:rowOff>
    </xdr:from>
    <xdr:to>
      <xdr:col>15</xdr:col>
      <xdr:colOff>1755322</xdr:colOff>
      <xdr:row>30</xdr:row>
      <xdr:rowOff>20586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149679" y="6521903"/>
          <a:ext cx="14777357" cy="1622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1381125</xdr:colOff>
      <xdr:row>157</xdr:row>
      <xdr:rowOff>238124</xdr:rowOff>
    </xdr:from>
    <xdr:to>
      <xdr:col>35</xdr:col>
      <xdr:colOff>542081</xdr:colOff>
      <xdr:row>159</xdr:row>
      <xdr:rowOff>571499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4222075" y="79886174"/>
          <a:ext cx="25897631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1381125</xdr:colOff>
      <xdr:row>157</xdr:row>
      <xdr:rowOff>238124</xdr:rowOff>
    </xdr:from>
    <xdr:to>
      <xdr:col>35</xdr:col>
      <xdr:colOff>542081</xdr:colOff>
      <xdr:row>159</xdr:row>
      <xdr:rowOff>571499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4222075" y="79886174"/>
          <a:ext cx="25897631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12</xdr:col>
      <xdr:colOff>263979</xdr:colOff>
      <xdr:row>56</xdr:row>
      <xdr:rowOff>82070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609600" y="9877425"/>
          <a:ext cx="12884604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20</xdr:row>
      <xdr:rowOff>123825</xdr:rowOff>
    </xdr:from>
    <xdr:to>
      <xdr:col>17</xdr:col>
      <xdr:colOff>2016579</xdr:colOff>
      <xdr:row>28</xdr:row>
      <xdr:rowOff>15395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476500" y="6915150"/>
          <a:ext cx="12884604" cy="1415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1381125</xdr:colOff>
      <xdr:row>157</xdr:row>
      <xdr:rowOff>238124</xdr:rowOff>
    </xdr:from>
    <xdr:to>
      <xdr:col>35</xdr:col>
      <xdr:colOff>542081</xdr:colOff>
      <xdr:row>159</xdr:row>
      <xdr:rowOff>571499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827"/>
        <a:stretch/>
      </xdr:blipFill>
      <xdr:spPr bwMode="auto">
        <a:xfrm>
          <a:off x="24288750" y="80041749"/>
          <a:ext cx="25926206" cy="284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5sbmat\DEEPAK\WINDOWS\TEMP\~722938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rendersi\Desktop\HARSHIT%20WORK\pirrrr\PART%20APPLICABILITY%20PLANT%20WISE--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D"/>
      <sheetName val="HHG"/>
      <sheetName val="plan - hhd"/>
      <sheetName val="plan - hhg"/>
      <sheetName val="suff - hhd"/>
      <sheetName val="suff - hhg"/>
      <sheetName val="Detail"/>
      <sheetName val="sq01"/>
      <sheetName val="Sheet1"/>
      <sheetName val="packing"/>
      <sheetName val="Recon96-97"/>
      <sheetName val="A1 ESI_Mar97"/>
      <sheetName val="1.Gurgaon"/>
      <sheetName val="Inpanel"/>
      <sheetName val="Interior Trim"/>
      <sheetName val="Lot Control tag0007 "/>
      <sheetName val="#REF"/>
      <sheetName val="98 Forecast"/>
      <sheetName val="~7229383"/>
      <sheetName val="EX"/>
    </sheetNames>
    <sheetDataSet>
      <sheetData sheetId="0">
        <row r="5">
          <cell r="F5">
            <v>3</v>
          </cell>
          <cell r="J5">
            <v>50</v>
          </cell>
        </row>
        <row r="6">
          <cell r="F6">
            <v>10</v>
          </cell>
          <cell r="J6">
            <v>30</v>
          </cell>
        </row>
        <row r="7">
          <cell r="F7">
            <v>8</v>
          </cell>
          <cell r="J7">
            <v>2250</v>
          </cell>
        </row>
        <row r="8">
          <cell r="F8">
            <v>14</v>
          </cell>
          <cell r="J8">
            <v>4</v>
          </cell>
        </row>
        <row r="9">
          <cell r="F9">
            <v>7</v>
          </cell>
          <cell r="J9">
            <v>3</v>
          </cell>
        </row>
        <row r="10">
          <cell r="F10">
            <v>4</v>
          </cell>
          <cell r="J10">
            <v>10000</v>
          </cell>
        </row>
        <row r="11">
          <cell r="F11">
            <v>28</v>
          </cell>
          <cell r="J11">
            <v>1930</v>
          </cell>
        </row>
        <row r="12">
          <cell r="F12">
            <v>13</v>
          </cell>
          <cell r="J12">
            <v>14000</v>
          </cell>
        </row>
        <row r="13">
          <cell r="F13">
            <v>14</v>
          </cell>
          <cell r="J13">
            <v>2416</v>
          </cell>
        </row>
        <row r="14">
          <cell r="F14">
            <v>6</v>
          </cell>
          <cell r="J14">
            <v>190</v>
          </cell>
        </row>
        <row r="15">
          <cell r="F15">
            <v>12</v>
          </cell>
          <cell r="J15">
            <v>8</v>
          </cell>
        </row>
        <row r="16">
          <cell r="F16">
            <v>16</v>
          </cell>
          <cell r="J16">
            <v>1</v>
          </cell>
        </row>
        <row r="17">
          <cell r="F17">
            <v>2</v>
          </cell>
          <cell r="J17">
            <v>5085</v>
          </cell>
        </row>
        <row r="18">
          <cell r="F18">
            <v>6</v>
          </cell>
          <cell r="J18">
            <v>1000</v>
          </cell>
        </row>
        <row r="19">
          <cell r="F19">
            <v>16</v>
          </cell>
          <cell r="J19">
            <v>17</v>
          </cell>
        </row>
        <row r="20">
          <cell r="F20">
            <v>14</v>
          </cell>
          <cell r="J20">
            <v>8</v>
          </cell>
        </row>
        <row r="21">
          <cell r="F21">
            <v>5</v>
          </cell>
          <cell r="J21">
            <v>1525</v>
          </cell>
        </row>
        <row r="22">
          <cell r="F22">
            <v>14</v>
          </cell>
          <cell r="J22">
            <v>3200</v>
          </cell>
        </row>
        <row r="23">
          <cell r="F23">
            <v>6</v>
          </cell>
          <cell r="J23">
            <v>1</v>
          </cell>
        </row>
        <row r="24">
          <cell r="F24">
            <v>2</v>
          </cell>
          <cell r="J24">
            <v>590</v>
          </cell>
        </row>
        <row r="25">
          <cell r="F25">
            <v>33</v>
          </cell>
          <cell r="J25">
            <v>2</v>
          </cell>
        </row>
        <row r="26">
          <cell r="F26">
            <v>10</v>
          </cell>
          <cell r="J26">
            <v>1</v>
          </cell>
        </row>
        <row r="27">
          <cell r="F27">
            <v>13</v>
          </cell>
          <cell r="J27">
            <v>4232</v>
          </cell>
        </row>
        <row r="28">
          <cell r="F28">
            <v>15</v>
          </cell>
          <cell r="J28">
            <v>20</v>
          </cell>
        </row>
        <row r="29">
          <cell r="F29">
            <v>8</v>
          </cell>
          <cell r="J29">
            <v>15000</v>
          </cell>
        </row>
        <row r="30">
          <cell r="F30">
            <v>8</v>
          </cell>
          <cell r="J30">
            <v>10000</v>
          </cell>
        </row>
        <row r="31">
          <cell r="F31">
            <v>5</v>
          </cell>
          <cell r="J31">
            <v>324</v>
          </cell>
        </row>
        <row r="32">
          <cell r="F32">
            <v>9</v>
          </cell>
          <cell r="J32">
            <v>25</v>
          </cell>
        </row>
        <row r="33">
          <cell r="F33">
            <v>12</v>
          </cell>
          <cell r="J33">
            <v>3632</v>
          </cell>
        </row>
        <row r="34">
          <cell r="F34">
            <v>5</v>
          </cell>
          <cell r="J34">
            <v>4400</v>
          </cell>
        </row>
        <row r="35">
          <cell r="F35">
            <v>4</v>
          </cell>
          <cell r="J35">
            <v>25</v>
          </cell>
        </row>
        <row r="36">
          <cell r="F36">
            <v>9</v>
          </cell>
          <cell r="J36">
            <v>220</v>
          </cell>
        </row>
        <row r="37">
          <cell r="F37">
            <v>23</v>
          </cell>
          <cell r="J37">
            <v>2040</v>
          </cell>
        </row>
        <row r="38">
          <cell r="F38">
            <v>12</v>
          </cell>
          <cell r="J38">
            <v>121</v>
          </cell>
        </row>
        <row r="39">
          <cell r="F39">
            <v>7</v>
          </cell>
          <cell r="J39">
            <v>200</v>
          </cell>
        </row>
        <row r="40">
          <cell r="F40">
            <v>11</v>
          </cell>
          <cell r="J40">
            <v>3200</v>
          </cell>
        </row>
        <row r="41">
          <cell r="F41">
            <v>26</v>
          </cell>
          <cell r="J41">
            <v>280</v>
          </cell>
        </row>
        <row r="42">
          <cell r="F42">
            <v>16</v>
          </cell>
          <cell r="J42">
            <v>22</v>
          </cell>
        </row>
        <row r="43">
          <cell r="F43">
            <v>19</v>
          </cell>
          <cell r="J43">
            <v>1900</v>
          </cell>
        </row>
        <row r="44">
          <cell r="F44">
            <v>13</v>
          </cell>
          <cell r="J44">
            <v>1000</v>
          </cell>
        </row>
        <row r="45">
          <cell r="F45">
            <v>5</v>
          </cell>
          <cell r="J45">
            <v>10800</v>
          </cell>
        </row>
        <row r="46">
          <cell r="F46">
            <v>5</v>
          </cell>
          <cell r="J46">
            <v>9650</v>
          </cell>
        </row>
        <row r="47">
          <cell r="F47">
            <v>1</v>
          </cell>
          <cell r="J47">
            <v>200</v>
          </cell>
        </row>
        <row r="48">
          <cell r="F48">
            <v>1</v>
          </cell>
          <cell r="J48">
            <v>200</v>
          </cell>
        </row>
        <row r="49">
          <cell r="F49">
            <v>11</v>
          </cell>
          <cell r="J49">
            <v>3</v>
          </cell>
        </row>
        <row r="50">
          <cell r="F50">
            <v>8</v>
          </cell>
          <cell r="J50">
            <v>2000</v>
          </cell>
        </row>
        <row r="51">
          <cell r="F51">
            <v>6</v>
          </cell>
          <cell r="J51">
            <v>30</v>
          </cell>
        </row>
        <row r="52">
          <cell r="F52">
            <v>12</v>
          </cell>
          <cell r="J52">
            <v>7</v>
          </cell>
        </row>
        <row r="53">
          <cell r="F53">
            <v>14</v>
          </cell>
          <cell r="J53">
            <v>4000</v>
          </cell>
        </row>
        <row r="54">
          <cell r="F54">
            <v>8</v>
          </cell>
          <cell r="J54">
            <v>2000</v>
          </cell>
        </row>
        <row r="55">
          <cell r="F55">
            <v>8</v>
          </cell>
          <cell r="J55">
            <v>2000</v>
          </cell>
        </row>
        <row r="56">
          <cell r="F56">
            <v>14</v>
          </cell>
          <cell r="J56">
            <v>2000</v>
          </cell>
        </row>
        <row r="57">
          <cell r="F57">
            <v>12</v>
          </cell>
          <cell r="J57">
            <v>5</v>
          </cell>
        </row>
        <row r="58">
          <cell r="F58">
            <v>8</v>
          </cell>
          <cell r="J58">
            <v>29</v>
          </cell>
        </row>
        <row r="59">
          <cell r="F59">
            <v>22</v>
          </cell>
          <cell r="J59">
            <v>30</v>
          </cell>
        </row>
        <row r="60">
          <cell r="F60">
            <v>16</v>
          </cell>
          <cell r="J60">
            <v>70</v>
          </cell>
        </row>
        <row r="61">
          <cell r="F61">
            <v>10</v>
          </cell>
          <cell r="J61">
            <v>2900</v>
          </cell>
        </row>
        <row r="62">
          <cell r="F62">
            <v>10</v>
          </cell>
          <cell r="J62">
            <v>2900</v>
          </cell>
        </row>
        <row r="63">
          <cell r="F63">
            <v>3</v>
          </cell>
          <cell r="J63">
            <v>650</v>
          </cell>
        </row>
        <row r="64">
          <cell r="F64">
            <v>10</v>
          </cell>
          <cell r="J64">
            <v>35</v>
          </cell>
        </row>
        <row r="65">
          <cell r="F65">
            <v>8</v>
          </cell>
          <cell r="J65">
            <v>2000</v>
          </cell>
        </row>
        <row r="66">
          <cell r="F66">
            <v>8</v>
          </cell>
          <cell r="J66">
            <v>1500</v>
          </cell>
        </row>
        <row r="67">
          <cell r="F67">
            <v>9</v>
          </cell>
          <cell r="J67">
            <v>716</v>
          </cell>
        </row>
        <row r="68">
          <cell r="F68">
            <v>14</v>
          </cell>
          <cell r="J68">
            <v>10</v>
          </cell>
        </row>
        <row r="69">
          <cell r="F69">
            <v>4</v>
          </cell>
          <cell r="J69">
            <v>21000</v>
          </cell>
        </row>
        <row r="70">
          <cell r="F70">
            <v>3</v>
          </cell>
          <cell r="J70">
            <v>5700</v>
          </cell>
        </row>
        <row r="71">
          <cell r="F71">
            <v>4</v>
          </cell>
          <cell r="J71">
            <v>2100</v>
          </cell>
        </row>
        <row r="72">
          <cell r="F72">
            <v>13</v>
          </cell>
          <cell r="J72">
            <v>8</v>
          </cell>
        </row>
        <row r="73">
          <cell r="F73">
            <v>7</v>
          </cell>
          <cell r="J73">
            <v>228</v>
          </cell>
        </row>
        <row r="74">
          <cell r="F74">
            <v>7</v>
          </cell>
          <cell r="J74">
            <v>85</v>
          </cell>
        </row>
        <row r="75">
          <cell r="F75">
            <v>6</v>
          </cell>
          <cell r="J75">
            <v>20</v>
          </cell>
        </row>
        <row r="76">
          <cell r="F76">
            <v>4</v>
          </cell>
          <cell r="J76">
            <v>3590</v>
          </cell>
        </row>
        <row r="77">
          <cell r="F77">
            <v>4</v>
          </cell>
          <cell r="J77">
            <v>3590</v>
          </cell>
        </row>
        <row r="78">
          <cell r="F78">
            <v>12</v>
          </cell>
          <cell r="J78">
            <v>2</v>
          </cell>
        </row>
        <row r="79">
          <cell r="F79">
            <v>13</v>
          </cell>
          <cell r="J79">
            <v>511</v>
          </cell>
        </row>
        <row r="80">
          <cell r="F80">
            <v>32</v>
          </cell>
          <cell r="J80">
            <v>84</v>
          </cell>
        </row>
        <row r="81">
          <cell r="F81">
            <v>9</v>
          </cell>
          <cell r="J81">
            <v>8</v>
          </cell>
        </row>
        <row r="82">
          <cell r="F82">
            <v>11</v>
          </cell>
          <cell r="J82">
            <v>737</v>
          </cell>
        </row>
        <row r="83">
          <cell r="F83">
            <v>6</v>
          </cell>
          <cell r="J83">
            <v>12000</v>
          </cell>
        </row>
        <row r="84">
          <cell r="F84">
            <v>7</v>
          </cell>
          <cell r="J84">
            <v>5000</v>
          </cell>
        </row>
        <row r="85">
          <cell r="F85">
            <v>5</v>
          </cell>
          <cell r="J85">
            <v>3290</v>
          </cell>
        </row>
        <row r="86">
          <cell r="F86">
            <v>5</v>
          </cell>
          <cell r="J86">
            <v>2200</v>
          </cell>
        </row>
        <row r="87">
          <cell r="F87">
            <v>4</v>
          </cell>
          <cell r="J87">
            <v>400</v>
          </cell>
        </row>
        <row r="88">
          <cell r="F88">
            <v>6</v>
          </cell>
          <cell r="J88">
            <v>2</v>
          </cell>
        </row>
        <row r="89">
          <cell r="F89">
            <v>7</v>
          </cell>
          <cell r="J89">
            <v>500</v>
          </cell>
        </row>
        <row r="90">
          <cell r="F90">
            <v>11</v>
          </cell>
          <cell r="J90">
            <v>250</v>
          </cell>
        </row>
        <row r="91">
          <cell r="F91">
            <v>10</v>
          </cell>
          <cell r="J91">
            <v>16000</v>
          </cell>
        </row>
        <row r="92">
          <cell r="F92">
            <v>5</v>
          </cell>
          <cell r="J92">
            <v>12000</v>
          </cell>
        </row>
        <row r="93">
          <cell r="F93">
            <v>8</v>
          </cell>
          <cell r="J93">
            <v>4000</v>
          </cell>
        </row>
        <row r="94">
          <cell r="F94">
            <v>5</v>
          </cell>
          <cell r="J94">
            <v>4500</v>
          </cell>
        </row>
        <row r="95">
          <cell r="F95">
            <v>18</v>
          </cell>
          <cell r="J95">
            <v>3600</v>
          </cell>
        </row>
        <row r="96">
          <cell r="F96">
            <v>9</v>
          </cell>
          <cell r="J96">
            <v>200</v>
          </cell>
        </row>
        <row r="97">
          <cell r="F97">
            <v>12</v>
          </cell>
          <cell r="J97">
            <v>1788</v>
          </cell>
        </row>
        <row r="98">
          <cell r="F98">
            <v>35</v>
          </cell>
          <cell r="J98">
            <v>600</v>
          </cell>
        </row>
        <row r="99">
          <cell r="F99">
            <v>10</v>
          </cell>
          <cell r="J99">
            <v>207</v>
          </cell>
        </row>
        <row r="100">
          <cell r="F100">
            <v>11</v>
          </cell>
          <cell r="J100">
            <v>7500</v>
          </cell>
        </row>
        <row r="101">
          <cell r="F101">
            <v>68</v>
          </cell>
          <cell r="J101">
            <v>25</v>
          </cell>
        </row>
        <row r="102">
          <cell r="F102">
            <v>17</v>
          </cell>
          <cell r="J102">
            <v>14</v>
          </cell>
        </row>
        <row r="103">
          <cell r="F103">
            <v>8</v>
          </cell>
          <cell r="J103">
            <v>130</v>
          </cell>
        </row>
        <row r="104">
          <cell r="F104">
            <v>16</v>
          </cell>
          <cell r="J104">
            <v>150</v>
          </cell>
        </row>
        <row r="105">
          <cell r="F105">
            <v>8</v>
          </cell>
          <cell r="J105">
            <v>2800</v>
          </cell>
        </row>
        <row r="106">
          <cell r="F106">
            <v>26</v>
          </cell>
          <cell r="J106">
            <v>123</v>
          </cell>
        </row>
        <row r="107">
          <cell r="F107">
            <v>16</v>
          </cell>
          <cell r="J107">
            <v>57</v>
          </cell>
        </row>
        <row r="108">
          <cell r="F108">
            <v>15</v>
          </cell>
          <cell r="J108">
            <v>14</v>
          </cell>
        </row>
        <row r="109">
          <cell r="F109">
            <v>6</v>
          </cell>
          <cell r="J109">
            <v>1040</v>
          </cell>
        </row>
        <row r="110">
          <cell r="F110">
            <v>12</v>
          </cell>
          <cell r="J110">
            <v>7400</v>
          </cell>
        </row>
        <row r="111">
          <cell r="F111">
            <v>12</v>
          </cell>
          <cell r="J111">
            <v>1155</v>
          </cell>
        </row>
        <row r="112">
          <cell r="F112">
            <v>10</v>
          </cell>
          <cell r="J112">
            <v>110</v>
          </cell>
        </row>
        <row r="113">
          <cell r="F113">
            <v>10</v>
          </cell>
          <cell r="J113">
            <v>70</v>
          </cell>
        </row>
        <row r="114">
          <cell r="F114">
            <v>10</v>
          </cell>
          <cell r="J114">
            <v>57</v>
          </cell>
        </row>
        <row r="115">
          <cell r="F115">
            <v>6</v>
          </cell>
          <cell r="J115">
            <v>50</v>
          </cell>
        </row>
        <row r="116">
          <cell r="F116">
            <v>6</v>
          </cell>
          <cell r="J116">
            <v>50</v>
          </cell>
        </row>
        <row r="117">
          <cell r="F117">
            <v>12</v>
          </cell>
          <cell r="J117">
            <v>18</v>
          </cell>
        </row>
        <row r="118">
          <cell r="F118">
            <v>10</v>
          </cell>
          <cell r="J118">
            <v>3</v>
          </cell>
        </row>
        <row r="119">
          <cell r="F119">
            <v>2</v>
          </cell>
          <cell r="J119">
            <v>50</v>
          </cell>
        </row>
        <row r="120">
          <cell r="F120">
            <v>17</v>
          </cell>
          <cell r="J120">
            <v>50</v>
          </cell>
        </row>
        <row r="121">
          <cell r="F121">
            <v>14</v>
          </cell>
          <cell r="J121">
            <v>566</v>
          </cell>
        </row>
        <row r="122">
          <cell r="F122">
            <v>3</v>
          </cell>
          <cell r="J122">
            <v>11000</v>
          </cell>
        </row>
        <row r="123">
          <cell r="F123">
            <v>2</v>
          </cell>
          <cell r="J123">
            <v>1000</v>
          </cell>
        </row>
        <row r="124">
          <cell r="F124">
            <v>25</v>
          </cell>
          <cell r="J124">
            <v>70</v>
          </cell>
        </row>
        <row r="125">
          <cell r="F125">
            <v>6</v>
          </cell>
          <cell r="J125">
            <v>16</v>
          </cell>
        </row>
        <row r="126">
          <cell r="F126">
            <v>10</v>
          </cell>
          <cell r="J126">
            <v>1115</v>
          </cell>
        </row>
        <row r="127">
          <cell r="F127">
            <v>13</v>
          </cell>
          <cell r="J127">
            <v>6000</v>
          </cell>
        </row>
        <row r="128">
          <cell r="F128">
            <v>5</v>
          </cell>
          <cell r="J128">
            <v>11000</v>
          </cell>
        </row>
        <row r="129">
          <cell r="F129">
            <v>9</v>
          </cell>
          <cell r="J129">
            <v>1</v>
          </cell>
        </row>
        <row r="130">
          <cell r="F130">
            <v>7</v>
          </cell>
          <cell r="J130">
            <v>1</v>
          </cell>
        </row>
        <row r="131">
          <cell r="F131">
            <v>9</v>
          </cell>
          <cell r="J131">
            <v>1</v>
          </cell>
        </row>
        <row r="132">
          <cell r="F132">
            <v>7</v>
          </cell>
          <cell r="J132">
            <v>5000</v>
          </cell>
        </row>
        <row r="133">
          <cell r="F133">
            <v>4</v>
          </cell>
          <cell r="J133">
            <v>2500</v>
          </cell>
        </row>
        <row r="134">
          <cell r="F134">
            <v>7</v>
          </cell>
          <cell r="J134">
            <v>2000</v>
          </cell>
        </row>
        <row r="135">
          <cell r="F135">
            <v>22</v>
          </cell>
          <cell r="J135">
            <v>6</v>
          </cell>
        </row>
        <row r="136">
          <cell r="F136">
            <v>6</v>
          </cell>
          <cell r="J136">
            <v>135</v>
          </cell>
        </row>
        <row r="137">
          <cell r="F137">
            <v>22</v>
          </cell>
          <cell r="J137">
            <v>50</v>
          </cell>
        </row>
        <row r="138">
          <cell r="F138">
            <v>6</v>
          </cell>
          <cell r="J138">
            <v>5</v>
          </cell>
        </row>
        <row r="139">
          <cell r="F139">
            <v>6</v>
          </cell>
          <cell r="J139">
            <v>4</v>
          </cell>
        </row>
        <row r="140">
          <cell r="F140">
            <v>6</v>
          </cell>
          <cell r="J140">
            <v>1</v>
          </cell>
        </row>
        <row r="141">
          <cell r="F141">
            <v>9</v>
          </cell>
          <cell r="J141">
            <v>1</v>
          </cell>
        </row>
        <row r="142">
          <cell r="F142">
            <v>7</v>
          </cell>
          <cell r="J142">
            <v>1</v>
          </cell>
        </row>
        <row r="143">
          <cell r="F143">
            <v>7</v>
          </cell>
          <cell r="J143">
            <v>105</v>
          </cell>
        </row>
        <row r="144">
          <cell r="F144">
            <v>7</v>
          </cell>
          <cell r="J144">
            <v>20000</v>
          </cell>
        </row>
        <row r="145">
          <cell r="F145">
            <v>12</v>
          </cell>
          <cell r="J145">
            <v>8</v>
          </cell>
        </row>
        <row r="146">
          <cell r="F146">
            <v>11</v>
          </cell>
          <cell r="J146">
            <v>49</v>
          </cell>
        </row>
        <row r="147">
          <cell r="F147">
            <v>28</v>
          </cell>
          <cell r="J147">
            <v>1</v>
          </cell>
        </row>
        <row r="148">
          <cell r="F148">
            <v>22</v>
          </cell>
          <cell r="J148">
            <v>3</v>
          </cell>
        </row>
        <row r="3243">
          <cell r="F3243">
            <v>1</v>
          </cell>
          <cell r="J3243">
            <v>0</v>
          </cell>
        </row>
        <row r="3244">
          <cell r="F3244">
            <v>1</v>
          </cell>
          <cell r="J3244">
            <v>0</v>
          </cell>
        </row>
        <row r="3245">
          <cell r="F3245">
            <v>1</v>
          </cell>
          <cell r="J3245">
            <v>0</v>
          </cell>
        </row>
        <row r="3246">
          <cell r="F3246">
            <v>2</v>
          </cell>
          <cell r="J3246">
            <v>0</v>
          </cell>
        </row>
        <row r="3247">
          <cell r="F3247">
            <v>2</v>
          </cell>
          <cell r="J3247">
            <v>0</v>
          </cell>
        </row>
        <row r="3248">
          <cell r="F3248">
            <v>2</v>
          </cell>
          <cell r="J3248">
            <v>0</v>
          </cell>
        </row>
        <row r="3249">
          <cell r="F3249">
            <v>3</v>
          </cell>
          <cell r="J3249">
            <v>11</v>
          </cell>
        </row>
        <row r="3250">
          <cell r="F3250">
            <v>2</v>
          </cell>
          <cell r="J3250">
            <v>0</v>
          </cell>
        </row>
        <row r="3251">
          <cell r="F3251">
            <v>1</v>
          </cell>
          <cell r="J3251">
            <v>0</v>
          </cell>
        </row>
        <row r="3252">
          <cell r="F3252">
            <v>1</v>
          </cell>
          <cell r="J3252">
            <v>0</v>
          </cell>
        </row>
        <row r="3253">
          <cell r="F3253">
            <v>1</v>
          </cell>
          <cell r="J3253">
            <v>0</v>
          </cell>
        </row>
        <row r="3254">
          <cell r="F3254">
            <v>4</v>
          </cell>
          <cell r="J3254">
            <v>0</v>
          </cell>
        </row>
        <row r="3255">
          <cell r="F3255">
            <v>6</v>
          </cell>
          <cell r="J3255">
            <v>0</v>
          </cell>
        </row>
        <row r="3256">
          <cell r="F3256">
            <v>3</v>
          </cell>
          <cell r="J3256">
            <v>0</v>
          </cell>
        </row>
        <row r="3257">
          <cell r="F3257">
            <v>3</v>
          </cell>
          <cell r="J3257">
            <v>0</v>
          </cell>
        </row>
        <row r="3258">
          <cell r="F3258">
            <v>4</v>
          </cell>
          <cell r="J3258">
            <v>0</v>
          </cell>
        </row>
        <row r="3259">
          <cell r="F3259">
            <v>4</v>
          </cell>
          <cell r="J3259">
            <v>0</v>
          </cell>
        </row>
        <row r="3260">
          <cell r="F3260">
            <v>4</v>
          </cell>
          <cell r="J3260">
            <v>0</v>
          </cell>
        </row>
        <row r="3261">
          <cell r="F3261">
            <v>5</v>
          </cell>
          <cell r="J3261">
            <v>0</v>
          </cell>
        </row>
        <row r="3262">
          <cell r="F3262">
            <v>5</v>
          </cell>
          <cell r="J3262">
            <v>0</v>
          </cell>
        </row>
        <row r="3263">
          <cell r="F3263">
            <v>2</v>
          </cell>
          <cell r="J3263">
            <v>0</v>
          </cell>
        </row>
        <row r="3264">
          <cell r="F3264">
            <v>2</v>
          </cell>
          <cell r="J3264">
            <v>0</v>
          </cell>
        </row>
        <row r="3265">
          <cell r="F3265">
            <v>3</v>
          </cell>
          <cell r="J3265">
            <v>0</v>
          </cell>
        </row>
        <row r="3266">
          <cell r="F3266">
            <v>4</v>
          </cell>
          <cell r="J3266">
            <v>0</v>
          </cell>
        </row>
        <row r="3267">
          <cell r="F3267">
            <v>2</v>
          </cell>
          <cell r="J3267">
            <v>0</v>
          </cell>
        </row>
        <row r="3268">
          <cell r="F3268">
            <v>1</v>
          </cell>
          <cell r="J3268">
            <v>0</v>
          </cell>
        </row>
        <row r="3269">
          <cell r="F3269">
            <v>2</v>
          </cell>
          <cell r="J3269">
            <v>0</v>
          </cell>
        </row>
        <row r="3270">
          <cell r="F3270">
            <v>2</v>
          </cell>
          <cell r="J3270">
            <v>0</v>
          </cell>
        </row>
        <row r="3271">
          <cell r="F3271">
            <v>6</v>
          </cell>
          <cell r="J3271">
            <v>0</v>
          </cell>
        </row>
        <row r="3272">
          <cell r="F3272">
            <v>7</v>
          </cell>
          <cell r="J3272">
            <v>0</v>
          </cell>
        </row>
        <row r="3273">
          <cell r="F3273">
            <v>6</v>
          </cell>
          <cell r="J3273">
            <v>0</v>
          </cell>
        </row>
        <row r="3274">
          <cell r="F3274">
            <v>5</v>
          </cell>
          <cell r="J3274">
            <v>0</v>
          </cell>
        </row>
        <row r="3275">
          <cell r="F3275">
            <v>7</v>
          </cell>
          <cell r="J3275">
            <v>0</v>
          </cell>
        </row>
        <row r="3276">
          <cell r="F3276">
            <v>8</v>
          </cell>
          <cell r="J3276">
            <v>0</v>
          </cell>
        </row>
        <row r="3277">
          <cell r="F3277">
            <v>5</v>
          </cell>
          <cell r="J3277">
            <v>0</v>
          </cell>
        </row>
        <row r="3278">
          <cell r="F3278">
            <v>7</v>
          </cell>
          <cell r="J3278">
            <v>0</v>
          </cell>
        </row>
        <row r="3279">
          <cell r="F3279">
            <v>7</v>
          </cell>
          <cell r="J3279">
            <v>0</v>
          </cell>
        </row>
        <row r="3280">
          <cell r="F3280">
            <v>5</v>
          </cell>
          <cell r="J3280">
            <v>0</v>
          </cell>
        </row>
        <row r="3281">
          <cell r="F3281">
            <v>6</v>
          </cell>
          <cell r="J3281">
            <v>0</v>
          </cell>
        </row>
        <row r="3282">
          <cell r="F3282">
            <v>8</v>
          </cell>
          <cell r="J3282">
            <v>0</v>
          </cell>
        </row>
        <row r="3283">
          <cell r="F3283">
            <v>6</v>
          </cell>
          <cell r="J3283">
            <v>0</v>
          </cell>
        </row>
        <row r="3284">
          <cell r="F3284">
            <v>5</v>
          </cell>
          <cell r="J3284">
            <v>0</v>
          </cell>
        </row>
        <row r="3285">
          <cell r="F3285">
            <v>7</v>
          </cell>
          <cell r="J3285">
            <v>0</v>
          </cell>
        </row>
        <row r="3286">
          <cell r="F3286">
            <v>4</v>
          </cell>
          <cell r="J3286">
            <v>0</v>
          </cell>
        </row>
        <row r="3287">
          <cell r="F3287">
            <v>5</v>
          </cell>
          <cell r="J3287">
            <v>0</v>
          </cell>
        </row>
        <row r="3288">
          <cell r="F3288">
            <v>8</v>
          </cell>
          <cell r="J3288">
            <v>0</v>
          </cell>
        </row>
        <row r="3289">
          <cell r="F3289">
            <v>6</v>
          </cell>
          <cell r="J3289">
            <v>0</v>
          </cell>
        </row>
        <row r="3290">
          <cell r="F3290">
            <v>5</v>
          </cell>
          <cell r="J3290">
            <v>0</v>
          </cell>
        </row>
        <row r="3291">
          <cell r="F3291">
            <v>9</v>
          </cell>
          <cell r="J3291">
            <v>0</v>
          </cell>
        </row>
        <row r="3292">
          <cell r="F3292">
            <v>5</v>
          </cell>
          <cell r="J3292">
            <v>0</v>
          </cell>
        </row>
        <row r="3293">
          <cell r="F3293">
            <v>6</v>
          </cell>
          <cell r="J3293">
            <v>0</v>
          </cell>
        </row>
        <row r="3294">
          <cell r="F3294">
            <v>7</v>
          </cell>
          <cell r="J3294">
            <v>0</v>
          </cell>
        </row>
        <row r="3295">
          <cell r="F3295">
            <v>8</v>
          </cell>
          <cell r="J3295">
            <v>0</v>
          </cell>
        </row>
        <row r="3296">
          <cell r="F3296">
            <v>7</v>
          </cell>
          <cell r="J3296">
            <v>0</v>
          </cell>
        </row>
        <row r="3297">
          <cell r="F3297">
            <v>8</v>
          </cell>
          <cell r="J3297">
            <v>0</v>
          </cell>
        </row>
        <row r="3298">
          <cell r="F3298">
            <v>7</v>
          </cell>
          <cell r="J3298">
            <v>0</v>
          </cell>
        </row>
        <row r="3299">
          <cell r="F3299">
            <v>8</v>
          </cell>
          <cell r="J3299">
            <v>0</v>
          </cell>
        </row>
        <row r="3300">
          <cell r="F3300">
            <v>8</v>
          </cell>
          <cell r="J3300">
            <v>0</v>
          </cell>
        </row>
        <row r="3301">
          <cell r="F3301">
            <v>9</v>
          </cell>
          <cell r="J3301">
            <v>0</v>
          </cell>
        </row>
        <row r="3302">
          <cell r="F3302">
            <v>10</v>
          </cell>
          <cell r="J3302">
            <v>0</v>
          </cell>
        </row>
        <row r="3303">
          <cell r="F3303">
            <v>8</v>
          </cell>
          <cell r="J3303">
            <v>250</v>
          </cell>
        </row>
        <row r="3304">
          <cell r="F3304">
            <v>7</v>
          </cell>
          <cell r="J3304">
            <v>0</v>
          </cell>
        </row>
        <row r="3305">
          <cell r="F3305">
            <v>7</v>
          </cell>
          <cell r="J3305">
            <v>0</v>
          </cell>
        </row>
        <row r="3306">
          <cell r="F3306">
            <v>10</v>
          </cell>
          <cell r="J3306">
            <v>0</v>
          </cell>
        </row>
        <row r="3307">
          <cell r="F3307">
            <v>1</v>
          </cell>
          <cell r="J3307">
            <v>0</v>
          </cell>
        </row>
        <row r="3308">
          <cell r="F3308">
            <v>2</v>
          </cell>
          <cell r="J3308">
            <v>125</v>
          </cell>
        </row>
        <row r="3309">
          <cell r="F3309">
            <v>3</v>
          </cell>
          <cell r="J3309">
            <v>27</v>
          </cell>
        </row>
        <row r="3310">
          <cell r="F3310">
            <v>1</v>
          </cell>
          <cell r="J3310">
            <v>0</v>
          </cell>
        </row>
        <row r="3311">
          <cell r="F3311">
            <v>2</v>
          </cell>
          <cell r="J3311">
            <v>125</v>
          </cell>
        </row>
        <row r="3312">
          <cell r="F3312">
            <v>3</v>
          </cell>
          <cell r="J3312">
            <v>27</v>
          </cell>
        </row>
        <row r="3313">
          <cell r="F3313">
            <v>1</v>
          </cell>
          <cell r="J3313">
            <v>0</v>
          </cell>
        </row>
        <row r="3314">
          <cell r="F3314">
            <v>1</v>
          </cell>
          <cell r="J3314">
            <v>0</v>
          </cell>
        </row>
        <row r="3315">
          <cell r="F3315">
            <v>3</v>
          </cell>
          <cell r="J3315">
            <v>0</v>
          </cell>
        </row>
        <row r="3316">
          <cell r="F3316">
            <v>4</v>
          </cell>
          <cell r="J3316">
            <v>0</v>
          </cell>
        </row>
        <row r="3317">
          <cell r="F3317">
            <v>4</v>
          </cell>
          <cell r="J3317">
            <v>0</v>
          </cell>
        </row>
        <row r="3318">
          <cell r="F3318">
            <v>4</v>
          </cell>
          <cell r="J3318">
            <v>0</v>
          </cell>
        </row>
        <row r="3319">
          <cell r="F3319">
            <v>4</v>
          </cell>
          <cell r="J3319">
            <v>0</v>
          </cell>
        </row>
        <row r="3320">
          <cell r="F3320">
            <v>3</v>
          </cell>
          <cell r="J3320">
            <v>0</v>
          </cell>
        </row>
        <row r="3321">
          <cell r="F3321">
            <v>6</v>
          </cell>
          <cell r="J3321">
            <v>0</v>
          </cell>
        </row>
        <row r="3322">
          <cell r="F3322">
            <v>7</v>
          </cell>
          <cell r="J3322">
            <v>0</v>
          </cell>
        </row>
        <row r="3323">
          <cell r="F3323">
            <v>5</v>
          </cell>
          <cell r="J3323">
            <v>0</v>
          </cell>
        </row>
        <row r="3324">
          <cell r="F3324">
            <v>6</v>
          </cell>
          <cell r="J3324">
            <v>188</v>
          </cell>
        </row>
        <row r="3325">
          <cell r="F3325">
            <v>4</v>
          </cell>
          <cell r="J3325">
            <v>0</v>
          </cell>
        </row>
        <row r="3326">
          <cell r="F3326">
            <v>6</v>
          </cell>
          <cell r="J3326">
            <v>0</v>
          </cell>
        </row>
        <row r="3327">
          <cell r="F3327">
            <v>6</v>
          </cell>
          <cell r="J3327">
            <v>0</v>
          </cell>
        </row>
        <row r="3328">
          <cell r="F3328">
            <v>5</v>
          </cell>
          <cell r="J3328">
            <v>0</v>
          </cell>
        </row>
        <row r="3329">
          <cell r="F3329">
            <v>6</v>
          </cell>
          <cell r="J3329">
            <v>0</v>
          </cell>
        </row>
        <row r="3330">
          <cell r="F3330">
            <v>5</v>
          </cell>
          <cell r="J3330">
            <v>0</v>
          </cell>
        </row>
        <row r="3331">
          <cell r="F3331">
            <v>6</v>
          </cell>
          <cell r="J3331">
            <v>0</v>
          </cell>
        </row>
        <row r="3332">
          <cell r="F3332">
            <v>5</v>
          </cell>
          <cell r="J3332">
            <v>0</v>
          </cell>
        </row>
        <row r="3333">
          <cell r="F3333">
            <v>4</v>
          </cell>
          <cell r="J3333">
            <v>0</v>
          </cell>
        </row>
        <row r="3334">
          <cell r="F3334">
            <v>8</v>
          </cell>
          <cell r="J3334">
            <v>0</v>
          </cell>
        </row>
        <row r="3335">
          <cell r="F3335">
            <v>9</v>
          </cell>
          <cell r="J3335">
            <v>0</v>
          </cell>
        </row>
        <row r="3336">
          <cell r="F3336">
            <v>10</v>
          </cell>
          <cell r="J3336">
            <v>0</v>
          </cell>
        </row>
        <row r="3337">
          <cell r="F3337">
            <v>9</v>
          </cell>
          <cell r="J3337">
            <v>0</v>
          </cell>
        </row>
        <row r="3338">
          <cell r="F3338">
            <v>9</v>
          </cell>
          <cell r="J3338">
            <v>0</v>
          </cell>
        </row>
        <row r="3339">
          <cell r="F3339">
            <v>10</v>
          </cell>
          <cell r="J3339">
            <v>0</v>
          </cell>
        </row>
        <row r="3340">
          <cell r="F3340">
            <v>9</v>
          </cell>
          <cell r="J3340">
            <v>0</v>
          </cell>
        </row>
        <row r="3341">
          <cell r="F3341">
            <v>10</v>
          </cell>
          <cell r="J3341">
            <v>0</v>
          </cell>
        </row>
        <row r="3342">
          <cell r="F3342">
            <v>9</v>
          </cell>
          <cell r="J3342">
            <v>0</v>
          </cell>
        </row>
        <row r="3343">
          <cell r="F3343">
            <v>11</v>
          </cell>
          <cell r="J3343">
            <v>0</v>
          </cell>
        </row>
        <row r="3344">
          <cell r="F3344">
            <v>8</v>
          </cell>
          <cell r="J3344">
            <v>0</v>
          </cell>
        </row>
        <row r="3345">
          <cell r="F3345">
            <v>5</v>
          </cell>
          <cell r="J3345">
            <v>0</v>
          </cell>
        </row>
        <row r="3346">
          <cell r="F3346">
            <v>6</v>
          </cell>
          <cell r="J3346">
            <v>0</v>
          </cell>
        </row>
        <row r="3347">
          <cell r="F3347">
            <v>4</v>
          </cell>
          <cell r="J3347">
            <v>0</v>
          </cell>
        </row>
        <row r="3348">
          <cell r="F3348">
            <v>8</v>
          </cell>
          <cell r="J3348">
            <v>0</v>
          </cell>
        </row>
        <row r="3349">
          <cell r="F3349">
            <v>5</v>
          </cell>
          <cell r="J3349">
            <v>0</v>
          </cell>
        </row>
        <row r="3350">
          <cell r="F3350">
            <v>5</v>
          </cell>
          <cell r="J3350">
            <v>0</v>
          </cell>
        </row>
        <row r="3351">
          <cell r="F3351">
            <v>12</v>
          </cell>
          <cell r="J3351">
            <v>0</v>
          </cell>
        </row>
        <row r="3352">
          <cell r="F3352">
            <v>5</v>
          </cell>
          <cell r="J3352">
            <v>0</v>
          </cell>
        </row>
        <row r="3353">
          <cell r="F3353">
            <v>7</v>
          </cell>
          <cell r="J3353">
            <v>0</v>
          </cell>
        </row>
        <row r="3354">
          <cell r="F3354">
            <v>6</v>
          </cell>
          <cell r="J3354">
            <v>0</v>
          </cell>
        </row>
        <row r="3355">
          <cell r="F3355">
            <v>7</v>
          </cell>
          <cell r="J3355">
            <v>40</v>
          </cell>
        </row>
        <row r="3356">
          <cell r="F3356">
            <v>6</v>
          </cell>
          <cell r="J3356">
            <v>0</v>
          </cell>
        </row>
        <row r="3357">
          <cell r="F3357">
            <v>6</v>
          </cell>
          <cell r="J3357">
            <v>0</v>
          </cell>
        </row>
        <row r="3358">
          <cell r="F3358">
            <v>9</v>
          </cell>
          <cell r="J3358">
            <v>0</v>
          </cell>
        </row>
        <row r="3359">
          <cell r="F3359">
            <v>9</v>
          </cell>
          <cell r="J3359">
            <v>0</v>
          </cell>
        </row>
        <row r="3360">
          <cell r="F3360">
            <v>10</v>
          </cell>
          <cell r="J3360">
            <v>0</v>
          </cell>
        </row>
        <row r="3361">
          <cell r="F3361">
            <v>9</v>
          </cell>
          <cell r="J3361">
            <v>0</v>
          </cell>
        </row>
        <row r="3362">
          <cell r="F3362">
            <v>9</v>
          </cell>
          <cell r="J3362">
            <v>0</v>
          </cell>
        </row>
        <row r="3363">
          <cell r="F3363">
            <v>12</v>
          </cell>
          <cell r="J3363">
            <v>0</v>
          </cell>
        </row>
        <row r="3364">
          <cell r="F3364">
            <v>10</v>
          </cell>
          <cell r="J3364">
            <v>0</v>
          </cell>
        </row>
        <row r="3365">
          <cell r="F3365">
            <v>9</v>
          </cell>
          <cell r="J3365">
            <v>0</v>
          </cell>
        </row>
        <row r="3366">
          <cell r="F3366">
            <v>8</v>
          </cell>
          <cell r="J3366">
            <v>0</v>
          </cell>
        </row>
        <row r="3367">
          <cell r="F3367">
            <v>8</v>
          </cell>
          <cell r="J3367">
            <v>0</v>
          </cell>
        </row>
        <row r="3368">
          <cell r="F3368">
            <v>9</v>
          </cell>
          <cell r="J3368">
            <v>0</v>
          </cell>
        </row>
        <row r="3369">
          <cell r="F3369">
            <v>5</v>
          </cell>
          <cell r="J3369">
            <v>0</v>
          </cell>
        </row>
        <row r="3370">
          <cell r="F3370">
            <v>4</v>
          </cell>
          <cell r="J3370">
            <v>0</v>
          </cell>
        </row>
        <row r="3371">
          <cell r="F3371">
            <v>3</v>
          </cell>
          <cell r="J3371">
            <v>0</v>
          </cell>
        </row>
        <row r="3372">
          <cell r="F3372">
            <v>5</v>
          </cell>
          <cell r="J3372">
            <v>0</v>
          </cell>
        </row>
        <row r="3373">
          <cell r="F3373">
            <v>5</v>
          </cell>
          <cell r="J3373">
            <v>0</v>
          </cell>
        </row>
        <row r="3374">
          <cell r="F3374">
            <v>5</v>
          </cell>
          <cell r="J3374">
            <v>0</v>
          </cell>
        </row>
        <row r="3375">
          <cell r="F3375">
            <v>5</v>
          </cell>
          <cell r="J3375">
            <v>0</v>
          </cell>
        </row>
        <row r="3376">
          <cell r="F3376">
            <v>4</v>
          </cell>
          <cell r="J3376">
            <v>0</v>
          </cell>
        </row>
        <row r="3377">
          <cell r="F3377">
            <v>6</v>
          </cell>
          <cell r="J3377">
            <v>0</v>
          </cell>
        </row>
        <row r="3378">
          <cell r="F3378">
            <v>6</v>
          </cell>
          <cell r="J3378">
            <v>0</v>
          </cell>
        </row>
        <row r="3379">
          <cell r="F3379">
            <v>6</v>
          </cell>
          <cell r="J3379">
            <v>0</v>
          </cell>
        </row>
        <row r="3380">
          <cell r="F3380">
            <v>5</v>
          </cell>
          <cell r="J3380">
            <v>0</v>
          </cell>
        </row>
        <row r="3381">
          <cell r="F3381">
            <v>5</v>
          </cell>
          <cell r="J3381">
            <v>0</v>
          </cell>
        </row>
        <row r="3382">
          <cell r="F3382">
            <v>4</v>
          </cell>
          <cell r="J3382">
            <v>0</v>
          </cell>
        </row>
        <row r="3383">
          <cell r="F3383">
            <v>5</v>
          </cell>
          <cell r="J3383">
            <v>0</v>
          </cell>
        </row>
        <row r="3384">
          <cell r="F3384">
            <v>6</v>
          </cell>
          <cell r="J3384">
            <v>0</v>
          </cell>
        </row>
        <row r="3385">
          <cell r="F3385">
            <v>9</v>
          </cell>
          <cell r="J3385">
            <v>0</v>
          </cell>
        </row>
        <row r="3386">
          <cell r="F3386">
            <v>7</v>
          </cell>
          <cell r="J3386">
            <v>0</v>
          </cell>
        </row>
        <row r="3387">
          <cell r="F3387">
            <v>8</v>
          </cell>
          <cell r="J3387">
            <v>0</v>
          </cell>
        </row>
        <row r="3388">
          <cell r="F3388">
            <v>7</v>
          </cell>
          <cell r="J3388">
            <v>0</v>
          </cell>
        </row>
        <row r="3389">
          <cell r="F3389">
            <v>8</v>
          </cell>
          <cell r="J3389">
            <v>0</v>
          </cell>
        </row>
        <row r="3390">
          <cell r="F3390">
            <v>7</v>
          </cell>
          <cell r="J3390">
            <v>0</v>
          </cell>
        </row>
        <row r="3391">
          <cell r="F3391">
            <v>6</v>
          </cell>
          <cell r="J3391">
            <v>0</v>
          </cell>
        </row>
        <row r="3392">
          <cell r="F3392">
            <v>6</v>
          </cell>
          <cell r="J3392">
            <v>0</v>
          </cell>
        </row>
        <row r="3393">
          <cell r="F3393">
            <v>11</v>
          </cell>
          <cell r="J3393">
            <v>0</v>
          </cell>
        </row>
        <row r="3394">
          <cell r="F3394">
            <v>15</v>
          </cell>
          <cell r="J3394">
            <v>0</v>
          </cell>
        </row>
        <row r="3395">
          <cell r="F3395">
            <v>11</v>
          </cell>
          <cell r="J3395">
            <v>0</v>
          </cell>
        </row>
        <row r="3396">
          <cell r="F3396">
            <v>15</v>
          </cell>
          <cell r="J3396">
            <v>0</v>
          </cell>
        </row>
        <row r="3397">
          <cell r="F3397">
            <v>13</v>
          </cell>
          <cell r="J3397">
            <v>0</v>
          </cell>
        </row>
        <row r="3398">
          <cell r="F3398">
            <v>12</v>
          </cell>
          <cell r="J3398">
            <v>0</v>
          </cell>
        </row>
        <row r="3399">
          <cell r="F3399">
            <v>14</v>
          </cell>
          <cell r="J3399">
            <v>0</v>
          </cell>
        </row>
        <row r="3400">
          <cell r="F3400">
            <v>14</v>
          </cell>
          <cell r="J3400">
            <v>0</v>
          </cell>
        </row>
        <row r="3401">
          <cell r="F3401">
            <v>13</v>
          </cell>
          <cell r="J3401">
            <v>0</v>
          </cell>
        </row>
        <row r="3402">
          <cell r="F3402">
            <v>13</v>
          </cell>
          <cell r="J3402">
            <v>0</v>
          </cell>
        </row>
        <row r="3403">
          <cell r="F3403">
            <v>10</v>
          </cell>
          <cell r="J3403">
            <v>0</v>
          </cell>
        </row>
        <row r="3404">
          <cell r="F3404">
            <v>10</v>
          </cell>
          <cell r="J3404">
            <v>0</v>
          </cell>
        </row>
        <row r="3405">
          <cell r="F3405">
            <v>4</v>
          </cell>
          <cell r="J3405">
            <v>0</v>
          </cell>
        </row>
        <row r="3406">
          <cell r="F3406">
            <v>4</v>
          </cell>
          <cell r="J3406">
            <v>0</v>
          </cell>
        </row>
        <row r="3407">
          <cell r="F3407">
            <v>3</v>
          </cell>
          <cell r="J3407">
            <v>0</v>
          </cell>
        </row>
        <row r="3408">
          <cell r="F3408">
            <v>3</v>
          </cell>
          <cell r="J3408">
            <v>0</v>
          </cell>
        </row>
        <row r="3409">
          <cell r="F3409">
            <v>4</v>
          </cell>
          <cell r="J3409">
            <v>0</v>
          </cell>
        </row>
        <row r="3410">
          <cell r="F3410">
            <v>4</v>
          </cell>
          <cell r="J3410">
            <v>0</v>
          </cell>
        </row>
        <row r="3411">
          <cell r="F3411">
            <v>9</v>
          </cell>
          <cell r="J3411">
            <v>0</v>
          </cell>
        </row>
        <row r="3412">
          <cell r="F3412">
            <v>6</v>
          </cell>
          <cell r="J3412">
            <v>0</v>
          </cell>
        </row>
        <row r="3413">
          <cell r="F3413">
            <v>5</v>
          </cell>
          <cell r="J3413">
            <v>0</v>
          </cell>
        </row>
        <row r="3414">
          <cell r="F3414">
            <v>6</v>
          </cell>
          <cell r="J3414">
            <v>0</v>
          </cell>
        </row>
        <row r="3415">
          <cell r="F3415">
            <v>5</v>
          </cell>
          <cell r="J3415">
            <v>0</v>
          </cell>
        </row>
        <row r="3416">
          <cell r="F3416">
            <v>4</v>
          </cell>
          <cell r="J3416">
            <v>0</v>
          </cell>
        </row>
        <row r="3417">
          <cell r="F3417">
            <v>1</v>
          </cell>
          <cell r="J3417">
            <v>0</v>
          </cell>
        </row>
        <row r="3418">
          <cell r="F3418">
            <v>2</v>
          </cell>
          <cell r="J3418">
            <v>0</v>
          </cell>
        </row>
        <row r="3419">
          <cell r="F3419">
            <v>1</v>
          </cell>
          <cell r="J3419">
            <v>0</v>
          </cell>
        </row>
        <row r="3420">
          <cell r="F3420">
            <v>3</v>
          </cell>
          <cell r="J3420">
            <v>0</v>
          </cell>
        </row>
        <row r="3421">
          <cell r="F3421">
            <v>1</v>
          </cell>
          <cell r="J3421">
            <v>0</v>
          </cell>
        </row>
        <row r="3422">
          <cell r="F3422">
            <v>1</v>
          </cell>
          <cell r="J3422">
            <v>0</v>
          </cell>
        </row>
        <row r="3423">
          <cell r="F3423">
            <v>2</v>
          </cell>
          <cell r="J3423">
            <v>0</v>
          </cell>
        </row>
        <row r="3424">
          <cell r="F3424">
            <v>4</v>
          </cell>
          <cell r="J3424">
            <v>0</v>
          </cell>
        </row>
        <row r="3425">
          <cell r="F3425">
            <v>5</v>
          </cell>
          <cell r="J3425">
            <v>0</v>
          </cell>
        </row>
        <row r="3426">
          <cell r="F3426">
            <v>10</v>
          </cell>
          <cell r="J3426">
            <v>0</v>
          </cell>
        </row>
        <row r="3427">
          <cell r="F3427">
            <v>4</v>
          </cell>
          <cell r="J3427">
            <v>0</v>
          </cell>
        </row>
        <row r="3428">
          <cell r="F3428">
            <v>6</v>
          </cell>
          <cell r="J3428">
            <v>0</v>
          </cell>
        </row>
        <row r="3429">
          <cell r="F3429">
            <v>11</v>
          </cell>
          <cell r="J3429">
            <v>0</v>
          </cell>
        </row>
        <row r="3430">
          <cell r="F3430">
            <v>3</v>
          </cell>
          <cell r="J3430">
            <v>0</v>
          </cell>
        </row>
        <row r="3431">
          <cell r="F3431">
            <v>12</v>
          </cell>
          <cell r="J3431">
            <v>0</v>
          </cell>
        </row>
        <row r="3432">
          <cell r="F3432">
            <v>16</v>
          </cell>
          <cell r="J3432">
            <v>0</v>
          </cell>
        </row>
        <row r="3433">
          <cell r="F3433">
            <v>14</v>
          </cell>
          <cell r="J3433">
            <v>0</v>
          </cell>
        </row>
        <row r="3434">
          <cell r="F3434">
            <v>19</v>
          </cell>
          <cell r="J3434">
            <v>0</v>
          </cell>
        </row>
        <row r="3435">
          <cell r="F3435">
            <v>18</v>
          </cell>
          <cell r="J3435">
            <v>0</v>
          </cell>
        </row>
        <row r="3436">
          <cell r="F3436">
            <v>16</v>
          </cell>
          <cell r="J3436">
            <v>0</v>
          </cell>
        </row>
        <row r="3437">
          <cell r="F3437">
            <v>15</v>
          </cell>
          <cell r="J3437">
            <v>0</v>
          </cell>
        </row>
        <row r="3438">
          <cell r="F3438">
            <v>17</v>
          </cell>
          <cell r="J3438">
            <v>0</v>
          </cell>
        </row>
        <row r="3439">
          <cell r="F3439">
            <v>20</v>
          </cell>
          <cell r="J3439">
            <v>0</v>
          </cell>
        </row>
        <row r="3440">
          <cell r="F3440">
            <v>19</v>
          </cell>
          <cell r="J3440">
            <v>1530</v>
          </cell>
        </row>
        <row r="3441">
          <cell r="F3441">
            <v>16</v>
          </cell>
          <cell r="J3441">
            <v>15</v>
          </cell>
        </row>
        <row r="3442">
          <cell r="F3442">
            <v>11</v>
          </cell>
          <cell r="J3442">
            <v>0</v>
          </cell>
        </row>
        <row r="3443">
          <cell r="F3443">
            <v>3</v>
          </cell>
          <cell r="J3443">
            <v>0</v>
          </cell>
        </row>
        <row r="3444">
          <cell r="F3444">
            <v>4</v>
          </cell>
          <cell r="J3444">
            <v>0</v>
          </cell>
        </row>
        <row r="3445">
          <cell r="F3445">
            <v>5</v>
          </cell>
          <cell r="J3445">
            <v>0</v>
          </cell>
        </row>
        <row r="3446">
          <cell r="F3446">
            <v>3</v>
          </cell>
          <cell r="J3446">
            <v>0</v>
          </cell>
        </row>
        <row r="3447">
          <cell r="F3447">
            <v>3</v>
          </cell>
          <cell r="J3447">
            <v>0</v>
          </cell>
        </row>
        <row r="3448">
          <cell r="F3448">
            <v>1</v>
          </cell>
          <cell r="J3448">
            <v>0</v>
          </cell>
        </row>
        <row r="3449">
          <cell r="F3449">
            <v>4</v>
          </cell>
          <cell r="J3449">
            <v>0</v>
          </cell>
        </row>
        <row r="3450">
          <cell r="F3450">
            <v>5</v>
          </cell>
          <cell r="J3450">
            <v>0</v>
          </cell>
        </row>
        <row r="3451">
          <cell r="F3451">
            <v>5</v>
          </cell>
          <cell r="J3451">
            <v>0</v>
          </cell>
        </row>
        <row r="3452">
          <cell r="F3452">
            <v>3</v>
          </cell>
          <cell r="J3452">
            <v>0</v>
          </cell>
        </row>
        <row r="3453">
          <cell r="F3453">
            <v>5</v>
          </cell>
          <cell r="J3453">
            <v>0</v>
          </cell>
        </row>
        <row r="3454">
          <cell r="F3454">
            <v>5</v>
          </cell>
          <cell r="J3454">
            <v>0</v>
          </cell>
        </row>
        <row r="3455">
          <cell r="F3455">
            <v>4</v>
          </cell>
          <cell r="J3455">
            <v>0</v>
          </cell>
        </row>
        <row r="3456">
          <cell r="F3456">
            <v>5</v>
          </cell>
          <cell r="J3456">
            <v>0</v>
          </cell>
        </row>
        <row r="3457">
          <cell r="F3457">
            <v>3</v>
          </cell>
          <cell r="J3457">
            <v>0</v>
          </cell>
        </row>
        <row r="3458">
          <cell r="F3458">
            <v>8</v>
          </cell>
          <cell r="J3458">
            <v>0</v>
          </cell>
        </row>
        <row r="3459">
          <cell r="F3459">
            <v>2</v>
          </cell>
          <cell r="J3459">
            <v>0</v>
          </cell>
        </row>
        <row r="3460">
          <cell r="F3460">
            <v>4</v>
          </cell>
          <cell r="J3460">
            <v>0</v>
          </cell>
        </row>
        <row r="3461">
          <cell r="F3461">
            <v>4</v>
          </cell>
          <cell r="J3461">
            <v>0</v>
          </cell>
        </row>
        <row r="3462">
          <cell r="F3462">
            <v>1</v>
          </cell>
          <cell r="J3462">
            <v>0</v>
          </cell>
        </row>
        <row r="3463">
          <cell r="F3463">
            <v>2</v>
          </cell>
          <cell r="J3463">
            <v>0</v>
          </cell>
        </row>
        <row r="3464">
          <cell r="F3464">
            <v>2</v>
          </cell>
          <cell r="J3464">
            <v>0</v>
          </cell>
        </row>
        <row r="3465">
          <cell r="F3465">
            <v>3</v>
          </cell>
          <cell r="J3465">
            <v>0</v>
          </cell>
        </row>
        <row r="3466">
          <cell r="F3466">
            <v>7</v>
          </cell>
          <cell r="J3466">
            <v>0</v>
          </cell>
        </row>
        <row r="3467">
          <cell r="F3467">
            <v>11</v>
          </cell>
          <cell r="J3467">
            <v>0</v>
          </cell>
        </row>
        <row r="3468">
          <cell r="F3468">
            <v>5</v>
          </cell>
          <cell r="J3468">
            <v>0</v>
          </cell>
        </row>
        <row r="3469">
          <cell r="F3469">
            <v>8</v>
          </cell>
          <cell r="J3469">
            <v>0</v>
          </cell>
        </row>
        <row r="3470">
          <cell r="F3470">
            <v>7</v>
          </cell>
          <cell r="J3470">
            <v>0</v>
          </cell>
        </row>
        <row r="3471">
          <cell r="F3471">
            <v>4</v>
          </cell>
          <cell r="J3471">
            <v>0</v>
          </cell>
        </row>
        <row r="3472">
          <cell r="F3472">
            <v>2</v>
          </cell>
          <cell r="J3472">
            <v>0</v>
          </cell>
        </row>
        <row r="3473">
          <cell r="F3473">
            <v>3</v>
          </cell>
          <cell r="J3473">
            <v>0</v>
          </cell>
        </row>
        <row r="3474">
          <cell r="F3474">
            <v>3</v>
          </cell>
          <cell r="J3474">
            <v>0</v>
          </cell>
        </row>
        <row r="3475">
          <cell r="F3475">
            <v>3</v>
          </cell>
          <cell r="J3475">
            <v>0</v>
          </cell>
        </row>
        <row r="3476">
          <cell r="F3476">
            <v>3</v>
          </cell>
          <cell r="J3476">
            <v>0</v>
          </cell>
        </row>
        <row r="3477">
          <cell r="F3477">
            <v>2</v>
          </cell>
          <cell r="J3477">
            <v>0</v>
          </cell>
        </row>
        <row r="3478">
          <cell r="F3478">
            <v>3</v>
          </cell>
          <cell r="J3478">
            <v>0</v>
          </cell>
        </row>
        <row r="3479">
          <cell r="F3479">
            <v>1</v>
          </cell>
          <cell r="J3479">
            <v>0</v>
          </cell>
        </row>
        <row r="3480">
          <cell r="F3480">
            <v>1</v>
          </cell>
          <cell r="J3480">
            <v>0</v>
          </cell>
        </row>
        <row r="3481">
          <cell r="F3481">
            <v>1</v>
          </cell>
          <cell r="J3481">
            <v>0</v>
          </cell>
        </row>
        <row r="3482">
          <cell r="F3482">
            <v>2</v>
          </cell>
          <cell r="J3482">
            <v>0</v>
          </cell>
        </row>
        <row r="3483">
          <cell r="F3483">
            <v>1</v>
          </cell>
          <cell r="J3483">
            <v>0</v>
          </cell>
        </row>
        <row r="3484">
          <cell r="F3484">
            <v>1</v>
          </cell>
          <cell r="J3484">
            <v>0</v>
          </cell>
        </row>
        <row r="3485">
          <cell r="F3485">
            <v>1</v>
          </cell>
          <cell r="J3485">
            <v>0</v>
          </cell>
        </row>
        <row r="3486">
          <cell r="F3486">
            <v>1</v>
          </cell>
          <cell r="J3486">
            <v>1000</v>
          </cell>
        </row>
        <row r="3487">
          <cell r="F3487">
            <v>19</v>
          </cell>
          <cell r="J3487">
            <v>0</v>
          </cell>
        </row>
        <row r="3488">
          <cell r="F3488">
            <v>26</v>
          </cell>
          <cell r="J3488">
            <v>0</v>
          </cell>
        </row>
        <row r="3489">
          <cell r="F3489">
            <v>22</v>
          </cell>
          <cell r="J3489">
            <v>0</v>
          </cell>
        </row>
        <row r="3490">
          <cell r="F3490">
            <v>23</v>
          </cell>
          <cell r="J3490">
            <v>0</v>
          </cell>
        </row>
        <row r="3491">
          <cell r="F3491">
            <v>18</v>
          </cell>
          <cell r="J3491">
            <v>0</v>
          </cell>
        </row>
        <row r="3492">
          <cell r="F3492">
            <v>18</v>
          </cell>
          <cell r="J3492">
            <v>0</v>
          </cell>
        </row>
        <row r="3493">
          <cell r="F3493">
            <v>15</v>
          </cell>
          <cell r="J3493">
            <v>0</v>
          </cell>
        </row>
        <row r="3494">
          <cell r="F3494">
            <v>11</v>
          </cell>
          <cell r="J3494">
            <v>0</v>
          </cell>
        </row>
        <row r="3495">
          <cell r="F3495">
            <v>10</v>
          </cell>
          <cell r="J3495">
            <v>0</v>
          </cell>
        </row>
        <row r="3496">
          <cell r="F3496">
            <v>8</v>
          </cell>
          <cell r="J3496">
            <v>0</v>
          </cell>
        </row>
        <row r="3497">
          <cell r="F3497">
            <v>6</v>
          </cell>
          <cell r="J3497">
            <v>0</v>
          </cell>
        </row>
        <row r="3498">
          <cell r="F3498">
            <v>4</v>
          </cell>
          <cell r="J3498">
            <v>0</v>
          </cell>
        </row>
        <row r="3499">
          <cell r="F3499">
            <v>3</v>
          </cell>
          <cell r="J3499">
            <v>0</v>
          </cell>
        </row>
        <row r="3500">
          <cell r="F3500">
            <v>6</v>
          </cell>
          <cell r="J3500">
            <v>0</v>
          </cell>
        </row>
        <row r="3501">
          <cell r="F3501">
            <v>4</v>
          </cell>
          <cell r="J3501">
            <v>0</v>
          </cell>
        </row>
        <row r="3502">
          <cell r="F3502">
            <v>3</v>
          </cell>
          <cell r="J3502">
            <v>0</v>
          </cell>
        </row>
        <row r="3503">
          <cell r="F3503">
            <v>3</v>
          </cell>
          <cell r="J3503">
            <v>0</v>
          </cell>
        </row>
        <row r="3504">
          <cell r="F3504">
            <v>9</v>
          </cell>
          <cell r="J3504">
            <v>0</v>
          </cell>
        </row>
        <row r="3505">
          <cell r="F3505">
            <v>10</v>
          </cell>
          <cell r="J3505">
            <v>0</v>
          </cell>
        </row>
        <row r="3506">
          <cell r="F3506">
            <v>12</v>
          </cell>
          <cell r="J3506">
            <v>0</v>
          </cell>
        </row>
        <row r="3507">
          <cell r="F3507">
            <v>7</v>
          </cell>
          <cell r="J3507">
            <v>0</v>
          </cell>
        </row>
        <row r="3508">
          <cell r="F3508">
            <v>11</v>
          </cell>
          <cell r="J3508">
            <v>0</v>
          </cell>
        </row>
        <row r="3509">
          <cell r="F3509">
            <v>7</v>
          </cell>
          <cell r="J3509">
            <v>0</v>
          </cell>
        </row>
        <row r="3510">
          <cell r="F3510">
            <v>7</v>
          </cell>
          <cell r="J3510">
            <v>0</v>
          </cell>
        </row>
        <row r="3511">
          <cell r="F3511">
            <v>1</v>
          </cell>
          <cell r="J3511">
            <v>0</v>
          </cell>
        </row>
        <row r="3512">
          <cell r="F3512">
            <v>1</v>
          </cell>
          <cell r="J3512">
            <v>0</v>
          </cell>
        </row>
        <row r="3513">
          <cell r="F3513">
            <v>1</v>
          </cell>
          <cell r="J3513">
            <v>0</v>
          </cell>
        </row>
        <row r="3514">
          <cell r="F3514">
            <v>5</v>
          </cell>
          <cell r="J3514">
            <v>0</v>
          </cell>
        </row>
        <row r="3515">
          <cell r="F3515">
            <v>3</v>
          </cell>
          <cell r="J3515">
            <v>0</v>
          </cell>
        </row>
        <row r="3516">
          <cell r="F3516">
            <v>4</v>
          </cell>
          <cell r="J3516">
            <v>0</v>
          </cell>
        </row>
        <row r="3517">
          <cell r="F3517">
            <v>5</v>
          </cell>
          <cell r="J3517">
            <v>0</v>
          </cell>
        </row>
        <row r="3518">
          <cell r="F3518">
            <v>3</v>
          </cell>
          <cell r="J3518">
            <v>0</v>
          </cell>
        </row>
        <row r="3519">
          <cell r="F3519">
            <v>2</v>
          </cell>
          <cell r="J3519">
            <v>0</v>
          </cell>
        </row>
        <row r="3520">
          <cell r="F3520">
            <v>2</v>
          </cell>
          <cell r="J3520">
            <v>0</v>
          </cell>
        </row>
        <row r="3521">
          <cell r="F3521">
            <v>9</v>
          </cell>
          <cell r="J3521">
            <v>0</v>
          </cell>
        </row>
        <row r="3522">
          <cell r="F3522">
            <v>9</v>
          </cell>
          <cell r="J3522">
            <v>0</v>
          </cell>
        </row>
        <row r="3523">
          <cell r="F3523">
            <v>8</v>
          </cell>
          <cell r="J3523">
            <v>0</v>
          </cell>
        </row>
        <row r="3524">
          <cell r="F3524">
            <v>13</v>
          </cell>
          <cell r="J3524">
            <v>0</v>
          </cell>
        </row>
        <row r="3525">
          <cell r="F3525">
            <v>12</v>
          </cell>
          <cell r="J3525">
            <v>0</v>
          </cell>
        </row>
        <row r="3526">
          <cell r="F3526">
            <v>14</v>
          </cell>
          <cell r="J3526">
            <v>0</v>
          </cell>
        </row>
        <row r="3527">
          <cell r="F3527">
            <v>9</v>
          </cell>
          <cell r="J3527">
            <v>0</v>
          </cell>
        </row>
        <row r="3528">
          <cell r="F3528">
            <v>11</v>
          </cell>
          <cell r="J3528">
            <v>0</v>
          </cell>
        </row>
        <row r="3529">
          <cell r="F3529">
            <v>9</v>
          </cell>
          <cell r="J3529">
            <v>0</v>
          </cell>
        </row>
        <row r="3530">
          <cell r="F3530">
            <v>11</v>
          </cell>
          <cell r="J3530">
            <v>0</v>
          </cell>
        </row>
        <row r="3531">
          <cell r="F3531">
            <v>6</v>
          </cell>
          <cell r="J3531">
            <v>0</v>
          </cell>
        </row>
        <row r="3532">
          <cell r="F3532">
            <v>6</v>
          </cell>
          <cell r="J3532">
            <v>0</v>
          </cell>
        </row>
        <row r="3533">
          <cell r="F3533">
            <v>2</v>
          </cell>
          <cell r="J3533">
            <v>0</v>
          </cell>
        </row>
        <row r="3534">
          <cell r="F3534">
            <v>2</v>
          </cell>
          <cell r="J3534">
            <v>0</v>
          </cell>
        </row>
        <row r="3535">
          <cell r="F3535">
            <v>1</v>
          </cell>
          <cell r="J3535">
            <v>0</v>
          </cell>
        </row>
        <row r="3536">
          <cell r="F3536">
            <v>3</v>
          </cell>
          <cell r="J3536">
            <v>0</v>
          </cell>
        </row>
        <row r="3537">
          <cell r="F3537">
            <v>1</v>
          </cell>
          <cell r="J3537">
            <v>0</v>
          </cell>
        </row>
        <row r="3538">
          <cell r="F3538">
            <v>2</v>
          </cell>
          <cell r="J3538">
            <v>0</v>
          </cell>
        </row>
        <row r="3539">
          <cell r="F3539">
            <v>3</v>
          </cell>
          <cell r="J3539">
            <v>0</v>
          </cell>
        </row>
        <row r="3540">
          <cell r="F3540">
            <v>1</v>
          </cell>
          <cell r="J3540">
            <v>0</v>
          </cell>
        </row>
        <row r="3541">
          <cell r="F3541">
            <v>3</v>
          </cell>
          <cell r="J3541">
            <v>0</v>
          </cell>
        </row>
        <row r="3542">
          <cell r="F3542">
            <v>1</v>
          </cell>
          <cell r="J3542">
            <v>0</v>
          </cell>
        </row>
        <row r="3543">
          <cell r="F3543">
            <v>2</v>
          </cell>
          <cell r="J3543">
            <v>0</v>
          </cell>
        </row>
        <row r="3544">
          <cell r="F3544">
            <v>2</v>
          </cell>
          <cell r="J3544">
            <v>0</v>
          </cell>
        </row>
        <row r="3545">
          <cell r="F3545">
            <v>5</v>
          </cell>
          <cell r="J3545">
            <v>0</v>
          </cell>
        </row>
        <row r="3546">
          <cell r="F3546">
            <v>3</v>
          </cell>
          <cell r="J3546">
            <v>0</v>
          </cell>
        </row>
        <row r="3547">
          <cell r="F3547">
            <v>3</v>
          </cell>
          <cell r="J3547">
            <v>0</v>
          </cell>
        </row>
        <row r="3548">
          <cell r="F3548">
            <v>4</v>
          </cell>
          <cell r="J3548">
            <v>0</v>
          </cell>
        </row>
        <row r="3549">
          <cell r="F3549">
            <v>1</v>
          </cell>
          <cell r="J3549">
            <v>0</v>
          </cell>
        </row>
        <row r="3550">
          <cell r="F3550">
            <v>2</v>
          </cell>
          <cell r="J3550">
            <v>0</v>
          </cell>
        </row>
        <row r="3551">
          <cell r="F3551">
            <v>2</v>
          </cell>
          <cell r="J3551">
            <v>0</v>
          </cell>
        </row>
        <row r="3552">
          <cell r="F3552">
            <v>3</v>
          </cell>
          <cell r="J3552">
            <v>0</v>
          </cell>
        </row>
        <row r="3553">
          <cell r="F3553">
            <v>3</v>
          </cell>
          <cell r="J3553">
            <v>0</v>
          </cell>
        </row>
        <row r="3554">
          <cell r="F3554">
            <v>2</v>
          </cell>
          <cell r="J3554">
            <v>0</v>
          </cell>
        </row>
        <row r="3555">
          <cell r="F3555">
            <v>1</v>
          </cell>
          <cell r="J3555">
            <v>0</v>
          </cell>
        </row>
        <row r="3556">
          <cell r="F3556">
            <v>1</v>
          </cell>
          <cell r="J3556">
            <v>0</v>
          </cell>
        </row>
        <row r="3557">
          <cell r="F3557">
            <v>2</v>
          </cell>
          <cell r="J3557">
            <v>0</v>
          </cell>
        </row>
        <row r="3558">
          <cell r="F3558">
            <v>1</v>
          </cell>
          <cell r="J3558">
            <v>0</v>
          </cell>
        </row>
        <row r="3559">
          <cell r="F3559">
            <v>2</v>
          </cell>
          <cell r="J3559">
            <v>0</v>
          </cell>
        </row>
        <row r="3560">
          <cell r="F3560">
            <v>1</v>
          </cell>
          <cell r="J3560">
            <v>0</v>
          </cell>
        </row>
        <row r="3561">
          <cell r="F3561">
            <v>2</v>
          </cell>
          <cell r="J3561">
            <v>0</v>
          </cell>
        </row>
        <row r="3562">
          <cell r="F3562">
            <v>3</v>
          </cell>
          <cell r="J3562">
            <v>0</v>
          </cell>
        </row>
        <row r="3563">
          <cell r="F3563">
            <v>2</v>
          </cell>
          <cell r="J3563">
            <v>0</v>
          </cell>
        </row>
        <row r="3564">
          <cell r="F3564">
            <v>3</v>
          </cell>
          <cell r="J3564">
            <v>0</v>
          </cell>
        </row>
        <row r="3565">
          <cell r="F3565">
            <v>2</v>
          </cell>
          <cell r="J3565">
            <v>0</v>
          </cell>
        </row>
        <row r="3566">
          <cell r="F3566">
            <v>3</v>
          </cell>
          <cell r="J3566">
            <v>0</v>
          </cell>
        </row>
        <row r="3567">
          <cell r="F3567">
            <v>3</v>
          </cell>
          <cell r="J3567">
            <v>0</v>
          </cell>
        </row>
        <row r="3568">
          <cell r="F3568">
            <v>3</v>
          </cell>
          <cell r="J3568">
            <v>0</v>
          </cell>
        </row>
        <row r="3569">
          <cell r="F3569">
            <v>5</v>
          </cell>
          <cell r="J3569">
            <v>0</v>
          </cell>
        </row>
        <row r="3570">
          <cell r="F3570">
            <v>5</v>
          </cell>
          <cell r="J3570">
            <v>0</v>
          </cell>
        </row>
        <row r="3571">
          <cell r="F3571">
            <v>5</v>
          </cell>
          <cell r="J3571">
            <v>0</v>
          </cell>
        </row>
        <row r="3572">
          <cell r="F3572">
            <v>5</v>
          </cell>
          <cell r="J3572">
            <v>0</v>
          </cell>
        </row>
        <row r="3573">
          <cell r="F3573">
            <v>2</v>
          </cell>
          <cell r="J3573">
            <v>0</v>
          </cell>
        </row>
        <row r="3574">
          <cell r="F3574">
            <v>1</v>
          </cell>
          <cell r="J3574">
            <v>0</v>
          </cell>
        </row>
        <row r="3575">
          <cell r="F3575">
            <v>2</v>
          </cell>
          <cell r="J3575">
            <v>0</v>
          </cell>
        </row>
        <row r="3576">
          <cell r="F3576">
            <v>2</v>
          </cell>
          <cell r="J3576">
            <v>0</v>
          </cell>
        </row>
        <row r="3577">
          <cell r="F3577">
            <v>3</v>
          </cell>
          <cell r="J3577">
            <v>0</v>
          </cell>
        </row>
        <row r="3578">
          <cell r="F3578">
            <v>4</v>
          </cell>
          <cell r="J3578">
            <v>0</v>
          </cell>
        </row>
        <row r="3579">
          <cell r="F3579">
            <v>4</v>
          </cell>
          <cell r="J3579">
            <v>0</v>
          </cell>
        </row>
        <row r="3580">
          <cell r="F3580">
            <v>2</v>
          </cell>
          <cell r="J3580">
            <v>0</v>
          </cell>
        </row>
        <row r="3581">
          <cell r="F3581">
            <v>3</v>
          </cell>
          <cell r="J3581">
            <v>0</v>
          </cell>
        </row>
        <row r="3582">
          <cell r="F3582">
            <v>1</v>
          </cell>
          <cell r="J3582">
            <v>0</v>
          </cell>
        </row>
        <row r="3583">
          <cell r="F3583">
            <v>3</v>
          </cell>
          <cell r="J3583">
            <v>0</v>
          </cell>
        </row>
        <row r="3584">
          <cell r="F3584">
            <v>1</v>
          </cell>
          <cell r="J3584">
            <v>0</v>
          </cell>
        </row>
        <row r="3585">
          <cell r="F3585">
            <v>2</v>
          </cell>
          <cell r="J3585">
            <v>100</v>
          </cell>
        </row>
        <row r="3586">
          <cell r="F3586">
            <v>3</v>
          </cell>
          <cell r="J3586">
            <v>0</v>
          </cell>
        </row>
        <row r="3587">
          <cell r="F3587">
            <v>7</v>
          </cell>
          <cell r="J3587">
            <v>0</v>
          </cell>
        </row>
        <row r="3588">
          <cell r="F3588">
            <v>6</v>
          </cell>
          <cell r="J3588">
            <v>0</v>
          </cell>
        </row>
        <row r="3589">
          <cell r="F3589">
            <v>1</v>
          </cell>
          <cell r="J3589">
            <v>0</v>
          </cell>
        </row>
        <row r="3590">
          <cell r="F3590">
            <v>2</v>
          </cell>
          <cell r="J3590">
            <v>0</v>
          </cell>
        </row>
        <row r="3591">
          <cell r="F3591">
            <v>2</v>
          </cell>
          <cell r="J3591">
            <v>0</v>
          </cell>
        </row>
        <row r="3592">
          <cell r="F3592">
            <v>2</v>
          </cell>
          <cell r="J3592">
            <v>0</v>
          </cell>
        </row>
        <row r="3593">
          <cell r="F3593">
            <v>2</v>
          </cell>
          <cell r="J3593">
            <v>0</v>
          </cell>
        </row>
        <row r="3594">
          <cell r="F3594">
            <v>2</v>
          </cell>
          <cell r="J3594">
            <v>0</v>
          </cell>
        </row>
        <row r="3595">
          <cell r="F3595">
            <v>2</v>
          </cell>
          <cell r="J3595">
            <v>0</v>
          </cell>
        </row>
        <row r="3596">
          <cell r="F3596">
            <v>2</v>
          </cell>
          <cell r="J3596">
            <v>0</v>
          </cell>
        </row>
        <row r="3597">
          <cell r="F3597">
            <v>1</v>
          </cell>
          <cell r="J3597">
            <v>0</v>
          </cell>
        </row>
        <row r="3598">
          <cell r="F3598">
            <v>1</v>
          </cell>
          <cell r="J3598">
            <v>0</v>
          </cell>
        </row>
        <row r="3599">
          <cell r="F3599">
            <v>1</v>
          </cell>
          <cell r="J3599">
            <v>0</v>
          </cell>
        </row>
        <row r="3600">
          <cell r="F3600">
            <v>2</v>
          </cell>
          <cell r="J3600">
            <v>0</v>
          </cell>
        </row>
        <row r="3601">
          <cell r="F3601">
            <v>4</v>
          </cell>
          <cell r="J3601">
            <v>0</v>
          </cell>
        </row>
        <row r="3602">
          <cell r="F3602">
            <v>3</v>
          </cell>
          <cell r="J3602">
            <v>0</v>
          </cell>
        </row>
        <row r="3603">
          <cell r="F3603">
            <v>4</v>
          </cell>
          <cell r="J3603">
            <v>14195</v>
          </cell>
        </row>
        <row r="3604">
          <cell r="F3604">
            <v>11</v>
          </cell>
          <cell r="J3604">
            <v>0</v>
          </cell>
        </row>
        <row r="3605">
          <cell r="F3605">
            <v>5</v>
          </cell>
          <cell r="J3605">
            <v>0</v>
          </cell>
        </row>
        <row r="3606">
          <cell r="F3606">
            <v>7</v>
          </cell>
          <cell r="J3606">
            <v>0</v>
          </cell>
        </row>
        <row r="3607">
          <cell r="F3607">
            <v>5</v>
          </cell>
          <cell r="J3607">
            <v>0</v>
          </cell>
        </row>
        <row r="3608">
          <cell r="F3608">
            <v>5</v>
          </cell>
          <cell r="J3608">
            <v>0</v>
          </cell>
        </row>
        <row r="3609">
          <cell r="F3609">
            <v>9</v>
          </cell>
          <cell r="J3609">
            <v>0</v>
          </cell>
        </row>
        <row r="3610">
          <cell r="F3610">
            <v>10</v>
          </cell>
          <cell r="J3610">
            <v>0</v>
          </cell>
        </row>
        <row r="3611">
          <cell r="F3611">
            <v>11</v>
          </cell>
          <cell r="J3611">
            <v>0</v>
          </cell>
        </row>
        <row r="3612">
          <cell r="F3612">
            <v>12</v>
          </cell>
          <cell r="J3612">
            <v>0</v>
          </cell>
        </row>
        <row r="3613">
          <cell r="F3613">
            <v>13</v>
          </cell>
          <cell r="J3613">
            <v>0</v>
          </cell>
        </row>
        <row r="3614">
          <cell r="F3614">
            <v>12</v>
          </cell>
          <cell r="J3614">
            <v>1600</v>
          </cell>
        </row>
        <row r="3615">
          <cell r="F3615">
            <v>9</v>
          </cell>
          <cell r="J3615">
            <v>0</v>
          </cell>
        </row>
        <row r="3616">
          <cell r="F3616">
            <v>12</v>
          </cell>
          <cell r="J3616">
            <v>0</v>
          </cell>
        </row>
        <row r="3617">
          <cell r="F3617">
            <v>2</v>
          </cell>
          <cell r="J3617">
            <v>0</v>
          </cell>
        </row>
        <row r="3618">
          <cell r="F3618">
            <v>1</v>
          </cell>
          <cell r="J3618">
            <v>0</v>
          </cell>
        </row>
        <row r="3619">
          <cell r="F3619">
            <v>5</v>
          </cell>
          <cell r="J3619">
            <v>0</v>
          </cell>
        </row>
        <row r="3620">
          <cell r="F3620">
            <v>2</v>
          </cell>
          <cell r="J3620">
            <v>0</v>
          </cell>
        </row>
        <row r="3621">
          <cell r="F3621">
            <v>1</v>
          </cell>
          <cell r="J3621">
            <v>0</v>
          </cell>
        </row>
        <row r="3622">
          <cell r="F3622">
            <v>2</v>
          </cell>
          <cell r="J3622">
            <v>0</v>
          </cell>
        </row>
        <row r="3623">
          <cell r="F3623">
            <v>1</v>
          </cell>
          <cell r="J3623">
            <v>0</v>
          </cell>
        </row>
        <row r="3624">
          <cell r="F3624">
            <v>4</v>
          </cell>
          <cell r="J3624">
            <v>0</v>
          </cell>
        </row>
        <row r="3625">
          <cell r="F3625">
            <v>7</v>
          </cell>
          <cell r="J3625">
            <v>0</v>
          </cell>
        </row>
        <row r="3626">
          <cell r="F3626">
            <v>8</v>
          </cell>
          <cell r="J3626">
            <v>0</v>
          </cell>
        </row>
        <row r="3627">
          <cell r="F3627">
            <v>9</v>
          </cell>
          <cell r="J3627">
            <v>0</v>
          </cell>
        </row>
        <row r="3628">
          <cell r="F3628">
            <v>6</v>
          </cell>
          <cell r="J3628">
            <v>0</v>
          </cell>
        </row>
        <row r="3629">
          <cell r="F3629">
            <v>12</v>
          </cell>
          <cell r="J3629">
            <v>0</v>
          </cell>
        </row>
        <row r="3630">
          <cell r="F3630">
            <v>11</v>
          </cell>
          <cell r="J3630">
            <v>0</v>
          </cell>
        </row>
        <row r="3631">
          <cell r="F3631">
            <v>13</v>
          </cell>
          <cell r="J3631">
            <v>0</v>
          </cell>
        </row>
        <row r="3632">
          <cell r="F3632">
            <v>12</v>
          </cell>
          <cell r="J3632">
            <v>0</v>
          </cell>
        </row>
        <row r="3633">
          <cell r="F3633">
            <v>13</v>
          </cell>
          <cell r="J3633">
            <v>0</v>
          </cell>
        </row>
        <row r="3634">
          <cell r="F3634">
            <v>12</v>
          </cell>
          <cell r="J3634">
            <v>0</v>
          </cell>
        </row>
        <row r="3635">
          <cell r="F3635">
            <v>11</v>
          </cell>
          <cell r="J3635">
            <v>0</v>
          </cell>
        </row>
        <row r="3636">
          <cell r="F3636">
            <v>12</v>
          </cell>
          <cell r="J3636">
            <v>0</v>
          </cell>
        </row>
        <row r="3637">
          <cell r="F3637">
            <v>3</v>
          </cell>
          <cell r="J3637">
            <v>0</v>
          </cell>
        </row>
        <row r="3638">
          <cell r="F3638">
            <v>2</v>
          </cell>
          <cell r="J3638">
            <v>0</v>
          </cell>
        </row>
        <row r="3639">
          <cell r="F3639">
            <v>2</v>
          </cell>
          <cell r="J3639">
            <v>0</v>
          </cell>
        </row>
        <row r="3640">
          <cell r="F3640">
            <v>1</v>
          </cell>
          <cell r="J3640">
            <v>0</v>
          </cell>
        </row>
        <row r="3641">
          <cell r="F3641">
            <v>2</v>
          </cell>
          <cell r="J3641">
            <v>0</v>
          </cell>
        </row>
        <row r="3642">
          <cell r="F3642">
            <v>1</v>
          </cell>
          <cell r="J3642">
            <v>0</v>
          </cell>
        </row>
        <row r="3643">
          <cell r="F3643">
            <v>1</v>
          </cell>
          <cell r="J3643">
            <v>0</v>
          </cell>
        </row>
        <row r="3644">
          <cell r="F3644">
            <v>1</v>
          </cell>
          <cell r="J3644">
            <v>0</v>
          </cell>
        </row>
        <row r="3645">
          <cell r="F3645">
            <v>3</v>
          </cell>
          <cell r="J3645">
            <v>0</v>
          </cell>
        </row>
        <row r="3646">
          <cell r="F3646">
            <v>2</v>
          </cell>
          <cell r="J3646">
            <v>0</v>
          </cell>
        </row>
        <row r="3647">
          <cell r="F3647">
            <v>2</v>
          </cell>
          <cell r="J3647">
            <v>0</v>
          </cell>
        </row>
        <row r="3648">
          <cell r="F3648">
            <v>1</v>
          </cell>
          <cell r="J3648">
            <v>0</v>
          </cell>
        </row>
        <row r="3649">
          <cell r="F3649">
            <v>2</v>
          </cell>
          <cell r="J3649">
            <v>0</v>
          </cell>
        </row>
        <row r="3650">
          <cell r="F3650">
            <v>1</v>
          </cell>
          <cell r="J3650">
            <v>0</v>
          </cell>
        </row>
        <row r="3651">
          <cell r="F3651">
            <v>1</v>
          </cell>
          <cell r="J3651">
            <v>0</v>
          </cell>
        </row>
        <row r="3652">
          <cell r="F3652">
            <v>1</v>
          </cell>
          <cell r="J3652">
            <v>0</v>
          </cell>
        </row>
        <row r="3653">
          <cell r="F3653">
            <v>6</v>
          </cell>
          <cell r="J3653">
            <v>0</v>
          </cell>
        </row>
        <row r="3654">
          <cell r="F3654">
            <v>6</v>
          </cell>
          <cell r="J3654">
            <v>0</v>
          </cell>
        </row>
        <row r="3655">
          <cell r="F3655">
            <v>4</v>
          </cell>
          <cell r="J3655">
            <v>0</v>
          </cell>
        </row>
        <row r="3656">
          <cell r="F3656">
            <v>6</v>
          </cell>
          <cell r="J3656">
            <v>0</v>
          </cell>
        </row>
        <row r="3657">
          <cell r="F3657">
            <v>12</v>
          </cell>
          <cell r="J3657">
            <v>0</v>
          </cell>
        </row>
        <row r="3658">
          <cell r="F3658">
            <v>12</v>
          </cell>
          <cell r="J3658">
            <v>0</v>
          </cell>
        </row>
        <row r="3659">
          <cell r="F3659">
            <v>14</v>
          </cell>
          <cell r="J3659">
            <v>0</v>
          </cell>
        </row>
        <row r="3660">
          <cell r="F3660">
            <v>12</v>
          </cell>
          <cell r="J3660">
            <v>0</v>
          </cell>
        </row>
        <row r="3661">
          <cell r="F3661">
            <v>11</v>
          </cell>
          <cell r="J3661">
            <v>0</v>
          </cell>
        </row>
        <row r="3662">
          <cell r="F3662">
            <v>12</v>
          </cell>
          <cell r="J3662">
            <v>0</v>
          </cell>
        </row>
        <row r="3663">
          <cell r="F3663">
            <v>11</v>
          </cell>
          <cell r="J3663">
            <v>0</v>
          </cell>
        </row>
        <row r="3664">
          <cell r="F3664">
            <v>12</v>
          </cell>
          <cell r="J3664">
            <v>0</v>
          </cell>
        </row>
        <row r="3665">
          <cell r="F3665">
            <v>4</v>
          </cell>
          <cell r="J3665">
            <v>0</v>
          </cell>
        </row>
        <row r="3666">
          <cell r="F3666">
            <v>2</v>
          </cell>
          <cell r="J3666">
            <v>0</v>
          </cell>
        </row>
        <row r="3667">
          <cell r="F3667">
            <v>2</v>
          </cell>
          <cell r="J3667">
            <v>0</v>
          </cell>
        </row>
        <row r="3668">
          <cell r="F3668">
            <v>1</v>
          </cell>
          <cell r="J3668">
            <v>0</v>
          </cell>
        </row>
        <row r="3669">
          <cell r="F3669">
            <v>2</v>
          </cell>
          <cell r="J3669">
            <v>0</v>
          </cell>
        </row>
        <row r="3670">
          <cell r="F3670">
            <v>1</v>
          </cell>
          <cell r="J3670">
            <v>0</v>
          </cell>
        </row>
        <row r="3671">
          <cell r="F3671">
            <v>1</v>
          </cell>
          <cell r="J3671">
            <v>0</v>
          </cell>
        </row>
        <row r="3672">
          <cell r="F3672">
            <v>1</v>
          </cell>
          <cell r="J3672">
            <v>0</v>
          </cell>
        </row>
        <row r="3673">
          <cell r="F3673">
            <v>4</v>
          </cell>
          <cell r="J3673">
            <v>0</v>
          </cell>
        </row>
        <row r="3674">
          <cell r="F3674">
            <v>7</v>
          </cell>
          <cell r="J3674">
            <v>0</v>
          </cell>
        </row>
        <row r="3675">
          <cell r="F3675">
            <v>4</v>
          </cell>
          <cell r="J3675">
            <v>0</v>
          </cell>
        </row>
        <row r="3676">
          <cell r="F3676">
            <v>6</v>
          </cell>
          <cell r="J3676">
            <v>0</v>
          </cell>
        </row>
        <row r="3677">
          <cell r="F3677">
            <v>11</v>
          </cell>
          <cell r="J3677">
            <v>0</v>
          </cell>
        </row>
        <row r="3678">
          <cell r="F3678">
            <v>11</v>
          </cell>
          <cell r="J3678">
            <v>0</v>
          </cell>
        </row>
        <row r="3679">
          <cell r="F3679">
            <v>14</v>
          </cell>
          <cell r="J3679">
            <v>0</v>
          </cell>
        </row>
        <row r="3680">
          <cell r="F3680">
            <v>12</v>
          </cell>
          <cell r="J3680">
            <v>0</v>
          </cell>
        </row>
        <row r="3681">
          <cell r="F3681">
            <v>11</v>
          </cell>
          <cell r="J3681">
            <v>0</v>
          </cell>
        </row>
        <row r="3682">
          <cell r="F3682">
            <v>12</v>
          </cell>
          <cell r="J3682">
            <v>0</v>
          </cell>
        </row>
        <row r="3683">
          <cell r="F3683">
            <v>11</v>
          </cell>
          <cell r="J3683">
            <v>0</v>
          </cell>
        </row>
        <row r="3684">
          <cell r="F3684">
            <v>12</v>
          </cell>
          <cell r="J3684">
            <v>0</v>
          </cell>
        </row>
        <row r="3685">
          <cell r="F3685">
            <v>3</v>
          </cell>
          <cell r="J3685">
            <v>0</v>
          </cell>
        </row>
        <row r="3686">
          <cell r="F3686">
            <v>2</v>
          </cell>
          <cell r="J3686">
            <v>0</v>
          </cell>
        </row>
        <row r="3687">
          <cell r="F3687">
            <v>2</v>
          </cell>
          <cell r="J3687">
            <v>0</v>
          </cell>
        </row>
        <row r="3688">
          <cell r="F3688">
            <v>3</v>
          </cell>
          <cell r="J3688">
            <v>0</v>
          </cell>
        </row>
        <row r="3689">
          <cell r="F3689">
            <v>3</v>
          </cell>
          <cell r="J3689">
            <v>0</v>
          </cell>
        </row>
        <row r="3690">
          <cell r="F3690">
            <v>1</v>
          </cell>
          <cell r="J3690">
            <v>0</v>
          </cell>
        </row>
        <row r="3691">
          <cell r="F3691">
            <v>1</v>
          </cell>
          <cell r="J3691">
            <v>0</v>
          </cell>
        </row>
        <row r="3692">
          <cell r="F3692">
            <v>1</v>
          </cell>
          <cell r="J3692">
            <v>0</v>
          </cell>
        </row>
        <row r="3693">
          <cell r="F3693">
            <v>5</v>
          </cell>
          <cell r="J3693">
            <v>0</v>
          </cell>
        </row>
        <row r="3694">
          <cell r="F3694">
            <v>2</v>
          </cell>
          <cell r="J3694">
            <v>0</v>
          </cell>
        </row>
        <row r="3695">
          <cell r="F3695">
            <v>3</v>
          </cell>
          <cell r="J3695">
            <v>0</v>
          </cell>
        </row>
        <row r="3696">
          <cell r="F3696">
            <v>4</v>
          </cell>
          <cell r="J3696">
            <v>0</v>
          </cell>
        </row>
        <row r="3697">
          <cell r="F3697">
            <v>6</v>
          </cell>
          <cell r="J3697">
            <v>0</v>
          </cell>
        </row>
        <row r="3698">
          <cell r="F3698">
            <v>4</v>
          </cell>
          <cell r="J3698">
            <v>0</v>
          </cell>
        </row>
        <row r="3699">
          <cell r="F3699">
            <v>6</v>
          </cell>
          <cell r="J3699">
            <v>0</v>
          </cell>
        </row>
        <row r="3700">
          <cell r="F3700">
            <v>7</v>
          </cell>
          <cell r="J3700">
            <v>0</v>
          </cell>
        </row>
        <row r="3701">
          <cell r="F3701">
            <v>8</v>
          </cell>
          <cell r="J3701">
            <v>0</v>
          </cell>
        </row>
        <row r="3702">
          <cell r="F3702">
            <v>5</v>
          </cell>
          <cell r="J3702">
            <v>0</v>
          </cell>
        </row>
        <row r="3703">
          <cell r="F3703">
            <v>4</v>
          </cell>
          <cell r="J3703">
            <v>0</v>
          </cell>
        </row>
        <row r="3704">
          <cell r="F3704">
            <v>4</v>
          </cell>
          <cell r="J3704">
            <v>0</v>
          </cell>
        </row>
        <row r="3705">
          <cell r="F3705">
            <v>2</v>
          </cell>
          <cell r="J3705">
            <v>0</v>
          </cell>
        </row>
        <row r="3706">
          <cell r="F3706">
            <v>3</v>
          </cell>
          <cell r="J3706">
            <v>0</v>
          </cell>
        </row>
        <row r="3707">
          <cell r="F3707">
            <v>3</v>
          </cell>
          <cell r="J3707">
            <v>0</v>
          </cell>
        </row>
        <row r="3708">
          <cell r="F3708">
            <v>2</v>
          </cell>
          <cell r="J3708">
            <v>0</v>
          </cell>
        </row>
        <row r="3709">
          <cell r="F3709">
            <v>1</v>
          </cell>
          <cell r="J3709">
            <v>0</v>
          </cell>
        </row>
        <row r="3710">
          <cell r="F3710">
            <v>1</v>
          </cell>
          <cell r="J3710">
            <v>0</v>
          </cell>
        </row>
        <row r="3711">
          <cell r="F3711">
            <v>1</v>
          </cell>
          <cell r="J3711">
            <v>0</v>
          </cell>
        </row>
        <row r="3712">
          <cell r="F3712">
            <v>1</v>
          </cell>
          <cell r="J3712">
            <v>0</v>
          </cell>
        </row>
        <row r="3713">
          <cell r="F3713">
            <v>1</v>
          </cell>
          <cell r="J3713">
            <v>0</v>
          </cell>
        </row>
        <row r="3714">
          <cell r="F3714">
            <v>1</v>
          </cell>
          <cell r="J3714">
            <v>0</v>
          </cell>
        </row>
        <row r="3715">
          <cell r="F3715">
            <v>1</v>
          </cell>
          <cell r="J3715">
            <v>0</v>
          </cell>
        </row>
        <row r="3716">
          <cell r="F3716">
            <v>4</v>
          </cell>
          <cell r="J3716">
            <v>300</v>
          </cell>
        </row>
        <row r="3717">
          <cell r="F3717">
            <v>8</v>
          </cell>
          <cell r="J3717">
            <v>0</v>
          </cell>
        </row>
        <row r="3718">
          <cell r="F3718">
            <v>9</v>
          </cell>
          <cell r="J3718">
            <v>0</v>
          </cell>
        </row>
        <row r="3719">
          <cell r="F3719">
            <v>2</v>
          </cell>
          <cell r="J3719">
            <v>0</v>
          </cell>
        </row>
        <row r="3720">
          <cell r="F3720">
            <v>2</v>
          </cell>
          <cell r="J3720">
            <v>0</v>
          </cell>
        </row>
        <row r="3721">
          <cell r="F3721">
            <v>5</v>
          </cell>
          <cell r="J3721">
            <v>0</v>
          </cell>
        </row>
        <row r="3722">
          <cell r="F3722">
            <v>2</v>
          </cell>
          <cell r="J3722">
            <v>0</v>
          </cell>
        </row>
        <row r="3723">
          <cell r="F3723">
            <v>3</v>
          </cell>
          <cell r="J3723">
            <v>0</v>
          </cell>
        </row>
        <row r="3724">
          <cell r="F3724">
            <v>2</v>
          </cell>
          <cell r="J3724">
            <v>0</v>
          </cell>
        </row>
        <row r="3725">
          <cell r="F3725">
            <v>2</v>
          </cell>
          <cell r="J3725">
            <v>0</v>
          </cell>
        </row>
        <row r="3726">
          <cell r="F3726">
            <v>3</v>
          </cell>
          <cell r="J3726">
            <v>0</v>
          </cell>
        </row>
        <row r="3727">
          <cell r="F3727">
            <v>3</v>
          </cell>
          <cell r="J3727">
            <v>0</v>
          </cell>
        </row>
        <row r="3728">
          <cell r="F3728">
            <v>3</v>
          </cell>
          <cell r="J3728">
            <v>0</v>
          </cell>
        </row>
        <row r="3729">
          <cell r="F3729">
            <v>2</v>
          </cell>
          <cell r="J3729">
            <v>0</v>
          </cell>
        </row>
        <row r="3730">
          <cell r="F3730">
            <v>1</v>
          </cell>
          <cell r="J3730">
            <v>0</v>
          </cell>
        </row>
        <row r="3731">
          <cell r="F3731">
            <v>1</v>
          </cell>
          <cell r="J3731">
            <v>0</v>
          </cell>
        </row>
        <row r="3732">
          <cell r="F3732">
            <v>4</v>
          </cell>
          <cell r="J3732">
            <v>0</v>
          </cell>
        </row>
        <row r="3733">
          <cell r="F3733">
            <v>2</v>
          </cell>
          <cell r="J3733">
            <v>0</v>
          </cell>
        </row>
        <row r="3734">
          <cell r="F3734">
            <v>3</v>
          </cell>
          <cell r="J3734">
            <v>0</v>
          </cell>
        </row>
        <row r="3735">
          <cell r="F3735">
            <v>4</v>
          </cell>
          <cell r="J3735">
            <v>0</v>
          </cell>
        </row>
        <row r="3736">
          <cell r="F3736">
            <v>3</v>
          </cell>
          <cell r="J3736">
            <v>0</v>
          </cell>
        </row>
        <row r="3737">
          <cell r="F3737">
            <v>1</v>
          </cell>
          <cell r="J3737">
            <v>0</v>
          </cell>
        </row>
        <row r="3738">
          <cell r="F3738">
            <v>4</v>
          </cell>
          <cell r="J3738">
            <v>0</v>
          </cell>
        </row>
        <row r="3739">
          <cell r="F3739">
            <v>4</v>
          </cell>
          <cell r="J3739">
            <v>0</v>
          </cell>
        </row>
        <row r="3740">
          <cell r="F3740">
            <v>5</v>
          </cell>
          <cell r="J3740">
            <v>0</v>
          </cell>
        </row>
        <row r="3741">
          <cell r="F3741">
            <v>6</v>
          </cell>
          <cell r="J3741">
            <v>0</v>
          </cell>
        </row>
        <row r="3742">
          <cell r="F3742">
            <v>8</v>
          </cell>
          <cell r="J3742">
            <v>0</v>
          </cell>
        </row>
        <row r="3743">
          <cell r="F3743">
            <v>6</v>
          </cell>
          <cell r="J3743">
            <v>0</v>
          </cell>
        </row>
        <row r="3744">
          <cell r="F3744">
            <v>4</v>
          </cell>
          <cell r="J3744">
            <v>0</v>
          </cell>
        </row>
        <row r="3745">
          <cell r="F3745">
            <v>4</v>
          </cell>
          <cell r="J3745">
            <v>0</v>
          </cell>
        </row>
        <row r="3746">
          <cell r="F3746">
            <v>6</v>
          </cell>
          <cell r="J3746">
            <v>0</v>
          </cell>
        </row>
        <row r="3747">
          <cell r="F3747">
            <v>1</v>
          </cell>
          <cell r="J3747">
            <v>0</v>
          </cell>
        </row>
        <row r="3748">
          <cell r="F3748">
            <v>2</v>
          </cell>
          <cell r="J3748">
            <v>0</v>
          </cell>
        </row>
        <row r="3749">
          <cell r="F3749">
            <v>3</v>
          </cell>
          <cell r="J3749">
            <v>0</v>
          </cell>
        </row>
        <row r="3750">
          <cell r="F3750">
            <v>2</v>
          </cell>
          <cell r="J3750">
            <v>0</v>
          </cell>
        </row>
        <row r="3751">
          <cell r="F3751">
            <v>1</v>
          </cell>
          <cell r="J3751">
            <v>0</v>
          </cell>
        </row>
        <row r="3752">
          <cell r="F3752">
            <v>7</v>
          </cell>
          <cell r="J3752">
            <v>0</v>
          </cell>
        </row>
        <row r="3753">
          <cell r="F3753">
            <v>2</v>
          </cell>
          <cell r="J3753">
            <v>0</v>
          </cell>
        </row>
        <row r="3754">
          <cell r="F3754">
            <v>2</v>
          </cell>
          <cell r="J3754">
            <v>0</v>
          </cell>
        </row>
        <row r="3755">
          <cell r="F3755">
            <v>2</v>
          </cell>
          <cell r="J3755">
            <v>0</v>
          </cell>
        </row>
        <row r="3756">
          <cell r="F3756">
            <v>2</v>
          </cell>
          <cell r="J3756">
            <v>0</v>
          </cell>
        </row>
        <row r="3757">
          <cell r="F3757">
            <v>2</v>
          </cell>
          <cell r="J3757">
            <v>0</v>
          </cell>
        </row>
        <row r="3758">
          <cell r="F3758">
            <v>1</v>
          </cell>
          <cell r="J3758">
            <v>0</v>
          </cell>
        </row>
        <row r="3759">
          <cell r="F3759">
            <v>2</v>
          </cell>
          <cell r="J3759">
            <v>0</v>
          </cell>
        </row>
        <row r="3760">
          <cell r="F3760">
            <v>2</v>
          </cell>
          <cell r="J3760">
            <v>0</v>
          </cell>
        </row>
        <row r="3761">
          <cell r="F3761">
            <v>3</v>
          </cell>
          <cell r="J3761">
            <v>0</v>
          </cell>
        </row>
        <row r="3762">
          <cell r="F3762">
            <v>1</v>
          </cell>
          <cell r="J3762">
            <v>0</v>
          </cell>
        </row>
        <row r="3763">
          <cell r="F3763">
            <v>3</v>
          </cell>
          <cell r="J3763">
            <v>0</v>
          </cell>
        </row>
        <row r="3764">
          <cell r="F3764">
            <v>1</v>
          </cell>
          <cell r="J3764">
            <v>0</v>
          </cell>
        </row>
        <row r="3765">
          <cell r="F3765">
            <v>1</v>
          </cell>
          <cell r="J3765">
            <v>0</v>
          </cell>
        </row>
        <row r="3766">
          <cell r="F3766">
            <v>2</v>
          </cell>
          <cell r="J3766">
            <v>0</v>
          </cell>
        </row>
        <row r="3767">
          <cell r="F3767">
            <v>2</v>
          </cell>
          <cell r="J3767">
            <v>0</v>
          </cell>
        </row>
        <row r="3768">
          <cell r="F3768">
            <v>1</v>
          </cell>
          <cell r="J3768">
            <v>0</v>
          </cell>
        </row>
        <row r="3769">
          <cell r="F3769">
            <v>1</v>
          </cell>
          <cell r="J3769">
            <v>0</v>
          </cell>
        </row>
        <row r="3770">
          <cell r="F3770">
            <v>3</v>
          </cell>
          <cell r="J3770">
            <v>0</v>
          </cell>
        </row>
        <row r="3771">
          <cell r="F3771">
            <v>3</v>
          </cell>
          <cell r="J3771">
            <v>0</v>
          </cell>
        </row>
        <row r="3772">
          <cell r="F3772">
            <v>3</v>
          </cell>
          <cell r="J3772">
            <v>0</v>
          </cell>
        </row>
        <row r="3773">
          <cell r="F3773">
            <v>2</v>
          </cell>
          <cell r="J3773">
            <v>0</v>
          </cell>
        </row>
        <row r="3774">
          <cell r="F3774">
            <v>1</v>
          </cell>
          <cell r="J3774">
            <v>0</v>
          </cell>
        </row>
        <row r="3775">
          <cell r="F3775">
            <v>1</v>
          </cell>
          <cell r="J3775">
            <v>0</v>
          </cell>
        </row>
        <row r="3776">
          <cell r="F3776">
            <v>1</v>
          </cell>
          <cell r="J3776">
            <v>0</v>
          </cell>
        </row>
        <row r="3777">
          <cell r="F3777">
            <v>1</v>
          </cell>
          <cell r="J3777">
            <v>0</v>
          </cell>
        </row>
        <row r="3778">
          <cell r="F3778">
            <v>1</v>
          </cell>
          <cell r="J3778">
            <v>0</v>
          </cell>
        </row>
        <row r="3779">
          <cell r="F3779">
            <v>2</v>
          </cell>
          <cell r="J3779">
            <v>0</v>
          </cell>
        </row>
        <row r="3780">
          <cell r="F3780">
            <v>1</v>
          </cell>
          <cell r="J3780">
            <v>0</v>
          </cell>
        </row>
        <row r="3781">
          <cell r="F3781">
            <v>1</v>
          </cell>
          <cell r="J3781">
            <v>0</v>
          </cell>
        </row>
        <row r="3782">
          <cell r="F3782">
            <v>2</v>
          </cell>
          <cell r="J3782">
            <v>0</v>
          </cell>
        </row>
        <row r="3783">
          <cell r="F3783">
            <v>2</v>
          </cell>
          <cell r="J3783">
            <v>0</v>
          </cell>
        </row>
        <row r="3784">
          <cell r="F3784">
            <v>3</v>
          </cell>
          <cell r="J3784">
            <v>0</v>
          </cell>
        </row>
        <row r="3785">
          <cell r="F3785">
            <v>2</v>
          </cell>
          <cell r="J3785">
            <v>0</v>
          </cell>
        </row>
        <row r="3786">
          <cell r="F3786">
            <v>2</v>
          </cell>
          <cell r="J3786">
            <v>0</v>
          </cell>
        </row>
        <row r="3787">
          <cell r="F3787">
            <v>1</v>
          </cell>
          <cell r="J3787">
            <v>0</v>
          </cell>
        </row>
        <row r="3788">
          <cell r="F3788">
            <v>2</v>
          </cell>
          <cell r="J3788">
            <v>0</v>
          </cell>
        </row>
        <row r="3789">
          <cell r="F3789">
            <v>2</v>
          </cell>
          <cell r="J3789">
            <v>0</v>
          </cell>
        </row>
        <row r="3790">
          <cell r="F3790">
            <v>2</v>
          </cell>
          <cell r="J3790">
            <v>0</v>
          </cell>
        </row>
        <row r="3791">
          <cell r="F3791">
            <v>3</v>
          </cell>
          <cell r="J3791">
            <v>0</v>
          </cell>
        </row>
        <row r="3792">
          <cell r="F3792">
            <v>3</v>
          </cell>
          <cell r="J3792">
            <v>0</v>
          </cell>
        </row>
        <row r="3793">
          <cell r="F3793">
            <v>2</v>
          </cell>
          <cell r="J3793">
            <v>0</v>
          </cell>
        </row>
        <row r="3794">
          <cell r="F3794">
            <v>3</v>
          </cell>
          <cell r="J3794">
            <v>0</v>
          </cell>
        </row>
        <row r="3795">
          <cell r="F3795">
            <v>2</v>
          </cell>
          <cell r="J3795">
            <v>0</v>
          </cell>
        </row>
        <row r="3796">
          <cell r="F3796">
            <v>4</v>
          </cell>
          <cell r="J3796">
            <v>0</v>
          </cell>
        </row>
        <row r="3797">
          <cell r="F3797">
            <v>3</v>
          </cell>
          <cell r="J3797">
            <v>0</v>
          </cell>
        </row>
        <row r="3798">
          <cell r="F3798">
            <v>7</v>
          </cell>
          <cell r="J3798">
            <v>0</v>
          </cell>
        </row>
        <row r="3799">
          <cell r="F3799">
            <v>5</v>
          </cell>
          <cell r="J3799">
            <v>0</v>
          </cell>
        </row>
        <row r="3800">
          <cell r="F3800">
            <v>6</v>
          </cell>
          <cell r="J3800">
            <v>0</v>
          </cell>
        </row>
        <row r="3801">
          <cell r="F3801">
            <v>3</v>
          </cell>
          <cell r="J3801">
            <v>0</v>
          </cell>
        </row>
        <row r="3802">
          <cell r="F3802">
            <v>5</v>
          </cell>
          <cell r="J3802">
            <v>0</v>
          </cell>
        </row>
        <row r="3803">
          <cell r="F3803">
            <v>9</v>
          </cell>
          <cell r="J3803">
            <v>0</v>
          </cell>
        </row>
        <row r="3804">
          <cell r="F3804">
            <v>3</v>
          </cell>
          <cell r="J3804">
            <v>0</v>
          </cell>
        </row>
        <row r="3805">
          <cell r="F3805">
            <v>4</v>
          </cell>
          <cell r="J3805">
            <v>0</v>
          </cell>
        </row>
        <row r="3806">
          <cell r="F3806">
            <v>3</v>
          </cell>
          <cell r="J3806">
            <v>0</v>
          </cell>
        </row>
        <row r="3807">
          <cell r="F3807">
            <v>3</v>
          </cell>
          <cell r="J3807">
            <v>0</v>
          </cell>
        </row>
        <row r="3808">
          <cell r="F3808">
            <v>3</v>
          </cell>
          <cell r="J3808">
            <v>0</v>
          </cell>
        </row>
        <row r="3809">
          <cell r="F3809">
            <v>4</v>
          </cell>
          <cell r="J3809">
            <v>0</v>
          </cell>
        </row>
        <row r="3810">
          <cell r="F3810">
            <v>5</v>
          </cell>
          <cell r="J3810">
            <v>0</v>
          </cell>
        </row>
        <row r="3811">
          <cell r="F3811">
            <v>5</v>
          </cell>
          <cell r="J3811">
            <v>0</v>
          </cell>
        </row>
        <row r="3812">
          <cell r="F3812">
            <v>5</v>
          </cell>
          <cell r="J3812">
            <v>0</v>
          </cell>
        </row>
        <row r="3813">
          <cell r="F3813">
            <v>3</v>
          </cell>
          <cell r="J3813">
            <v>0</v>
          </cell>
        </row>
        <row r="3814">
          <cell r="F3814">
            <v>3</v>
          </cell>
          <cell r="J3814">
            <v>0</v>
          </cell>
        </row>
        <row r="3815">
          <cell r="F3815">
            <v>3</v>
          </cell>
          <cell r="J3815">
            <v>0</v>
          </cell>
        </row>
        <row r="3816">
          <cell r="F3816">
            <v>1</v>
          </cell>
          <cell r="J3816">
            <v>0</v>
          </cell>
        </row>
        <row r="3817">
          <cell r="F3817">
            <v>3</v>
          </cell>
          <cell r="J3817">
            <v>0</v>
          </cell>
        </row>
        <row r="3818">
          <cell r="F3818">
            <v>3</v>
          </cell>
          <cell r="J3818">
            <v>0</v>
          </cell>
        </row>
        <row r="3819">
          <cell r="F3819">
            <v>4</v>
          </cell>
          <cell r="J3819">
            <v>0</v>
          </cell>
        </row>
        <row r="3820">
          <cell r="F3820">
            <v>1</v>
          </cell>
          <cell r="J3820">
            <v>0</v>
          </cell>
        </row>
        <row r="3821">
          <cell r="F3821">
            <v>3</v>
          </cell>
          <cell r="J3821">
            <v>0</v>
          </cell>
        </row>
        <row r="3822">
          <cell r="F3822">
            <v>5</v>
          </cell>
          <cell r="J3822">
            <v>0</v>
          </cell>
        </row>
        <row r="3823">
          <cell r="F3823">
            <v>3</v>
          </cell>
          <cell r="J3823">
            <v>0</v>
          </cell>
        </row>
        <row r="3824">
          <cell r="F3824">
            <v>3</v>
          </cell>
          <cell r="J3824">
            <v>0</v>
          </cell>
        </row>
        <row r="3825">
          <cell r="F3825">
            <v>2</v>
          </cell>
          <cell r="J3825">
            <v>0</v>
          </cell>
        </row>
        <row r="3826">
          <cell r="F3826">
            <v>3</v>
          </cell>
          <cell r="J3826">
            <v>0</v>
          </cell>
        </row>
        <row r="3827">
          <cell r="F3827">
            <v>2</v>
          </cell>
          <cell r="J3827">
            <v>0</v>
          </cell>
        </row>
        <row r="3828">
          <cell r="F3828">
            <v>3</v>
          </cell>
          <cell r="J3828">
            <v>0</v>
          </cell>
        </row>
        <row r="3829">
          <cell r="F3829">
            <v>3</v>
          </cell>
          <cell r="J3829">
            <v>0</v>
          </cell>
        </row>
        <row r="3830">
          <cell r="F3830">
            <v>2</v>
          </cell>
          <cell r="J3830">
            <v>0</v>
          </cell>
        </row>
        <row r="3831">
          <cell r="F3831">
            <v>3</v>
          </cell>
          <cell r="J3831">
            <v>0</v>
          </cell>
        </row>
        <row r="3832">
          <cell r="F3832">
            <v>5</v>
          </cell>
          <cell r="J3832">
            <v>0</v>
          </cell>
        </row>
        <row r="3833">
          <cell r="F3833">
            <v>4</v>
          </cell>
          <cell r="J3833">
            <v>0</v>
          </cell>
        </row>
        <row r="3834">
          <cell r="F3834">
            <v>5</v>
          </cell>
          <cell r="J3834">
            <v>0</v>
          </cell>
        </row>
        <row r="3835">
          <cell r="F3835">
            <v>5</v>
          </cell>
          <cell r="J3835">
            <v>0</v>
          </cell>
        </row>
        <row r="3836">
          <cell r="F3836">
            <v>4</v>
          </cell>
          <cell r="J3836">
            <v>0</v>
          </cell>
        </row>
        <row r="3837">
          <cell r="F3837">
            <v>3</v>
          </cell>
          <cell r="J3837">
            <v>0</v>
          </cell>
        </row>
        <row r="3838">
          <cell r="F3838">
            <v>6</v>
          </cell>
          <cell r="J3838">
            <v>0</v>
          </cell>
        </row>
        <row r="3839">
          <cell r="F3839">
            <v>2</v>
          </cell>
          <cell r="J3839">
            <v>0</v>
          </cell>
        </row>
        <row r="3840">
          <cell r="F3840">
            <v>1</v>
          </cell>
          <cell r="J3840">
            <v>0</v>
          </cell>
        </row>
        <row r="3841">
          <cell r="F3841">
            <v>2</v>
          </cell>
          <cell r="J3841">
            <v>0</v>
          </cell>
        </row>
        <row r="3842">
          <cell r="F3842">
            <v>2</v>
          </cell>
          <cell r="J3842">
            <v>0</v>
          </cell>
        </row>
        <row r="3843">
          <cell r="F3843">
            <v>3</v>
          </cell>
          <cell r="J3843">
            <v>0</v>
          </cell>
        </row>
        <row r="3844">
          <cell r="F3844">
            <v>2</v>
          </cell>
          <cell r="J3844">
            <v>0</v>
          </cell>
        </row>
        <row r="3845">
          <cell r="F3845">
            <v>4</v>
          </cell>
          <cell r="J3845">
            <v>0</v>
          </cell>
        </row>
        <row r="3846">
          <cell r="F3846">
            <v>5</v>
          </cell>
          <cell r="J3846">
            <v>0</v>
          </cell>
        </row>
        <row r="3847">
          <cell r="F3847">
            <v>5</v>
          </cell>
          <cell r="J3847">
            <v>0</v>
          </cell>
        </row>
        <row r="3848">
          <cell r="F3848">
            <v>3</v>
          </cell>
          <cell r="J3848">
            <v>0</v>
          </cell>
        </row>
        <row r="3849">
          <cell r="F3849">
            <v>4</v>
          </cell>
          <cell r="J3849">
            <v>0</v>
          </cell>
        </row>
        <row r="3850">
          <cell r="F3850">
            <v>4</v>
          </cell>
          <cell r="J3850">
            <v>0</v>
          </cell>
        </row>
        <row r="3851">
          <cell r="F3851">
            <v>1</v>
          </cell>
          <cell r="J3851">
            <v>0</v>
          </cell>
        </row>
        <row r="3852">
          <cell r="F3852">
            <v>2</v>
          </cell>
          <cell r="J3852">
            <v>0</v>
          </cell>
        </row>
        <row r="3853">
          <cell r="F3853">
            <v>2</v>
          </cell>
          <cell r="J3853">
            <v>0</v>
          </cell>
        </row>
        <row r="3854">
          <cell r="F3854">
            <v>3</v>
          </cell>
          <cell r="J3854">
            <v>0</v>
          </cell>
        </row>
        <row r="3855">
          <cell r="F3855">
            <v>2</v>
          </cell>
          <cell r="J3855">
            <v>0</v>
          </cell>
        </row>
        <row r="3856">
          <cell r="F3856">
            <v>3</v>
          </cell>
          <cell r="J3856">
            <v>0</v>
          </cell>
        </row>
        <row r="3857">
          <cell r="F3857">
            <v>1</v>
          </cell>
          <cell r="J3857">
            <v>0</v>
          </cell>
        </row>
        <row r="3858">
          <cell r="F3858">
            <v>2</v>
          </cell>
          <cell r="J3858">
            <v>0</v>
          </cell>
        </row>
        <row r="3859">
          <cell r="F3859">
            <v>3</v>
          </cell>
          <cell r="J3859">
            <v>0</v>
          </cell>
        </row>
        <row r="3860">
          <cell r="F3860">
            <v>1</v>
          </cell>
          <cell r="J3860">
            <v>0</v>
          </cell>
        </row>
        <row r="3861">
          <cell r="F3861">
            <v>4</v>
          </cell>
          <cell r="J3861">
            <v>0</v>
          </cell>
        </row>
        <row r="3862">
          <cell r="F3862">
            <v>2</v>
          </cell>
          <cell r="J3862">
            <v>0</v>
          </cell>
        </row>
        <row r="3863">
          <cell r="F3863">
            <v>2</v>
          </cell>
          <cell r="J3863">
            <v>0</v>
          </cell>
        </row>
        <row r="3864">
          <cell r="F3864">
            <v>2</v>
          </cell>
          <cell r="J3864">
            <v>0</v>
          </cell>
        </row>
        <row r="3865">
          <cell r="F3865">
            <v>4</v>
          </cell>
          <cell r="J3865">
            <v>0</v>
          </cell>
        </row>
        <row r="3866">
          <cell r="F3866">
            <v>2</v>
          </cell>
          <cell r="J3866">
            <v>0</v>
          </cell>
        </row>
        <row r="3867">
          <cell r="F3867">
            <v>1</v>
          </cell>
          <cell r="J3867">
            <v>0</v>
          </cell>
        </row>
        <row r="3868">
          <cell r="F3868">
            <v>1</v>
          </cell>
          <cell r="J3868">
            <v>0</v>
          </cell>
        </row>
        <row r="3869">
          <cell r="F3869">
            <v>2</v>
          </cell>
          <cell r="J3869">
            <v>0</v>
          </cell>
        </row>
        <row r="3870">
          <cell r="F3870">
            <v>1</v>
          </cell>
          <cell r="J3870">
            <v>0</v>
          </cell>
        </row>
        <row r="3871">
          <cell r="F3871">
            <v>1</v>
          </cell>
          <cell r="J3871">
            <v>0</v>
          </cell>
        </row>
        <row r="3872">
          <cell r="F3872">
            <v>5</v>
          </cell>
          <cell r="J3872">
            <v>1200</v>
          </cell>
        </row>
        <row r="3873">
          <cell r="F3873">
            <v>1</v>
          </cell>
          <cell r="J3873">
            <v>0</v>
          </cell>
        </row>
        <row r="3874">
          <cell r="F3874">
            <v>2</v>
          </cell>
          <cell r="J3874">
            <v>0</v>
          </cell>
        </row>
        <row r="3875">
          <cell r="F3875">
            <v>1</v>
          </cell>
          <cell r="J3875">
            <v>0</v>
          </cell>
        </row>
        <row r="3876">
          <cell r="F3876">
            <v>2</v>
          </cell>
          <cell r="J3876">
            <v>0</v>
          </cell>
        </row>
        <row r="3877">
          <cell r="F3877">
            <v>1</v>
          </cell>
          <cell r="J3877">
            <v>0</v>
          </cell>
        </row>
        <row r="3878">
          <cell r="F3878">
            <v>2</v>
          </cell>
          <cell r="J3878">
            <v>0</v>
          </cell>
        </row>
        <row r="3879">
          <cell r="F3879">
            <v>1</v>
          </cell>
          <cell r="J3879">
            <v>0</v>
          </cell>
        </row>
        <row r="3880">
          <cell r="F3880">
            <v>2</v>
          </cell>
          <cell r="J3880">
            <v>0</v>
          </cell>
        </row>
        <row r="3881">
          <cell r="F3881">
            <v>3</v>
          </cell>
          <cell r="J3881">
            <v>0</v>
          </cell>
        </row>
        <row r="3882">
          <cell r="F3882">
            <v>1</v>
          </cell>
          <cell r="J3882">
            <v>3000</v>
          </cell>
        </row>
        <row r="3883">
          <cell r="F3883">
            <v>2</v>
          </cell>
          <cell r="J3883">
            <v>2000</v>
          </cell>
        </row>
        <row r="3884">
          <cell r="F3884">
            <v>1</v>
          </cell>
          <cell r="J3884">
            <v>0</v>
          </cell>
        </row>
        <row r="3885">
          <cell r="F3885">
            <v>3</v>
          </cell>
          <cell r="J3885">
            <v>0</v>
          </cell>
        </row>
        <row r="3886">
          <cell r="F3886">
            <v>4</v>
          </cell>
          <cell r="J3886">
            <v>0</v>
          </cell>
        </row>
        <row r="3887">
          <cell r="F3887">
            <v>3</v>
          </cell>
          <cell r="J3887">
            <v>0</v>
          </cell>
        </row>
        <row r="3888">
          <cell r="F3888">
            <v>1</v>
          </cell>
          <cell r="J3888">
            <v>0</v>
          </cell>
        </row>
        <row r="3889">
          <cell r="F3889">
            <v>1</v>
          </cell>
          <cell r="J3889">
            <v>0</v>
          </cell>
        </row>
        <row r="3890">
          <cell r="F3890">
            <v>3</v>
          </cell>
          <cell r="J3890">
            <v>0</v>
          </cell>
        </row>
        <row r="3891">
          <cell r="F3891">
            <v>1</v>
          </cell>
          <cell r="J3891">
            <v>0</v>
          </cell>
        </row>
        <row r="3892">
          <cell r="F3892">
            <v>1</v>
          </cell>
          <cell r="J3892">
            <v>0</v>
          </cell>
        </row>
        <row r="3893">
          <cell r="F3893">
            <v>1</v>
          </cell>
          <cell r="J3893">
            <v>0</v>
          </cell>
        </row>
        <row r="3894">
          <cell r="F3894">
            <v>1</v>
          </cell>
          <cell r="J3894">
            <v>0</v>
          </cell>
        </row>
        <row r="3895">
          <cell r="F3895">
            <v>1</v>
          </cell>
          <cell r="J3895">
            <v>0</v>
          </cell>
        </row>
        <row r="3896">
          <cell r="F3896">
            <v>1</v>
          </cell>
          <cell r="J3896">
            <v>0</v>
          </cell>
        </row>
        <row r="3897">
          <cell r="F3897">
            <v>1</v>
          </cell>
          <cell r="J3897">
            <v>0</v>
          </cell>
        </row>
        <row r="3898">
          <cell r="F3898">
            <v>1</v>
          </cell>
          <cell r="J3898">
            <v>0</v>
          </cell>
        </row>
        <row r="3899">
          <cell r="F3899">
            <v>5</v>
          </cell>
          <cell r="J3899">
            <v>0</v>
          </cell>
        </row>
        <row r="3900">
          <cell r="F3900">
            <v>5</v>
          </cell>
          <cell r="J3900">
            <v>66</v>
          </cell>
        </row>
        <row r="3901">
          <cell r="F3901">
            <v>4</v>
          </cell>
          <cell r="J3901">
            <v>0</v>
          </cell>
        </row>
        <row r="3902">
          <cell r="F3902">
            <v>5</v>
          </cell>
          <cell r="J3902">
            <v>0</v>
          </cell>
        </row>
        <row r="3903">
          <cell r="F3903">
            <v>4</v>
          </cell>
          <cell r="J3903">
            <v>0</v>
          </cell>
        </row>
        <row r="3904">
          <cell r="F3904">
            <v>5</v>
          </cell>
          <cell r="J3904">
            <v>0</v>
          </cell>
        </row>
        <row r="3905">
          <cell r="F3905">
            <v>4</v>
          </cell>
          <cell r="J3905">
            <v>0</v>
          </cell>
        </row>
        <row r="3906">
          <cell r="F3906">
            <v>4</v>
          </cell>
          <cell r="J3906">
            <v>0</v>
          </cell>
        </row>
        <row r="3907">
          <cell r="F3907">
            <v>3</v>
          </cell>
          <cell r="J3907">
            <v>0</v>
          </cell>
        </row>
        <row r="3908">
          <cell r="F3908">
            <v>3</v>
          </cell>
          <cell r="J3908">
            <v>0</v>
          </cell>
        </row>
        <row r="3909">
          <cell r="F3909">
            <v>2</v>
          </cell>
          <cell r="J3909">
            <v>0</v>
          </cell>
        </row>
        <row r="3910">
          <cell r="F3910">
            <v>5</v>
          </cell>
          <cell r="J3910">
            <v>0</v>
          </cell>
        </row>
        <row r="3911">
          <cell r="F3911">
            <v>1</v>
          </cell>
          <cell r="J3911">
            <v>0</v>
          </cell>
        </row>
        <row r="3912">
          <cell r="F3912">
            <v>4</v>
          </cell>
          <cell r="J3912">
            <v>0</v>
          </cell>
        </row>
        <row r="3913">
          <cell r="F3913">
            <v>4</v>
          </cell>
          <cell r="J3913">
            <v>0</v>
          </cell>
        </row>
        <row r="3914">
          <cell r="F3914">
            <v>2</v>
          </cell>
          <cell r="J3914">
            <v>0</v>
          </cell>
        </row>
        <row r="3915">
          <cell r="F3915">
            <v>2</v>
          </cell>
          <cell r="J3915">
            <v>0</v>
          </cell>
        </row>
        <row r="3916">
          <cell r="F3916">
            <v>3</v>
          </cell>
          <cell r="J3916">
            <v>0</v>
          </cell>
        </row>
        <row r="3917">
          <cell r="F3917">
            <v>3</v>
          </cell>
          <cell r="J3917">
            <v>0</v>
          </cell>
        </row>
        <row r="3918">
          <cell r="F3918">
            <v>2</v>
          </cell>
          <cell r="J3918">
            <v>0</v>
          </cell>
        </row>
        <row r="3919">
          <cell r="F3919">
            <v>3</v>
          </cell>
          <cell r="J3919">
            <v>0</v>
          </cell>
        </row>
        <row r="3920">
          <cell r="F3920">
            <v>2</v>
          </cell>
          <cell r="J3920">
            <v>0</v>
          </cell>
        </row>
        <row r="3921">
          <cell r="F3921">
            <v>2</v>
          </cell>
          <cell r="J3921">
            <v>0</v>
          </cell>
        </row>
        <row r="3922">
          <cell r="F3922">
            <v>2</v>
          </cell>
          <cell r="J3922">
            <v>0</v>
          </cell>
        </row>
        <row r="3923">
          <cell r="F3923">
            <v>3</v>
          </cell>
          <cell r="J3923">
            <v>0</v>
          </cell>
        </row>
        <row r="3924">
          <cell r="F3924">
            <v>4</v>
          </cell>
          <cell r="J3924">
            <v>0</v>
          </cell>
        </row>
        <row r="3925">
          <cell r="F3925">
            <v>4</v>
          </cell>
          <cell r="J3925">
            <v>0</v>
          </cell>
        </row>
        <row r="3926">
          <cell r="F3926">
            <v>2</v>
          </cell>
          <cell r="J3926">
            <v>0</v>
          </cell>
        </row>
        <row r="3927">
          <cell r="F3927">
            <v>7</v>
          </cell>
          <cell r="J3927">
            <v>0</v>
          </cell>
        </row>
        <row r="3928">
          <cell r="F3928">
            <v>5</v>
          </cell>
          <cell r="J3928">
            <v>0</v>
          </cell>
        </row>
        <row r="3929">
          <cell r="F3929">
            <v>4</v>
          </cell>
          <cell r="J3929">
            <v>0</v>
          </cell>
        </row>
        <row r="3930">
          <cell r="F3930">
            <v>3</v>
          </cell>
          <cell r="J3930">
            <v>0</v>
          </cell>
        </row>
        <row r="3931">
          <cell r="F3931">
            <v>5</v>
          </cell>
          <cell r="J3931">
            <v>0</v>
          </cell>
        </row>
        <row r="3932">
          <cell r="F3932">
            <v>3</v>
          </cell>
          <cell r="J3932">
            <v>0</v>
          </cell>
        </row>
        <row r="3933">
          <cell r="F3933">
            <v>3</v>
          </cell>
          <cell r="J3933">
            <v>0</v>
          </cell>
        </row>
        <row r="3934">
          <cell r="F3934">
            <v>3</v>
          </cell>
          <cell r="J3934">
            <v>0</v>
          </cell>
        </row>
        <row r="3935">
          <cell r="F3935">
            <v>6</v>
          </cell>
          <cell r="J3935">
            <v>0</v>
          </cell>
        </row>
        <row r="3936">
          <cell r="F3936">
            <v>5</v>
          </cell>
          <cell r="J3936">
            <v>0</v>
          </cell>
        </row>
        <row r="3937">
          <cell r="F3937">
            <v>9</v>
          </cell>
          <cell r="J3937">
            <v>0</v>
          </cell>
        </row>
        <row r="3938">
          <cell r="F3938">
            <v>4</v>
          </cell>
          <cell r="J3938">
            <v>0</v>
          </cell>
        </row>
        <row r="3939">
          <cell r="F3939">
            <v>10</v>
          </cell>
          <cell r="J3939">
            <v>0</v>
          </cell>
        </row>
        <row r="3940">
          <cell r="F3940">
            <v>8</v>
          </cell>
          <cell r="J3940">
            <v>0</v>
          </cell>
        </row>
        <row r="3941">
          <cell r="F3941">
            <v>7</v>
          </cell>
          <cell r="J3941">
            <v>0</v>
          </cell>
        </row>
        <row r="3942">
          <cell r="F3942">
            <v>7</v>
          </cell>
          <cell r="J3942">
            <v>0</v>
          </cell>
        </row>
        <row r="3943">
          <cell r="F3943">
            <v>8</v>
          </cell>
          <cell r="J3943">
            <v>0</v>
          </cell>
        </row>
        <row r="3944">
          <cell r="F3944">
            <v>5</v>
          </cell>
          <cell r="J3944">
            <v>0</v>
          </cell>
        </row>
        <row r="3945">
          <cell r="F3945">
            <v>4</v>
          </cell>
          <cell r="J3945">
            <v>0</v>
          </cell>
        </row>
        <row r="3946">
          <cell r="F3946">
            <v>7</v>
          </cell>
          <cell r="J3946">
            <v>0</v>
          </cell>
        </row>
        <row r="3947">
          <cell r="F3947">
            <v>11</v>
          </cell>
          <cell r="J3947">
            <v>0</v>
          </cell>
        </row>
        <row r="3948">
          <cell r="F3948">
            <v>12</v>
          </cell>
          <cell r="J3948">
            <v>0</v>
          </cell>
        </row>
        <row r="3949">
          <cell r="F3949">
            <v>10</v>
          </cell>
          <cell r="J3949">
            <v>0</v>
          </cell>
        </row>
        <row r="3950">
          <cell r="F3950">
            <v>12</v>
          </cell>
          <cell r="J3950">
            <v>0</v>
          </cell>
        </row>
        <row r="3951">
          <cell r="F3951">
            <v>11</v>
          </cell>
          <cell r="J3951">
            <v>0</v>
          </cell>
        </row>
        <row r="3952">
          <cell r="F3952">
            <v>12</v>
          </cell>
          <cell r="J3952">
            <v>0</v>
          </cell>
        </row>
        <row r="3953">
          <cell r="F3953">
            <v>12</v>
          </cell>
          <cell r="J3953">
            <v>0</v>
          </cell>
        </row>
        <row r="3954">
          <cell r="F3954">
            <v>11</v>
          </cell>
          <cell r="J3954">
            <v>0</v>
          </cell>
        </row>
        <row r="3955">
          <cell r="F3955">
            <v>11</v>
          </cell>
          <cell r="J3955">
            <v>0</v>
          </cell>
        </row>
        <row r="3956">
          <cell r="F3956">
            <v>9</v>
          </cell>
          <cell r="J3956">
            <v>0</v>
          </cell>
        </row>
        <row r="3957">
          <cell r="F3957">
            <v>6</v>
          </cell>
          <cell r="J3957">
            <v>0</v>
          </cell>
        </row>
        <row r="3958">
          <cell r="F3958">
            <v>8</v>
          </cell>
          <cell r="J3958">
            <v>0</v>
          </cell>
        </row>
        <row r="3959">
          <cell r="F3959">
            <v>12</v>
          </cell>
          <cell r="J3959">
            <v>0</v>
          </cell>
        </row>
        <row r="3960">
          <cell r="F3960">
            <v>13</v>
          </cell>
          <cell r="J3960">
            <v>0</v>
          </cell>
        </row>
        <row r="3961">
          <cell r="F3961">
            <v>11</v>
          </cell>
          <cell r="J3961">
            <v>0</v>
          </cell>
        </row>
        <row r="3962">
          <cell r="F3962">
            <v>12</v>
          </cell>
          <cell r="J3962">
            <v>0</v>
          </cell>
        </row>
        <row r="3963">
          <cell r="F3963">
            <v>11</v>
          </cell>
          <cell r="J3963">
            <v>0</v>
          </cell>
        </row>
        <row r="3964">
          <cell r="F3964">
            <v>9</v>
          </cell>
          <cell r="J3964">
            <v>0</v>
          </cell>
        </row>
        <row r="3965">
          <cell r="F3965">
            <v>8</v>
          </cell>
          <cell r="J3965">
            <v>0</v>
          </cell>
        </row>
        <row r="3966">
          <cell r="F3966">
            <v>8</v>
          </cell>
          <cell r="J3966">
            <v>0</v>
          </cell>
        </row>
        <row r="3967">
          <cell r="F3967">
            <v>10</v>
          </cell>
          <cell r="J3967">
            <v>0</v>
          </cell>
        </row>
        <row r="3968">
          <cell r="F3968">
            <v>9</v>
          </cell>
          <cell r="J3968">
            <v>0</v>
          </cell>
        </row>
        <row r="3969">
          <cell r="F3969">
            <v>5</v>
          </cell>
          <cell r="J3969">
            <v>0</v>
          </cell>
        </row>
        <row r="3970">
          <cell r="F3970">
            <v>5</v>
          </cell>
          <cell r="J3970">
            <v>0</v>
          </cell>
        </row>
        <row r="3971">
          <cell r="F3971">
            <v>2</v>
          </cell>
          <cell r="J3971">
            <v>0</v>
          </cell>
        </row>
        <row r="3972">
          <cell r="F3972">
            <v>6</v>
          </cell>
          <cell r="J3972">
            <v>0</v>
          </cell>
        </row>
        <row r="3973">
          <cell r="F3973">
            <v>4</v>
          </cell>
          <cell r="J3973">
            <v>0</v>
          </cell>
        </row>
        <row r="3974">
          <cell r="F3974">
            <v>3</v>
          </cell>
          <cell r="J3974">
            <v>0</v>
          </cell>
        </row>
        <row r="3975">
          <cell r="F3975">
            <v>3</v>
          </cell>
          <cell r="J3975">
            <v>0</v>
          </cell>
        </row>
        <row r="3976">
          <cell r="F3976">
            <v>7</v>
          </cell>
          <cell r="J3976">
            <v>0</v>
          </cell>
        </row>
        <row r="3977">
          <cell r="F3977">
            <v>12</v>
          </cell>
          <cell r="J3977">
            <v>0</v>
          </cell>
        </row>
        <row r="3978">
          <cell r="F3978">
            <v>17</v>
          </cell>
          <cell r="J3978">
            <v>0</v>
          </cell>
        </row>
        <row r="3979">
          <cell r="F3979">
            <v>12</v>
          </cell>
          <cell r="J3979">
            <v>0</v>
          </cell>
        </row>
        <row r="3980">
          <cell r="F3980">
            <v>11</v>
          </cell>
          <cell r="J3980">
            <v>0</v>
          </cell>
        </row>
        <row r="3981">
          <cell r="F3981">
            <v>7</v>
          </cell>
          <cell r="J3981">
            <v>0</v>
          </cell>
        </row>
        <row r="3982">
          <cell r="F3982">
            <v>5</v>
          </cell>
          <cell r="J3982">
            <v>1200</v>
          </cell>
        </row>
        <row r="3983">
          <cell r="F3983">
            <v>1</v>
          </cell>
          <cell r="J3983">
            <v>0</v>
          </cell>
        </row>
        <row r="3984">
          <cell r="F3984">
            <v>3</v>
          </cell>
          <cell r="J3984">
            <v>0</v>
          </cell>
        </row>
        <row r="3985">
          <cell r="F3985">
            <v>3</v>
          </cell>
          <cell r="J3985">
            <v>0</v>
          </cell>
        </row>
        <row r="3986">
          <cell r="F3986">
            <v>3</v>
          </cell>
          <cell r="J3986">
            <v>0</v>
          </cell>
        </row>
        <row r="3987">
          <cell r="F3987">
            <v>2</v>
          </cell>
          <cell r="J3987">
            <v>0</v>
          </cell>
        </row>
        <row r="3988">
          <cell r="F3988">
            <v>2</v>
          </cell>
          <cell r="J3988">
            <v>0</v>
          </cell>
        </row>
        <row r="3989">
          <cell r="F3989">
            <v>2</v>
          </cell>
          <cell r="J3989">
            <v>0</v>
          </cell>
        </row>
        <row r="3990">
          <cell r="F3990">
            <v>2</v>
          </cell>
          <cell r="J3990">
            <v>0</v>
          </cell>
        </row>
        <row r="3991">
          <cell r="F3991">
            <v>1</v>
          </cell>
          <cell r="J3991">
            <v>0</v>
          </cell>
        </row>
        <row r="3992">
          <cell r="F3992">
            <v>6</v>
          </cell>
          <cell r="J3992">
            <v>0</v>
          </cell>
        </row>
        <row r="3993">
          <cell r="F3993">
            <v>7</v>
          </cell>
          <cell r="J3993">
            <v>0</v>
          </cell>
        </row>
        <row r="3994">
          <cell r="F3994">
            <v>8</v>
          </cell>
          <cell r="J3994">
            <v>0</v>
          </cell>
        </row>
        <row r="3995">
          <cell r="F3995">
            <v>7</v>
          </cell>
          <cell r="J3995">
            <v>0</v>
          </cell>
        </row>
        <row r="3996">
          <cell r="F3996">
            <v>8</v>
          </cell>
          <cell r="J3996">
            <v>0</v>
          </cell>
        </row>
        <row r="3997">
          <cell r="F3997">
            <v>8</v>
          </cell>
          <cell r="J3997">
            <v>0</v>
          </cell>
        </row>
        <row r="3998">
          <cell r="F3998">
            <v>8</v>
          </cell>
          <cell r="J3998">
            <v>0</v>
          </cell>
        </row>
        <row r="3999">
          <cell r="F3999">
            <v>7</v>
          </cell>
          <cell r="J3999">
            <v>0</v>
          </cell>
        </row>
        <row r="4000">
          <cell r="F4000">
            <v>7</v>
          </cell>
          <cell r="J4000">
            <v>0</v>
          </cell>
        </row>
        <row r="4001">
          <cell r="F4001">
            <v>6</v>
          </cell>
          <cell r="J4001">
            <v>0</v>
          </cell>
        </row>
        <row r="4002">
          <cell r="F4002">
            <v>5</v>
          </cell>
          <cell r="J4002">
            <v>0</v>
          </cell>
        </row>
        <row r="4003">
          <cell r="F4003">
            <v>7</v>
          </cell>
          <cell r="J4003">
            <v>0</v>
          </cell>
        </row>
        <row r="4004">
          <cell r="F4004">
            <v>6</v>
          </cell>
          <cell r="J4004">
            <v>0</v>
          </cell>
        </row>
        <row r="4005">
          <cell r="F4005">
            <v>8</v>
          </cell>
          <cell r="J4005">
            <v>500</v>
          </cell>
        </row>
        <row r="4006">
          <cell r="F4006">
            <v>7</v>
          </cell>
          <cell r="J4006">
            <v>0</v>
          </cell>
        </row>
        <row r="4007">
          <cell r="F4007">
            <v>8</v>
          </cell>
          <cell r="J4007">
            <v>0</v>
          </cell>
        </row>
        <row r="4008">
          <cell r="F4008">
            <v>6</v>
          </cell>
          <cell r="J4008">
            <v>0</v>
          </cell>
        </row>
        <row r="4009">
          <cell r="F4009">
            <v>6</v>
          </cell>
          <cell r="J4009">
            <v>0</v>
          </cell>
        </row>
        <row r="4010">
          <cell r="F4010">
            <v>7</v>
          </cell>
          <cell r="J4010">
            <v>0</v>
          </cell>
        </row>
        <row r="4011">
          <cell r="F4011">
            <v>5</v>
          </cell>
          <cell r="J4011">
            <v>0</v>
          </cell>
        </row>
        <row r="4012">
          <cell r="F4012">
            <v>8</v>
          </cell>
          <cell r="J4012">
            <v>0</v>
          </cell>
        </row>
        <row r="4013">
          <cell r="F4013">
            <v>4</v>
          </cell>
          <cell r="J4013">
            <v>0</v>
          </cell>
        </row>
        <row r="4014">
          <cell r="F4014">
            <v>5</v>
          </cell>
          <cell r="J4014">
            <v>0</v>
          </cell>
        </row>
        <row r="4015">
          <cell r="F4015">
            <v>5</v>
          </cell>
          <cell r="J4015">
            <v>0</v>
          </cell>
        </row>
        <row r="4016">
          <cell r="F4016">
            <v>5</v>
          </cell>
          <cell r="J4016">
            <v>0</v>
          </cell>
        </row>
        <row r="4017">
          <cell r="F4017">
            <v>7</v>
          </cell>
          <cell r="J4017">
            <v>0</v>
          </cell>
        </row>
        <row r="4018">
          <cell r="F4018">
            <v>5</v>
          </cell>
          <cell r="J4018">
            <v>0</v>
          </cell>
        </row>
        <row r="4019">
          <cell r="F4019">
            <v>5</v>
          </cell>
          <cell r="J4019">
            <v>0</v>
          </cell>
        </row>
        <row r="4020">
          <cell r="F4020">
            <v>6</v>
          </cell>
          <cell r="J4020">
            <v>0</v>
          </cell>
        </row>
        <row r="4021">
          <cell r="F4021">
            <v>4</v>
          </cell>
          <cell r="J4021">
            <v>0</v>
          </cell>
        </row>
        <row r="4022">
          <cell r="F4022">
            <v>7</v>
          </cell>
          <cell r="J4022">
            <v>0</v>
          </cell>
        </row>
        <row r="4023">
          <cell r="F4023">
            <v>6</v>
          </cell>
          <cell r="J4023">
            <v>0</v>
          </cell>
        </row>
        <row r="4024">
          <cell r="F4024">
            <v>6</v>
          </cell>
          <cell r="J4024">
            <v>0</v>
          </cell>
        </row>
        <row r="4025">
          <cell r="F4025">
            <v>6</v>
          </cell>
          <cell r="J4025">
            <v>0</v>
          </cell>
        </row>
        <row r="4026">
          <cell r="F4026">
            <v>4</v>
          </cell>
          <cell r="J4026">
            <v>0</v>
          </cell>
        </row>
        <row r="4027">
          <cell r="F4027">
            <v>7</v>
          </cell>
          <cell r="J4027">
            <v>0</v>
          </cell>
        </row>
        <row r="4028">
          <cell r="F4028">
            <v>2</v>
          </cell>
          <cell r="J4028">
            <v>0</v>
          </cell>
        </row>
        <row r="4029">
          <cell r="F4029">
            <v>2</v>
          </cell>
          <cell r="J4029">
            <v>0</v>
          </cell>
        </row>
        <row r="4030">
          <cell r="F4030">
            <v>1</v>
          </cell>
          <cell r="J4030">
            <v>0</v>
          </cell>
        </row>
        <row r="4031">
          <cell r="F4031">
            <v>2</v>
          </cell>
          <cell r="J4031">
            <v>0</v>
          </cell>
        </row>
        <row r="4032">
          <cell r="F4032">
            <v>2</v>
          </cell>
          <cell r="J4032">
            <v>0</v>
          </cell>
        </row>
        <row r="4033">
          <cell r="F4033">
            <v>2</v>
          </cell>
          <cell r="J4033">
            <v>0</v>
          </cell>
        </row>
        <row r="4034">
          <cell r="F4034">
            <v>1</v>
          </cell>
          <cell r="J4034">
            <v>0</v>
          </cell>
        </row>
        <row r="4035">
          <cell r="F4035">
            <v>2</v>
          </cell>
          <cell r="J4035">
            <v>0</v>
          </cell>
        </row>
        <row r="4036">
          <cell r="F4036">
            <v>8</v>
          </cell>
          <cell r="J4036">
            <v>0</v>
          </cell>
        </row>
        <row r="4037">
          <cell r="F4037">
            <v>10</v>
          </cell>
          <cell r="J4037">
            <v>0</v>
          </cell>
        </row>
        <row r="4038">
          <cell r="F4038">
            <v>10</v>
          </cell>
          <cell r="J4038">
            <v>0</v>
          </cell>
        </row>
        <row r="4039">
          <cell r="F4039">
            <v>9</v>
          </cell>
          <cell r="J4039">
            <v>1550</v>
          </cell>
        </row>
        <row r="4040">
          <cell r="F4040">
            <v>10</v>
          </cell>
          <cell r="J4040">
            <v>0</v>
          </cell>
        </row>
        <row r="4041">
          <cell r="F4041">
            <v>12</v>
          </cell>
          <cell r="J4041">
            <v>0</v>
          </cell>
        </row>
        <row r="4042">
          <cell r="F4042">
            <v>10</v>
          </cell>
          <cell r="J4042">
            <v>0</v>
          </cell>
        </row>
        <row r="4043">
          <cell r="F4043">
            <v>10</v>
          </cell>
          <cell r="J4043">
            <v>0</v>
          </cell>
        </row>
        <row r="4044">
          <cell r="F4044">
            <v>12</v>
          </cell>
          <cell r="J4044">
            <v>0</v>
          </cell>
        </row>
        <row r="4045">
          <cell r="F4045">
            <v>8</v>
          </cell>
          <cell r="J4045">
            <v>0</v>
          </cell>
        </row>
        <row r="4046">
          <cell r="F4046">
            <v>5</v>
          </cell>
          <cell r="J4046">
            <v>0</v>
          </cell>
        </row>
        <row r="4047">
          <cell r="F4047">
            <v>9</v>
          </cell>
          <cell r="J4047">
            <v>0</v>
          </cell>
        </row>
        <row r="4048">
          <cell r="F4048">
            <v>2</v>
          </cell>
          <cell r="J4048">
            <v>0</v>
          </cell>
        </row>
        <row r="4049">
          <cell r="F4049">
            <v>5</v>
          </cell>
          <cell r="J4049">
            <v>0</v>
          </cell>
        </row>
        <row r="4050">
          <cell r="F4050">
            <v>3</v>
          </cell>
          <cell r="J4050">
            <v>0</v>
          </cell>
        </row>
        <row r="4051">
          <cell r="F4051">
            <v>1</v>
          </cell>
          <cell r="J4051">
            <v>0</v>
          </cell>
        </row>
        <row r="4052">
          <cell r="F4052">
            <v>1</v>
          </cell>
          <cell r="J4052">
            <v>0</v>
          </cell>
        </row>
        <row r="4053">
          <cell r="F4053">
            <v>1</v>
          </cell>
          <cell r="J4053">
            <v>315</v>
          </cell>
        </row>
        <row r="4054">
          <cell r="F4054">
            <v>1</v>
          </cell>
          <cell r="J4054">
            <v>0</v>
          </cell>
        </row>
        <row r="4055">
          <cell r="F4055">
            <v>2</v>
          </cell>
          <cell r="J4055">
            <v>0</v>
          </cell>
        </row>
        <row r="4056">
          <cell r="F4056">
            <v>3</v>
          </cell>
          <cell r="J4056">
            <v>0</v>
          </cell>
        </row>
        <row r="4057">
          <cell r="F4057">
            <v>3</v>
          </cell>
          <cell r="J4057">
            <v>0</v>
          </cell>
        </row>
        <row r="4058">
          <cell r="F4058">
            <v>1</v>
          </cell>
          <cell r="J4058">
            <v>0</v>
          </cell>
        </row>
        <row r="4059">
          <cell r="F4059">
            <v>1</v>
          </cell>
          <cell r="J4059">
            <v>0</v>
          </cell>
        </row>
        <row r="4060">
          <cell r="F4060">
            <v>1</v>
          </cell>
          <cell r="J4060">
            <v>0</v>
          </cell>
        </row>
        <row r="4061">
          <cell r="F4061">
            <v>2</v>
          </cell>
          <cell r="J4061">
            <v>0</v>
          </cell>
        </row>
        <row r="4062">
          <cell r="F4062">
            <v>11</v>
          </cell>
          <cell r="J4062">
            <v>0</v>
          </cell>
        </row>
        <row r="4063">
          <cell r="F4063">
            <v>11</v>
          </cell>
          <cell r="J4063">
            <v>0</v>
          </cell>
        </row>
        <row r="4064">
          <cell r="F4064">
            <v>11</v>
          </cell>
          <cell r="J4064">
            <v>0</v>
          </cell>
        </row>
        <row r="4065">
          <cell r="F4065">
            <v>10</v>
          </cell>
          <cell r="J4065">
            <v>0</v>
          </cell>
        </row>
        <row r="4066">
          <cell r="F4066">
            <v>11</v>
          </cell>
          <cell r="J4066">
            <v>0</v>
          </cell>
        </row>
        <row r="4067">
          <cell r="F4067">
            <v>11</v>
          </cell>
          <cell r="J4067">
            <v>0</v>
          </cell>
        </row>
        <row r="4068">
          <cell r="F4068">
            <v>9</v>
          </cell>
          <cell r="J4068">
            <v>0</v>
          </cell>
        </row>
        <row r="4069">
          <cell r="F4069">
            <v>11</v>
          </cell>
          <cell r="J4069">
            <v>0</v>
          </cell>
        </row>
        <row r="4070">
          <cell r="F4070">
            <v>10</v>
          </cell>
          <cell r="J4070">
            <v>0</v>
          </cell>
        </row>
        <row r="4071">
          <cell r="F4071">
            <v>10</v>
          </cell>
          <cell r="J4071">
            <v>0</v>
          </cell>
        </row>
        <row r="4072">
          <cell r="F4072">
            <v>7</v>
          </cell>
          <cell r="J4072">
            <v>0</v>
          </cell>
        </row>
        <row r="4073">
          <cell r="F4073">
            <v>7</v>
          </cell>
          <cell r="J4073">
            <v>0</v>
          </cell>
        </row>
        <row r="4074">
          <cell r="F4074">
            <v>4</v>
          </cell>
          <cell r="J4074">
            <v>0</v>
          </cell>
        </row>
        <row r="4075">
          <cell r="F4075">
            <v>2</v>
          </cell>
          <cell r="J4075">
            <v>0</v>
          </cell>
        </row>
        <row r="4076">
          <cell r="F4076">
            <v>2</v>
          </cell>
          <cell r="J4076">
            <v>0</v>
          </cell>
        </row>
        <row r="4077">
          <cell r="F4077">
            <v>3</v>
          </cell>
          <cell r="J4077">
            <v>0</v>
          </cell>
        </row>
        <row r="4078">
          <cell r="F4078">
            <v>3</v>
          </cell>
          <cell r="J4078">
            <v>0</v>
          </cell>
        </row>
        <row r="4079">
          <cell r="F4079">
            <v>3</v>
          </cell>
          <cell r="J4079">
            <v>0</v>
          </cell>
        </row>
        <row r="4080">
          <cell r="F4080">
            <v>2</v>
          </cell>
          <cell r="J4080">
            <v>0</v>
          </cell>
        </row>
        <row r="4081">
          <cell r="F4081">
            <v>1</v>
          </cell>
          <cell r="J4081">
            <v>0</v>
          </cell>
        </row>
        <row r="4082">
          <cell r="F4082">
            <v>2</v>
          </cell>
          <cell r="J4082">
            <v>0</v>
          </cell>
        </row>
        <row r="4083">
          <cell r="F4083">
            <v>1</v>
          </cell>
          <cell r="J4083">
            <v>0</v>
          </cell>
        </row>
        <row r="4084">
          <cell r="F4084">
            <v>3</v>
          </cell>
          <cell r="J4084">
            <v>0</v>
          </cell>
        </row>
        <row r="4085">
          <cell r="F4085">
            <v>1</v>
          </cell>
          <cell r="J4085">
            <v>0</v>
          </cell>
        </row>
        <row r="4086">
          <cell r="F4086">
            <v>2</v>
          </cell>
          <cell r="J4086">
            <v>0</v>
          </cell>
        </row>
        <row r="4087">
          <cell r="F4087">
            <v>2</v>
          </cell>
          <cell r="J4087">
            <v>0</v>
          </cell>
        </row>
        <row r="4088">
          <cell r="F4088">
            <v>2</v>
          </cell>
          <cell r="J4088">
            <v>0</v>
          </cell>
        </row>
        <row r="4089">
          <cell r="F4089">
            <v>1</v>
          </cell>
          <cell r="J4089">
            <v>0</v>
          </cell>
        </row>
        <row r="4090">
          <cell r="F4090">
            <v>1</v>
          </cell>
          <cell r="J4090">
            <v>0</v>
          </cell>
        </row>
        <row r="4091">
          <cell r="F4091">
            <v>2</v>
          </cell>
          <cell r="J4091">
            <v>0</v>
          </cell>
        </row>
        <row r="4092">
          <cell r="F4092">
            <v>12</v>
          </cell>
          <cell r="J4092">
            <v>4</v>
          </cell>
        </row>
        <row r="4093">
          <cell r="F4093">
            <v>16</v>
          </cell>
          <cell r="J4093">
            <v>219</v>
          </cell>
        </row>
        <row r="4094">
          <cell r="F4094">
            <v>13</v>
          </cell>
          <cell r="J4094">
            <v>145</v>
          </cell>
        </row>
        <row r="4095">
          <cell r="F4095">
            <v>11</v>
          </cell>
          <cell r="J4095">
            <v>0</v>
          </cell>
        </row>
        <row r="4096">
          <cell r="F4096">
            <v>13</v>
          </cell>
          <cell r="J4096">
            <v>2370</v>
          </cell>
        </row>
        <row r="4097">
          <cell r="F4097">
            <v>11</v>
          </cell>
          <cell r="J4097">
            <v>0</v>
          </cell>
        </row>
        <row r="4098">
          <cell r="F4098">
            <v>12</v>
          </cell>
          <cell r="J4098">
            <v>0</v>
          </cell>
        </row>
        <row r="4099">
          <cell r="F4099">
            <v>11</v>
          </cell>
          <cell r="J4099">
            <v>0</v>
          </cell>
        </row>
        <row r="4100">
          <cell r="F4100">
            <v>14</v>
          </cell>
          <cell r="J4100">
            <v>0</v>
          </cell>
        </row>
        <row r="4101">
          <cell r="F4101">
            <v>9</v>
          </cell>
          <cell r="J4101">
            <v>0</v>
          </cell>
        </row>
        <row r="4102">
          <cell r="F4102">
            <v>7</v>
          </cell>
          <cell r="J4102">
            <v>0</v>
          </cell>
        </row>
        <row r="4103">
          <cell r="F4103">
            <v>7</v>
          </cell>
          <cell r="J4103">
            <v>0</v>
          </cell>
        </row>
        <row r="4104">
          <cell r="F4104">
            <v>3</v>
          </cell>
          <cell r="J4104">
            <v>0</v>
          </cell>
        </row>
        <row r="4105">
          <cell r="F4105">
            <v>2</v>
          </cell>
          <cell r="J4105">
            <v>0</v>
          </cell>
        </row>
        <row r="4106">
          <cell r="F4106">
            <v>1</v>
          </cell>
          <cell r="J4106">
            <v>0</v>
          </cell>
        </row>
        <row r="4107">
          <cell r="F4107">
            <v>3</v>
          </cell>
          <cell r="J4107">
            <v>0</v>
          </cell>
        </row>
        <row r="4108">
          <cell r="F4108">
            <v>2</v>
          </cell>
          <cell r="J4108">
            <v>0</v>
          </cell>
        </row>
        <row r="4109">
          <cell r="F4109">
            <v>2</v>
          </cell>
          <cell r="J4109">
            <v>0</v>
          </cell>
        </row>
        <row r="4110">
          <cell r="F4110">
            <v>2</v>
          </cell>
          <cell r="J4110">
            <v>0</v>
          </cell>
        </row>
        <row r="4111">
          <cell r="F4111">
            <v>1</v>
          </cell>
          <cell r="J4111">
            <v>0</v>
          </cell>
        </row>
        <row r="4112">
          <cell r="F4112">
            <v>2</v>
          </cell>
          <cell r="J4112">
            <v>0</v>
          </cell>
        </row>
        <row r="4113">
          <cell r="F4113">
            <v>6</v>
          </cell>
          <cell r="J4113">
            <v>0</v>
          </cell>
        </row>
        <row r="4114">
          <cell r="F4114">
            <v>6</v>
          </cell>
          <cell r="J4114">
            <v>0</v>
          </cell>
        </row>
        <row r="4115">
          <cell r="F4115">
            <v>10</v>
          </cell>
          <cell r="J4115">
            <v>0</v>
          </cell>
        </row>
        <row r="4116">
          <cell r="F4116">
            <v>3</v>
          </cell>
          <cell r="J4116">
            <v>0</v>
          </cell>
        </row>
        <row r="4117">
          <cell r="F4117">
            <v>8</v>
          </cell>
          <cell r="J4117">
            <v>0</v>
          </cell>
        </row>
        <row r="4118">
          <cell r="F4118">
            <v>6</v>
          </cell>
          <cell r="J4118">
            <v>0</v>
          </cell>
        </row>
        <row r="4119">
          <cell r="F4119">
            <v>6</v>
          </cell>
          <cell r="J4119">
            <v>0</v>
          </cell>
        </row>
        <row r="4120">
          <cell r="F4120">
            <v>8</v>
          </cell>
          <cell r="J4120">
            <v>0</v>
          </cell>
        </row>
        <row r="4121">
          <cell r="F4121">
            <v>6</v>
          </cell>
          <cell r="J4121">
            <v>0</v>
          </cell>
        </row>
        <row r="4122">
          <cell r="F4122">
            <v>7</v>
          </cell>
          <cell r="J4122">
            <v>0</v>
          </cell>
        </row>
        <row r="4123">
          <cell r="F4123">
            <v>5</v>
          </cell>
          <cell r="J4123">
            <v>0</v>
          </cell>
        </row>
        <row r="4124">
          <cell r="F4124">
            <v>7</v>
          </cell>
          <cell r="J4124">
            <v>0</v>
          </cell>
        </row>
        <row r="4125">
          <cell r="F4125">
            <v>1</v>
          </cell>
          <cell r="J4125">
            <v>0</v>
          </cell>
        </row>
        <row r="4126">
          <cell r="F4126">
            <v>6</v>
          </cell>
          <cell r="J4126">
            <v>0</v>
          </cell>
        </row>
        <row r="4127">
          <cell r="F4127">
            <v>7</v>
          </cell>
          <cell r="J4127">
            <v>0</v>
          </cell>
        </row>
        <row r="4128">
          <cell r="F4128">
            <v>4</v>
          </cell>
          <cell r="J4128">
            <v>0</v>
          </cell>
        </row>
        <row r="4129">
          <cell r="F4129">
            <v>5</v>
          </cell>
          <cell r="J4129">
            <v>0</v>
          </cell>
        </row>
        <row r="4130">
          <cell r="F4130">
            <v>4</v>
          </cell>
          <cell r="J4130">
            <v>0</v>
          </cell>
        </row>
        <row r="4131">
          <cell r="F4131">
            <v>4</v>
          </cell>
          <cell r="J4131">
            <v>0</v>
          </cell>
        </row>
        <row r="4132">
          <cell r="F4132">
            <v>4</v>
          </cell>
          <cell r="J4132">
            <v>0</v>
          </cell>
        </row>
        <row r="4133">
          <cell r="F4133">
            <v>4</v>
          </cell>
          <cell r="J4133">
            <v>0</v>
          </cell>
        </row>
        <row r="4134">
          <cell r="F4134">
            <v>4</v>
          </cell>
          <cell r="J4134">
            <v>0</v>
          </cell>
        </row>
        <row r="4135">
          <cell r="F4135">
            <v>3</v>
          </cell>
          <cell r="J4135">
            <v>0</v>
          </cell>
        </row>
        <row r="4136">
          <cell r="F4136">
            <v>6</v>
          </cell>
          <cell r="J4136">
            <v>0</v>
          </cell>
        </row>
        <row r="4137">
          <cell r="F4137">
            <v>2</v>
          </cell>
          <cell r="J4137">
            <v>0</v>
          </cell>
        </row>
        <row r="4138">
          <cell r="F4138">
            <v>1</v>
          </cell>
          <cell r="J4138">
            <v>0</v>
          </cell>
        </row>
        <row r="4139">
          <cell r="F4139">
            <v>1</v>
          </cell>
          <cell r="J4139">
            <v>0</v>
          </cell>
        </row>
        <row r="4140">
          <cell r="F4140">
            <v>2</v>
          </cell>
          <cell r="J4140">
            <v>0</v>
          </cell>
        </row>
        <row r="4141">
          <cell r="F4141">
            <v>1</v>
          </cell>
          <cell r="J4141">
            <v>0</v>
          </cell>
        </row>
        <row r="4142">
          <cell r="F4142">
            <v>1</v>
          </cell>
          <cell r="J4142">
            <v>0</v>
          </cell>
        </row>
        <row r="4143">
          <cell r="F4143">
            <v>1</v>
          </cell>
          <cell r="J4143">
            <v>0</v>
          </cell>
        </row>
        <row r="4144">
          <cell r="F4144">
            <v>1</v>
          </cell>
          <cell r="J4144">
            <v>0</v>
          </cell>
        </row>
        <row r="4145">
          <cell r="F4145">
            <v>4</v>
          </cell>
          <cell r="J4145">
            <v>0</v>
          </cell>
        </row>
        <row r="4146">
          <cell r="F4146">
            <v>3</v>
          </cell>
          <cell r="J4146">
            <v>0</v>
          </cell>
        </row>
        <row r="4147">
          <cell r="F4147">
            <v>5</v>
          </cell>
          <cell r="J4147">
            <v>0</v>
          </cell>
        </row>
        <row r="4148">
          <cell r="F4148">
            <v>4</v>
          </cell>
          <cell r="J4148">
            <v>0</v>
          </cell>
        </row>
        <row r="4149">
          <cell r="F4149">
            <v>4</v>
          </cell>
          <cell r="J4149">
            <v>0</v>
          </cell>
        </row>
        <row r="4150">
          <cell r="F4150">
            <v>4</v>
          </cell>
          <cell r="J4150">
            <v>0</v>
          </cell>
        </row>
        <row r="4151">
          <cell r="F4151">
            <v>2</v>
          </cell>
          <cell r="J4151">
            <v>0</v>
          </cell>
        </row>
        <row r="4152">
          <cell r="F4152">
            <v>1</v>
          </cell>
          <cell r="J4152">
            <v>0</v>
          </cell>
        </row>
        <row r="4153">
          <cell r="F4153">
            <v>5</v>
          </cell>
          <cell r="J4153">
            <v>0</v>
          </cell>
        </row>
        <row r="4154">
          <cell r="F4154">
            <v>4</v>
          </cell>
          <cell r="J4154">
            <v>0</v>
          </cell>
        </row>
        <row r="4155">
          <cell r="F4155">
            <v>8</v>
          </cell>
          <cell r="J4155">
            <v>0</v>
          </cell>
        </row>
        <row r="4156">
          <cell r="F4156">
            <v>7</v>
          </cell>
          <cell r="J4156">
            <v>0</v>
          </cell>
        </row>
        <row r="4157">
          <cell r="F4157">
            <v>6</v>
          </cell>
          <cell r="J4157">
            <v>0</v>
          </cell>
        </row>
        <row r="4158">
          <cell r="F4158">
            <v>6</v>
          </cell>
          <cell r="J4158">
            <v>0</v>
          </cell>
        </row>
        <row r="4159">
          <cell r="F4159">
            <v>8</v>
          </cell>
          <cell r="J4159">
            <v>0</v>
          </cell>
        </row>
        <row r="4160">
          <cell r="F4160">
            <v>7</v>
          </cell>
          <cell r="J4160">
            <v>0</v>
          </cell>
        </row>
        <row r="4161">
          <cell r="F4161">
            <v>7</v>
          </cell>
          <cell r="J4161">
            <v>0</v>
          </cell>
        </row>
        <row r="4162">
          <cell r="F4162">
            <v>4</v>
          </cell>
          <cell r="J4162">
            <v>0</v>
          </cell>
        </row>
        <row r="4163">
          <cell r="F4163">
            <v>5</v>
          </cell>
          <cell r="J4163">
            <v>0</v>
          </cell>
        </row>
        <row r="4164">
          <cell r="F4164">
            <v>3</v>
          </cell>
          <cell r="J4164">
            <v>0</v>
          </cell>
        </row>
        <row r="4165">
          <cell r="F4165">
            <v>5</v>
          </cell>
          <cell r="J4165">
            <v>0</v>
          </cell>
        </row>
        <row r="4166">
          <cell r="F4166">
            <v>3</v>
          </cell>
          <cell r="J4166">
            <v>0</v>
          </cell>
        </row>
        <row r="4167">
          <cell r="F4167">
            <v>3</v>
          </cell>
          <cell r="J4167">
            <v>0</v>
          </cell>
        </row>
        <row r="4168">
          <cell r="F4168">
            <v>2</v>
          </cell>
          <cell r="J4168">
            <v>0</v>
          </cell>
        </row>
        <row r="4169">
          <cell r="F4169">
            <v>2</v>
          </cell>
          <cell r="J4169">
            <v>0</v>
          </cell>
        </row>
        <row r="4170">
          <cell r="F4170">
            <v>1</v>
          </cell>
          <cell r="J4170">
            <v>0</v>
          </cell>
        </row>
        <row r="4171">
          <cell r="F4171">
            <v>3</v>
          </cell>
          <cell r="J4171">
            <v>0</v>
          </cell>
        </row>
        <row r="4172">
          <cell r="F4172">
            <v>2</v>
          </cell>
          <cell r="J4172">
            <v>0</v>
          </cell>
        </row>
        <row r="4173">
          <cell r="F4173">
            <v>2</v>
          </cell>
          <cell r="J4173">
            <v>0</v>
          </cell>
        </row>
        <row r="4174">
          <cell r="F4174">
            <v>2</v>
          </cell>
          <cell r="J4174">
            <v>0</v>
          </cell>
        </row>
        <row r="4175">
          <cell r="F4175">
            <v>1</v>
          </cell>
          <cell r="J4175">
            <v>0</v>
          </cell>
        </row>
        <row r="4176">
          <cell r="F4176">
            <v>1</v>
          </cell>
          <cell r="J4176">
            <v>0</v>
          </cell>
        </row>
        <row r="4177">
          <cell r="F4177">
            <v>1</v>
          </cell>
          <cell r="J4177">
            <v>0</v>
          </cell>
        </row>
        <row r="4178">
          <cell r="F4178">
            <v>8</v>
          </cell>
          <cell r="J4178">
            <v>0</v>
          </cell>
        </row>
        <row r="4179">
          <cell r="F4179">
            <v>10</v>
          </cell>
          <cell r="J4179">
            <v>0</v>
          </cell>
        </row>
        <row r="4180">
          <cell r="F4180">
            <v>8</v>
          </cell>
          <cell r="J4180">
            <v>0</v>
          </cell>
        </row>
        <row r="4181">
          <cell r="F4181">
            <v>8</v>
          </cell>
          <cell r="J4181">
            <v>0</v>
          </cell>
        </row>
        <row r="4182">
          <cell r="F4182">
            <v>7</v>
          </cell>
          <cell r="J4182">
            <v>0</v>
          </cell>
        </row>
        <row r="4183">
          <cell r="F4183">
            <v>8</v>
          </cell>
          <cell r="J4183">
            <v>0</v>
          </cell>
        </row>
        <row r="4184">
          <cell r="F4184">
            <v>8</v>
          </cell>
          <cell r="J4184">
            <v>0</v>
          </cell>
        </row>
        <row r="4185">
          <cell r="F4185">
            <v>8</v>
          </cell>
          <cell r="J4185">
            <v>0</v>
          </cell>
        </row>
        <row r="4186">
          <cell r="F4186">
            <v>7</v>
          </cell>
          <cell r="J4186">
            <v>0</v>
          </cell>
        </row>
        <row r="4187">
          <cell r="F4187">
            <v>8</v>
          </cell>
          <cell r="J4187">
            <v>0</v>
          </cell>
        </row>
        <row r="4188">
          <cell r="F4188">
            <v>5</v>
          </cell>
          <cell r="J4188">
            <v>0</v>
          </cell>
        </row>
        <row r="4189">
          <cell r="F4189">
            <v>8</v>
          </cell>
          <cell r="J4189">
            <v>0</v>
          </cell>
        </row>
        <row r="4190">
          <cell r="F4190">
            <v>5</v>
          </cell>
          <cell r="J4190">
            <v>0</v>
          </cell>
        </row>
        <row r="4191">
          <cell r="F4191">
            <v>7</v>
          </cell>
          <cell r="J4191">
            <v>0</v>
          </cell>
        </row>
        <row r="4192">
          <cell r="F4192">
            <v>7</v>
          </cell>
          <cell r="J4192">
            <v>0</v>
          </cell>
        </row>
        <row r="4193">
          <cell r="F4193">
            <v>5</v>
          </cell>
          <cell r="J4193">
            <v>0</v>
          </cell>
        </row>
        <row r="4194">
          <cell r="F4194">
            <v>9</v>
          </cell>
          <cell r="J4194">
            <v>0</v>
          </cell>
        </row>
        <row r="4195">
          <cell r="F4195">
            <v>5</v>
          </cell>
          <cell r="J4195">
            <v>0</v>
          </cell>
        </row>
        <row r="4196">
          <cell r="F4196">
            <v>7</v>
          </cell>
          <cell r="J4196">
            <v>0</v>
          </cell>
        </row>
        <row r="4197">
          <cell r="F4197">
            <v>9</v>
          </cell>
          <cell r="J4197">
            <v>0</v>
          </cell>
        </row>
        <row r="4198">
          <cell r="F4198">
            <v>7</v>
          </cell>
          <cell r="J4198">
            <v>0</v>
          </cell>
        </row>
        <row r="4199">
          <cell r="F4199">
            <v>7</v>
          </cell>
          <cell r="J4199">
            <v>0</v>
          </cell>
        </row>
        <row r="4200">
          <cell r="F4200">
            <v>4</v>
          </cell>
          <cell r="J4200">
            <v>0</v>
          </cell>
        </row>
        <row r="4201">
          <cell r="F4201">
            <v>5</v>
          </cell>
          <cell r="J4201">
            <v>0</v>
          </cell>
        </row>
        <row r="4202">
          <cell r="F4202">
            <v>2</v>
          </cell>
          <cell r="J4202">
            <v>0</v>
          </cell>
        </row>
        <row r="4203">
          <cell r="F4203">
            <v>2</v>
          </cell>
          <cell r="J4203">
            <v>0</v>
          </cell>
        </row>
        <row r="4204">
          <cell r="F4204">
            <v>1</v>
          </cell>
          <cell r="J4204">
            <v>0</v>
          </cell>
        </row>
        <row r="4205">
          <cell r="F4205">
            <v>2</v>
          </cell>
          <cell r="J4205">
            <v>0</v>
          </cell>
        </row>
        <row r="4206">
          <cell r="F4206">
            <v>2</v>
          </cell>
          <cell r="J4206">
            <v>0</v>
          </cell>
        </row>
        <row r="4207">
          <cell r="F4207">
            <v>2</v>
          </cell>
          <cell r="J4207">
            <v>0</v>
          </cell>
        </row>
        <row r="4208">
          <cell r="F4208">
            <v>2</v>
          </cell>
          <cell r="J4208">
            <v>0</v>
          </cell>
        </row>
        <row r="4209">
          <cell r="F4209">
            <v>3</v>
          </cell>
          <cell r="J4209">
            <v>0</v>
          </cell>
        </row>
        <row r="4210">
          <cell r="F4210">
            <v>3</v>
          </cell>
          <cell r="J4210">
            <v>0</v>
          </cell>
        </row>
        <row r="4211">
          <cell r="F4211">
            <v>3</v>
          </cell>
          <cell r="J4211">
            <v>0</v>
          </cell>
        </row>
        <row r="4212">
          <cell r="F4212">
            <v>2</v>
          </cell>
          <cell r="J4212">
            <v>0</v>
          </cell>
        </row>
        <row r="4213">
          <cell r="F4213">
            <v>3</v>
          </cell>
          <cell r="J4213">
            <v>0</v>
          </cell>
        </row>
        <row r="4214">
          <cell r="F4214">
            <v>2</v>
          </cell>
          <cell r="J4214">
            <v>0</v>
          </cell>
        </row>
        <row r="4215">
          <cell r="F4215">
            <v>2</v>
          </cell>
          <cell r="J4215">
            <v>0</v>
          </cell>
        </row>
        <row r="4216">
          <cell r="F4216">
            <v>2</v>
          </cell>
          <cell r="J4216">
            <v>0</v>
          </cell>
        </row>
        <row r="4217">
          <cell r="F4217">
            <v>2</v>
          </cell>
          <cell r="J4217">
            <v>0</v>
          </cell>
        </row>
        <row r="4218">
          <cell r="F4218">
            <v>1</v>
          </cell>
          <cell r="J4218">
            <v>0</v>
          </cell>
        </row>
        <row r="4219">
          <cell r="F4219">
            <v>2</v>
          </cell>
          <cell r="J4219">
            <v>500</v>
          </cell>
        </row>
        <row r="4220">
          <cell r="F4220">
            <v>2</v>
          </cell>
          <cell r="J4220">
            <v>0</v>
          </cell>
        </row>
        <row r="4221">
          <cell r="F4221">
            <v>2</v>
          </cell>
          <cell r="J4221">
            <v>0</v>
          </cell>
        </row>
        <row r="4222">
          <cell r="F4222">
            <v>4</v>
          </cell>
          <cell r="J4222">
            <v>0</v>
          </cell>
        </row>
        <row r="4223">
          <cell r="F4223">
            <v>5</v>
          </cell>
          <cell r="J4223">
            <v>0</v>
          </cell>
        </row>
        <row r="4224">
          <cell r="F4224">
            <v>1</v>
          </cell>
          <cell r="J4224">
            <v>0</v>
          </cell>
        </row>
        <row r="4225">
          <cell r="F4225">
            <v>2</v>
          </cell>
          <cell r="J4225">
            <v>0</v>
          </cell>
        </row>
        <row r="4226">
          <cell r="F4226">
            <v>2</v>
          </cell>
          <cell r="J4226">
            <v>0</v>
          </cell>
        </row>
        <row r="4227">
          <cell r="F4227">
            <v>3</v>
          </cell>
          <cell r="J4227">
            <v>0</v>
          </cell>
        </row>
        <row r="4228">
          <cell r="F4228">
            <v>2</v>
          </cell>
          <cell r="J4228">
            <v>0</v>
          </cell>
        </row>
        <row r="4229">
          <cell r="F4229">
            <v>5</v>
          </cell>
          <cell r="J4229">
            <v>127</v>
          </cell>
        </row>
        <row r="4230">
          <cell r="F4230">
            <v>2</v>
          </cell>
          <cell r="J4230">
            <v>0</v>
          </cell>
        </row>
        <row r="4231">
          <cell r="F4231">
            <v>3</v>
          </cell>
          <cell r="J4231">
            <v>0</v>
          </cell>
        </row>
        <row r="4232">
          <cell r="F4232">
            <v>2</v>
          </cell>
          <cell r="J4232">
            <v>0</v>
          </cell>
        </row>
        <row r="4233">
          <cell r="F4233">
            <v>1</v>
          </cell>
          <cell r="J4233">
            <v>0</v>
          </cell>
        </row>
        <row r="4234">
          <cell r="F4234">
            <v>1</v>
          </cell>
          <cell r="J4234">
            <v>0</v>
          </cell>
        </row>
        <row r="4235">
          <cell r="F4235">
            <v>5</v>
          </cell>
          <cell r="J4235">
            <v>0</v>
          </cell>
        </row>
        <row r="4236">
          <cell r="F4236">
            <v>10</v>
          </cell>
          <cell r="J4236">
            <v>45</v>
          </cell>
        </row>
        <row r="4237">
          <cell r="F4237">
            <v>11</v>
          </cell>
          <cell r="J4237">
            <v>0</v>
          </cell>
        </row>
        <row r="4238">
          <cell r="F4238">
            <v>10</v>
          </cell>
          <cell r="J4238">
            <v>30</v>
          </cell>
        </row>
        <row r="4239">
          <cell r="F4239">
            <v>10</v>
          </cell>
          <cell r="J4239">
            <v>0</v>
          </cell>
        </row>
        <row r="4240">
          <cell r="F4240">
            <v>9</v>
          </cell>
          <cell r="J4240">
            <v>0</v>
          </cell>
        </row>
        <row r="4241">
          <cell r="F4241">
            <v>4</v>
          </cell>
          <cell r="J4241">
            <v>0</v>
          </cell>
        </row>
        <row r="4242">
          <cell r="F4242">
            <v>4</v>
          </cell>
          <cell r="J4242">
            <v>0</v>
          </cell>
        </row>
        <row r="4243">
          <cell r="F4243">
            <v>4</v>
          </cell>
          <cell r="J4243">
            <v>0</v>
          </cell>
        </row>
        <row r="4244">
          <cell r="F4244">
            <v>4</v>
          </cell>
          <cell r="J4244">
            <v>0</v>
          </cell>
        </row>
        <row r="4245">
          <cell r="F4245">
            <v>4</v>
          </cell>
          <cell r="J4245">
            <v>0</v>
          </cell>
        </row>
        <row r="4246">
          <cell r="F4246">
            <v>7</v>
          </cell>
          <cell r="J4246">
            <v>0</v>
          </cell>
        </row>
        <row r="4247">
          <cell r="F4247">
            <v>1</v>
          </cell>
          <cell r="J4247">
            <v>0</v>
          </cell>
        </row>
        <row r="4248">
          <cell r="F4248">
            <v>3</v>
          </cell>
          <cell r="J4248">
            <v>0</v>
          </cell>
        </row>
        <row r="4249">
          <cell r="F4249">
            <v>2</v>
          </cell>
          <cell r="J4249">
            <v>0</v>
          </cell>
        </row>
        <row r="4250">
          <cell r="F4250">
            <v>3</v>
          </cell>
          <cell r="J4250">
            <v>0</v>
          </cell>
        </row>
        <row r="4251">
          <cell r="F4251">
            <v>3</v>
          </cell>
          <cell r="J4251">
            <v>0</v>
          </cell>
        </row>
        <row r="4252">
          <cell r="F4252">
            <v>3</v>
          </cell>
          <cell r="J4252">
            <v>0</v>
          </cell>
        </row>
        <row r="4253">
          <cell r="F4253">
            <v>5</v>
          </cell>
          <cell r="J4253">
            <v>0</v>
          </cell>
        </row>
        <row r="4254">
          <cell r="F4254">
            <v>4</v>
          </cell>
          <cell r="J4254">
            <v>0</v>
          </cell>
        </row>
        <row r="4255">
          <cell r="F4255">
            <v>4</v>
          </cell>
          <cell r="J4255">
            <v>0</v>
          </cell>
        </row>
        <row r="4256">
          <cell r="F4256">
            <v>5</v>
          </cell>
          <cell r="J4256">
            <v>0</v>
          </cell>
        </row>
        <row r="4257">
          <cell r="F4257">
            <v>2</v>
          </cell>
          <cell r="J4257">
            <v>0</v>
          </cell>
        </row>
        <row r="4258">
          <cell r="F4258">
            <v>1</v>
          </cell>
          <cell r="J4258">
            <v>0</v>
          </cell>
        </row>
        <row r="4259">
          <cell r="F4259">
            <v>7</v>
          </cell>
          <cell r="J4259">
            <v>107</v>
          </cell>
        </row>
        <row r="4260">
          <cell r="F4260">
            <v>10</v>
          </cell>
          <cell r="J4260">
            <v>34</v>
          </cell>
        </row>
        <row r="4261">
          <cell r="F4261">
            <v>6</v>
          </cell>
          <cell r="J4261">
            <v>0</v>
          </cell>
        </row>
        <row r="4262">
          <cell r="F4262">
            <v>6</v>
          </cell>
          <cell r="J4262">
            <v>0</v>
          </cell>
        </row>
        <row r="4263">
          <cell r="F4263">
            <v>5</v>
          </cell>
          <cell r="J4263">
            <v>0</v>
          </cell>
        </row>
        <row r="4264">
          <cell r="F4264">
            <v>7</v>
          </cell>
          <cell r="J4264">
            <v>0</v>
          </cell>
        </row>
        <row r="4265">
          <cell r="F4265">
            <v>5</v>
          </cell>
          <cell r="J4265">
            <v>0</v>
          </cell>
        </row>
        <row r="4266">
          <cell r="F4266">
            <v>10</v>
          </cell>
          <cell r="J4266">
            <v>0</v>
          </cell>
        </row>
        <row r="4267">
          <cell r="F4267">
            <v>9</v>
          </cell>
          <cell r="J4267">
            <v>0</v>
          </cell>
        </row>
        <row r="4268">
          <cell r="F4268">
            <v>6</v>
          </cell>
          <cell r="J4268">
            <v>0</v>
          </cell>
        </row>
        <row r="4269">
          <cell r="F4269">
            <v>5</v>
          </cell>
          <cell r="J4269">
            <v>0</v>
          </cell>
        </row>
        <row r="4270">
          <cell r="F4270">
            <v>5</v>
          </cell>
          <cell r="J4270">
            <v>0</v>
          </cell>
        </row>
        <row r="4271">
          <cell r="F4271">
            <v>2</v>
          </cell>
          <cell r="J4271">
            <v>0</v>
          </cell>
        </row>
        <row r="4272">
          <cell r="F4272">
            <v>3</v>
          </cell>
          <cell r="J4272">
            <v>0</v>
          </cell>
        </row>
        <row r="4273">
          <cell r="F4273">
            <v>2</v>
          </cell>
          <cell r="J4273">
            <v>0</v>
          </cell>
        </row>
        <row r="4274">
          <cell r="F4274">
            <v>2</v>
          </cell>
          <cell r="J4274">
            <v>0</v>
          </cell>
        </row>
        <row r="4275">
          <cell r="F4275">
            <v>3</v>
          </cell>
          <cell r="J4275">
            <v>0</v>
          </cell>
        </row>
        <row r="4276">
          <cell r="F4276">
            <v>4</v>
          </cell>
          <cell r="J4276">
            <v>0</v>
          </cell>
        </row>
        <row r="4277">
          <cell r="F4277">
            <v>2</v>
          </cell>
          <cell r="J4277">
            <v>0</v>
          </cell>
        </row>
        <row r="4278">
          <cell r="F4278">
            <v>3</v>
          </cell>
          <cell r="J4278">
            <v>0</v>
          </cell>
        </row>
        <row r="4279">
          <cell r="F4279">
            <v>3</v>
          </cell>
          <cell r="J4279">
            <v>0</v>
          </cell>
        </row>
        <row r="4280">
          <cell r="F4280">
            <v>2</v>
          </cell>
          <cell r="J4280">
            <v>0</v>
          </cell>
        </row>
        <row r="4281">
          <cell r="F4281">
            <v>1</v>
          </cell>
          <cell r="J4281">
            <v>0</v>
          </cell>
        </row>
        <row r="4282">
          <cell r="F4282">
            <v>4</v>
          </cell>
          <cell r="J4282">
            <v>0</v>
          </cell>
        </row>
        <row r="4283">
          <cell r="F4283">
            <v>2</v>
          </cell>
          <cell r="J4283">
            <v>0</v>
          </cell>
        </row>
        <row r="4284">
          <cell r="F4284">
            <v>5</v>
          </cell>
          <cell r="J4284">
            <v>500</v>
          </cell>
        </row>
        <row r="4285">
          <cell r="F4285">
            <v>2</v>
          </cell>
          <cell r="J4285">
            <v>420</v>
          </cell>
        </row>
        <row r="4286">
          <cell r="F4286">
            <v>2</v>
          </cell>
          <cell r="J4286">
            <v>0</v>
          </cell>
        </row>
        <row r="4287">
          <cell r="F4287">
            <v>6</v>
          </cell>
          <cell r="J4287">
            <v>1517</v>
          </cell>
        </row>
        <row r="4288">
          <cell r="F4288">
            <v>8</v>
          </cell>
          <cell r="J4288">
            <v>130</v>
          </cell>
        </row>
        <row r="4289">
          <cell r="F4289">
            <v>5</v>
          </cell>
          <cell r="J4289">
            <v>0</v>
          </cell>
        </row>
        <row r="4290">
          <cell r="F4290">
            <v>8</v>
          </cell>
          <cell r="J4290">
            <v>0</v>
          </cell>
        </row>
        <row r="4291">
          <cell r="F4291">
            <v>6</v>
          </cell>
          <cell r="J4291">
            <v>0</v>
          </cell>
        </row>
        <row r="4292">
          <cell r="F4292">
            <v>5</v>
          </cell>
          <cell r="J4292">
            <v>2280</v>
          </cell>
        </row>
        <row r="4293">
          <cell r="F4293">
            <v>2</v>
          </cell>
          <cell r="J4293">
            <v>0</v>
          </cell>
        </row>
        <row r="4294">
          <cell r="F4294">
            <v>2</v>
          </cell>
          <cell r="J4294">
            <v>25</v>
          </cell>
        </row>
        <row r="4295">
          <cell r="F4295">
            <v>2</v>
          </cell>
          <cell r="J4295">
            <v>0</v>
          </cell>
        </row>
        <row r="4296">
          <cell r="F4296">
            <v>1</v>
          </cell>
          <cell r="J4296">
            <v>0</v>
          </cell>
        </row>
        <row r="4297">
          <cell r="F4297">
            <v>2</v>
          </cell>
          <cell r="J4297">
            <v>0</v>
          </cell>
        </row>
        <row r="4298">
          <cell r="F4298">
            <v>2</v>
          </cell>
          <cell r="J4298">
            <v>0</v>
          </cell>
        </row>
        <row r="4299">
          <cell r="F4299">
            <v>1</v>
          </cell>
          <cell r="J4299">
            <v>0</v>
          </cell>
        </row>
        <row r="4300">
          <cell r="F4300">
            <v>2</v>
          </cell>
          <cell r="J4300">
            <v>0</v>
          </cell>
        </row>
        <row r="4301">
          <cell r="F4301">
            <v>1</v>
          </cell>
          <cell r="J4301">
            <v>0</v>
          </cell>
        </row>
        <row r="4302">
          <cell r="F4302">
            <v>1</v>
          </cell>
          <cell r="J4302">
            <v>0</v>
          </cell>
        </row>
        <row r="4303">
          <cell r="F4303">
            <v>2</v>
          </cell>
          <cell r="J4303">
            <v>0</v>
          </cell>
        </row>
        <row r="4304">
          <cell r="F4304">
            <v>4</v>
          </cell>
          <cell r="J4304">
            <v>0</v>
          </cell>
        </row>
        <row r="4305">
          <cell r="F4305">
            <v>7</v>
          </cell>
          <cell r="J4305">
            <v>0</v>
          </cell>
        </row>
        <row r="4306">
          <cell r="F4306">
            <v>6</v>
          </cell>
          <cell r="J4306">
            <v>0</v>
          </cell>
        </row>
        <row r="4307">
          <cell r="F4307">
            <v>6</v>
          </cell>
          <cell r="J4307">
            <v>0</v>
          </cell>
        </row>
        <row r="4308">
          <cell r="F4308">
            <v>5</v>
          </cell>
          <cell r="J4308">
            <v>0</v>
          </cell>
        </row>
        <row r="4309">
          <cell r="F4309">
            <v>5</v>
          </cell>
          <cell r="J4309">
            <v>0</v>
          </cell>
        </row>
        <row r="4310">
          <cell r="F4310">
            <v>6</v>
          </cell>
          <cell r="J4310">
            <v>0</v>
          </cell>
        </row>
        <row r="4311">
          <cell r="F4311">
            <v>4</v>
          </cell>
          <cell r="J4311">
            <v>0</v>
          </cell>
        </row>
        <row r="4312">
          <cell r="F4312">
            <v>4</v>
          </cell>
          <cell r="J4312">
            <v>0</v>
          </cell>
        </row>
        <row r="4313">
          <cell r="F4313">
            <v>4</v>
          </cell>
          <cell r="J4313">
            <v>0</v>
          </cell>
        </row>
        <row r="4314">
          <cell r="F4314">
            <v>4</v>
          </cell>
          <cell r="J4314">
            <v>0</v>
          </cell>
        </row>
        <row r="4315">
          <cell r="F4315">
            <v>7</v>
          </cell>
          <cell r="J4315">
            <v>0</v>
          </cell>
        </row>
        <row r="4316">
          <cell r="F4316">
            <v>5</v>
          </cell>
          <cell r="J4316">
            <v>0</v>
          </cell>
        </row>
        <row r="4317">
          <cell r="F4317">
            <v>7</v>
          </cell>
          <cell r="J4317">
            <v>0</v>
          </cell>
        </row>
        <row r="4318">
          <cell r="F4318">
            <v>6</v>
          </cell>
          <cell r="J4318">
            <v>0</v>
          </cell>
        </row>
        <row r="4319">
          <cell r="F4319">
            <v>6</v>
          </cell>
          <cell r="J4319">
            <v>0</v>
          </cell>
        </row>
        <row r="4320">
          <cell r="F4320">
            <v>6</v>
          </cell>
          <cell r="J4320">
            <v>0</v>
          </cell>
        </row>
        <row r="4321">
          <cell r="F4321">
            <v>8</v>
          </cell>
          <cell r="J4321">
            <v>0</v>
          </cell>
        </row>
        <row r="4322">
          <cell r="F4322">
            <v>3</v>
          </cell>
          <cell r="J4322">
            <v>0</v>
          </cell>
        </row>
        <row r="4323">
          <cell r="F4323">
            <v>4</v>
          </cell>
          <cell r="J4323">
            <v>0</v>
          </cell>
        </row>
        <row r="4324">
          <cell r="F4324">
            <v>3</v>
          </cell>
          <cell r="J4324">
            <v>0</v>
          </cell>
        </row>
        <row r="4325">
          <cell r="F4325">
            <v>4</v>
          </cell>
          <cell r="J4325">
            <v>0</v>
          </cell>
        </row>
        <row r="4326">
          <cell r="F4326">
            <v>4</v>
          </cell>
          <cell r="J4326">
            <v>0</v>
          </cell>
        </row>
        <row r="4327">
          <cell r="F4327">
            <v>5</v>
          </cell>
          <cell r="J4327">
            <v>0</v>
          </cell>
        </row>
        <row r="4328">
          <cell r="F4328">
            <v>3</v>
          </cell>
          <cell r="J4328">
            <v>0</v>
          </cell>
        </row>
        <row r="4329">
          <cell r="F4329">
            <v>2</v>
          </cell>
          <cell r="J4329">
            <v>0</v>
          </cell>
        </row>
        <row r="4330">
          <cell r="F4330">
            <v>3</v>
          </cell>
          <cell r="J4330">
            <v>0</v>
          </cell>
        </row>
        <row r="4331">
          <cell r="F4331">
            <v>1</v>
          </cell>
          <cell r="J4331">
            <v>0</v>
          </cell>
        </row>
        <row r="4332">
          <cell r="F4332">
            <v>1</v>
          </cell>
          <cell r="J4332">
            <v>0</v>
          </cell>
        </row>
        <row r="4333">
          <cell r="F4333">
            <v>4</v>
          </cell>
          <cell r="J4333">
            <v>0</v>
          </cell>
        </row>
        <row r="4334">
          <cell r="F4334">
            <v>2</v>
          </cell>
          <cell r="J4334">
            <v>0</v>
          </cell>
        </row>
        <row r="4335">
          <cell r="F4335">
            <v>1</v>
          </cell>
          <cell r="J4335">
            <v>0</v>
          </cell>
        </row>
        <row r="4336">
          <cell r="F4336">
            <v>3</v>
          </cell>
          <cell r="J4336">
            <v>0</v>
          </cell>
        </row>
        <row r="4337">
          <cell r="F4337">
            <v>2</v>
          </cell>
          <cell r="J4337">
            <v>0</v>
          </cell>
        </row>
        <row r="4338">
          <cell r="F4338">
            <v>2</v>
          </cell>
          <cell r="J4338">
            <v>0</v>
          </cell>
        </row>
        <row r="4339">
          <cell r="F4339">
            <v>2</v>
          </cell>
          <cell r="J4339">
            <v>0</v>
          </cell>
        </row>
        <row r="4340">
          <cell r="F4340">
            <v>2</v>
          </cell>
          <cell r="J4340">
            <v>0</v>
          </cell>
        </row>
        <row r="4341">
          <cell r="F4341">
            <v>2</v>
          </cell>
          <cell r="J4341">
            <v>0</v>
          </cell>
        </row>
        <row r="4342">
          <cell r="F4342">
            <v>1</v>
          </cell>
          <cell r="J4342">
            <v>0</v>
          </cell>
        </row>
        <row r="4343">
          <cell r="F4343">
            <v>2</v>
          </cell>
          <cell r="J4343">
            <v>0</v>
          </cell>
        </row>
        <row r="4344">
          <cell r="F4344">
            <v>3</v>
          </cell>
          <cell r="J4344">
            <v>0</v>
          </cell>
        </row>
        <row r="4345">
          <cell r="F4345">
            <v>2</v>
          </cell>
          <cell r="J4345">
            <v>0</v>
          </cell>
        </row>
        <row r="4346">
          <cell r="F4346">
            <v>1</v>
          </cell>
          <cell r="J4346">
            <v>0</v>
          </cell>
        </row>
        <row r="4347">
          <cell r="F4347">
            <v>2</v>
          </cell>
          <cell r="J4347">
            <v>0</v>
          </cell>
        </row>
        <row r="4348">
          <cell r="F4348">
            <v>1</v>
          </cell>
          <cell r="J4348">
            <v>0</v>
          </cell>
        </row>
        <row r="4349">
          <cell r="F4349">
            <v>6</v>
          </cell>
          <cell r="J4349">
            <v>0</v>
          </cell>
        </row>
        <row r="4350">
          <cell r="F4350">
            <v>6</v>
          </cell>
          <cell r="J4350">
            <v>0</v>
          </cell>
        </row>
        <row r="4351">
          <cell r="F4351">
            <v>6</v>
          </cell>
          <cell r="J4351">
            <v>0</v>
          </cell>
        </row>
        <row r="4352">
          <cell r="F4352">
            <v>11</v>
          </cell>
          <cell r="J4352">
            <v>0</v>
          </cell>
        </row>
        <row r="4353">
          <cell r="F4353">
            <v>12</v>
          </cell>
          <cell r="J4353">
            <v>0</v>
          </cell>
        </row>
        <row r="4354">
          <cell r="F4354">
            <v>12</v>
          </cell>
          <cell r="J4354">
            <v>0</v>
          </cell>
        </row>
        <row r="4355">
          <cell r="F4355">
            <v>12</v>
          </cell>
          <cell r="J4355">
            <v>0</v>
          </cell>
        </row>
        <row r="4356">
          <cell r="F4356">
            <v>11</v>
          </cell>
          <cell r="J4356">
            <v>0</v>
          </cell>
        </row>
        <row r="4357">
          <cell r="F4357">
            <v>11</v>
          </cell>
          <cell r="J4357">
            <v>0</v>
          </cell>
        </row>
        <row r="4358">
          <cell r="F4358">
            <v>11</v>
          </cell>
          <cell r="J4358">
            <v>0</v>
          </cell>
        </row>
        <row r="4359">
          <cell r="F4359">
            <v>8</v>
          </cell>
          <cell r="J4359">
            <v>0</v>
          </cell>
        </row>
        <row r="4360">
          <cell r="F4360">
            <v>9</v>
          </cell>
          <cell r="J4360">
            <v>0</v>
          </cell>
        </row>
        <row r="4361">
          <cell r="F4361">
            <v>3</v>
          </cell>
          <cell r="J4361">
            <v>0</v>
          </cell>
        </row>
        <row r="4362">
          <cell r="F4362">
            <v>2</v>
          </cell>
          <cell r="J4362">
            <v>0</v>
          </cell>
        </row>
        <row r="4363">
          <cell r="F4363">
            <v>2</v>
          </cell>
          <cell r="J4363">
            <v>0</v>
          </cell>
        </row>
        <row r="4364">
          <cell r="F4364">
            <v>3</v>
          </cell>
          <cell r="J4364">
            <v>0</v>
          </cell>
        </row>
        <row r="4365">
          <cell r="F4365">
            <v>2</v>
          </cell>
          <cell r="J4365">
            <v>0</v>
          </cell>
        </row>
        <row r="4366">
          <cell r="F4366">
            <v>1</v>
          </cell>
          <cell r="J4366">
            <v>0</v>
          </cell>
        </row>
        <row r="4367">
          <cell r="F4367">
            <v>1</v>
          </cell>
          <cell r="J4367">
            <v>0</v>
          </cell>
        </row>
        <row r="4368">
          <cell r="F4368">
            <v>2</v>
          </cell>
          <cell r="J4368">
            <v>0</v>
          </cell>
        </row>
        <row r="4369">
          <cell r="F4369">
            <v>12</v>
          </cell>
          <cell r="J4369">
            <v>0</v>
          </cell>
        </row>
        <row r="4370">
          <cell r="F4370">
            <v>14</v>
          </cell>
          <cell r="J4370">
            <v>0</v>
          </cell>
        </row>
        <row r="4371">
          <cell r="F4371">
            <v>13</v>
          </cell>
          <cell r="J4371">
            <v>0</v>
          </cell>
        </row>
        <row r="4372">
          <cell r="F4372">
            <v>10</v>
          </cell>
          <cell r="J4372">
            <v>0</v>
          </cell>
        </row>
        <row r="4373">
          <cell r="F4373">
            <v>10</v>
          </cell>
          <cell r="J4373">
            <v>0</v>
          </cell>
        </row>
        <row r="4374">
          <cell r="F4374">
            <v>11</v>
          </cell>
          <cell r="J4374">
            <v>0</v>
          </cell>
        </row>
        <row r="4375">
          <cell r="F4375">
            <v>17</v>
          </cell>
          <cell r="J4375">
            <v>0</v>
          </cell>
        </row>
        <row r="4376">
          <cell r="F4376">
            <v>16</v>
          </cell>
          <cell r="J4376">
            <v>0</v>
          </cell>
        </row>
        <row r="4377">
          <cell r="F4377">
            <v>13</v>
          </cell>
          <cell r="J4377">
            <v>0</v>
          </cell>
        </row>
        <row r="4378">
          <cell r="F4378">
            <v>15</v>
          </cell>
          <cell r="J4378">
            <v>0</v>
          </cell>
        </row>
        <row r="4379">
          <cell r="F4379">
            <v>14</v>
          </cell>
          <cell r="J4379">
            <v>0</v>
          </cell>
        </row>
        <row r="4380">
          <cell r="F4380">
            <v>14</v>
          </cell>
          <cell r="J4380">
            <v>0</v>
          </cell>
        </row>
        <row r="4381">
          <cell r="F4381">
            <v>6</v>
          </cell>
          <cell r="J4381">
            <v>0</v>
          </cell>
        </row>
        <row r="4382">
          <cell r="F4382">
            <v>9</v>
          </cell>
          <cell r="J4382">
            <v>0</v>
          </cell>
        </row>
        <row r="4383">
          <cell r="F4383">
            <v>7</v>
          </cell>
          <cell r="J4383">
            <v>0</v>
          </cell>
        </row>
        <row r="4384">
          <cell r="F4384">
            <v>5</v>
          </cell>
          <cell r="J4384">
            <v>0</v>
          </cell>
        </row>
        <row r="4385">
          <cell r="F4385">
            <v>8</v>
          </cell>
          <cell r="J4385">
            <v>0</v>
          </cell>
        </row>
        <row r="4386">
          <cell r="F4386">
            <v>5</v>
          </cell>
          <cell r="J4386">
            <v>0</v>
          </cell>
        </row>
        <row r="4387">
          <cell r="F4387">
            <v>6</v>
          </cell>
          <cell r="J4387">
            <v>0</v>
          </cell>
        </row>
        <row r="4388">
          <cell r="F4388">
            <v>7</v>
          </cell>
          <cell r="J4388">
            <v>0</v>
          </cell>
        </row>
        <row r="4389">
          <cell r="F4389">
            <v>3</v>
          </cell>
          <cell r="J4389">
            <v>0</v>
          </cell>
        </row>
        <row r="4390">
          <cell r="F4390">
            <v>6</v>
          </cell>
          <cell r="J4390">
            <v>0</v>
          </cell>
        </row>
        <row r="4391">
          <cell r="F4391">
            <v>5</v>
          </cell>
          <cell r="J4391">
            <v>0</v>
          </cell>
        </row>
        <row r="4392">
          <cell r="F4392">
            <v>3</v>
          </cell>
          <cell r="J4392">
            <v>0</v>
          </cell>
        </row>
        <row r="4393">
          <cell r="F4393">
            <v>2</v>
          </cell>
          <cell r="J4393">
            <v>0</v>
          </cell>
        </row>
        <row r="4394">
          <cell r="F4394">
            <v>2</v>
          </cell>
          <cell r="J4394">
            <v>0</v>
          </cell>
        </row>
        <row r="4395">
          <cell r="F4395">
            <v>1</v>
          </cell>
          <cell r="J4395">
            <v>0</v>
          </cell>
        </row>
        <row r="4396">
          <cell r="F4396">
            <v>1</v>
          </cell>
          <cell r="J4396">
            <v>0</v>
          </cell>
        </row>
        <row r="4397">
          <cell r="F4397">
            <v>2</v>
          </cell>
          <cell r="J4397">
            <v>0</v>
          </cell>
        </row>
        <row r="4398">
          <cell r="F4398">
            <v>2</v>
          </cell>
          <cell r="J4398">
            <v>0</v>
          </cell>
        </row>
        <row r="4399">
          <cell r="F4399">
            <v>2</v>
          </cell>
          <cell r="J4399">
            <v>0</v>
          </cell>
        </row>
        <row r="4400">
          <cell r="F4400">
            <v>4</v>
          </cell>
          <cell r="J4400">
            <v>0</v>
          </cell>
        </row>
        <row r="4401">
          <cell r="F4401">
            <v>2</v>
          </cell>
          <cell r="J4401">
            <v>0</v>
          </cell>
        </row>
        <row r="4402">
          <cell r="F4402">
            <v>3</v>
          </cell>
          <cell r="J4402">
            <v>0</v>
          </cell>
        </row>
        <row r="4403">
          <cell r="F4403">
            <v>3</v>
          </cell>
          <cell r="J4403">
            <v>0</v>
          </cell>
        </row>
        <row r="4404">
          <cell r="F4404">
            <v>1</v>
          </cell>
          <cell r="J4404">
            <v>0</v>
          </cell>
        </row>
        <row r="4405">
          <cell r="F4405">
            <v>2</v>
          </cell>
          <cell r="J4405">
            <v>0</v>
          </cell>
        </row>
        <row r="4406">
          <cell r="F4406">
            <v>2</v>
          </cell>
          <cell r="J4406">
            <v>0</v>
          </cell>
        </row>
        <row r="4407">
          <cell r="F4407">
            <v>2</v>
          </cell>
          <cell r="J4407">
            <v>0</v>
          </cell>
        </row>
        <row r="4408">
          <cell r="F4408">
            <v>1</v>
          </cell>
          <cell r="J4408">
            <v>0</v>
          </cell>
        </row>
        <row r="4409">
          <cell r="F4409">
            <v>2</v>
          </cell>
          <cell r="J4409">
            <v>0</v>
          </cell>
        </row>
        <row r="4410">
          <cell r="F4410">
            <v>2</v>
          </cell>
          <cell r="J4410">
            <v>0</v>
          </cell>
        </row>
        <row r="4411">
          <cell r="F4411">
            <v>4</v>
          </cell>
          <cell r="J4411">
            <v>0</v>
          </cell>
        </row>
        <row r="4412">
          <cell r="F4412">
            <v>3</v>
          </cell>
          <cell r="J4412">
            <v>0</v>
          </cell>
        </row>
        <row r="4413">
          <cell r="F4413">
            <v>2</v>
          </cell>
          <cell r="J4413">
            <v>0</v>
          </cell>
        </row>
        <row r="4414">
          <cell r="F4414">
            <v>1</v>
          </cell>
          <cell r="J4414">
            <v>0</v>
          </cell>
        </row>
        <row r="4415">
          <cell r="F4415">
            <v>5</v>
          </cell>
          <cell r="J4415">
            <v>0</v>
          </cell>
        </row>
        <row r="4416">
          <cell r="F4416">
            <v>9</v>
          </cell>
          <cell r="J4416">
            <v>0</v>
          </cell>
        </row>
        <row r="4417">
          <cell r="F4417">
            <v>6</v>
          </cell>
          <cell r="J4417">
            <v>3</v>
          </cell>
        </row>
        <row r="4418">
          <cell r="F4418">
            <v>5</v>
          </cell>
          <cell r="J4418">
            <v>0</v>
          </cell>
        </row>
        <row r="4419">
          <cell r="F4419">
            <v>7</v>
          </cell>
          <cell r="J4419">
            <v>9</v>
          </cell>
        </row>
        <row r="4420">
          <cell r="F4420">
            <v>4</v>
          </cell>
          <cell r="J4420">
            <v>0</v>
          </cell>
        </row>
        <row r="4421">
          <cell r="F4421">
            <v>6</v>
          </cell>
          <cell r="J4421">
            <v>0</v>
          </cell>
        </row>
        <row r="4422">
          <cell r="F4422">
            <v>6</v>
          </cell>
          <cell r="J4422">
            <v>0</v>
          </cell>
        </row>
        <row r="4423">
          <cell r="F4423">
            <v>5</v>
          </cell>
          <cell r="J4423">
            <v>0</v>
          </cell>
        </row>
        <row r="4424">
          <cell r="F4424">
            <v>5</v>
          </cell>
          <cell r="J4424">
            <v>0</v>
          </cell>
        </row>
        <row r="4425">
          <cell r="F4425">
            <v>5</v>
          </cell>
          <cell r="J4425">
            <v>0</v>
          </cell>
        </row>
        <row r="4426">
          <cell r="F4426">
            <v>3</v>
          </cell>
          <cell r="J4426">
            <v>0</v>
          </cell>
        </row>
        <row r="4427">
          <cell r="F4427">
            <v>1</v>
          </cell>
          <cell r="J4427">
            <v>0</v>
          </cell>
        </row>
        <row r="4428">
          <cell r="F4428">
            <v>2</v>
          </cell>
          <cell r="J4428">
            <v>0</v>
          </cell>
        </row>
        <row r="4429">
          <cell r="F4429">
            <v>1</v>
          </cell>
          <cell r="J4429">
            <v>0</v>
          </cell>
        </row>
        <row r="4430">
          <cell r="F4430">
            <v>2</v>
          </cell>
          <cell r="J4430">
            <v>0</v>
          </cell>
        </row>
        <row r="4431">
          <cell r="F4431">
            <v>1</v>
          </cell>
          <cell r="J4431">
            <v>0</v>
          </cell>
        </row>
        <row r="4432">
          <cell r="F4432">
            <v>1</v>
          </cell>
          <cell r="J4432">
            <v>0</v>
          </cell>
        </row>
        <row r="4433">
          <cell r="F4433">
            <v>2</v>
          </cell>
          <cell r="J4433">
            <v>0</v>
          </cell>
        </row>
        <row r="4434">
          <cell r="F4434">
            <v>3</v>
          </cell>
          <cell r="J4434">
            <v>0</v>
          </cell>
        </row>
        <row r="4435">
          <cell r="F4435">
            <v>1</v>
          </cell>
          <cell r="J4435">
            <v>0</v>
          </cell>
        </row>
        <row r="4436">
          <cell r="F4436">
            <v>1</v>
          </cell>
          <cell r="J4436">
            <v>0</v>
          </cell>
        </row>
        <row r="4437">
          <cell r="F4437">
            <v>4</v>
          </cell>
          <cell r="J4437">
            <v>0</v>
          </cell>
        </row>
        <row r="4438">
          <cell r="F4438">
            <v>5</v>
          </cell>
          <cell r="J4438">
            <v>0</v>
          </cell>
        </row>
        <row r="4439">
          <cell r="F4439">
            <v>5</v>
          </cell>
          <cell r="J4439">
            <v>0</v>
          </cell>
        </row>
        <row r="4440">
          <cell r="F4440">
            <v>10</v>
          </cell>
          <cell r="J4440">
            <v>0</v>
          </cell>
        </row>
        <row r="4441">
          <cell r="F4441">
            <v>10</v>
          </cell>
          <cell r="J4441">
            <v>0</v>
          </cell>
        </row>
        <row r="4442">
          <cell r="F4442">
            <v>10</v>
          </cell>
          <cell r="J4442">
            <v>500</v>
          </cell>
        </row>
        <row r="4443">
          <cell r="F4443">
            <v>12</v>
          </cell>
          <cell r="J4443">
            <v>131</v>
          </cell>
        </row>
        <row r="4444">
          <cell r="F4444">
            <v>9</v>
          </cell>
          <cell r="J4444">
            <v>0</v>
          </cell>
        </row>
        <row r="4445">
          <cell r="F4445">
            <v>9</v>
          </cell>
          <cell r="J4445">
            <v>0</v>
          </cell>
        </row>
        <row r="4446">
          <cell r="F4446">
            <v>8</v>
          </cell>
          <cell r="J4446">
            <v>0</v>
          </cell>
        </row>
        <row r="4447">
          <cell r="F4447">
            <v>6</v>
          </cell>
          <cell r="J4447">
            <v>0</v>
          </cell>
        </row>
        <row r="4448">
          <cell r="F4448">
            <v>5</v>
          </cell>
          <cell r="J4448">
            <v>0</v>
          </cell>
        </row>
        <row r="4449">
          <cell r="F4449">
            <v>19</v>
          </cell>
          <cell r="J4449">
            <v>0</v>
          </cell>
        </row>
        <row r="4450">
          <cell r="F4450">
            <v>8</v>
          </cell>
          <cell r="J4450">
            <v>0</v>
          </cell>
        </row>
        <row r="4451">
          <cell r="F4451">
            <v>14</v>
          </cell>
          <cell r="J4451">
            <v>0</v>
          </cell>
        </row>
        <row r="4452">
          <cell r="F4452">
            <v>22</v>
          </cell>
          <cell r="J4452">
            <v>0</v>
          </cell>
        </row>
        <row r="4453">
          <cell r="F4453">
            <v>21</v>
          </cell>
          <cell r="J4453">
            <v>0</v>
          </cell>
        </row>
        <row r="4454">
          <cell r="F4454">
            <v>31</v>
          </cell>
          <cell r="J4454">
            <v>0</v>
          </cell>
        </row>
        <row r="4455">
          <cell r="F4455">
            <v>38</v>
          </cell>
          <cell r="J4455">
            <v>0</v>
          </cell>
        </row>
        <row r="4456">
          <cell r="F4456">
            <v>42</v>
          </cell>
          <cell r="J4456">
            <v>3600</v>
          </cell>
        </row>
        <row r="4457">
          <cell r="F4457">
            <v>51</v>
          </cell>
          <cell r="J4457">
            <v>5320</v>
          </cell>
        </row>
        <row r="4458">
          <cell r="F4458">
            <v>15</v>
          </cell>
          <cell r="J4458">
            <v>0</v>
          </cell>
        </row>
        <row r="4459">
          <cell r="F4459">
            <v>9</v>
          </cell>
          <cell r="J4459">
            <v>0</v>
          </cell>
        </row>
        <row r="4460">
          <cell r="F4460">
            <v>2</v>
          </cell>
          <cell r="J4460">
            <v>0</v>
          </cell>
        </row>
        <row r="4461">
          <cell r="F4461">
            <v>1</v>
          </cell>
          <cell r="J4461">
            <v>0</v>
          </cell>
        </row>
        <row r="4462">
          <cell r="F4462">
            <v>1</v>
          </cell>
          <cell r="J4462">
            <v>0</v>
          </cell>
        </row>
        <row r="4463">
          <cell r="F4463">
            <v>1</v>
          </cell>
          <cell r="J4463">
            <v>0</v>
          </cell>
        </row>
        <row r="4464">
          <cell r="F4464">
            <v>2</v>
          </cell>
          <cell r="J4464">
            <v>0</v>
          </cell>
        </row>
        <row r="4465">
          <cell r="F4465">
            <v>2</v>
          </cell>
          <cell r="J4465">
            <v>0</v>
          </cell>
        </row>
        <row r="4466">
          <cell r="F4466">
            <v>1</v>
          </cell>
          <cell r="J4466">
            <v>0</v>
          </cell>
        </row>
        <row r="4467">
          <cell r="F4467">
            <v>1</v>
          </cell>
          <cell r="J4467">
            <v>0</v>
          </cell>
        </row>
        <row r="4468">
          <cell r="F4468">
            <v>1</v>
          </cell>
          <cell r="J4468">
            <v>0</v>
          </cell>
        </row>
        <row r="4469">
          <cell r="F4469">
            <v>2</v>
          </cell>
          <cell r="J4469">
            <v>0</v>
          </cell>
        </row>
        <row r="4470">
          <cell r="F4470">
            <v>1</v>
          </cell>
          <cell r="J4470">
            <v>0</v>
          </cell>
        </row>
        <row r="4471">
          <cell r="F4471">
            <v>1</v>
          </cell>
          <cell r="J4471">
            <v>0</v>
          </cell>
        </row>
        <row r="4472">
          <cell r="F4472">
            <v>4</v>
          </cell>
          <cell r="J4472">
            <v>0</v>
          </cell>
        </row>
        <row r="4473">
          <cell r="F4473">
            <v>6</v>
          </cell>
          <cell r="J4473">
            <v>0</v>
          </cell>
        </row>
        <row r="4474">
          <cell r="F4474">
            <v>2</v>
          </cell>
          <cell r="J4474">
            <v>0</v>
          </cell>
        </row>
        <row r="4475">
          <cell r="F4475">
            <v>4</v>
          </cell>
          <cell r="J4475">
            <v>0</v>
          </cell>
        </row>
        <row r="4476">
          <cell r="F4476">
            <v>3</v>
          </cell>
          <cell r="J4476">
            <v>0</v>
          </cell>
        </row>
        <row r="4477">
          <cell r="F4477">
            <v>1</v>
          </cell>
          <cell r="J4477">
            <v>0</v>
          </cell>
        </row>
        <row r="4478">
          <cell r="F4478">
            <v>1</v>
          </cell>
          <cell r="J4478">
            <v>0</v>
          </cell>
        </row>
        <row r="4479">
          <cell r="F4479">
            <v>1</v>
          </cell>
          <cell r="J4479">
            <v>0</v>
          </cell>
        </row>
        <row r="4480">
          <cell r="F4480">
            <v>4</v>
          </cell>
          <cell r="J4480">
            <v>0</v>
          </cell>
        </row>
        <row r="4481">
          <cell r="F4481">
            <v>1</v>
          </cell>
          <cell r="J4481">
            <v>0</v>
          </cell>
        </row>
        <row r="4482">
          <cell r="F4482">
            <v>3</v>
          </cell>
          <cell r="J4482">
            <v>0</v>
          </cell>
        </row>
        <row r="4483">
          <cell r="F4483">
            <v>3</v>
          </cell>
          <cell r="J4483">
            <v>0</v>
          </cell>
        </row>
        <row r="4484">
          <cell r="F4484">
            <v>1</v>
          </cell>
          <cell r="J4484">
            <v>0</v>
          </cell>
        </row>
        <row r="4485">
          <cell r="F4485">
            <v>4</v>
          </cell>
          <cell r="J4485">
            <v>0</v>
          </cell>
        </row>
        <row r="4486">
          <cell r="F4486">
            <v>3</v>
          </cell>
          <cell r="J4486">
            <v>0</v>
          </cell>
        </row>
        <row r="4487">
          <cell r="F4487">
            <v>2</v>
          </cell>
          <cell r="J4487">
            <v>0</v>
          </cell>
        </row>
        <row r="4488">
          <cell r="F4488">
            <v>9</v>
          </cell>
          <cell r="J4488">
            <v>0</v>
          </cell>
        </row>
        <row r="4489">
          <cell r="F4489">
            <v>11</v>
          </cell>
          <cell r="J4489">
            <v>0</v>
          </cell>
        </row>
        <row r="4490">
          <cell r="F4490">
            <v>15</v>
          </cell>
          <cell r="J4490">
            <v>0</v>
          </cell>
        </row>
        <row r="4491">
          <cell r="F4491">
            <v>8</v>
          </cell>
          <cell r="J4491">
            <v>0</v>
          </cell>
        </row>
        <row r="4492">
          <cell r="F4492">
            <v>10</v>
          </cell>
          <cell r="J4492">
            <v>0</v>
          </cell>
        </row>
        <row r="4493">
          <cell r="F4493">
            <v>11</v>
          </cell>
          <cell r="J4493">
            <v>0</v>
          </cell>
        </row>
        <row r="4494">
          <cell r="F4494">
            <v>9</v>
          </cell>
          <cell r="J4494">
            <v>0</v>
          </cell>
        </row>
        <row r="4495">
          <cell r="F4495">
            <v>2</v>
          </cell>
          <cell r="J4495">
            <v>0</v>
          </cell>
        </row>
        <row r="4496">
          <cell r="F4496">
            <v>5</v>
          </cell>
          <cell r="J4496">
            <v>0</v>
          </cell>
        </row>
        <row r="4497">
          <cell r="F4497">
            <v>8</v>
          </cell>
          <cell r="J4497">
            <v>0</v>
          </cell>
        </row>
        <row r="4498">
          <cell r="F4498">
            <v>4</v>
          </cell>
          <cell r="J4498">
            <v>0</v>
          </cell>
        </row>
        <row r="4499">
          <cell r="F4499">
            <v>1</v>
          </cell>
          <cell r="J4499">
            <v>0</v>
          </cell>
        </row>
        <row r="4500">
          <cell r="F4500">
            <v>6</v>
          </cell>
          <cell r="J4500">
            <v>0</v>
          </cell>
        </row>
        <row r="4501">
          <cell r="F4501">
            <v>14</v>
          </cell>
          <cell r="J4501">
            <v>0</v>
          </cell>
        </row>
        <row r="4502">
          <cell r="F4502">
            <v>14</v>
          </cell>
          <cell r="J4502">
            <v>0</v>
          </cell>
        </row>
        <row r="4503">
          <cell r="F4503">
            <v>14</v>
          </cell>
          <cell r="J4503">
            <v>0</v>
          </cell>
        </row>
        <row r="4504">
          <cell r="F4504">
            <v>9</v>
          </cell>
          <cell r="J4504">
            <v>0</v>
          </cell>
        </row>
        <row r="4505">
          <cell r="F4505">
            <v>9</v>
          </cell>
          <cell r="J4505">
            <v>0</v>
          </cell>
        </row>
        <row r="4506">
          <cell r="F4506">
            <v>12</v>
          </cell>
          <cell r="J4506">
            <v>0</v>
          </cell>
        </row>
        <row r="4507">
          <cell r="F4507">
            <v>11</v>
          </cell>
          <cell r="J4507">
            <v>0</v>
          </cell>
        </row>
        <row r="4508">
          <cell r="F4508">
            <v>6</v>
          </cell>
          <cell r="J4508">
            <v>0</v>
          </cell>
        </row>
        <row r="4509">
          <cell r="F4509">
            <v>6</v>
          </cell>
          <cell r="J4509">
            <v>0</v>
          </cell>
        </row>
        <row r="4510">
          <cell r="F4510">
            <v>4</v>
          </cell>
          <cell r="J4510">
            <v>0</v>
          </cell>
        </row>
        <row r="4511">
          <cell r="F4511">
            <v>1</v>
          </cell>
          <cell r="J4511">
            <v>0</v>
          </cell>
        </row>
        <row r="4512">
          <cell r="F4512">
            <v>1</v>
          </cell>
          <cell r="J4512">
            <v>0</v>
          </cell>
        </row>
        <row r="4513">
          <cell r="F4513">
            <v>2</v>
          </cell>
          <cell r="J4513">
            <v>0</v>
          </cell>
        </row>
        <row r="4514">
          <cell r="F4514">
            <v>1</v>
          </cell>
          <cell r="J4514">
            <v>0</v>
          </cell>
        </row>
        <row r="4515">
          <cell r="F4515">
            <v>1</v>
          </cell>
          <cell r="J4515">
            <v>0</v>
          </cell>
        </row>
        <row r="4516">
          <cell r="F4516">
            <v>2</v>
          </cell>
          <cell r="J4516">
            <v>0</v>
          </cell>
        </row>
        <row r="4517">
          <cell r="F4517">
            <v>3</v>
          </cell>
          <cell r="J4517">
            <v>0</v>
          </cell>
        </row>
        <row r="4518">
          <cell r="F4518">
            <v>2</v>
          </cell>
          <cell r="J4518">
            <v>0</v>
          </cell>
        </row>
        <row r="4519">
          <cell r="F4519">
            <v>3</v>
          </cell>
          <cell r="J4519">
            <v>0</v>
          </cell>
        </row>
        <row r="4520">
          <cell r="F4520">
            <v>1</v>
          </cell>
          <cell r="J4520">
            <v>0</v>
          </cell>
        </row>
        <row r="4521">
          <cell r="F4521">
            <v>1</v>
          </cell>
          <cell r="J4521">
            <v>0</v>
          </cell>
        </row>
        <row r="4522">
          <cell r="F4522">
            <v>1</v>
          </cell>
          <cell r="J4522">
            <v>0</v>
          </cell>
        </row>
        <row r="4523">
          <cell r="F4523">
            <v>6</v>
          </cell>
          <cell r="J4523">
            <v>0</v>
          </cell>
        </row>
        <row r="4524">
          <cell r="F4524">
            <v>2</v>
          </cell>
          <cell r="J4524">
            <v>0</v>
          </cell>
        </row>
        <row r="4525">
          <cell r="F4525">
            <v>2</v>
          </cell>
          <cell r="J4525">
            <v>0</v>
          </cell>
        </row>
        <row r="4526">
          <cell r="F4526">
            <v>3</v>
          </cell>
          <cell r="J4526">
            <v>0</v>
          </cell>
        </row>
        <row r="4527">
          <cell r="F4527">
            <v>3</v>
          </cell>
          <cell r="J4527">
            <v>0</v>
          </cell>
        </row>
        <row r="4528">
          <cell r="F4528">
            <v>1</v>
          </cell>
          <cell r="J4528">
            <v>0</v>
          </cell>
        </row>
        <row r="4529">
          <cell r="F4529">
            <v>2</v>
          </cell>
          <cell r="J4529">
            <v>0</v>
          </cell>
        </row>
        <row r="4530">
          <cell r="F4530">
            <v>2</v>
          </cell>
          <cell r="J4530">
            <v>0</v>
          </cell>
        </row>
        <row r="4531">
          <cell r="F4531">
            <v>1</v>
          </cell>
          <cell r="J4531">
            <v>0</v>
          </cell>
        </row>
        <row r="4532">
          <cell r="F4532">
            <v>2</v>
          </cell>
          <cell r="J4532">
            <v>0</v>
          </cell>
        </row>
        <row r="4533">
          <cell r="F4533">
            <v>1</v>
          </cell>
          <cell r="J4533">
            <v>0</v>
          </cell>
        </row>
        <row r="4534">
          <cell r="F4534">
            <v>6</v>
          </cell>
          <cell r="J4534">
            <v>0</v>
          </cell>
        </row>
        <row r="4535">
          <cell r="F4535">
            <v>1</v>
          </cell>
          <cell r="J4535">
            <v>0</v>
          </cell>
        </row>
        <row r="4536">
          <cell r="F4536">
            <v>3</v>
          </cell>
          <cell r="J4536">
            <v>0</v>
          </cell>
        </row>
        <row r="4537">
          <cell r="F4537">
            <v>2</v>
          </cell>
          <cell r="J4537">
            <v>0</v>
          </cell>
        </row>
        <row r="4538">
          <cell r="F4538">
            <v>1</v>
          </cell>
          <cell r="J4538">
            <v>0</v>
          </cell>
        </row>
        <row r="4539">
          <cell r="F4539">
            <v>14</v>
          </cell>
          <cell r="J4539">
            <v>0</v>
          </cell>
        </row>
        <row r="4540">
          <cell r="F4540">
            <v>12</v>
          </cell>
          <cell r="J4540">
            <v>0</v>
          </cell>
        </row>
        <row r="4541">
          <cell r="F4541">
            <v>8</v>
          </cell>
          <cell r="J4541">
            <v>0</v>
          </cell>
        </row>
        <row r="4542">
          <cell r="F4542">
            <v>17</v>
          </cell>
          <cell r="J4542">
            <v>0</v>
          </cell>
        </row>
        <row r="4543">
          <cell r="F4543">
            <v>11</v>
          </cell>
          <cell r="J4543">
            <v>0</v>
          </cell>
        </row>
        <row r="4544">
          <cell r="F4544">
            <v>11</v>
          </cell>
          <cell r="J4544">
            <v>0</v>
          </cell>
        </row>
        <row r="4545">
          <cell r="F4545">
            <v>8</v>
          </cell>
          <cell r="J4545">
            <v>0</v>
          </cell>
        </row>
        <row r="4546">
          <cell r="F4546">
            <v>11</v>
          </cell>
          <cell r="J4546">
            <v>0</v>
          </cell>
        </row>
        <row r="4547">
          <cell r="F4547">
            <v>7</v>
          </cell>
          <cell r="J4547">
            <v>0</v>
          </cell>
        </row>
        <row r="4548">
          <cell r="F4548">
            <v>7</v>
          </cell>
          <cell r="J4548">
            <v>0</v>
          </cell>
        </row>
        <row r="4549">
          <cell r="F4549">
            <v>5</v>
          </cell>
          <cell r="J4549">
            <v>0</v>
          </cell>
        </row>
        <row r="4550">
          <cell r="F4550">
            <v>2</v>
          </cell>
          <cell r="J4550">
            <v>0</v>
          </cell>
        </row>
        <row r="4551">
          <cell r="F4551">
            <v>6</v>
          </cell>
          <cell r="J4551">
            <v>0</v>
          </cell>
        </row>
        <row r="4552">
          <cell r="F4552">
            <v>7</v>
          </cell>
          <cell r="J4552">
            <v>0</v>
          </cell>
        </row>
        <row r="4553">
          <cell r="F4553">
            <v>6</v>
          </cell>
          <cell r="J4553">
            <v>0</v>
          </cell>
        </row>
        <row r="4554">
          <cell r="F4554">
            <v>4</v>
          </cell>
          <cell r="J4554">
            <v>0</v>
          </cell>
        </row>
        <row r="4555">
          <cell r="F4555">
            <v>11</v>
          </cell>
          <cell r="J4555">
            <v>0</v>
          </cell>
        </row>
        <row r="4556">
          <cell r="F4556">
            <v>7</v>
          </cell>
          <cell r="J4556">
            <v>0</v>
          </cell>
        </row>
        <row r="4557">
          <cell r="F4557">
            <v>8</v>
          </cell>
          <cell r="J4557">
            <v>0</v>
          </cell>
        </row>
        <row r="4558">
          <cell r="F4558">
            <v>7</v>
          </cell>
          <cell r="J4558">
            <v>0</v>
          </cell>
        </row>
        <row r="4559">
          <cell r="F4559">
            <v>5</v>
          </cell>
          <cell r="J4559">
            <v>0</v>
          </cell>
        </row>
        <row r="4560">
          <cell r="F4560">
            <v>8</v>
          </cell>
          <cell r="J4560">
            <v>0</v>
          </cell>
        </row>
        <row r="4561">
          <cell r="F4561">
            <v>5</v>
          </cell>
          <cell r="J4561">
            <v>0</v>
          </cell>
        </row>
        <row r="4562">
          <cell r="F4562">
            <v>6</v>
          </cell>
          <cell r="J4562">
            <v>0</v>
          </cell>
        </row>
        <row r="4563">
          <cell r="F4563">
            <v>1</v>
          </cell>
          <cell r="J4563">
            <v>0</v>
          </cell>
        </row>
        <row r="4564">
          <cell r="F4564">
            <v>1</v>
          </cell>
          <cell r="J4564">
            <v>0</v>
          </cell>
        </row>
        <row r="4565">
          <cell r="F4565">
            <v>2</v>
          </cell>
          <cell r="J4565">
            <v>0</v>
          </cell>
        </row>
        <row r="4566">
          <cell r="F4566">
            <v>2</v>
          </cell>
          <cell r="J4566">
            <v>0</v>
          </cell>
        </row>
        <row r="4567">
          <cell r="F4567">
            <v>2</v>
          </cell>
          <cell r="J4567">
            <v>0</v>
          </cell>
        </row>
        <row r="4568">
          <cell r="F4568">
            <v>2</v>
          </cell>
          <cell r="J4568">
            <v>0</v>
          </cell>
        </row>
        <row r="4569">
          <cell r="F4569">
            <v>4</v>
          </cell>
          <cell r="J4569">
            <v>0</v>
          </cell>
        </row>
        <row r="4570">
          <cell r="F4570">
            <v>2</v>
          </cell>
          <cell r="J4570">
            <v>0</v>
          </cell>
        </row>
        <row r="4571">
          <cell r="F4571">
            <v>1</v>
          </cell>
          <cell r="J4571">
            <v>0</v>
          </cell>
        </row>
        <row r="4572">
          <cell r="F4572">
            <v>2</v>
          </cell>
          <cell r="J4572">
            <v>0</v>
          </cell>
        </row>
        <row r="4573">
          <cell r="F4573">
            <v>2</v>
          </cell>
          <cell r="J4573">
            <v>0</v>
          </cell>
        </row>
        <row r="4574">
          <cell r="F4574">
            <v>2</v>
          </cell>
          <cell r="J4574">
            <v>0</v>
          </cell>
        </row>
        <row r="4575">
          <cell r="F4575">
            <v>1</v>
          </cell>
          <cell r="J4575">
            <v>0</v>
          </cell>
        </row>
        <row r="4576">
          <cell r="F4576">
            <v>2</v>
          </cell>
          <cell r="J4576">
            <v>0</v>
          </cell>
        </row>
        <row r="4577">
          <cell r="F4577">
            <v>3</v>
          </cell>
          <cell r="J4577">
            <v>0</v>
          </cell>
        </row>
        <row r="4578">
          <cell r="F4578">
            <v>2</v>
          </cell>
          <cell r="J4578">
            <v>0</v>
          </cell>
        </row>
        <row r="4579">
          <cell r="F4579">
            <v>2</v>
          </cell>
          <cell r="J4579">
            <v>0</v>
          </cell>
        </row>
        <row r="4580">
          <cell r="F4580">
            <v>3</v>
          </cell>
          <cell r="J4580">
            <v>0</v>
          </cell>
        </row>
        <row r="4581">
          <cell r="F4581">
            <v>2</v>
          </cell>
          <cell r="J4581">
            <v>0</v>
          </cell>
        </row>
        <row r="4582">
          <cell r="F4582">
            <v>1</v>
          </cell>
          <cell r="J4582">
            <v>0</v>
          </cell>
        </row>
        <row r="4583">
          <cell r="F4583">
            <v>3</v>
          </cell>
          <cell r="J4583">
            <v>0</v>
          </cell>
        </row>
        <row r="4584">
          <cell r="F4584">
            <v>3</v>
          </cell>
          <cell r="J4584">
            <v>0</v>
          </cell>
        </row>
        <row r="4585">
          <cell r="F4585">
            <v>1</v>
          </cell>
          <cell r="J4585">
            <v>0</v>
          </cell>
        </row>
        <row r="4586">
          <cell r="F4586">
            <v>1</v>
          </cell>
          <cell r="J4586">
            <v>0</v>
          </cell>
        </row>
        <row r="4587">
          <cell r="F4587">
            <v>1</v>
          </cell>
          <cell r="J4587">
            <v>0</v>
          </cell>
        </row>
        <row r="4588">
          <cell r="F4588">
            <v>1</v>
          </cell>
          <cell r="J4588">
            <v>0</v>
          </cell>
        </row>
        <row r="4589">
          <cell r="F4589">
            <v>2</v>
          </cell>
          <cell r="J4589">
            <v>0</v>
          </cell>
        </row>
        <row r="4590">
          <cell r="F4590">
            <v>2</v>
          </cell>
          <cell r="J4590">
            <v>0</v>
          </cell>
        </row>
        <row r="4591">
          <cell r="F4591">
            <v>1</v>
          </cell>
          <cell r="J4591">
            <v>4998</v>
          </cell>
        </row>
        <row r="4592">
          <cell r="F4592">
            <v>1</v>
          </cell>
          <cell r="J4592">
            <v>2240</v>
          </cell>
        </row>
        <row r="4593">
          <cell r="F4593">
            <v>2</v>
          </cell>
          <cell r="J4593">
            <v>0</v>
          </cell>
        </row>
        <row r="4594">
          <cell r="F4594">
            <v>1</v>
          </cell>
          <cell r="J4594">
            <v>0</v>
          </cell>
        </row>
        <row r="4595">
          <cell r="F4595">
            <v>3</v>
          </cell>
          <cell r="J4595">
            <v>0</v>
          </cell>
        </row>
        <row r="4596">
          <cell r="F4596">
            <v>2</v>
          </cell>
          <cell r="J4596">
            <v>0</v>
          </cell>
        </row>
        <row r="4597">
          <cell r="F4597">
            <v>4</v>
          </cell>
          <cell r="J4597">
            <v>0</v>
          </cell>
        </row>
        <row r="4598">
          <cell r="F4598">
            <v>2</v>
          </cell>
          <cell r="J4598">
            <v>0</v>
          </cell>
        </row>
        <row r="4599">
          <cell r="F4599">
            <v>2</v>
          </cell>
          <cell r="J4599">
            <v>0</v>
          </cell>
        </row>
        <row r="4600">
          <cell r="F4600">
            <v>1</v>
          </cell>
          <cell r="J4600">
            <v>4997</v>
          </cell>
        </row>
        <row r="4601">
          <cell r="F4601">
            <v>1</v>
          </cell>
          <cell r="J4601">
            <v>2240</v>
          </cell>
        </row>
        <row r="4602">
          <cell r="F4602">
            <v>2</v>
          </cell>
          <cell r="J4602">
            <v>0</v>
          </cell>
        </row>
        <row r="4603">
          <cell r="F4603">
            <v>1</v>
          </cell>
          <cell r="J4603">
            <v>0</v>
          </cell>
        </row>
        <row r="4604">
          <cell r="F4604">
            <v>1</v>
          </cell>
          <cell r="J4604">
            <v>0</v>
          </cell>
        </row>
        <row r="4605">
          <cell r="F4605">
            <v>1</v>
          </cell>
          <cell r="J4605">
            <v>0</v>
          </cell>
        </row>
        <row r="4606">
          <cell r="F4606">
            <v>4</v>
          </cell>
          <cell r="J4606">
            <v>0</v>
          </cell>
        </row>
        <row r="4607">
          <cell r="F4607">
            <v>2</v>
          </cell>
          <cell r="J4607">
            <v>0</v>
          </cell>
        </row>
        <row r="4608">
          <cell r="F4608">
            <v>2</v>
          </cell>
          <cell r="J4608">
            <v>0</v>
          </cell>
        </row>
        <row r="4609">
          <cell r="F4609">
            <v>2</v>
          </cell>
          <cell r="J4609">
            <v>0</v>
          </cell>
        </row>
        <row r="4610">
          <cell r="F4610">
            <v>1</v>
          </cell>
          <cell r="J4610">
            <v>0</v>
          </cell>
        </row>
        <row r="4611">
          <cell r="F4611">
            <v>2</v>
          </cell>
          <cell r="J4611">
            <v>0</v>
          </cell>
        </row>
        <row r="4612">
          <cell r="F4612">
            <v>2</v>
          </cell>
          <cell r="J4612">
            <v>0</v>
          </cell>
        </row>
        <row r="4613">
          <cell r="F4613">
            <v>2</v>
          </cell>
          <cell r="J4613">
            <v>0</v>
          </cell>
        </row>
        <row r="4614">
          <cell r="F4614">
            <v>2</v>
          </cell>
          <cell r="J4614">
            <v>0</v>
          </cell>
        </row>
        <row r="4615">
          <cell r="F4615">
            <v>4</v>
          </cell>
          <cell r="J4615">
            <v>0</v>
          </cell>
        </row>
        <row r="4616">
          <cell r="F4616">
            <v>2</v>
          </cell>
          <cell r="J4616">
            <v>0</v>
          </cell>
        </row>
        <row r="4617">
          <cell r="F4617">
            <v>2</v>
          </cell>
          <cell r="J4617">
            <v>0</v>
          </cell>
        </row>
        <row r="4618">
          <cell r="F4618">
            <v>2</v>
          </cell>
          <cell r="J4618">
            <v>0</v>
          </cell>
        </row>
        <row r="4619">
          <cell r="F4619">
            <v>4</v>
          </cell>
          <cell r="J4619">
            <v>0</v>
          </cell>
        </row>
        <row r="4620">
          <cell r="F4620">
            <v>1</v>
          </cell>
          <cell r="J4620">
            <v>0</v>
          </cell>
        </row>
        <row r="4621">
          <cell r="F4621">
            <v>6</v>
          </cell>
          <cell r="J4621">
            <v>0</v>
          </cell>
        </row>
        <row r="4622">
          <cell r="F4622">
            <v>5</v>
          </cell>
          <cell r="J4622">
            <v>0</v>
          </cell>
        </row>
        <row r="4623">
          <cell r="F4623">
            <v>5</v>
          </cell>
          <cell r="J4623">
            <v>0</v>
          </cell>
        </row>
        <row r="4624">
          <cell r="F4624">
            <v>3</v>
          </cell>
          <cell r="J4624">
            <v>0</v>
          </cell>
        </row>
        <row r="4625">
          <cell r="F4625">
            <v>8</v>
          </cell>
          <cell r="J4625">
            <v>0</v>
          </cell>
        </row>
        <row r="4626">
          <cell r="F4626">
            <v>9</v>
          </cell>
          <cell r="J4626">
            <v>0</v>
          </cell>
        </row>
        <row r="4627">
          <cell r="F4627">
            <v>8</v>
          </cell>
          <cell r="J4627">
            <v>0</v>
          </cell>
        </row>
        <row r="4628">
          <cell r="F4628">
            <v>8</v>
          </cell>
          <cell r="J4628">
            <v>0</v>
          </cell>
        </row>
        <row r="4629">
          <cell r="F4629">
            <v>7</v>
          </cell>
          <cell r="J4629">
            <v>0</v>
          </cell>
        </row>
        <row r="4630">
          <cell r="F4630">
            <v>9</v>
          </cell>
          <cell r="J4630">
            <v>0</v>
          </cell>
        </row>
        <row r="4631">
          <cell r="F4631">
            <v>7</v>
          </cell>
          <cell r="J4631">
            <v>0</v>
          </cell>
        </row>
        <row r="4632">
          <cell r="F4632">
            <v>7</v>
          </cell>
          <cell r="J4632">
            <v>0</v>
          </cell>
        </row>
        <row r="4633">
          <cell r="F4633">
            <v>4</v>
          </cell>
          <cell r="J4633">
            <v>0</v>
          </cell>
        </row>
        <row r="4634">
          <cell r="F4634">
            <v>4</v>
          </cell>
          <cell r="J4634">
            <v>0</v>
          </cell>
        </row>
        <row r="4635">
          <cell r="F4635">
            <v>5</v>
          </cell>
          <cell r="J4635">
            <v>0</v>
          </cell>
        </row>
        <row r="4636">
          <cell r="F4636">
            <v>3</v>
          </cell>
          <cell r="J4636">
            <v>0</v>
          </cell>
        </row>
        <row r="4637">
          <cell r="F4637">
            <v>7</v>
          </cell>
          <cell r="J4637">
            <v>0</v>
          </cell>
        </row>
        <row r="4638">
          <cell r="F4638">
            <v>8</v>
          </cell>
          <cell r="J4638">
            <v>0</v>
          </cell>
        </row>
        <row r="4639">
          <cell r="F4639">
            <v>5</v>
          </cell>
          <cell r="J4639">
            <v>0</v>
          </cell>
        </row>
        <row r="4640">
          <cell r="F4640">
            <v>6</v>
          </cell>
          <cell r="J4640">
            <v>0</v>
          </cell>
        </row>
        <row r="4641">
          <cell r="F4641">
            <v>5</v>
          </cell>
          <cell r="J4641">
            <v>0</v>
          </cell>
        </row>
        <row r="4642">
          <cell r="F4642">
            <v>6</v>
          </cell>
          <cell r="J4642">
            <v>0</v>
          </cell>
        </row>
        <row r="4643">
          <cell r="F4643">
            <v>6</v>
          </cell>
          <cell r="J4643">
            <v>0</v>
          </cell>
        </row>
        <row r="4644">
          <cell r="F4644">
            <v>4</v>
          </cell>
          <cell r="J4644">
            <v>0</v>
          </cell>
        </row>
        <row r="4645">
          <cell r="F4645">
            <v>8</v>
          </cell>
          <cell r="J4645">
            <v>0</v>
          </cell>
        </row>
        <row r="4646">
          <cell r="F4646">
            <v>6</v>
          </cell>
          <cell r="J4646">
            <v>0</v>
          </cell>
        </row>
        <row r="4647">
          <cell r="F4647">
            <v>6</v>
          </cell>
          <cell r="J4647">
            <v>0</v>
          </cell>
        </row>
        <row r="4648">
          <cell r="F4648">
            <v>7</v>
          </cell>
          <cell r="J4648">
            <v>0</v>
          </cell>
        </row>
        <row r="4649">
          <cell r="F4649">
            <v>9</v>
          </cell>
          <cell r="J4649">
            <v>0</v>
          </cell>
        </row>
        <row r="4650">
          <cell r="F4650">
            <v>7</v>
          </cell>
          <cell r="J4650">
            <v>0</v>
          </cell>
        </row>
        <row r="4651">
          <cell r="F4651">
            <v>7</v>
          </cell>
          <cell r="J4651">
            <v>0</v>
          </cell>
        </row>
        <row r="4652">
          <cell r="F4652">
            <v>8</v>
          </cell>
          <cell r="J4652">
            <v>0</v>
          </cell>
        </row>
        <row r="4653">
          <cell r="F4653">
            <v>9</v>
          </cell>
          <cell r="J4653">
            <v>0</v>
          </cell>
        </row>
        <row r="4654">
          <cell r="F4654">
            <v>10</v>
          </cell>
          <cell r="J4654">
            <v>0</v>
          </cell>
        </row>
        <row r="4655">
          <cell r="F4655">
            <v>6</v>
          </cell>
          <cell r="J4655">
            <v>0</v>
          </cell>
        </row>
        <row r="4656">
          <cell r="F4656">
            <v>7</v>
          </cell>
          <cell r="J4656">
            <v>0</v>
          </cell>
        </row>
        <row r="4657">
          <cell r="F4657">
            <v>1</v>
          </cell>
          <cell r="J4657">
            <v>0</v>
          </cell>
        </row>
        <row r="4658">
          <cell r="F4658">
            <v>1</v>
          </cell>
          <cell r="J4658">
            <v>0</v>
          </cell>
        </row>
        <row r="4659">
          <cell r="F4659">
            <v>2</v>
          </cell>
          <cell r="J4659">
            <v>0</v>
          </cell>
        </row>
        <row r="4660">
          <cell r="F4660">
            <v>2</v>
          </cell>
          <cell r="J4660">
            <v>0</v>
          </cell>
        </row>
        <row r="4661">
          <cell r="F4661">
            <v>2</v>
          </cell>
          <cell r="J4661">
            <v>0</v>
          </cell>
        </row>
        <row r="4662">
          <cell r="F4662">
            <v>2</v>
          </cell>
          <cell r="J4662">
            <v>0</v>
          </cell>
        </row>
        <row r="4663">
          <cell r="F4663">
            <v>3</v>
          </cell>
          <cell r="J4663">
            <v>0</v>
          </cell>
        </row>
        <row r="4664">
          <cell r="F4664">
            <v>2</v>
          </cell>
          <cell r="J4664">
            <v>0</v>
          </cell>
        </row>
        <row r="4665">
          <cell r="F4665">
            <v>2</v>
          </cell>
          <cell r="J4665">
            <v>0</v>
          </cell>
        </row>
        <row r="4666">
          <cell r="F4666">
            <v>3</v>
          </cell>
          <cell r="J4666">
            <v>0</v>
          </cell>
        </row>
        <row r="4667">
          <cell r="F4667">
            <v>5</v>
          </cell>
          <cell r="J4667">
            <v>0</v>
          </cell>
        </row>
        <row r="4668">
          <cell r="F4668">
            <v>2</v>
          </cell>
          <cell r="J4668">
            <v>0</v>
          </cell>
        </row>
        <row r="4669">
          <cell r="F4669">
            <v>3</v>
          </cell>
          <cell r="J4669">
            <v>75</v>
          </cell>
        </row>
        <row r="4670">
          <cell r="F4670">
            <v>6</v>
          </cell>
          <cell r="J4670">
            <v>0</v>
          </cell>
        </row>
        <row r="4671">
          <cell r="F4671">
            <v>6</v>
          </cell>
          <cell r="J4671">
            <v>0</v>
          </cell>
        </row>
        <row r="4672">
          <cell r="F4672">
            <v>4</v>
          </cell>
          <cell r="J4672">
            <v>0</v>
          </cell>
        </row>
        <row r="4673">
          <cell r="F4673">
            <v>6</v>
          </cell>
          <cell r="J4673">
            <v>0</v>
          </cell>
        </row>
        <row r="4674">
          <cell r="F4674">
            <v>6</v>
          </cell>
          <cell r="J4674">
            <v>0</v>
          </cell>
        </row>
        <row r="4675">
          <cell r="F4675">
            <v>4</v>
          </cell>
          <cell r="J4675">
            <v>0</v>
          </cell>
        </row>
        <row r="4676">
          <cell r="F4676">
            <v>2</v>
          </cell>
          <cell r="J4676">
            <v>0</v>
          </cell>
        </row>
        <row r="4677">
          <cell r="F4677">
            <v>3</v>
          </cell>
          <cell r="J4677">
            <v>3200</v>
          </cell>
        </row>
        <row r="4678">
          <cell r="F4678">
            <v>2</v>
          </cell>
          <cell r="J4678">
            <v>0</v>
          </cell>
        </row>
        <row r="4679">
          <cell r="F4679">
            <v>7</v>
          </cell>
          <cell r="J4679">
            <v>0</v>
          </cell>
        </row>
        <row r="4680">
          <cell r="F4680">
            <v>9</v>
          </cell>
          <cell r="J4680">
            <v>0</v>
          </cell>
        </row>
        <row r="4681">
          <cell r="F4681">
            <v>8</v>
          </cell>
          <cell r="J4681">
            <v>0</v>
          </cell>
        </row>
        <row r="4682">
          <cell r="F4682">
            <v>8</v>
          </cell>
          <cell r="J4682">
            <v>0</v>
          </cell>
        </row>
        <row r="4683">
          <cell r="F4683">
            <v>7</v>
          </cell>
          <cell r="J4683">
            <v>0</v>
          </cell>
        </row>
        <row r="4684">
          <cell r="F4684">
            <v>8</v>
          </cell>
          <cell r="J4684">
            <v>0</v>
          </cell>
        </row>
        <row r="4685">
          <cell r="F4685">
            <v>6</v>
          </cell>
          <cell r="J4685">
            <v>0</v>
          </cell>
        </row>
        <row r="4686">
          <cell r="F4686">
            <v>10</v>
          </cell>
          <cell r="J4686">
            <v>200</v>
          </cell>
        </row>
        <row r="4687">
          <cell r="F4687">
            <v>8</v>
          </cell>
          <cell r="J4687">
            <v>0</v>
          </cell>
        </row>
        <row r="4688">
          <cell r="F4688">
            <v>8</v>
          </cell>
          <cell r="J4688">
            <v>0</v>
          </cell>
        </row>
        <row r="4689">
          <cell r="F4689">
            <v>7</v>
          </cell>
          <cell r="J4689">
            <v>0</v>
          </cell>
        </row>
        <row r="4690">
          <cell r="F4690">
            <v>15</v>
          </cell>
          <cell r="J4690">
            <v>0</v>
          </cell>
        </row>
        <row r="4691">
          <cell r="F4691">
            <v>1</v>
          </cell>
          <cell r="J4691">
            <v>0</v>
          </cell>
        </row>
        <row r="4692">
          <cell r="F4692">
            <v>1</v>
          </cell>
          <cell r="J4692">
            <v>0</v>
          </cell>
        </row>
        <row r="4693">
          <cell r="F4693">
            <v>3</v>
          </cell>
          <cell r="J4693">
            <v>0</v>
          </cell>
        </row>
        <row r="4694">
          <cell r="F4694">
            <v>5</v>
          </cell>
          <cell r="J4694">
            <v>0</v>
          </cell>
        </row>
        <row r="4695">
          <cell r="F4695">
            <v>7</v>
          </cell>
          <cell r="J4695">
            <v>0</v>
          </cell>
        </row>
        <row r="4696">
          <cell r="F4696">
            <v>7</v>
          </cell>
          <cell r="J4696">
            <v>0</v>
          </cell>
        </row>
        <row r="4697">
          <cell r="F4697">
            <v>3</v>
          </cell>
          <cell r="J4697">
            <v>0</v>
          </cell>
        </row>
        <row r="4698">
          <cell r="F4698">
            <v>6</v>
          </cell>
          <cell r="J4698">
            <v>0</v>
          </cell>
        </row>
        <row r="4699">
          <cell r="F4699">
            <v>4</v>
          </cell>
          <cell r="J4699">
            <v>0</v>
          </cell>
        </row>
        <row r="4700">
          <cell r="F4700">
            <v>9</v>
          </cell>
          <cell r="J4700">
            <v>0</v>
          </cell>
        </row>
        <row r="4701">
          <cell r="F4701">
            <v>7</v>
          </cell>
          <cell r="J4701">
            <v>0</v>
          </cell>
        </row>
        <row r="4702">
          <cell r="F4702">
            <v>9</v>
          </cell>
          <cell r="J4702">
            <v>0</v>
          </cell>
        </row>
        <row r="4703">
          <cell r="F4703">
            <v>8</v>
          </cell>
          <cell r="J4703">
            <v>0</v>
          </cell>
        </row>
        <row r="4704">
          <cell r="F4704">
            <v>8</v>
          </cell>
          <cell r="J4704">
            <v>0</v>
          </cell>
        </row>
        <row r="4705">
          <cell r="F4705">
            <v>7</v>
          </cell>
          <cell r="J4705">
            <v>0</v>
          </cell>
        </row>
        <row r="4706">
          <cell r="F4706">
            <v>8</v>
          </cell>
          <cell r="J4706">
            <v>0</v>
          </cell>
        </row>
        <row r="4707">
          <cell r="F4707">
            <v>6</v>
          </cell>
          <cell r="J4707">
            <v>0</v>
          </cell>
        </row>
        <row r="4708">
          <cell r="F4708">
            <v>10</v>
          </cell>
          <cell r="J4708">
            <v>200</v>
          </cell>
        </row>
        <row r="4709">
          <cell r="F4709">
            <v>8</v>
          </cell>
          <cell r="J4709">
            <v>0</v>
          </cell>
        </row>
        <row r="4710">
          <cell r="F4710">
            <v>8</v>
          </cell>
          <cell r="J4710">
            <v>0</v>
          </cell>
        </row>
        <row r="4711">
          <cell r="F4711">
            <v>7</v>
          </cell>
          <cell r="J4711">
            <v>0</v>
          </cell>
        </row>
        <row r="4712">
          <cell r="F4712">
            <v>15</v>
          </cell>
          <cell r="J4712">
            <v>0</v>
          </cell>
        </row>
        <row r="4713">
          <cell r="F4713">
            <v>1</v>
          </cell>
          <cell r="J4713">
            <v>0</v>
          </cell>
        </row>
        <row r="4714">
          <cell r="F4714">
            <v>1</v>
          </cell>
          <cell r="J4714">
            <v>0</v>
          </cell>
        </row>
        <row r="4715">
          <cell r="F4715">
            <v>3</v>
          </cell>
          <cell r="J4715">
            <v>0</v>
          </cell>
        </row>
        <row r="4716">
          <cell r="F4716">
            <v>5</v>
          </cell>
          <cell r="J4716">
            <v>0</v>
          </cell>
        </row>
        <row r="4717">
          <cell r="F4717">
            <v>7</v>
          </cell>
          <cell r="J4717">
            <v>0</v>
          </cell>
        </row>
        <row r="4718">
          <cell r="F4718">
            <v>7</v>
          </cell>
          <cell r="J4718">
            <v>0</v>
          </cell>
        </row>
        <row r="4719">
          <cell r="F4719">
            <v>3</v>
          </cell>
          <cell r="J4719">
            <v>0</v>
          </cell>
        </row>
        <row r="4720">
          <cell r="F4720">
            <v>6</v>
          </cell>
          <cell r="J4720">
            <v>0</v>
          </cell>
        </row>
        <row r="4721">
          <cell r="F4721">
            <v>3</v>
          </cell>
          <cell r="J4721">
            <v>0</v>
          </cell>
        </row>
        <row r="4722">
          <cell r="F4722">
            <v>9</v>
          </cell>
          <cell r="J4722">
            <v>0</v>
          </cell>
        </row>
        <row r="4723">
          <cell r="F4723">
            <v>7</v>
          </cell>
          <cell r="J4723">
            <v>0</v>
          </cell>
        </row>
        <row r="4724">
          <cell r="F4724">
            <v>9</v>
          </cell>
          <cell r="J4724">
            <v>0</v>
          </cell>
        </row>
        <row r="4725">
          <cell r="F4725">
            <v>8</v>
          </cell>
          <cell r="J4725">
            <v>0</v>
          </cell>
        </row>
        <row r="4726">
          <cell r="F4726">
            <v>8</v>
          </cell>
          <cell r="J4726">
            <v>0</v>
          </cell>
        </row>
        <row r="4727">
          <cell r="F4727">
            <v>7</v>
          </cell>
          <cell r="J4727">
            <v>0</v>
          </cell>
        </row>
        <row r="4728">
          <cell r="F4728">
            <v>8</v>
          </cell>
          <cell r="J4728">
            <v>0</v>
          </cell>
        </row>
        <row r="4729">
          <cell r="F4729">
            <v>6</v>
          </cell>
          <cell r="J4729">
            <v>0</v>
          </cell>
        </row>
        <row r="4730">
          <cell r="F4730">
            <v>11</v>
          </cell>
          <cell r="J4730">
            <v>200</v>
          </cell>
        </row>
        <row r="4731">
          <cell r="F4731">
            <v>8</v>
          </cell>
          <cell r="J4731">
            <v>0</v>
          </cell>
        </row>
        <row r="4732">
          <cell r="F4732">
            <v>8</v>
          </cell>
          <cell r="J4732">
            <v>0</v>
          </cell>
        </row>
        <row r="4733">
          <cell r="F4733">
            <v>7</v>
          </cell>
          <cell r="J4733">
            <v>0</v>
          </cell>
        </row>
        <row r="4734">
          <cell r="F4734">
            <v>15</v>
          </cell>
          <cell r="J4734">
            <v>0</v>
          </cell>
        </row>
        <row r="4735">
          <cell r="F4735">
            <v>7</v>
          </cell>
          <cell r="J4735">
            <v>0</v>
          </cell>
        </row>
        <row r="4736">
          <cell r="F4736">
            <v>9</v>
          </cell>
          <cell r="J4736">
            <v>0</v>
          </cell>
        </row>
        <row r="4737">
          <cell r="F4737">
            <v>8</v>
          </cell>
          <cell r="J4737">
            <v>0</v>
          </cell>
        </row>
        <row r="4738">
          <cell r="F4738">
            <v>8</v>
          </cell>
          <cell r="J4738">
            <v>0</v>
          </cell>
        </row>
        <row r="4739">
          <cell r="F4739">
            <v>7</v>
          </cell>
          <cell r="J4739">
            <v>0</v>
          </cell>
        </row>
        <row r="4740">
          <cell r="F4740">
            <v>8</v>
          </cell>
          <cell r="J4740">
            <v>0</v>
          </cell>
        </row>
        <row r="4741">
          <cell r="F4741">
            <v>6</v>
          </cell>
          <cell r="J4741">
            <v>0</v>
          </cell>
        </row>
        <row r="4742">
          <cell r="F4742">
            <v>10</v>
          </cell>
          <cell r="J4742">
            <v>400</v>
          </cell>
        </row>
        <row r="4743">
          <cell r="F4743">
            <v>8</v>
          </cell>
          <cell r="J4743">
            <v>0</v>
          </cell>
        </row>
        <row r="4744">
          <cell r="F4744">
            <v>8</v>
          </cell>
          <cell r="J4744">
            <v>0</v>
          </cell>
        </row>
        <row r="4745">
          <cell r="F4745">
            <v>7</v>
          </cell>
          <cell r="J4745">
            <v>0</v>
          </cell>
        </row>
        <row r="4746">
          <cell r="F4746">
            <v>15</v>
          </cell>
          <cell r="J4746">
            <v>0</v>
          </cell>
        </row>
        <row r="4747">
          <cell r="F4747">
            <v>1</v>
          </cell>
          <cell r="J4747">
            <v>0</v>
          </cell>
        </row>
        <row r="4748">
          <cell r="F4748">
            <v>1</v>
          </cell>
          <cell r="J4748">
            <v>0</v>
          </cell>
        </row>
        <row r="4749">
          <cell r="F4749">
            <v>3</v>
          </cell>
          <cell r="J4749">
            <v>0</v>
          </cell>
        </row>
        <row r="4750">
          <cell r="F4750">
            <v>5</v>
          </cell>
          <cell r="J4750">
            <v>0</v>
          </cell>
        </row>
        <row r="4751">
          <cell r="F4751">
            <v>7</v>
          </cell>
          <cell r="J4751">
            <v>0</v>
          </cell>
        </row>
        <row r="4752">
          <cell r="F4752">
            <v>7</v>
          </cell>
          <cell r="J4752">
            <v>0</v>
          </cell>
        </row>
        <row r="4753">
          <cell r="F4753">
            <v>3</v>
          </cell>
          <cell r="J4753">
            <v>0</v>
          </cell>
        </row>
        <row r="4754">
          <cell r="F4754">
            <v>6</v>
          </cell>
          <cell r="J4754">
            <v>0</v>
          </cell>
        </row>
        <row r="4755">
          <cell r="F4755">
            <v>3</v>
          </cell>
          <cell r="J4755">
            <v>0</v>
          </cell>
        </row>
        <row r="4756">
          <cell r="F4756">
            <v>9</v>
          </cell>
          <cell r="J4756">
            <v>0</v>
          </cell>
        </row>
        <row r="4757">
          <cell r="F4757">
            <v>7</v>
          </cell>
          <cell r="J4757">
            <v>0</v>
          </cell>
        </row>
        <row r="4758">
          <cell r="F4758">
            <v>14</v>
          </cell>
          <cell r="J4758">
            <v>0</v>
          </cell>
        </row>
        <row r="4759">
          <cell r="F4759">
            <v>10</v>
          </cell>
          <cell r="J4759">
            <v>0</v>
          </cell>
        </row>
        <row r="4760">
          <cell r="F4760">
            <v>6</v>
          </cell>
          <cell r="J4760">
            <v>0</v>
          </cell>
        </row>
        <row r="4761">
          <cell r="F4761">
            <v>11</v>
          </cell>
          <cell r="J4761">
            <v>0</v>
          </cell>
        </row>
        <row r="4762">
          <cell r="F4762">
            <v>8</v>
          </cell>
          <cell r="J4762">
            <v>0</v>
          </cell>
        </row>
        <row r="4763">
          <cell r="F4763">
            <v>8</v>
          </cell>
          <cell r="J4763">
            <v>0</v>
          </cell>
        </row>
        <row r="4764">
          <cell r="F4764">
            <v>7</v>
          </cell>
          <cell r="J4764">
            <v>0</v>
          </cell>
        </row>
        <row r="4765">
          <cell r="F4765">
            <v>6</v>
          </cell>
          <cell r="J4765">
            <v>0</v>
          </cell>
        </row>
        <row r="4766">
          <cell r="F4766">
            <v>3</v>
          </cell>
          <cell r="J4766">
            <v>0</v>
          </cell>
        </row>
        <row r="4767">
          <cell r="F4767">
            <v>2</v>
          </cell>
          <cell r="J4767">
            <v>0</v>
          </cell>
        </row>
        <row r="4768">
          <cell r="F4768">
            <v>3</v>
          </cell>
          <cell r="J4768">
            <v>0</v>
          </cell>
        </row>
        <row r="4769">
          <cell r="F4769">
            <v>10</v>
          </cell>
          <cell r="J4769">
            <v>0</v>
          </cell>
        </row>
        <row r="4770">
          <cell r="F4770">
            <v>14</v>
          </cell>
          <cell r="J4770">
            <v>0</v>
          </cell>
        </row>
        <row r="4771">
          <cell r="F4771">
            <v>13</v>
          </cell>
          <cell r="J4771">
            <v>0</v>
          </cell>
        </row>
        <row r="4772">
          <cell r="F4772">
            <v>12</v>
          </cell>
          <cell r="J4772">
            <v>0</v>
          </cell>
        </row>
        <row r="4773">
          <cell r="F4773">
            <v>17</v>
          </cell>
          <cell r="J4773">
            <v>0</v>
          </cell>
        </row>
        <row r="4774">
          <cell r="F4774">
            <v>17</v>
          </cell>
          <cell r="J4774">
            <v>0</v>
          </cell>
        </row>
        <row r="4775">
          <cell r="F4775">
            <v>15</v>
          </cell>
          <cell r="J4775">
            <v>0</v>
          </cell>
        </row>
        <row r="4776">
          <cell r="F4776">
            <v>24</v>
          </cell>
          <cell r="J4776">
            <v>0</v>
          </cell>
        </row>
        <row r="4777">
          <cell r="F4777">
            <v>15</v>
          </cell>
          <cell r="J4777">
            <v>0</v>
          </cell>
        </row>
        <row r="4778">
          <cell r="F4778">
            <v>17</v>
          </cell>
          <cell r="J4778">
            <v>0</v>
          </cell>
        </row>
        <row r="4779">
          <cell r="F4779">
            <v>9</v>
          </cell>
          <cell r="J4779">
            <v>0</v>
          </cell>
        </row>
        <row r="4780">
          <cell r="F4780">
            <v>12</v>
          </cell>
          <cell r="J4780">
            <v>0</v>
          </cell>
        </row>
        <row r="4781">
          <cell r="F4781">
            <v>1</v>
          </cell>
          <cell r="J4781">
            <v>0</v>
          </cell>
        </row>
        <row r="4782">
          <cell r="F4782">
            <v>2</v>
          </cell>
          <cell r="J4782">
            <v>0</v>
          </cell>
        </row>
        <row r="4783">
          <cell r="F4783">
            <v>2</v>
          </cell>
          <cell r="J4783">
            <v>0</v>
          </cell>
        </row>
        <row r="4784">
          <cell r="F4784">
            <v>2</v>
          </cell>
          <cell r="J4784">
            <v>0</v>
          </cell>
        </row>
        <row r="4785">
          <cell r="F4785">
            <v>2</v>
          </cell>
          <cell r="J4785">
            <v>0</v>
          </cell>
        </row>
        <row r="4786">
          <cell r="F4786">
            <v>2</v>
          </cell>
          <cell r="J4786">
            <v>0</v>
          </cell>
        </row>
        <row r="4787">
          <cell r="F4787">
            <v>5</v>
          </cell>
          <cell r="J4787">
            <v>0</v>
          </cell>
        </row>
        <row r="4788">
          <cell r="F4788">
            <v>5</v>
          </cell>
          <cell r="J4788">
            <v>0</v>
          </cell>
        </row>
        <row r="4789">
          <cell r="F4789">
            <v>2</v>
          </cell>
          <cell r="J4789">
            <v>0</v>
          </cell>
        </row>
        <row r="4790">
          <cell r="F4790">
            <v>2</v>
          </cell>
          <cell r="J4790">
            <v>0</v>
          </cell>
        </row>
        <row r="4791">
          <cell r="F4791">
            <v>1</v>
          </cell>
          <cell r="J4791">
            <v>0</v>
          </cell>
        </row>
        <row r="4792">
          <cell r="F4792">
            <v>2</v>
          </cell>
          <cell r="J4792">
            <v>0</v>
          </cell>
        </row>
        <row r="4793">
          <cell r="F4793">
            <v>4</v>
          </cell>
          <cell r="J4793">
            <v>0</v>
          </cell>
        </row>
        <row r="4794">
          <cell r="F4794">
            <v>4</v>
          </cell>
          <cell r="J4794">
            <v>0</v>
          </cell>
        </row>
        <row r="4795">
          <cell r="F4795">
            <v>2</v>
          </cell>
          <cell r="J4795">
            <v>0</v>
          </cell>
        </row>
        <row r="4796">
          <cell r="F4796">
            <v>7</v>
          </cell>
          <cell r="J4796">
            <v>0</v>
          </cell>
        </row>
        <row r="4797">
          <cell r="F4797">
            <v>10</v>
          </cell>
          <cell r="J4797">
            <v>0</v>
          </cell>
        </row>
        <row r="4798">
          <cell r="F4798">
            <v>7</v>
          </cell>
          <cell r="J4798">
            <v>0</v>
          </cell>
        </row>
        <row r="4799">
          <cell r="F4799">
            <v>4</v>
          </cell>
          <cell r="J4799">
            <v>0</v>
          </cell>
        </row>
        <row r="4800">
          <cell r="F4800">
            <v>3</v>
          </cell>
          <cell r="J4800">
            <v>0</v>
          </cell>
        </row>
        <row r="4801">
          <cell r="F4801">
            <v>7</v>
          </cell>
          <cell r="J4801">
            <v>0</v>
          </cell>
        </row>
        <row r="4802">
          <cell r="F4802">
            <v>6</v>
          </cell>
          <cell r="J4802">
            <v>0</v>
          </cell>
        </row>
        <row r="4803">
          <cell r="F4803">
            <v>5</v>
          </cell>
          <cell r="J4803">
            <v>0</v>
          </cell>
        </row>
        <row r="4804">
          <cell r="F4804">
            <v>2</v>
          </cell>
          <cell r="J4804">
            <v>0</v>
          </cell>
        </row>
        <row r="4805">
          <cell r="F4805">
            <v>3</v>
          </cell>
          <cell r="J4805">
            <v>0</v>
          </cell>
        </row>
        <row r="4806">
          <cell r="F4806">
            <v>5</v>
          </cell>
          <cell r="J4806">
            <v>0</v>
          </cell>
        </row>
        <row r="4807">
          <cell r="F4807">
            <v>2</v>
          </cell>
          <cell r="J4807">
            <v>0</v>
          </cell>
        </row>
        <row r="4808">
          <cell r="F4808">
            <v>8</v>
          </cell>
          <cell r="J4808">
            <v>0</v>
          </cell>
        </row>
        <row r="4809">
          <cell r="F4809">
            <v>6</v>
          </cell>
          <cell r="J4809">
            <v>0</v>
          </cell>
        </row>
        <row r="4810">
          <cell r="F4810">
            <v>6</v>
          </cell>
          <cell r="J4810">
            <v>0</v>
          </cell>
        </row>
        <row r="4811">
          <cell r="F4811">
            <v>6</v>
          </cell>
          <cell r="J4811">
            <v>0</v>
          </cell>
        </row>
        <row r="4812">
          <cell r="F4812">
            <v>3</v>
          </cell>
          <cell r="J4812">
            <v>0</v>
          </cell>
        </row>
        <row r="4813">
          <cell r="F4813">
            <v>5</v>
          </cell>
          <cell r="J4813">
            <v>0</v>
          </cell>
        </row>
        <row r="4814">
          <cell r="F4814">
            <v>3</v>
          </cell>
          <cell r="J4814">
            <v>0</v>
          </cell>
        </row>
        <row r="4815">
          <cell r="F4815">
            <v>4</v>
          </cell>
          <cell r="J4815">
            <v>0</v>
          </cell>
        </row>
        <row r="4816">
          <cell r="F4816">
            <v>14</v>
          </cell>
          <cell r="J4816">
            <v>0</v>
          </cell>
        </row>
        <row r="4817">
          <cell r="F4817">
            <v>11</v>
          </cell>
          <cell r="J4817">
            <v>0</v>
          </cell>
        </row>
        <row r="4818">
          <cell r="F4818">
            <v>18</v>
          </cell>
          <cell r="J4818">
            <v>0</v>
          </cell>
        </row>
        <row r="4819">
          <cell r="F4819">
            <v>14</v>
          </cell>
          <cell r="J4819">
            <v>0</v>
          </cell>
        </row>
        <row r="4820">
          <cell r="F4820">
            <v>13</v>
          </cell>
          <cell r="J4820">
            <v>0</v>
          </cell>
        </row>
        <row r="4821">
          <cell r="F4821">
            <v>18</v>
          </cell>
          <cell r="J4821">
            <v>0</v>
          </cell>
        </row>
        <row r="4822">
          <cell r="F4822">
            <v>15</v>
          </cell>
          <cell r="J4822">
            <v>0</v>
          </cell>
        </row>
        <row r="4823">
          <cell r="F4823">
            <v>18</v>
          </cell>
          <cell r="J4823">
            <v>0</v>
          </cell>
        </row>
        <row r="4824">
          <cell r="F4824">
            <v>16</v>
          </cell>
          <cell r="J4824">
            <v>0</v>
          </cell>
        </row>
        <row r="4825">
          <cell r="F4825">
            <v>18</v>
          </cell>
          <cell r="J4825">
            <v>0</v>
          </cell>
        </row>
        <row r="4826">
          <cell r="F4826">
            <v>9</v>
          </cell>
          <cell r="J4826">
            <v>0</v>
          </cell>
        </row>
        <row r="4827">
          <cell r="F4827">
            <v>9</v>
          </cell>
          <cell r="J4827">
            <v>0</v>
          </cell>
        </row>
        <row r="4828">
          <cell r="F4828">
            <v>15</v>
          </cell>
          <cell r="J4828">
            <v>0</v>
          </cell>
        </row>
        <row r="4829">
          <cell r="F4829">
            <v>12</v>
          </cell>
          <cell r="J4829">
            <v>0</v>
          </cell>
        </row>
        <row r="4830">
          <cell r="F4830">
            <v>20</v>
          </cell>
          <cell r="J4830">
            <v>0</v>
          </cell>
        </row>
        <row r="4831">
          <cell r="F4831">
            <v>13</v>
          </cell>
          <cell r="J4831">
            <v>0</v>
          </cell>
        </row>
        <row r="4832">
          <cell r="F4832">
            <v>12</v>
          </cell>
          <cell r="J4832">
            <v>0</v>
          </cell>
        </row>
        <row r="4833">
          <cell r="F4833">
            <v>18</v>
          </cell>
          <cell r="J4833">
            <v>0</v>
          </cell>
        </row>
        <row r="4834">
          <cell r="F4834">
            <v>17</v>
          </cell>
          <cell r="J4834">
            <v>0</v>
          </cell>
        </row>
        <row r="4835">
          <cell r="F4835">
            <v>28</v>
          </cell>
          <cell r="J4835">
            <v>0</v>
          </cell>
        </row>
        <row r="4836">
          <cell r="F4836">
            <v>20</v>
          </cell>
          <cell r="J4836">
            <v>0</v>
          </cell>
        </row>
        <row r="4837">
          <cell r="F4837">
            <v>20</v>
          </cell>
          <cell r="J4837">
            <v>0</v>
          </cell>
        </row>
        <row r="4838">
          <cell r="F4838">
            <v>9</v>
          </cell>
          <cell r="J4838">
            <v>0</v>
          </cell>
        </row>
        <row r="4839">
          <cell r="F4839">
            <v>6</v>
          </cell>
          <cell r="J4839">
            <v>0</v>
          </cell>
        </row>
        <row r="4840">
          <cell r="F4840">
            <v>2</v>
          </cell>
          <cell r="J4840">
            <v>0</v>
          </cell>
        </row>
        <row r="4841">
          <cell r="F4841">
            <v>2</v>
          </cell>
          <cell r="J4841">
            <v>0</v>
          </cell>
        </row>
        <row r="4842">
          <cell r="F4842">
            <v>4</v>
          </cell>
          <cell r="J4842">
            <v>0</v>
          </cell>
        </row>
        <row r="4843">
          <cell r="F4843">
            <v>1</v>
          </cell>
          <cell r="J4843">
            <v>0</v>
          </cell>
        </row>
        <row r="4844">
          <cell r="F4844">
            <v>6</v>
          </cell>
          <cell r="J4844">
            <v>0</v>
          </cell>
        </row>
        <row r="4845">
          <cell r="F4845">
            <v>8</v>
          </cell>
          <cell r="J4845">
            <v>0</v>
          </cell>
        </row>
        <row r="4846">
          <cell r="F4846">
            <v>8</v>
          </cell>
          <cell r="J4846">
            <v>0</v>
          </cell>
        </row>
        <row r="4847">
          <cell r="F4847">
            <v>3</v>
          </cell>
          <cell r="J4847">
            <v>0</v>
          </cell>
        </row>
        <row r="4848">
          <cell r="F4848">
            <v>3</v>
          </cell>
          <cell r="J4848">
            <v>0</v>
          </cell>
        </row>
        <row r="4849">
          <cell r="F4849">
            <v>6</v>
          </cell>
          <cell r="J4849">
            <v>0</v>
          </cell>
        </row>
        <row r="4850">
          <cell r="F4850">
            <v>2</v>
          </cell>
          <cell r="J4850">
            <v>0</v>
          </cell>
        </row>
        <row r="4851">
          <cell r="F4851">
            <v>5</v>
          </cell>
          <cell r="J4851">
            <v>0</v>
          </cell>
        </row>
        <row r="4852">
          <cell r="F4852">
            <v>2</v>
          </cell>
          <cell r="J4852">
            <v>0</v>
          </cell>
        </row>
        <row r="4853">
          <cell r="F4853">
            <v>4</v>
          </cell>
          <cell r="J4853">
            <v>0</v>
          </cell>
        </row>
        <row r="4854">
          <cell r="F4854">
            <v>4</v>
          </cell>
          <cell r="J4854">
            <v>0</v>
          </cell>
        </row>
        <row r="4855">
          <cell r="F4855">
            <v>1</v>
          </cell>
          <cell r="J4855">
            <v>0</v>
          </cell>
        </row>
        <row r="4856">
          <cell r="F4856">
            <v>5</v>
          </cell>
          <cell r="J4856">
            <v>0</v>
          </cell>
        </row>
        <row r="4857">
          <cell r="F4857">
            <v>8</v>
          </cell>
          <cell r="J4857">
            <v>0</v>
          </cell>
        </row>
        <row r="4858">
          <cell r="F4858">
            <v>7</v>
          </cell>
          <cell r="J4858">
            <v>0</v>
          </cell>
        </row>
        <row r="4859">
          <cell r="F4859">
            <v>7</v>
          </cell>
          <cell r="J4859">
            <v>0</v>
          </cell>
        </row>
        <row r="4860">
          <cell r="F4860">
            <v>3</v>
          </cell>
          <cell r="J4860">
            <v>0</v>
          </cell>
        </row>
        <row r="4861">
          <cell r="F4861">
            <v>5</v>
          </cell>
          <cell r="J4861">
            <v>0</v>
          </cell>
        </row>
        <row r="4862">
          <cell r="F4862">
            <v>4</v>
          </cell>
          <cell r="J4862">
            <v>0</v>
          </cell>
        </row>
        <row r="4863">
          <cell r="F4863">
            <v>4</v>
          </cell>
          <cell r="J4863">
            <v>0</v>
          </cell>
        </row>
        <row r="4864">
          <cell r="F4864">
            <v>15</v>
          </cell>
          <cell r="J4864">
            <v>0</v>
          </cell>
        </row>
        <row r="4865">
          <cell r="F4865">
            <v>19</v>
          </cell>
          <cell r="J4865">
            <v>0</v>
          </cell>
        </row>
        <row r="4866">
          <cell r="F4866">
            <v>18</v>
          </cell>
          <cell r="J4866">
            <v>0</v>
          </cell>
        </row>
        <row r="4867">
          <cell r="F4867">
            <v>17</v>
          </cell>
          <cell r="J4867">
            <v>0</v>
          </cell>
        </row>
        <row r="4868">
          <cell r="F4868">
            <v>15</v>
          </cell>
          <cell r="J4868">
            <v>0</v>
          </cell>
        </row>
        <row r="4869">
          <cell r="F4869">
            <v>17</v>
          </cell>
          <cell r="J4869">
            <v>0</v>
          </cell>
        </row>
        <row r="4870">
          <cell r="F4870">
            <v>18</v>
          </cell>
          <cell r="J4870">
            <v>0</v>
          </cell>
        </row>
        <row r="4871">
          <cell r="F4871">
            <v>28</v>
          </cell>
          <cell r="J4871">
            <v>0</v>
          </cell>
        </row>
        <row r="4872">
          <cell r="F4872">
            <v>22</v>
          </cell>
          <cell r="J4872">
            <v>0</v>
          </cell>
        </row>
        <row r="4873">
          <cell r="F4873">
            <v>22</v>
          </cell>
          <cell r="J4873">
            <v>0</v>
          </cell>
        </row>
        <row r="4874">
          <cell r="F4874">
            <v>13</v>
          </cell>
          <cell r="J4874">
            <v>0</v>
          </cell>
        </row>
        <row r="4875">
          <cell r="F4875">
            <v>11</v>
          </cell>
          <cell r="J4875">
            <v>0</v>
          </cell>
        </row>
        <row r="4876">
          <cell r="F4876">
            <v>3</v>
          </cell>
          <cell r="J4876">
            <v>0</v>
          </cell>
        </row>
        <row r="4877">
          <cell r="F4877">
            <v>4</v>
          </cell>
          <cell r="J4877">
            <v>0</v>
          </cell>
        </row>
        <row r="4878">
          <cell r="F4878">
            <v>7</v>
          </cell>
          <cell r="J4878">
            <v>0</v>
          </cell>
        </row>
        <row r="4879">
          <cell r="F4879">
            <v>2</v>
          </cell>
          <cell r="J4879">
            <v>0</v>
          </cell>
        </row>
        <row r="4880">
          <cell r="F4880">
            <v>5</v>
          </cell>
          <cell r="J4880">
            <v>0</v>
          </cell>
        </row>
        <row r="4881">
          <cell r="F4881">
            <v>4</v>
          </cell>
          <cell r="J4881">
            <v>0</v>
          </cell>
        </row>
        <row r="4882">
          <cell r="F4882">
            <v>8</v>
          </cell>
          <cell r="J4882">
            <v>0</v>
          </cell>
        </row>
        <row r="4883">
          <cell r="F4883">
            <v>8</v>
          </cell>
          <cell r="J4883">
            <v>0</v>
          </cell>
        </row>
        <row r="4884">
          <cell r="F4884">
            <v>7</v>
          </cell>
          <cell r="J4884">
            <v>0</v>
          </cell>
        </row>
        <row r="4885">
          <cell r="F4885">
            <v>7</v>
          </cell>
          <cell r="J4885">
            <v>0</v>
          </cell>
        </row>
        <row r="4886">
          <cell r="F4886">
            <v>6</v>
          </cell>
          <cell r="J4886">
            <v>0</v>
          </cell>
        </row>
        <row r="4887">
          <cell r="F4887">
            <v>8</v>
          </cell>
          <cell r="J4887">
            <v>0</v>
          </cell>
        </row>
        <row r="4888">
          <cell r="F4888">
            <v>1</v>
          </cell>
          <cell r="J4888">
            <v>0</v>
          </cell>
        </row>
        <row r="4889">
          <cell r="F4889">
            <v>3</v>
          </cell>
          <cell r="J4889">
            <v>0</v>
          </cell>
        </row>
        <row r="4890">
          <cell r="F4890">
            <v>3</v>
          </cell>
          <cell r="J4890">
            <v>0</v>
          </cell>
        </row>
        <row r="4891">
          <cell r="F4891">
            <v>3</v>
          </cell>
          <cell r="J4891">
            <v>0</v>
          </cell>
        </row>
        <row r="4892">
          <cell r="F4892">
            <v>3</v>
          </cell>
          <cell r="J4892">
            <v>0</v>
          </cell>
        </row>
        <row r="4893">
          <cell r="F4893">
            <v>2</v>
          </cell>
          <cell r="J4893">
            <v>0</v>
          </cell>
        </row>
        <row r="4894">
          <cell r="F4894">
            <v>2</v>
          </cell>
          <cell r="J4894">
            <v>0</v>
          </cell>
        </row>
        <row r="4895">
          <cell r="F4895">
            <v>3</v>
          </cell>
          <cell r="J4895">
            <v>0</v>
          </cell>
        </row>
        <row r="4896">
          <cell r="F4896">
            <v>1</v>
          </cell>
          <cell r="J4896">
            <v>0</v>
          </cell>
        </row>
        <row r="4897">
          <cell r="F4897">
            <v>2</v>
          </cell>
          <cell r="J4897">
            <v>0</v>
          </cell>
        </row>
        <row r="4898">
          <cell r="F4898">
            <v>2</v>
          </cell>
          <cell r="J4898">
            <v>0</v>
          </cell>
        </row>
        <row r="4899">
          <cell r="F4899">
            <v>2</v>
          </cell>
          <cell r="J4899">
            <v>0</v>
          </cell>
        </row>
        <row r="4900">
          <cell r="F4900">
            <v>1</v>
          </cell>
          <cell r="J4900">
            <v>0</v>
          </cell>
        </row>
        <row r="4901">
          <cell r="F4901">
            <v>2</v>
          </cell>
          <cell r="J4901">
            <v>0</v>
          </cell>
        </row>
        <row r="4902">
          <cell r="F4902">
            <v>1</v>
          </cell>
          <cell r="J4902">
            <v>0</v>
          </cell>
        </row>
        <row r="4903">
          <cell r="F4903">
            <v>1</v>
          </cell>
          <cell r="J4903">
            <v>0</v>
          </cell>
        </row>
        <row r="4904">
          <cell r="F4904">
            <v>3</v>
          </cell>
          <cell r="J4904">
            <v>0</v>
          </cell>
        </row>
        <row r="4905">
          <cell r="F4905">
            <v>2</v>
          </cell>
          <cell r="J4905">
            <v>0</v>
          </cell>
        </row>
        <row r="4906">
          <cell r="F4906">
            <v>3</v>
          </cell>
          <cell r="J4906">
            <v>0</v>
          </cell>
        </row>
        <row r="4907">
          <cell r="F4907">
            <v>2</v>
          </cell>
          <cell r="J4907">
            <v>0</v>
          </cell>
        </row>
        <row r="4908">
          <cell r="F4908">
            <v>2</v>
          </cell>
          <cell r="J4908">
            <v>0</v>
          </cell>
        </row>
        <row r="4909">
          <cell r="F4909">
            <v>3</v>
          </cell>
          <cell r="J4909">
            <v>0</v>
          </cell>
        </row>
        <row r="4910">
          <cell r="F4910">
            <v>4</v>
          </cell>
          <cell r="J4910">
            <v>0</v>
          </cell>
        </row>
        <row r="4911">
          <cell r="F4911">
            <v>6</v>
          </cell>
          <cell r="J4911">
            <v>0</v>
          </cell>
        </row>
        <row r="4912">
          <cell r="F4912">
            <v>1</v>
          </cell>
          <cell r="J4912">
            <v>0</v>
          </cell>
        </row>
        <row r="4913">
          <cell r="F4913">
            <v>2</v>
          </cell>
          <cell r="J4913">
            <v>0</v>
          </cell>
        </row>
        <row r="4914">
          <cell r="F4914">
            <v>1</v>
          </cell>
          <cell r="J4914">
            <v>0</v>
          </cell>
        </row>
        <row r="4915">
          <cell r="F4915">
            <v>1</v>
          </cell>
          <cell r="J4915">
            <v>0</v>
          </cell>
        </row>
        <row r="4916">
          <cell r="F4916">
            <v>1</v>
          </cell>
          <cell r="J4916">
            <v>0</v>
          </cell>
        </row>
        <row r="4917">
          <cell r="F4917">
            <v>2</v>
          </cell>
          <cell r="J4917">
            <v>0</v>
          </cell>
        </row>
        <row r="4918">
          <cell r="F4918">
            <v>3</v>
          </cell>
          <cell r="J4918">
            <v>0</v>
          </cell>
        </row>
        <row r="4919">
          <cell r="F4919">
            <v>2</v>
          </cell>
          <cell r="J4919">
            <v>0</v>
          </cell>
        </row>
        <row r="4920">
          <cell r="F4920">
            <v>2</v>
          </cell>
          <cell r="J4920">
            <v>0</v>
          </cell>
        </row>
        <row r="4921">
          <cell r="F4921">
            <v>3</v>
          </cell>
          <cell r="J4921">
            <v>0</v>
          </cell>
        </row>
        <row r="4922">
          <cell r="F4922">
            <v>4</v>
          </cell>
          <cell r="J4922">
            <v>0</v>
          </cell>
        </row>
        <row r="4923">
          <cell r="F4923">
            <v>6</v>
          </cell>
          <cell r="J4923">
            <v>0</v>
          </cell>
        </row>
        <row r="4924">
          <cell r="F4924">
            <v>3</v>
          </cell>
          <cell r="J4924">
            <v>0</v>
          </cell>
        </row>
        <row r="4925">
          <cell r="F4925">
            <v>4</v>
          </cell>
          <cell r="J4925">
            <v>0</v>
          </cell>
        </row>
        <row r="4926">
          <cell r="F4926">
            <v>6</v>
          </cell>
          <cell r="J4926">
            <v>0</v>
          </cell>
        </row>
        <row r="4927">
          <cell r="F4927">
            <v>2</v>
          </cell>
          <cell r="J4927">
            <v>0</v>
          </cell>
        </row>
        <row r="4928">
          <cell r="F4928">
            <v>5</v>
          </cell>
          <cell r="J4928">
            <v>0</v>
          </cell>
        </row>
        <row r="4929">
          <cell r="F4929">
            <v>4</v>
          </cell>
          <cell r="J4929">
            <v>0</v>
          </cell>
        </row>
        <row r="4930">
          <cell r="F4930">
            <v>8</v>
          </cell>
          <cell r="J4930">
            <v>0</v>
          </cell>
        </row>
        <row r="4931">
          <cell r="F4931">
            <v>7</v>
          </cell>
          <cell r="J4931">
            <v>0</v>
          </cell>
        </row>
        <row r="4932">
          <cell r="F4932">
            <v>6</v>
          </cell>
          <cell r="J4932">
            <v>0</v>
          </cell>
        </row>
        <row r="4933">
          <cell r="F4933">
            <v>7</v>
          </cell>
          <cell r="J4933">
            <v>0</v>
          </cell>
        </row>
        <row r="4934">
          <cell r="F4934">
            <v>6</v>
          </cell>
          <cell r="J4934">
            <v>0</v>
          </cell>
        </row>
        <row r="4935">
          <cell r="F4935">
            <v>8</v>
          </cell>
          <cell r="J4935">
            <v>0</v>
          </cell>
        </row>
        <row r="4936">
          <cell r="F4936">
            <v>1</v>
          </cell>
          <cell r="J4936">
            <v>0</v>
          </cell>
        </row>
        <row r="4937">
          <cell r="F4937">
            <v>2</v>
          </cell>
          <cell r="J4937">
            <v>0</v>
          </cell>
        </row>
        <row r="4938">
          <cell r="F4938">
            <v>1</v>
          </cell>
          <cell r="J4938">
            <v>0</v>
          </cell>
        </row>
        <row r="4939">
          <cell r="F4939">
            <v>1</v>
          </cell>
          <cell r="J4939">
            <v>0</v>
          </cell>
        </row>
        <row r="4940">
          <cell r="F4940">
            <v>2</v>
          </cell>
          <cell r="J4940">
            <v>0</v>
          </cell>
        </row>
        <row r="4941">
          <cell r="F4941">
            <v>2</v>
          </cell>
          <cell r="J4941">
            <v>0</v>
          </cell>
        </row>
        <row r="4942">
          <cell r="F4942">
            <v>3</v>
          </cell>
          <cell r="J4942">
            <v>0</v>
          </cell>
        </row>
        <row r="4943">
          <cell r="F4943">
            <v>2</v>
          </cell>
          <cell r="J4943">
            <v>0</v>
          </cell>
        </row>
        <row r="4944">
          <cell r="F4944">
            <v>2</v>
          </cell>
          <cell r="J4944">
            <v>0</v>
          </cell>
        </row>
        <row r="4945">
          <cell r="F4945">
            <v>3</v>
          </cell>
          <cell r="J4945">
            <v>0</v>
          </cell>
        </row>
        <row r="4946">
          <cell r="F4946">
            <v>4</v>
          </cell>
          <cell r="J4946">
            <v>0</v>
          </cell>
        </row>
        <row r="4947">
          <cell r="F4947">
            <v>6</v>
          </cell>
          <cell r="J4947">
            <v>0</v>
          </cell>
        </row>
        <row r="4948">
          <cell r="F4948">
            <v>5</v>
          </cell>
          <cell r="J4948">
            <v>0</v>
          </cell>
        </row>
        <row r="4949">
          <cell r="F4949">
            <v>5</v>
          </cell>
          <cell r="J4949">
            <v>0</v>
          </cell>
        </row>
        <row r="4950">
          <cell r="F4950">
            <v>5</v>
          </cell>
          <cell r="J4950">
            <v>0</v>
          </cell>
        </row>
        <row r="4951">
          <cell r="F4951">
            <v>4</v>
          </cell>
          <cell r="J4951">
            <v>0</v>
          </cell>
        </row>
        <row r="4952">
          <cell r="F4952">
            <v>5</v>
          </cell>
          <cell r="J4952">
            <v>0</v>
          </cell>
        </row>
        <row r="4953">
          <cell r="F4953">
            <v>4</v>
          </cell>
          <cell r="J4953">
            <v>0</v>
          </cell>
        </row>
        <row r="4954">
          <cell r="F4954">
            <v>8</v>
          </cell>
          <cell r="J4954">
            <v>0</v>
          </cell>
        </row>
        <row r="4955">
          <cell r="F4955">
            <v>8</v>
          </cell>
          <cell r="J4955">
            <v>0</v>
          </cell>
        </row>
        <row r="4956">
          <cell r="F4956">
            <v>7</v>
          </cell>
          <cell r="J4956">
            <v>0</v>
          </cell>
        </row>
        <row r="4957">
          <cell r="F4957">
            <v>7</v>
          </cell>
          <cell r="J4957">
            <v>0</v>
          </cell>
        </row>
        <row r="4958">
          <cell r="F4958">
            <v>6</v>
          </cell>
          <cell r="J4958">
            <v>0</v>
          </cell>
        </row>
        <row r="4959">
          <cell r="F4959">
            <v>8</v>
          </cell>
          <cell r="J4959">
            <v>0</v>
          </cell>
        </row>
        <row r="4960">
          <cell r="F4960">
            <v>1</v>
          </cell>
          <cell r="J4960">
            <v>0</v>
          </cell>
        </row>
        <row r="4961">
          <cell r="F4961">
            <v>3</v>
          </cell>
          <cell r="J4961">
            <v>0</v>
          </cell>
        </row>
        <row r="4962">
          <cell r="F4962">
            <v>1</v>
          </cell>
          <cell r="J4962">
            <v>0</v>
          </cell>
        </row>
        <row r="4963">
          <cell r="F4963">
            <v>1</v>
          </cell>
          <cell r="J4963">
            <v>0</v>
          </cell>
        </row>
        <row r="4964">
          <cell r="F4964">
            <v>1</v>
          </cell>
          <cell r="J4964">
            <v>0</v>
          </cell>
        </row>
        <row r="4965">
          <cell r="F4965">
            <v>1</v>
          </cell>
          <cell r="J4965">
            <v>0</v>
          </cell>
        </row>
        <row r="4966">
          <cell r="F4966">
            <v>1</v>
          </cell>
          <cell r="J4966">
            <v>0</v>
          </cell>
        </row>
        <row r="4967">
          <cell r="F4967">
            <v>1</v>
          </cell>
          <cell r="J4967">
            <v>0</v>
          </cell>
        </row>
        <row r="4968">
          <cell r="F4968">
            <v>2</v>
          </cell>
          <cell r="J4968">
            <v>0</v>
          </cell>
        </row>
        <row r="4969">
          <cell r="F4969">
            <v>3</v>
          </cell>
          <cell r="J4969">
            <v>0</v>
          </cell>
        </row>
        <row r="4970">
          <cell r="F4970">
            <v>1</v>
          </cell>
          <cell r="J4970">
            <v>0</v>
          </cell>
        </row>
        <row r="4971">
          <cell r="F4971">
            <v>1</v>
          </cell>
          <cell r="J4971">
            <v>0</v>
          </cell>
        </row>
        <row r="4972">
          <cell r="F4972">
            <v>2</v>
          </cell>
          <cell r="J4972">
            <v>0</v>
          </cell>
        </row>
        <row r="4973">
          <cell r="F4973">
            <v>1</v>
          </cell>
          <cell r="J4973">
            <v>0</v>
          </cell>
        </row>
        <row r="4974">
          <cell r="F4974">
            <v>1</v>
          </cell>
          <cell r="J4974">
            <v>0</v>
          </cell>
        </row>
        <row r="4975">
          <cell r="F4975">
            <v>2</v>
          </cell>
          <cell r="J4975">
            <v>0</v>
          </cell>
        </row>
        <row r="4976">
          <cell r="F4976">
            <v>5</v>
          </cell>
          <cell r="J4976">
            <v>1130</v>
          </cell>
        </row>
        <row r="4977">
          <cell r="F4977">
            <v>3</v>
          </cell>
          <cell r="J4977">
            <v>0</v>
          </cell>
        </row>
        <row r="4978">
          <cell r="F4978">
            <v>3</v>
          </cell>
          <cell r="J4978">
            <v>0</v>
          </cell>
        </row>
        <row r="4979">
          <cell r="F4979">
            <v>4</v>
          </cell>
          <cell r="J4979">
            <v>0</v>
          </cell>
        </row>
        <row r="4980">
          <cell r="F4980">
            <v>5</v>
          </cell>
          <cell r="J4980">
            <v>0</v>
          </cell>
        </row>
        <row r="4981">
          <cell r="F4981">
            <v>4</v>
          </cell>
          <cell r="J4981">
            <v>0</v>
          </cell>
        </row>
        <row r="4982">
          <cell r="F4982">
            <v>8</v>
          </cell>
          <cell r="J4982">
            <v>0</v>
          </cell>
        </row>
        <row r="4983">
          <cell r="F4983">
            <v>8</v>
          </cell>
          <cell r="J4983">
            <v>0</v>
          </cell>
        </row>
        <row r="4984">
          <cell r="F4984">
            <v>8</v>
          </cell>
          <cell r="J4984">
            <v>0</v>
          </cell>
        </row>
        <row r="4985">
          <cell r="F4985">
            <v>7</v>
          </cell>
          <cell r="J4985">
            <v>0</v>
          </cell>
        </row>
        <row r="4986">
          <cell r="F4986">
            <v>6</v>
          </cell>
          <cell r="J4986">
            <v>0</v>
          </cell>
        </row>
        <row r="4987">
          <cell r="F4987">
            <v>8</v>
          </cell>
          <cell r="J4987">
            <v>0</v>
          </cell>
        </row>
        <row r="4988">
          <cell r="F4988">
            <v>1</v>
          </cell>
          <cell r="J4988">
            <v>0</v>
          </cell>
        </row>
        <row r="4989">
          <cell r="F4989">
            <v>2</v>
          </cell>
          <cell r="J4989">
            <v>0</v>
          </cell>
        </row>
        <row r="4990">
          <cell r="F4990">
            <v>1</v>
          </cell>
          <cell r="J4990">
            <v>0</v>
          </cell>
        </row>
        <row r="4991">
          <cell r="F4991">
            <v>1</v>
          </cell>
          <cell r="J4991">
            <v>0</v>
          </cell>
        </row>
        <row r="4992">
          <cell r="F4992">
            <v>1</v>
          </cell>
          <cell r="J4992">
            <v>0</v>
          </cell>
        </row>
        <row r="4993">
          <cell r="F4993">
            <v>1</v>
          </cell>
          <cell r="J4993">
            <v>0</v>
          </cell>
        </row>
        <row r="4994">
          <cell r="F4994">
            <v>2</v>
          </cell>
          <cell r="J4994">
            <v>0</v>
          </cell>
        </row>
        <row r="4995">
          <cell r="F4995">
            <v>1</v>
          </cell>
          <cell r="J4995">
            <v>0</v>
          </cell>
        </row>
        <row r="4996">
          <cell r="F4996">
            <v>1</v>
          </cell>
          <cell r="J4996">
            <v>0</v>
          </cell>
        </row>
        <row r="4997">
          <cell r="F4997">
            <v>1</v>
          </cell>
          <cell r="J4997">
            <v>0</v>
          </cell>
        </row>
        <row r="4998">
          <cell r="F4998">
            <v>2</v>
          </cell>
          <cell r="J4998">
            <v>0</v>
          </cell>
        </row>
        <row r="4999">
          <cell r="F4999">
            <v>2</v>
          </cell>
          <cell r="J4999">
            <v>0</v>
          </cell>
        </row>
        <row r="5000">
          <cell r="F5000">
            <v>2</v>
          </cell>
          <cell r="J5000">
            <v>0</v>
          </cell>
        </row>
        <row r="5001">
          <cell r="F5001">
            <v>2</v>
          </cell>
          <cell r="J5001">
            <v>0</v>
          </cell>
        </row>
        <row r="5002">
          <cell r="F5002">
            <v>1</v>
          </cell>
          <cell r="J5002">
            <v>0</v>
          </cell>
        </row>
        <row r="5003">
          <cell r="F5003">
            <v>3</v>
          </cell>
          <cell r="J5003">
            <v>0</v>
          </cell>
        </row>
        <row r="5004">
          <cell r="F5004">
            <v>1</v>
          </cell>
          <cell r="J5004">
            <v>0</v>
          </cell>
        </row>
        <row r="5005">
          <cell r="F5005">
            <v>5</v>
          </cell>
          <cell r="J5005">
            <v>0</v>
          </cell>
        </row>
        <row r="5006">
          <cell r="F5006">
            <v>3</v>
          </cell>
          <cell r="J5006">
            <v>0</v>
          </cell>
        </row>
        <row r="5007">
          <cell r="F5007">
            <v>5</v>
          </cell>
          <cell r="J5007">
            <v>0</v>
          </cell>
        </row>
        <row r="5008">
          <cell r="F5008">
            <v>1</v>
          </cell>
          <cell r="J5008">
            <v>0</v>
          </cell>
        </row>
        <row r="5009">
          <cell r="F5009">
            <v>1</v>
          </cell>
          <cell r="J5009">
            <v>0</v>
          </cell>
        </row>
        <row r="5010">
          <cell r="F5010">
            <v>1</v>
          </cell>
          <cell r="J5010">
            <v>0</v>
          </cell>
        </row>
        <row r="5011">
          <cell r="F5011">
            <v>2</v>
          </cell>
          <cell r="J5011">
            <v>0</v>
          </cell>
        </row>
        <row r="5012">
          <cell r="F5012">
            <v>2</v>
          </cell>
          <cell r="J5012">
            <v>0</v>
          </cell>
        </row>
        <row r="5013">
          <cell r="F5013">
            <v>4</v>
          </cell>
          <cell r="J5013">
            <v>0</v>
          </cell>
        </row>
        <row r="5014">
          <cell r="F5014">
            <v>4</v>
          </cell>
          <cell r="J5014">
            <v>0</v>
          </cell>
        </row>
        <row r="5015">
          <cell r="F5015">
            <v>6</v>
          </cell>
          <cell r="J5015">
            <v>0</v>
          </cell>
        </row>
        <row r="5016">
          <cell r="F5016">
            <v>3</v>
          </cell>
          <cell r="J5016">
            <v>0</v>
          </cell>
        </row>
        <row r="5017">
          <cell r="F5017">
            <v>5</v>
          </cell>
          <cell r="J5017">
            <v>0</v>
          </cell>
        </row>
        <row r="5018">
          <cell r="F5018">
            <v>4</v>
          </cell>
          <cell r="J5018">
            <v>0</v>
          </cell>
        </row>
        <row r="5019">
          <cell r="F5019">
            <v>8</v>
          </cell>
          <cell r="J5019">
            <v>0</v>
          </cell>
        </row>
        <row r="5020">
          <cell r="F5020">
            <v>7</v>
          </cell>
          <cell r="J5020">
            <v>0</v>
          </cell>
        </row>
        <row r="5021">
          <cell r="F5021">
            <v>6</v>
          </cell>
          <cell r="J5021">
            <v>0</v>
          </cell>
        </row>
        <row r="5022">
          <cell r="F5022">
            <v>6</v>
          </cell>
          <cell r="J5022">
            <v>0</v>
          </cell>
        </row>
        <row r="5023">
          <cell r="F5023">
            <v>6</v>
          </cell>
          <cell r="J5023">
            <v>0</v>
          </cell>
        </row>
        <row r="5024">
          <cell r="F5024">
            <v>8</v>
          </cell>
          <cell r="J5024">
            <v>0</v>
          </cell>
        </row>
        <row r="5025">
          <cell r="F5025">
            <v>1</v>
          </cell>
          <cell r="J5025">
            <v>0</v>
          </cell>
        </row>
        <row r="5026">
          <cell r="F5026">
            <v>2</v>
          </cell>
          <cell r="J5026">
            <v>0</v>
          </cell>
        </row>
        <row r="5027">
          <cell r="F5027">
            <v>1</v>
          </cell>
          <cell r="J5027">
            <v>0</v>
          </cell>
        </row>
        <row r="5028">
          <cell r="F5028">
            <v>1</v>
          </cell>
          <cell r="J5028">
            <v>0</v>
          </cell>
        </row>
        <row r="5029">
          <cell r="F5029">
            <v>2</v>
          </cell>
          <cell r="J5029">
            <v>0</v>
          </cell>
        </row>
        <row r="5030">
          <cell r="F5030">
            <v>2</v>
          </cell>
          <cell r="J5030">
            <v>0</v>
          </cell>
        </row>
        <row r="5031">
          <cell r="F5031">
            <v>4</v>
          </cell>
          <cell r="J5031">
            <v>0</v>
          </cell>
        </row>
        <row r="5032">
          <cell r="F5032">
            <v>2</v>
          </cell>
          <cell r="J5032">
            <v>0</v>
          </cell>
        </row>
        <row r="5033">
          <cell r="F5033">
            <v>3</v>
          </cell>
          <cell r="J5033">
            <v>0</v>
          </cell>
        </row>
        <row r="5034">
          <cell r="F5034">
            <v>3</v>
          </cell>
          <cell r="J5034">
            <v>0</v>
          </cell>
        </row>
        <row r="5035">
          <cell r="F5035">
            <v>4</v>
          </cell>
          <cell r="J5035">
            <v>0</v>
          </cell>
        </row>
        <row r="5036">
          <cell r="F5036">
            <v>6</v>
          </cell>
          <cell r="J5036">
            <v>0</v>
          </cell>
        </row>
        <row r="5037">
          <cell r="F5037">
            <v>2</v>
          </cell>
          <cell r="J5037">
            <v>0</v>
          </cell>
        </row>
        <row r="5038">
          <cell r="F5038">
            <v>2</v>
          </cell>
          <cell r="J5038">
            <v>0</v>
          </cell>
        </row>
        <row r="5039">
          <cell r="F5039">
            <v>3</v>
          </cell>
          <cell r="J5039">
            <v>0</v>
          </cell>
        </row>
        <row r="5040">
          <cell r="F5040">
            <v>2</v>
          </cell>
          <cell r="J5040">
            <v>0</v>
          </cell>
        </row>
        <row r="5041">
          <cell r="F5041">
            <v>5</v>
          </cell>
          <cell r="J5041">
            <v>0</v>
          </cell>
        </row>
        <row r="5042">
          <cell r="F5042">
            <v>4</v>
          </cell>
          <cell r="J5042">
            <v>0</v>
          </cell>
        </row>
        <row r="5043">
          <cell r="F5043">
            <v>7</v>
          </cell>
          <cell r="J5043">
            <v>0</v>
          </cell>
        </row>
        <row r="5044">
          <cell r="F5044">
            <v>7</v>
          </cell>
          <cell r="J5044">
            <v>0</v>
          </cell>
        </row>
        <row r="5045">
          <cell r="F5045">
            <v>7</v>
          </cell>
          <cell r="J5045">
            <v>0</v>
          </cell>
        </row>
        <row r="5046">
          <cell r="F5046">
            <v>7</v>
          </cell>
          <cell r="J5046">
            <v>0</v>
          </cell>
        </row>
        <row r="5047">
          <cell r="F5047">
            <v>6</v>
          </cell>
          <cell r="J5047">
            <v>0</v>
          </cell>
        </row>
        <row r="5048">
          <cell r="F5048">
            <v>8</v>
          </cell>
          <cell r="J5048">
            <v>0</v>
          </cell>
        </row>
        <row r="5049">
          <cell r="F5049">
            <v>2</v>
          </cell>
          <cell r="J5049">
            <v>0</v>
          </cell>
        </row>
        <row r="5050">
          <cell r="F5050">
            <v>3</v>
          </cell>
          <cell r="J5050">
            <v>0</v>
          </cell>
        </row>
        <row r="5051">
          <cell r="F5051">
            <v>2</v>
          </cell>
          <cell r="J5051">
            <v>0</v>
          </cell>
        </row>
        <row r="5052">
          <cell r="F5052">
            <v>1</v>
          </cell>
          <cell r="J5052">
            <v>0</v>
          </cell>
        </row>
        <row r="5053">
          <cell r="F5053">
            <v>1</v>
          </cell>
          <cell r="J5053">
            <v>0</v>
          </cell>
        </row>
        <row r="5054">
          <cell r="F5054">
            <v>1</v>
          </cell>
          <cell r="J5054">
            <v>0</v>
          </cell>
        </row>
        <row r="5055">
          <cell r="F5055">
            <v>1</v>
          </cell>
          <cell r="J5055">
            <v>0</v>
          </cell>
        </row>
        <row r="5056">
          <cell r="F5056">
            <v>2</v>
          </cell>
          <cell r="J5056">
            <v>0</v>
          </cell>
        </row>
        <row r="5057">
          <cell r="F5057">
            <v>4</v>
          </cell>
          <cell r="J5057">
            <v>0</v>
          </cell>
        </row>
        <row r="5058">
          <cell r="F5058">
            <v>4</v>
          </cell>
          <cell r="J5058">
            <v>0</v>
          </cell>
        </row>
        <row r="5059">
          <cell r="F5059">
            <v>6</v>
          </cell>
          <cell r="J5059">
            <v>0</v>
          </cell>
        </row>
        <row r="5060">
          <cell r="F5060">
            <v>3</v>
          </cell>
          <cell r="J5060">
            <v>0</v>
          </cell>
        </row>
        <row r="5061">
          <cell r="F5061">
            <v>5</v>
          </cell>
          <cell r="J5061">
            <v>0</v>
          </cell>
        </row>
        <row r="5062">
          <cell r="F5062">
            <v>4</v>
          </cell>
          <cell r="J5062">
            <v>0</v>
          </cell>
        </row>
        <row r="5063">
          <cell r="F5063">
            <v>8</v>
          </cell>
          <cell r="J5063">
            <v>0</v>
          </cell>
        </row>
        <row r="5064">
          <cell r="F5064">
            <v>8</v>
          </cell>
          <cell r="J5064">
            <v>0</v>
          </cell>
        </row>
        <row r="5065">
          <cell r="F5065">
            <v>7</v>
          </cell>
          <cell r="J5065">
            <v>0</v>
          </cell>
        </row>
        <row r="5066">
          <cell r="F5066">
            <v>7</v>
          </cell>
          <cell r="J5066">
            <v>0</v>
          </cell>
        </row>
        <row r="5067">
          <cell r="F5067">
            <v>6</v>
          </cell>
          <cell r="J5067">
            <v>0</v>
          </cell>
        </row>
        <row r="5068">
          <cell r="F5068">
            <v>8</v>
          </cell>
          <cell r="J5068">
            <v>0</v>
          </cell>
        </row>
        <row r="5069">
          <cell r="F5069">
            <v>1</v>
          </cell>
          <cell r="J5069">
            <v>0</v>
          </cell>
        </row>
        <row r="5070">
          <cell r="F5070">
            <v>2</v>
          </cell>
          <cell r="J5070">
            <v>0</v>
          </cell>
        </row>
        <row r="5071">
          <cell r="F5071">
            <v>1</v>
          </cell>
          <cell r="J5071">
            <v>0</v>
          </cell>
        </row>
        <row r="5072">
          <cell r="F5072">
            <v>1</v>
          </cell>
          <cell r="J5072">
            <v>0</v>
          </cell>
        </row>
        <row r="5073">
          <cell r="F5073">
            <v>2</v>
          </cell>
          <cell r="J5073">
            <v>0</v>
          </cell>
        </row>
        <row r="5074">
          <cell r="F5074">
            <v>2</v>
          </cell>
          <cell r="J5074">
            <v>0</v>
          </cell>
        </row>
        <row r="5075">
          <cell r="F5075">
            <v>1</v>
          </cell>
          <cell r="J5075">
            <v>0</v>
          </cell>
        </row>
        <row r="5076">
          <cell r="F5076">
            <v>1</v>
          </cell>
          <cell r="J5076">
            <v>0</v>
          </cell>
        </row>
        <row r="5077">
          <cell r="F5077">
            <v>1</v>
          </cell>
          <cell r="J5077">
            <v>0</v>
          </cell>
        </row>
        <row r="5078">
          <cell r="F5078">
            <v>3</v>
          </cell>
          <cell r="J5078">
            <v>0</v>
          </cell>
        </row>
        <row r="5079">
          <cell r="F5079">
            <v>2</v>
          </cell>
          <cell r="J5079">
            <v>0</v>
          </cell>
        </row>
        <row r="5080">
          <cell r="F5080">
            <v>2</v>
          </cell>
          <cell r="J5080">
            <v>0</v>
          </cell>
        </row>
        <row r="5081">
          <cell r="F5081">
            <v>4</v>
          </cell>
          <cell r="J5081">
            <v>0</v>
          </cell>
        </row>
        <row r="5082">
          <cell r="F5082">
            <v>6</v>
          </cell>
          <cell r="J5082">
            <v>0</v>
          </cell>
        </row>
        <row r="5083">
          <cell r="F5083">
            <v>3</v>
          </cell>
          <cell r="J5083">
            <v>0</v>
          </cell>
        </row>
        <row r="5084">
          <cell r="F5084">
            <v>2</v>
          </cell>
          <cell r="J5084">
            <v>0</v>
          </cell>
        </row>
        <row r="5085">
          <cell r="F5085">
            <v>5</v>
          </cell>
          <cell r="J5085">
            <v>0</v>
          </cell>
        </row>
        <row r="5086">
          <cell r="F5086">
            <v>2</v>
          </cell>
          <cell r="J5086">
            <v>0</v>
          </cell>
        </row>
        <row r="5087">
          <cell r="F5087">
            <v>5</v>
          </cell>
          <cell r="J5087">
            <v>0</v>
          </cell>
        </row>
        <row r="5088">
          <cell r="F5088">
            <v>2</v>
          </cell>
          <cell r="J5088">
            <v>0</v>
          </cell>
        </row>
        <row r="5089">
          <cell r="F5089">
            <v>2</v>
          </cell>
          <cell r="J5089">
            <v>0</v>
          </cell>
        </row>
        <row r="5090">
          <cell r="F5090">
            <v>2</v>
          </cell>
          <cell r="J5090">
            <v>0</v>
          </cell>
        </row>
        <row r="5091">
          <cell r="F5091">
            <v>1</v>
          </cell>
          <cell r="J5091">
            <v>0</v>
          </cell>
        </row>
        <row r="5092">
          <cell r="F5092">
            <v>1</v>
          </cell>
          <cell r="J5092">
            <v>0</v>
          </cell>
        </row>
        <row r="5093">
          <cell r="F5093">
            <v>1</v>
          </cell>
          <cell r="J5093">
            <v>0</v>
          </cell>
        </row>
        <row r="5094">
          <cell r="F5094">
            <v>1</v>
          </cell>
          <cell r="J5094">
            <v>0</v>
          </cell>
        </row>
        <row r="5095">
          <cell r="F5095">
            <v>2</v>
          </cell>
          <cell r="J5095">
            <v>0</v>
          </cell>
        </row>
        <row r="5096">
          <cell r="F5096">
            <v>6</v>
          </cell>
          <cell r="J5096">
            <v>0</v>
          </cell>
        </row>
        <row r="5097">
          <cell r="F5097">
            <v>7</v>
          </cell>
          <cell r="J5097">
            <v>0</v>
          </cell>
        </row>
        <row r="5098">
          <cell r="F5098">
            <v>7</v>
          </cell>
          <cell r="J5098">
            <v>0</v>
          </cell>
        </row>
        <row r="5099">
          <cell r="F5099">
            <v>5</v>
          </cell>
          <cell r="J5099">
            <v>0</v>
          </cell>
        </row>
        <row r="5100">
          <cell r="F5100">
            <v>5</v>
          </cell>
          <cell r="J5100">
            <v>0</v>
          </cell>
        </row>
        <row r="5101">
          <cell r="F5101">
            <v>5</v>
          </cell>
          <cell r="J5101">
            <v>0</v>
          </cell>
        </row>
        <row r="5102">
          <cell r="F5102">
            <v>8</v>
          </cell>
          <cell r="J5102">
            <v>0</v>
          </cell>
        </row>
        <row r="5103">
          <cell r="F5103">
            <v>8</v>
          </cell>
          <cell r="J5103">
            <v>0</v>
          </cell>
        </row>
        <row r="5104">
          <cell r="F5104">
            <v>7</v>
          </cell>
          <cell r="J5104">
            <v>0</v>
          </cell>
        </row>
        <row r="5105">
          <cell r="F5105">
            <v>7</v>
          </cell>
          <cell r="J5105">
            <v>0</v>
          </cell>
        </row>
        <row r="5106">
          <cell r="F5106">
            <v>6</v>
          </cell>
          <cell r="J5106">
            <v>0</v>
          </cell>
        </row>
        <row r="5107">
          <cell r="F5107">
            <v>11</v>
          </cell>
          <cell r="J5107">
            <v>0</v>
          </cell>
        </row>
        <row r="5108">
          <cell r="F5108">
            <v>1</v>
          </cell>
          <cell r="J5108">
            <v>0</v>
          </cell>
        </row>
        <row r="5109">
          <cell r="F5109">
            <v>2</v>
          </cell>
          <cell r="J5109">
            <v>0</v>
          </cell>
        </row>
        <row r="5110">
          <cell r="F5110">
            <v>1</v>
          </cell>
          <cell r="J5110">
            <v>0</v>
          </cell>
        </row>
        <row r="5111">
          <cell r="F5111">
            <v>1</v>
          </cell>
          <cell r="J5111">
            <v>0</v>
          </cell>
        </row>
        <row r="5112">
          <cell r="F5112">
            <v>2</v>
          </cell>
          <cell r="J5112">
            <v>0</v>
          </cell>
        </row>
        <row r="5113">
          <cell r="F5113">
            <v>2</v>
          </cell>
          <cell r="J5113">
            <v>0</v>
          </cell>
        </row>
        <row r="5114">
          <cell r="F5114">
            <v>1</v>
          </cell>
          <cell r="J5114">
            <v>0</v>
          </cell>
        </row>
        <row r="5115">
          <cell r="F5115">
            <v>1</v>
          </cell>
          <cell r="J5115">
            <v>0</v>
          </cell>
        </row>
        <row r="5116">
          <cell r="F5116">
            <v>2</v>
          </cell>
          <cell r="J5116">
            <v>0</v>
          </cell>
        </row>
        <row r="5117">
          <cell r="F5117">
            <v>2</v>
          </cell>
          <cell r="J5117">
            <v>0</v>
          </cell>
        </row>
        <row r="5118">
          <cell r="F5118">
            <v>1</v>
          </cell>
          <cell r="J5118">
            <v>0</v>
          </cell>
        </row>
        <row r="5119">
          <cell r="F5119">
            <v>2</v>
          </cell>
          <cell r="J5119">
            <v>0</v>
          </cell>
        </row>
        <row r="5120">
          <cell r="F5120">
            <v>1</v>
          </cell>
          <cell r="J5120">
            <v>0</v>
          </cell>
        </row>
        <row r="5121">
          <cell r="F5121">
            <v>1</v>
          </cell>
          <cell r="J5121">
            <v>0</v>
          </cell>
        </row>
        <row r="5122">
          <cell r="F5122">
            <v>2</v>
          </cell>
          <cell r="J5122">
            <v>0</v>
          </cell>
        </row>
        <row r="5123">
          <cell r="F5123">
            <v>2</v>
          </cell>
          <cell r="J5123">
            <v>0</v>
          </cell>
        </row>
        <row r="5124">
          <cell r="F5124">
            <v>3</v>
          </cell>
          <cell r="J5124">
            <v>0</v>
          </cell>
        </row>
        <row r="5125">
          <cell r="F5125">
            <v>2</v>
          </cell>
          <cell r="J5125">
            <v>0</v>
          </cell>
        </row>
        <row r="5126">
          <cell r="F5126">
            <v>3</v>
          </cell>
          <cell r="J5126">
            <v>0</v>
          </cell>
        </row>
        <row r="5127">
          <cell r="F5127">
            <v>2</v>
          </cell>
          <cell r="J5127">
            <v>0</v>
          </cell>
        </row>
        <row r="5128">
          <cell r="F5128">
            <v>5</v>
          </cell>
          <cell r="J5128">
            <v>0</v>
          </cell>
        </row>
        <row r="5129">
          <cell r="F5129">
            <v>4</v>
          </cell>
          <cell r="J5129">
            <v>0</v>
          </cell>
        </row>
        <row r="5130">
          <cell r="F5130">
            <v>1</v>
          </cell>
          <cell r="J5130">
            <v>0</v>
          </cell>
        </row>
        <row r="5131">
          <cell r="F5131">
            <v>2</v>
          </cell>
          <cell r="J5131">
            <v>0</v>
          </cell>
        </row>
        <row r="5132">
          <cell r="F5132">
            <v>1</v>
          </cell>
          <cell r="J5132">
            <v>0</v>
          </cell>
        </row>
        <row r="5133">
          <cell r="F5133">
            <v>1</v>
          </cell>
          <cell r="J5133">
            <v>0</v>
          </cell>
        </row>
        <row r="5134">
          <cell r="F5134">
            <v>2</v>
          </cell>
          <cell r="J5134">
            <v>0</v>
          </cell>
        </row>
        <row r="5135">
          <cell r="F5135">
            <v>1</v>
          </cell>
          <cell r="J5135">
            <v>0</v>
          </cell>
        </row>
        <row r="5136">
          <cell r="F5136">
            <v>1</v>
          </cell>
          <cell r="J5136">
            <v>0</v>
          </cell>
        </row>
        <row r="5137">
          <cell r="F5137">
            <v>2</v>
          </cell>
          <cell r="J5137">
            <v>0</v>
          </cell>
        </row>
        <row r="5138">
          <cell r="F5138">
            <v>2</v>
          </cell>
          <cell r="J5138">
            <v>0</v>
          </cell>
        </row>
        <row r="5139">
          <cell r="F5139">
            <v>1</v>
          </cell>
          <cell r="J5139">
            <v>0</v>
          </cell>
        </row>
        <row r="5140">
          <cell r="F5140">
            <v>2</v>
          </cell>
          <cell r="J5140">
            <v>0</v>
          </cell>
        </row>
        <row r="5141">
          <cell r="F5141">
            <v>1</v>
          </cell>
          <cell r="J5141">
            <v>0</v>
          </cell>
        </row>
        <row r="5142">
          <cell r="F5142">
            <v>2</v>
          </cell>
          <cell r="J5142">
            <v>0</v>
          </cell>
        </row>
        <row r="5143">
          <cell r="F5143">
            <v>3</v>
          </cell>
          <cell r="J5143">
            <v>0</v>
          </cell>
        </row>
        <row r="5144">
          <cell r="F5144">
            <v>2</v>
          </cell>
          <cell r="J5144">
            <v>0</v>
          </cell>
        </row>
        <row r="5145">
          <cell r="F5145">
            <v>3</v>
          </cell>
          <cell r="J5145">
            <v>0</v>
          </cell>
        </row>
        <row r="5146">
          <cell r="F5146">
            <v>2</v>
          </cell>
          <cell r="J5146">
            <v>0</v>
          </cell>
        </row>
        <row r="5147">
          <cell r="F5147">
            <v>3</v>
          </cell>
          <cell r="J5147">
            <v>0</v>
          </cell>
        </row>
        <row r="5148">
          <cell r="F5148">
            <v>1</v>
          </cell>
          <cell r="J5148">
            <v>0</v>
          </cell>
        </row>
        <row r="5149">
          <cell r="F5149">
            <v>2</v>
          </cell>
          <cell r="J5149">
            <v>0</v>
          </cell>
        </row>
        <row r="5150">
          <cell r="F5150">
            <v>1</v>
          </cell>
          <cell r="J5150">
            <v>0</v>
          </cell>
        </row>
        <row r="5151">
          <cell r="F5151">
            <v>2</v>
          </cell>
          <cell r="J5151">
            <v>0</v>
          </cell>
        </row>
        <row r="5152">
          <cell r="F5152">
            <v>3</v>
          </cell>
          <cell r="J5152">
            <v>0</v>
          </cell>
        </row>
        <row r="5153">
          <cell r="F5153">
            <v>2</v>
          </cell>
          <cell r="J5153">
            <v>0</v>
          </cell>
        </row>
        <row r="5154">
          <cell r="F5154">
            <v>2</v>
          </cell>
          <cell r="J5154">
            <v>0</v>
          </cell>
        </row>
        <row r="5155">
          <cell r="F5155">
            <v>2</v>
          </cell>
          <cell r="J5155">
            <v>0</v>
          </cell>
        </row>
        <row r="5156">
          <cell r="F5156">
            <v>3</v>
          </cell>
          <cell r="J5156">
            <v>0</v>
          </cell>
        </row>
        <row r="5157">
          <cell r="F5157">
            <v>2</v>
          </cell>
          <cell r="J5157">
            <v>0</v>
          </cell>
        </row>
        <row r="5158">
          <cell r="F5158">
            <v>2</v>
          </cell>
          <cell r="J5158">
            <v>0</v>
          </cell>
        </row>
        <row r="5159">
          <cell r="F5159">
            <v>3</v>
          </cell>
          <cell r="J5159">
            <v>0</v>
          </cell>
        </row>
        <row r="5160">
          <cell r="F5160">
            <v>1</v>
          </cell>
          <cell r="J5160">
            <v>0</v>
          </cell>
        </row>
        <row r="5161">
          <cell r="F5161">
            <v>3</v>
          </cell>
          <cell r="J5161">
            <v>0</v>
          </cell>
        </row>
        <row r="5162">
          <cell r="F5162">
            <v>1</v>
          </cell>
          <cell r="J5162">
            <v>0</v>
          </cell>
        </row>
        <row r="5163">
          <cell r="F5163">
            <v>1</v>
          </cell>
          <cell r="J5163">
            <v>0</v>
          </cell>
        </row>
        <row r="5164">
          <cell r="F5164">
            <v>2</v>
          </cell>
          <cell r="J5164">
            <v>0</v>
          </cell>
        </row>
        <row r="5165">
          <cell r="F5165">
            <v>1</v>
          </cell>
          <cell r="J5165">
            <v>0</v>
          </cell>
        </row>
        <row r="5166">
          <cell r="F5166">
            <v>1</v>
          </cell>
          <cell r="J5166">
            <v>0</v>
          </cell>
        </row>
        <row r="5167">
          <cell r="F5167">
            <v>2</v>
          </cell>
          <cell r="J5167">
            <v>0</v>
          </cell>
        </row>
        <row r="5168">
          <cell r="F5168">
            <v>2</v>
          </cell>
          <cell r="J5168">
            <v>0</v>
          </cell>
        </row>
        <row r="5169">
          <cell r="F5169">
            <v>2</v>
          </cell>
          <cell r="J5169">
            <v>0</v>
          </cell>
        </row>
        <row r="5170">
          <cell r="F5170">
            <v>2</v>
          </cell>
          <cell r="J5170">
            <v>0</v>
          </cell>
        </row>
        <row r="5171">
          <cell r="F5171">
            <v>3</v>
          </cell>
          <cell r="J5171">
            <v>0</v>
          </cell>
        </row>
        <row r="5172">
          <cell r="F5172">
            <v>1</v>
          </cell>
          <cell r="J5172">
            <v>0</v>
          </cell>
        </row>
        <row r="5173">
          <cell r="F5173">
            <v>3</v>
          </cell>
          <cell r="J5173">
            <v>0</v>
          </cell>
        </row>
        <row r="5174">
          <cell r="F5174">
            <v>1</v>
          </cell>
          <cell r="J5174">
            <v>0</v>
          </cell>
        </row>
        <row r="5175">
          <cell r="F5175">
            <v>2</v>
          </cell>
          <cell r="J5175">
            <v>0</v>
          </cell>
        </row>
        <row r="5176">
          <cell r="F5176">
            <v>2</v>
          </cell>
          <cell r="J5176">
            <v>0</v>
          </cell>
        </row>
        <row r="5177">
          <cell r="F5177">
            <v>1</v>
          </cell>
          <cell r="J5177">
            <v>0</v>
          </cell>
        </row>
        <row r="5178">
          <cell r="F5178">
            <v>1</v>
          </cell>
          <cell r="J5178">
            <v>0</v>
          </cell>
        </row>
        <row r="5179">
          <cell r="F5179">
            <v>2</v>
          </cell>
          <cell r="J5179">
            <v>0</v>
          </cell>
        </row>
        <row r="5180">
          <cell r="F5180">
            <v>2</v>
          </cell>
          <cell r="J5180">
            <v>0</v>
          </cell>
        </row>
        <row r="5181">
          <cell r="F5181">
            <v>1</v>
          </cell>
          <cell r="J5181">
            <v>0</v>
          </cell>
        </row>
        <row r="5182">
          <cell r="F5182">
            <v>2</v>
          </cell>
          <cell r="J5182">
            <v>0</v>
          </cell>
        </row>
        <row r="5183">
          <cell r="F5183">
            <v>3</v>
          </cell>
          <cell r="J5183">
            <v>0</v>
          </cell>
        </row>
        <row r="5184">
          <cell r="F5184">
            <v>1</v>
          </cell>
          <cell r="J5184">
            <v>0</v>
          </cell>
        </row>
        <row r="5185">
          <cell r="F5185">
            <v>2</v>
          </cell>
          <cell r="J5185">
            <v>0</v>
          </cell>
        </row>
        <row r="5186">
          <cell r="F5186">
            <v>2</v>
          </cell>
          <cell r="J5186">
            <v>0</v>
          </cell>
        </row>
        <row r="5187">
          <cell r="F5187">
            <v>1</v>
          </cell>
          <cell r="J5187">
            <v>0</v>
          </cell>
        </row>
        <row r="5188">
          <cell r="F5188">
            <v>2</v>
          </cell>
          <cell r="J5188">
            <v>0</v>
          </cell>
        </row>
        <row r="5189">
          <cell r="F5189">
            <v>1</v>
          </cell>
          <cell r="J5189">
            <v>0</v>
          </cell>
        </row>
        <row r="5190">
          <cell r="F5190">
            <v>1</v>
          </cell>
          <cell r="J5190">
            <v>0</v>
          </cell>
        </row>
        <row r="5191">
          <cell r="F5191">
            <v>2</v>
          </cell>
          <cell r="J5191">
            <v>0</v>
          </cell>
        </row>
        <row r="5192">
          <cell r="F5192">
            <v>2</v>
          </cell>
          <cell r="J5192">
            <v>0</v>
          </cell>
        </row>
        <row r="5193">
          <cell r="F5193">
            <v>1</v>
          </cell>
          <cell r="J5193">
            <v>0</v>
          </cell>
        </row>
        <row r="5194">
          <cell r="F5194">
            <v>2</v>
          </cell>
          <cell r="J5194">
            <v>0</v>
          </cell>
        </row>
        <row r="5195">
          <cell r="F5195">
            <v>3</v>
          </cell>
          <cell r="J5195">
            <v>0</v>
          </cell>
        </row>
        <row r="5196">
          <cell r="F5196">
            <v>1</v>
          </cell>
          <cell r="J5196">
            <v>0</v>
          </cell>
        </row>
        <row r="5197">
          <cell r="F5197">
            <v>2</v>
          </cell>
          <cell r="J5197">
            <v>0</v>
          </cell>
        </row>
        <row r="5198">
          <cell r="F5198">
            <v>2</v>
          </cell>
          <cell r="J5198">
            <v>0</v>
          </cell>
        </row>
        <row r="5199">
          <cell r="F5199">
            <v>1</v>
          </cell>
          <cell r="J5199">
            <v>0</v>
          </cell>
        </row>
        <row r="5200">
          <cell r="F5200">
            <v>2</v>
          </cell>
          <cell r="J5200">
            <v>0</v>
          </cell>
        </row>
        <row r="5201">
          <cell r="F5201">
            <v>2</v>
          </cell>
          <cell r="J5201">
            <v>0</v>
          </cell>
        </row>
        <row r="5202">
          <cell r="F5202">
            <v>2</v>
          </cell>
          <cell r="J5202">
            <v>0</v>
          </cell>
        </row>
        <row r="5203">
          <cell r="F5203">
            <v>2</v>
          </cell>
          <cell r="J5203">
            <v>0</v>
          </cell>
        </row>
        <row r="5204">
          <cell r="F5204">
            <v>2</v>
          </cell>
          <cell r="J5204">
            <v>0</v>
          </cell>
        </row>
        <row r="5205">
          <cell r="F5205">
            <v>2</v>
          </cell>
          <cell r="J5205">
            <v>0</v>
          </cell>
        </row>
        <row r="5206">
          <cell r="F5206">
            <v>1</v>
          </cell>
          <cell r="J5206">
            <v>0</v>
          </cell>
        </row>
        <row r="5207">
          <cell r="F5207">
            <v>2</v>
          </cell>
          <cell r="J5207">
            <v>0</v>
          </cell>
        </row>
        <row r="5208">
          <cell r="F5208">
            <v>1</v>
          </cell>
          <cell r="J5208">
            <v>0</v>
          </cell>
        </row>
        <row r="5209">
          <cell r="F5209">
            <v>2</v>
          </cell>
          <cell r="J5209">
            <v>0</v>
          </cell>
        </row>
        <row r="5210">
          <cell r="F5210">
            <v>1</v>
          </cell>
          <cell r="J5210">
            <v>0</v>
          </cell>
        </row>
        <row r="5211">
          <cell r="F5211">
            <v>1</v>
          </cell>
          <cell r="J5211">
            <v>0</v>
          </cell>
        </row>
        <row r="5212">
          <cell r="F5212">
            <v>2</v>
          </cell>
          <cell r="J5212">
            <v>0</v>
          </cell>
        </row>
        <row r="5213">
          <cell r="F5213">
            <v>2</v>
          </cell>
          <cell r="J5213">
            <v>0</v>
          </cell>
        </row>
        <row r="5214">
          <cell r="F5214">
            <v>1</v>
          </cell>
          <cell r="J5214">
            <v>0</v>
          </cell>
        </row>
        <row r="5215">
          <cell r="F5215">
            <v>2</v>
          </cell>
          <cell r="J5215">
            <v>0</v>
          </cell>
        </row>
        <row r="5216">
          <cell r="F5216">
            <v>2</v>
          </cell>
          <cell r="J5216">
            <v>0</v>
          </cell>
        </row>
        <row r="5217">
          <cell r="F5217">
            <v>1</v>
          </cell>
          <cell r="J5217">
            <v>0</v>
          </cell>
        </row>
        <row r="5218">
          <cell r="F5218">
            <v>2</v>
          </cell>
          <cell r="J5218">
            <v>0</v>
          </cell>
        </row>
        <row r="5219">
          <cell r="F5219">
            <v>3</v>
          </cell>
          <cell r="J5219">
            <v>0</v>
          </cell>
        </row>
        <row r="5220">
          <cell r="F5220">
            <v>1</v>
          </cell>
          <cell r="J5220">
            <v>0</v>
          </cell>
        </row>
        <row r="5221">
          <cell r="F5221">
            <v>2</v>
          </cell>
          <cell r="J5221">
            <v>0</v>
          </cell>
        </row>
        <row r="5222">
          <cell r="F5222">
            <v>1</v>
          </cell>
          <cell r="J5222">
            <v>0</v>
          </cell>
        </row>
        <row r="5223">
          <cell r="F5223">
            <v>1</v>
          </cell>
          <cell r="J5223">
            <v>0</v>
          </cell>
        </row>
        <row r="5224">
          <cell r="F5224">
            <v>2</v>
          </cell>
          <cell r="J5224">
            <v>0</v>
          </cell>
        </row>
        <row r="5225">
          <cell r="F5225">
            <v>2</v>
          </cell>
          <cell r="J5225">
            <v>0</v>
          </cell>
        </row>
        <row r="5226">
          <cell r="F5226">
            <v>2</v>
          </cell>
          <cell r="J5226">
            <v>0</v>
          </cell>
        </row>
        <row r="5227">
          <cell r="F5227">
            <v>2</v>
          </cell>
          <cell r="J5227">
            <v>0</v>
          </cell>
        </row>
        <row r="5228">
          <cell r="F5228">
            <v>3</v>
          </cell>
          <cell r="J5228">
            <v>0</v>
          </cell>
        </row>
        <row r="5229">
          <cell r="F5229">
            <v>2</v>
          </cell>
          <cell r="J5229">
            <v>0</v>
          </cell>
        </row>
        <row r="5230">
          <cell r="F5230">
            <v>5</v>
          </cell>
          <cell r="J5230">
            <v>0</v>
          </cell>
        </row>
        <row r="5231">
          <cell r="F5231">
            <v>5</v>
          </cell>
          <cell r="J5231">
            <v>0</v>
          </cell>
        </row>
        <row r="5232">
          <cell r="F5232">
            <v>1</v>
          </cell>
          <cell r="J5232">
            <v>0</v>
          </cell>
        </row>
        <row r="5233">
          <cell r="F5233">
            <v>1</v>
          </cell>
          <cell r="J5233">
            <v>0</v>
          </cell>
        </row>
        <row r="5234">
          <cell r="F5234">
            <v>2</v>
          </cell>
          <cell r="J5234">
            <v>0</v>
          </cell>
        </row>
        <row r="5235">
          <cell r="F5235">
            <v>1</v>
          </cell>
          <cell r="J5235">
            <v>0</v>
          </cell>
        </row>
        <row r="5236">
          <cell r="F5236">
            <v>2</v>
          </cell>
          <cell r="J5236">
            <v>0</v>
          </cell>
        </row>
        <row r="5237">
          <cell r="F5237">
            <v>2</v>
          </cell>
          <cell r="J5237">
            <v>0</v>
          </cell>
        </row>
        <row r="5238">
          <cell r="F5238">
            <v>1</v>
          </cell>
          <cell r="J5238">
            <v>0</v>
          </cell>
        </row>
        <row r="5239">
          <cell r="F5239">
            <v>1</v>
          </cell>
          <cell r="J5239">
            <v>0</v>
          </cell>
        </row>
        <row r="5240">
          <cell r="F5240">
            <v>2</v>
          </cell>
          <cell r="J5240">
            <v>0</v>
          </cell>
        </row>
        <row r="5241">
          <cell r="F5241">
            <v>2</v>
          </cell>
          <cell r="J5241">
            <v>0</v>
          </cell>
        </row>
        <row r="5242">
          <cell r="F5242">
            <v>2</v>
          </cell>
          <cell r="J5242">
            <v>0</v>
          </cell>
        </row>
        <row r="5243">
          <cell r="F5243">
            <v>3</v>
          </cell>
          <cell r="J5243">
            <v>0</v>
          </cell>
        </row>
        <row r="5244">
          <cell r="F5244">
            <v>5</v>
          </cell>
          <cell r="J5244">
            <v>0</v>
          </cell>
        </row>
        <row r="5245">
          <cell r="F5245">
            <v>5</v>
          </cell>
          <cell r="J5245">
            <v>0</v>
          </cell>
        </row>
        <row r="5246">
          <cell r="F5246">
            <v>3</v>
          </cell>
          <cell r="J5246">
            <v>0</v>
          </cell>
        </row>
        <row r="5247">
          <cell r="F5247">
            <v>8</v>
          </cell>
          <cell r="J5247">
            <v>0</v>
          </cell>
        </row>
        <row r="5248">
          <cell r="F5248">
            <v>7</v>
          </cell>
          <cell r="J5248">
            <v>0</v>
          </cell>
        </row>
        <row r="5249">
          <cell r="F5249">
            <v>7</v>
          </cell>
          <cell r="J5249">
            <v>0</v>
          </cell>
        </row>
        <row r="5250">
          <cell r="F5250">
            <v>6</v>
          </cell>
          <cell r="J5250">
            <v>0</v>
          </cell>
        </row>
        <row r="5251">
          <cell r="F5251">
            <v>7</v>
          </cell>
          <cell r="J5251">
            <v>0</v>
          </cell>
        </row>
        <row r="5252">
          <cell r="F5252">
            <v>8</v>
          </cell>
          <cell r="J5252">
            <v>0</v>
          </cell>
        </row>
        <row r="5253">
          <cell r="F5253">
            <v>1</v>
          </cell>
          <cell r="J5253">
            <v>0</v>
          </cell>
        </row>
        <row r="5254">
          <cell r="F5254">
            <v>2</v>
          </cell>
          <cell r="J5254">
            <v>0</v>
          </cell>
        </row>
        <row r="5255">
          <cell r="F5255">
            <v>2</v>
          </cell>
          <cell r="J5255">
            <v>0</v>
          </cell>
        </row>
        <row r="5256">
          <cell r="F5256">
            <v>1</v>
          </cell>
          <cell r="J5256">
            <v>0</v>
          </cell>
        </row>
        <row r="5257">
          <cell r="F5257">
            <v>2</v>
          </cell>
          <cell r="J5257">
            <v>0</v>
          </cell>
        </row>
        <row r="5258">
          <cell r="F5258">
            <v>1</v>
          </cell>
          <cell r="J5258">
            <v>0</v>
          </cell>
        </row>
        <row r="5259">
          <cell r="F5259">
            <v>2</v>
          </cell>
          <cell r="J5259">
            <v>0</v>
          </cell>
        </row>
        <row r="5260">
          <cell r="F5260">
            <v>3</v>
          </cell>
          <cell r="J5260">
            <v>0</v>
          </cell>
        </row>
        <row r="5261">
          <cell r="F5261">
            <v>2</v>
          </cell>
          <cell r="J5261">
            <v>0</v>
          </cell>
        </row>
        <row r="5262">
          <cell r="F5262">
            <v>3</v>
          </cell>
          <cell r="J5262">
            <v>0</v>
          </cell>
        </row>
        <row r="5263">
          <cell r="F5263">
            <v>2</v>
          </cell>
          <cell r="J5263">
            <v>0</v>
          </cell>
        </row>
        <row r="5264">
          <cell r="F5264">
            <v>1</v>
          </cell>
          <cell r="J5264">
            <v>0</v>
          </cell>
        </row>
        <row r="5265">
          <cell r="F5265">
            <v>1</v>
          </cell>
          <cell r="J5265">
            <v>0</v>
          </cell>
        </row>
        <row r="5266">
          <cell r="F5266">
            <v>1</v>
          </cell>
          <cell r="J5266">
            <v>0</v>
          </cell>
        </row>
        <row r="5267">
          <cell r="F5267">
            <v>1</v>
          </cell>
          <cell r="J5267">
            <v>0</v>
          </cell>
        </row>
        <row r="5268">
          <cell r="F5268">
            <v>2</v>
          </cell>
          <cell r="J5268">
            <v>0</v>
          </cell>
        </row>
        <row r="5269">
          <cell r="F5269">
            <v>7</v>
          </cell>
          <cell r="J5269">
            <v>0</v>
          </cell>
        </row>
        <row r="5270">
          <cell r="F5270">
            <v>6</v>
          </cell>
          <cell r="J5270">
            <v>0</v>
          </cell>
        </row>
        <row r="5271">
          <cell r="F5271">
            <v>9</v>
          </cell>
          <cell r="J5271">
            <v>0</v>
          </cell>
        </row>
        <row r="5272">
          <cell r="F5272">
            <v>5</v>
          </cell>
          <cell r="J5272">
            <v>0</v>
          </cell>
        </row>
        <row r="5273">
          <cell r="F5273">
            <v>6</v>
          </cell>
          <cell r="J5273">
            <v>0</v>
          </cell>
        </row>
        <row r="5274">
          <cell r="F5274">
            <v>4</v>
          </cell>
          <cell r="J5274">
            <v>0</v>
          </cell>
        </row>
        <row r="5275">
          <cell r="F5275">
            <v>8</v>
          </cell>
          <cell r="J5275">
            <v>0</v>
          </cell>
        </row>
        <row r="5276">
          <cell r="F5276">
            <v>8</v>
          </cell>
          <cell r="J5276">
            <v>0</v>
          </cell>
        </row>
        <row r="5277">
          <cell r="F5277">
            <v>6</v>
          </cell>
          <cell r="J5277">
            <v>0</v>
          </cell>
        </row>
        <row r="5278">
          <cell r="F5278">
            <v>7</v>
          </cell>
          <cell r="J5278">
            <v>0</v>
          </cell>
        </row>
        <row r="5279">
          <cell r="F5279">
            <v>6</v>
          </cell>
          <cell r="J5279">
            <v>0</v>
          </cell>
        </row>
        <row r="5280">
          <cell r="F5280">
            <v>11</v>
          </cell>
          <cell r="J5280">
            <v>0</v>
          </cell>
        </row>
        <row r="5281">
          <cell r="F5281">
            <v>1</v>
          </cell>
          <cell r="J5281">
            <v>0</v>
          </cell>
        </row>
        <row r="5282">
          <cell r="F5282">
            <v>1</v>
          </cell>
          <cell r="J5282">
            <v>0</v>
          </cell>
        </row>
        <row r="5283">
          <cell r="F5283">
            <v>2</v>
          </cell>
          <cell r="J5283">
            <v>0</v>
          </cell>
        </row>
        <row r="5284">
          <cell r="F5284">
            <v>2</v>
          </cell>
          <cell r="J5284">
            <v>0</v>
          </cell>
        </row>
        <row r="5285">
          <cell r="F5285">
            <v>4</v>
          </cell>
          <cell r="J5285">
            <v>0</v>
          </cell>
        </row>
        <row r="5286">
          <cell r="F5286">
            <v>2</v>
          </cell>
          <cell r="J5286">
            <v>0</v>
          </cell>
        </row>
        <row r="5287">
          <cell r="F5287">
            <v>4</v>
          </cell>
          <cell r="J5287">
            <v>0</v>
          </cell>
        </row>
        <row r="5288">
          <cell r="F5288">
            <v>5</v>
          </cell>
          <cell r="J5288">
            <v>0</v>
          </cell>
        </row>
        <row r="5289">
          <cell r="F5289">
            <v>7</v>
          </cell>
          <cell r="J5289">
            <v>0</v>
          </cell>
        </row>
        <row r="5290">
          <cell r="F5290">
            <v>8</v>
          </cell>
          <cell r="J5290">
            <v>0</v>
          </cell>
        </row>
        <row r="5291">
          <cell r="F5291">
            <v>5</v>
          </cell>
          <cell r="J5291">
            <v>0</v>
          </cell>
        </row>
        <row r="5292">
          <cell r="F5292">
            <v>8</v>
          </cell>
          <cell r="J5292">
            <v>0</v>
          </cell>
        </row>
        <row r="5293">
          <cell r="F5293">
            <v>8</v>
          </cell>
          <cell r="J5293">
            <v>0</v>
          </cell>
        </row>
        <row r="5294">
          <cell r="F5294">
            <v>6</v>
          </cell>
          <cell r="J5294">
            <v>0</v>
          </cell>
        </row>
        <row r="5295">
          <cell r="F5295">
            <v>7</v>
          </cell>
          <cell r="J5295">
            <v>0</v>
          </cell>
        </row>
        <row r="5296">
          <cell r="F5296">
            <v>4</v>
          </cell>
          <cell r="J5296">
            <v>0</v>
          </cell>
        </row>
        <row r="5297">
          <cell r="F5297">
            <v>5</v>
          </cell>
          <cell r="J5297">
            <v>23</v>
          </cell>
        </row>
        <row r="5298">
          <cell r="F5298">
            <v>4</v>
          </cell>
          <cell r="J5298">
            <v>0</v>
          </cell>
        </row>
        <row r="5299">
          <cell r="F5299">
            <v>8</v>
          </cell>
          <cell r="J5299">
            <v>0</v>
          </cell>
        </row>
        <row r="5300">
          <cell r="F5300">
            <v>8</v>
          </cell>
          <cell r="J5300">
            <v>0</v>
          </cell>
        </row>
        <row r="5301">
          <cell r="F5301">
            <v>6</v>
          </cell>
          <cell r="J5301">
            <v>0</v>
          </cell>
        </row>
        <row r="5302">
          <cell r="F5302">
            <v>7</v>
          </cell>
          <cell r="J5302">
            <v>0</v>
          </cell>
        </row>
        <row r="5303">
          <cell r="F5303">
            <v>5</v>
          </cell>
          <cell r="J5303">
            <v>0</v>
          </cell>
        </row>
        <row r="5304">
          <cell r="F5304">
            <v>12</v>
          </cell>
          <cell r="J5304">
            <v>0</v>
          </cell>
        </row>
        <row r="5305">
          <cell r="F5305">
            <v>5</v>
          </cell>
          <cell r="J5305">
            <v>0</v>
          </cell>
        </row>
        <row r="5306">
          <cell r="F5306">
            <v>5</v>
          </cell>
          <cell r="J5306">
            <v>0</v>
          </cell>
        </row>
        <row r="5307">
          <cell r="F5307">
            <v>5</v>
          </cell>
          <cell r="J5307">
            <v>0</v>
          </cell>
        </row>
        <row r="5308">
          <cell r="F5308">
            <v>2</v>
          </cell>
          <cell r="J5308">
            <v>0</v>
          </cell>
        </row>
        <row r="5309">
          <cell r="F5309">
            <v>5</v>
          </cell>
          <cell r="J5309">
            <v>0</v>
          </cell>
        </row>
        <row r="5310">
          <cell r="F5310">
            <v>4</v>
          </cell>
          <cell r="J5310">
            <v>0</v>
          </cell>
        </row>
        <row r="5311">
          <cell r="F5311">
            <v>8</v>
          </cell>
          <cell r="J5311">
            <v>0</v>
          </cell>
        </row>
        <row r="5312">
          <cell r="F5312">
            <v>8</v>
          </cell>
          <cell r="J5312">
            <v>0</v>
          </cell>
        </row>
        <row r="5313">
          <cell r="F5313">
            <v>6</v>
          </cell>
          <cell r="J5313">
            <v>0</v>
          </cell>
        </row>
        <row r="5314">
          <cell r="F5314">
            <v>7</v>
          </cell>
          <cell r="J5314">
            <v>0</v>
          </cell>
        </row>
        <row r="5315">
          <cell r="F5315">
            <v>6</v>
          </cell>
          <cell r="J5315">
            <v>0</v>
          </cell>
        </row>
        <row r="5316">
          <cell r="F5316">
            <v>8</v>
          </cell>
          <cell r="J5316">
            <v>0</v>
          </cell>
        </row>
        <row r="5317">
          <cell r="F5317">
            <v>11</v>
          </cell>
          <cell r="J5317">
            <v>0</v>
          </cell>
        </row>
        <row r="5318">
          <cell r="F5318">
            <v>11</v>
          </cell>
          <cell r="J5318">
            <v>0</v>
          </cell>
        </row>
        <row r="5319">
          <cell r="F5319">
            <v>13</v>
          </cell>
          <cell r="J5319">
            <v>8</v>
          </cell>
        </row>
        <row r="5320">
          <cell r="F5320">
            <v>21</v>
          </cell>
          <cell r="J5320">
            <v>0</v>
          </cell>
        </row>
        <row r="5321">
          <cell r="F5321">
            <v>17</v>
          </cell>
          <cell r="J5321">
            <v>0</v>
          </cell>
        </row>
        <row r="5322">
          <cell r="F5322">
            <v>15</v>
          </cell>
          <cell r="J5322">
            <v>0</v>
          </cell>
        </row>
        <row r="5323">
          <cell r="F5323">
            <v>11</v>
          </cell>
          <cell r="J5323">
            <v>0</v>
          </cell>
        </row>
        <row r="5324">
          <cell r="F5324">
            <v>10</v>
          </cell>
          <cell r="J5324">
            <v>0</v>
          </cell>
        </row>
        <row r="5325">
          <cell r="F5325">
            <v>15</v>
          </cell>
          <cell r="J5325">
            <v>0</v>
          </cell>
        </row>
        <row r="5326">
          <cell r="F5326">
            <v>14</v>
          </cell>
          <cell r="J5326">
            <v>0</v>
          </cell>
        </row>
        <row r="5327">
          <cell r="F5327">
            <v>12</v>
          </cell>
          <cell r="J5327">
            <v>0</v>
          </cell>
        </row>
        <row r="5328">
          <cell r="F5328">
            <v>8</v>
          </cell>
          <cell r="J5328">
            <v>0</v>
          </cell>
        </row>
        <row r="5329">
          <cell r="F5329">
            <v>4</v>
          </cell>
          <cell r="J5329">
            <v>0</v>
          </cell>
        </row>
        <row r="5330">
          <cell r="F5330">
            <v>5</v>
          </cell>
          <cell r="J5330">
            <v>0</v>
          </cell>
        </row>
        <row r="5331">
          <cell r="F5331">
            <v>4</v>
          </cell>
          <cell r="J5331">
            <v>0</v>
          </cell>
        </row>
        <row r="5332">
          <cell r="F5332">
            <v>3</v>
          </cell>
          <cell r="J5332">
            <v>0</v>
          </cell>
        </row>
        <row r="5333">
          <cell r="F5333">
            <v>5</v>
          </cell>
          <cell r="J5333">
            <v>0</v>
          </cell>
        </row>
        <row r="5334">
          <cell r="F5334">
            <v>3</v>
          </cell>
          <cell r="J5334">
            <v>0</v>
          </cell>
        </row>
        <row r="5335">
          <cell r="F5335">
            <v>4</v>
          </cell>
          <cell r="J5335">
            <v>0</v>
          </cell>
        </row>
        <row r="5336">
          <cell r="F5336">
            <v>4</v>
          </cell>
          <cell r="J5336">
            <v>0</v>
          </cell>
        </row>
        <row r="5337">
          <cell r="F5337">
            <v>6</v>
          </cell>
          <cell r="J5337">
            <v>0</v>
          </cell>
        </row>
        <row r="5338">
          <cell r="F5338">
            <v>4</v>
          </cell>
          <cell r="J5338">
            <v>0</v>
          </cell>
        </row>
        <row r="5339">
          <cell r="F5339">
            <v>5</v>
          </cell>
          <cell r="J5339">
            <v>0</v>
          </cell>
        </row>
        <row r="5340">
          <cell r="F5340">
            <v>5</v>
          </cell>
          <cell r="J5340">
            <v>0</v>
          </cell>
        </row>
        <row r="5341">
          <cell r="F5341">
            <v>1</v>
          </cell>
          <cell r="J5341">
            <v>0</v>
          </cell>
        </row>
        <row r="5342">
          <cell r="F5342">
            <v>3</v>
          </cell>
          <cell r="J5342">
            <v>0</v>
          </cell>
        </row>
        <row r="5343">
          <cell r="F5343">
            <v>2</v>
          </cell>
          <cell r="J5343">
            <v>0</v>
          </cell>
        </row>
        <row r="5344">
          <cell r="F5344">
            <v>1</v>
          </cell>
          <cell r="J5344">
            <v>0</v>
          </cell>
        </row>
        <row r="5345">
          <cell r="F5345">
            <v>3</v>
          </cell>
          <cell r="J5345">
            <v>0</v>
          </cell>
        </row>
        <row r="5346">
          <cell r="F5346">
            <v>2</v>
          </cell>
          <cell r="J5346">
            <v>0</v>
          </cell>
        </row>
        <row r="5347">
          <cell r="F5347">
            <v>1</v>
          </cell>
          <cell r="J5347">
            <v>0</v>
          </cell>
        </row>
        <row r="5348">
          <cell r="F5348">
            <v>1</v>
          </cell>
          <cell r="J5348">
            <v>0</v>
          </cell>
        </row>
        <row r="5349">
          <cell r="F5349">
            <v>1</v>
          </cell>
          <cell r="J5349">
            <v>0</v>
          </cell>
        </row>
        <row r="5350">
          <cell r="F5350">
            <v>1</v>
          </cell>
          <cell r="J5350">
            <v>0</v>
          </cell>
        </row>
        <row r="5351">
          <cell r="F5351">
            <v>2</v>
          </cell>
          <cell r="J5351">
            <v>0</v>
          </cell>
        </row>
        <row r="5352">
          <cell r="F5352">
            <v>2</v>
          </cell>
          <cell r="J5352">
            <v>0</v>
          </cell>
        </row>
        <row r="5353">
          <cell r="F5353">
            <v>1</v>
          </cell>
          <cell r="J5353">
            <v>0</v>
          </cell>
        </row>
        <row r="5354">
          <cell r="F5354">
            <v>2</v>
          </cell>
          <cell r="J5354">
            <v>0</v>
          </cell>
        </row>
        <row r="5355">
          <cell r="F5355">
            <v>2</v>
          </cell>
          <cell r="J5355">
            <v>0</v>
          </cell>
        </row>
        <row r="5356">
          <cell r="F5356">
            <v>1</v>
          </cell>
          <cell r="J5356">
            <v>0</v>
          </cell>
        </row>
        <row r="5357">
          <cell r="F5357">
            <v>2</v>
          </cell>
          <cell r="J5357">
            <v>0</v>
          </cell>
        </row>
        <row r="5358">
          <cell r="F5358">
            <v>4</v>
          </cell>
          <cell r="J5358">
            <v>0</v>
          </cell>
        </row>
        <row r="5359">
          <cell r="F5359">
            <v>2</v>
          </cell>
          <cell r="J5359">
            <v>0</v>
          </cell>
        </row>
        <row r="5360">
          <cell r="F5360">
            <v>2</v>
          </cell>
          <cell r="J5360">
            <v>0</v>
          </cell>
        </row>
        <row r="5361">
          <cell r="F5361">
            <v>3</v>
          </cell>
          <cell r="J5361">
            <v>0</v>
          </cell>
        </row>
        <row r="5362">
          <cell r="F5362">
            <v>2</v>
          </cell>
          <cell r="J5362">
            <v>0</v>
          </cell>
        </row>
        <row r="5363">
          <cell r="F5363">
            <v>3</v>
          </cell>
          <cell r="J5363">
            <v>0</v>
          </cell>
        </row>
        <row r="5364">
          <cell r="F5364">
            <v>3</v>
          </cell>
          <cell r="J5364">
            <v>0</v>
          </cell>
        </row>
        <row r="5365">
          <cell r="F5365">
            <v>5</v>
          </cell>
          <cell r="J5365">
            <v>0</v>
          </cell>
        </row>
        <row r="5366">
          <cell r="F5366">
            <v>4</v>
          </cell>
          <cell r="J5366">
            <v>0</v>
          </cell>
        </row>
        <row r="5367">
          <cell r="F5367">
            <v>2</v>
          </cell>
          <cell r="J5367">
            <v>0</v>
          </cell>
        </row>
        <row r="5368">
          <cell r="F5368">
            <v>3</v>
          </cell>
          <cell r="J5368">
            <v>0</v>
          </cell>
        </row>
        <row r="5369">
          <cell r="F5369">
            <v>5</v>
          </cell>
          <cell r="J5369">
            <v>0</v>
          </cell>
        </row>
        <row r="5370">
          <cell r="F5370">
            <v>4</v>
          </cell>
          <cell r="J5370">
            <v>0</v>
          </cell>
        </row>
        <row r="5371">
          <cell r="F5371">
            <v>4</v>
          </cell>
          <cell r="J5371">
            <v>0</v>
          </cell>
        </row>
        <row r="5372">
          <cell r="F5372">
            <v>6</v>
          </cell>
          <cell r="J5372">
            <v>0</v>
          </cell>
        </row>
        <row r="5373">
          <cell r="F5373">
            <v>5</v>
          </cell>
          <cell r="J5373">
            <v>0</v>
          </cell>
        </row>
        <row r="5374">
          <cell r="F5374">
            <v>4</v>
          </cell>
          <cell r="J5374">
            <v>0</v>
          </cell>
        </row>
        <row r="5375">
          <cell r="F5375">
            <v>4</v>
          </cell>
          <cell r="J5375">
            <v>0</v>
          </cell>
        </row>
        <row r="5376">
          <cell r="F5376">
            <v>5</v>
          </cell>
          <cell r="J5376">
            <v>0</v>
          </cell>
        </row>
        <row r="5377">
          <cell r="F5377">
            <v>1</v>
          </cell>
          <cell r="J5377">
            <v>0</v>
          </cell>
        </row>
        <row r="5378">
          <cell r="F5378">
            <v>2</v>
          </cell>
          <cell r="J5378">
            <v>0</v>
          </cell>
        </row>
        <row r="5379">
          <cell r="F5379">
            <v>1</v>
          </cell>
          <cell r="J5379">
            <v>0</v>
          </cell>
        </row>
        <row r="5380">
          <cell r="F5380">
            <v>1</v>
          </cell>
          <cell r="J5380">
            <v>0</v>
          </cell>
        </row>
        <row r="5381">
          <cell r="F5381">
            <v>2</v>
          </cell>
          <cell r="J5381">
            <v>0</v>
          </cell>
        </row>
        <row r="5382">
          <cell r="F5382">
            <v>3</v>
          </cell>
          <cell r="J5382">
            <v>0</v>
          </cell>
        </row>
        <row r="5383">
          <cell r="F5383">
            <v>3</v>
          </cell>
          <cell r="J5383">
            <v>0</v>
          </cell>
        </row>
        <row r="5384">
          <cell r="F5384">
            <v>2</v>
          </cell>
          <cell r="J5384">
            <v>0</v>
          </cell>
        </row>
        <row r="5385">
          <cell r="F5385">
            <v>1</v>
          </cell>
          <cell r="J5385">
            <v>0</v>
          </cell>
        </row>
        <row r="5386">
          <cell r="F5386">
            <v>3</v>
          </cell>
          <cell r="J5386">
            <v>0</v>
          </cell>
        </row>
        <row r="5387">
          <cell r="F5387">
            <v>3</v>
          </cell>
          <cell r="J5387">
            <v>0</v>
          </cell>
        </row>
        <row r="5388">
          <cell r="F5388">
            <v>3</v>
          </cell>
          <cell r="J5388">
            <v>0</v>
          </cell>
        </row>
        <row r="5389">
          <cell r="F5389">
            <v>1</v>
          </cell>
          <cell r="J5389">
            <v>0</v>
          </cell>
        </row>
        <row r="5390">
          <cell r="F5390">
            <v>1</v>
          </cell>
          <cell r="J5390">
            <v>0</v>
          </cell>
        </row>
        <row r="5391">
          <cell r="F5391">
            <v>2</v>
          </cell>
          <cell r="J5391">
            <v>0</v>
          </cell>
        </row>
        <row r="5392">
          <cell r="F5392">
            <v>1</v>
          </cell>
          <cell r="J5392">
            <v>0</v>
          </cell>
        </row>
        <row r="5393">
          <cell r="F5393">
            <v>3</v>
          </cell>
          <cell r="J5393">
            <v>0</v>
          </cell>
        </row>
        <row r="5394">
          <cell r="F5394">
            <v>2</v>
          </cell>
          <cell r="J5394">
            <v>0</v>
          </cell>
        </row>
        <row r="5395">
          <cell r="F5395">
            <v>3</v>
          </cell>
          <cell r="J5395">
            <v>0</v>
          </cell>
        </row>
        <row r="5396">
          <cell r="F5396">
            <v>2</v>
          </cell>
          <cell r="J5396">
            <v>0</v>
          </cell>
        </row>
        <row r="5397">
          <cell r="F5397">
            <v>2</v>
          </cell>
          <cell r="J5397">
            <v>0</v>
          </cell>
        </row>
        <row r="5398">
          <cell r="F5398">
            <v>2</v>
          </cell>
          <cell r="J5398">
            <v>0</v>
          </cell>
        </row>
        <row r="5399">
          <cell r="F5399">
            <v>4</v>
          </cell>
          <cell r="J5399">
            <v>0</v>
          </cell>
        </row>
        <row r="5400">
          <cell r="F5400">
            <v>3</v>
          </cell>
          <cell r="J5400">
            <v>0</v>
          </cell>
        </row>
        <row r="5401">
          <cell r="F5401">
            <v>7</v>
          </cell>
          <cell r="J5401">
            <v>0</v>
          </cell>
        </row>
        <row r="5402">
          <cell r="F5402">
            <v>4</v>
          </cell>
          <cell r="J5402">
            <v>0</v>
          </cell>
        </row>
        <row r="5403">
          <cell r="F5403">
            <v>5</v>
          </cell>
          <cell r="J5403">
            <v>0</v>
          </cell>
        </row>
        <row r="5404">
          <cell r="F5404">
            <v>5</v>
          </cell>
          <cell r="J5404">
            <v>0</v>
          </cell>
        </row>
        <row r="5405">
          <cell r="F5405">
            <v>5</v>
          </cell>
          <cell r="J5405">
            <v>0</v>
          </cell>
        </row>
        <row r="5406">
          <cell r="F5406">
            <v>4</v>
          </cell>
          <cell r="J5406">
            <v>0</v>
          </cell>
        </row>
        <row r="5407">
          <cell r="F5407">
            <v>3</v>
          </cell>
          <cell r="J5407">
            <v>0</v>
          </cell>
        </row>
        <row r="5408">
          <cell r="F5408">
            <v>5</v>
          </cell>
          <cell r="J5408">
            <v>0</v>
          </cell>
        </row>
        <row r="5409">
          <cell r="F5409">
            <v>4</v>
          </cell>
          <cell r="J5409">
            <v>0</v>
          </cell>
        </row>
        <row r="5410">
          <cell r="F5410">
            <v>4</v>
          </cell>
          <cell r="J5410">
            <v>0</v>
          </cell>
        </row>
        <row r="5411">
          <cell r="F5411">
            <v>5</v>
          </cell>
          <cell r="J5411">
            <v>0</v>
          </cell>
        </row>
        <row r="5412">
          <cell r="F5412">
            <v>4</v>
          </cell>
          <cell r="J5412">
            <v>0</v>
          </cell>
        </row>
        <row r="5413">
          <cell r="F5413">
            <v>1</v>
          </cell>
          <cell r="J5413">
            <v>0</v>
          </cell>
        </row>
        <row r="5414">
          <cell r="F5414">
            <v>2</v>
          </cell>
          <cell r="J5414">
            <v>0</v>
          </cell>
        </row>
        <row r="5415">
          <cell r="F5415">
            <v>1</v>
          </cell>
          <cell r="J5415">
            <v>0</v>
          </cell>
        </row>
        <row r="5416">
          <cell r="F5416">
            <v>1</v>
          </cell>
          <cell r="J5416">
            <v>0</v>
          </cell>
        </row>
        <row r="5417">
          <cell r="F5417">
            <v>2</v>
          </cell>
          <cell r="J5417">
            <v>0</v>
          </cell>
        </row>
        <row r="5418">
          <cell r="F5418">
            <v>2</v>
          </cell>
          <cell r="J5418">
            <v>0</v>
          </cell>
        </row>
        <row r="5419">
          <cell r="F5419">
            <v>2</v>
          </cell>
          <cell r="J5419">
            <v>0</v>
          </cell>
        </row>
        <row r="5420">
          <cell r="F5420">
            <v>3</v>
          </cell>
          <cell r="J5420">
            <v>0</v>
          </cell>
        </row>
        <row r="5421">
          <cell r="F5421">
            <v>1</v>
          </cell>
          <cell r="J5421">
            <v>0</v>
          </cell>
        </row>
        <row r="5422">
          <cell r="F5422">
            <v>2</v>
          </cell>
          <cell r="J5422">
            <v>0</v>
          </cell>
        </row>
        <row r="5423">
          <cell r="F5423">
            <v>4</v>
          </cell>
          <cell r="J5423">
            <v>0</v>
          </cell>
        </row>
        <row r="5424">
          <cell r="F5424">
            <v>3</v>
          </cell>
          <cell r="J5424">
            <v>0</v>
          </cell>
        </row>
        <row r="5425">
          <cell r="F5425">
            <v>3</v>
          </cell>
          <cell r="J5425">
            <v>0</v>
          </cell>
        </row>
        <row r="5426">
          <cell r="F5426">
            <v>3</v>
          </cell>
          <cell r="J5426">
            <v>0</v>
          </cell>
        </row>
        <row r="5427">
          <cell r="F5427">
            <v>3</v>
          </cell>
          <cell r="J5427">
            <v>0</v>
          </cell>
        </row>
        <row r="5428">
          <cell r="F5428">
            <v>3</v>
          </cell>
          <cell r="J5428">
            <v>0</v>
          </cell>
        </row>
        <row r="5429">
          <cell r="F5429">
            <v>4</v>
          </cell>
          <cell r="J5429">
            <v>0</v>
          </cell>
        </row>
        <row r="5430">
          <cell r="F5430">
            <v>3</v>
          </cell>
          <cell r="J5430">
            <v>0</v>
          </cell>
        </row>
        <row r="5431">
          <cell r="F5431">
            <v>5</v>
          </cell>
          <cell r="J5431">
            <v>0</v>
          </cell>
        </row>
        <row r="5432">
          <cell r="F5432">
            <v>3</v>
          </cell>
          <cell r="J5432">
            <v>0</v>
          </cell>
        </row>
        <row r="5433">
          <cell r="F5433">
            <v>4</v>
          </cell>
          <cell r="J5433">
            <v>0</v>
          </cell>
        </row>
        <row r="5434">
          <cell r="F5434">
            <v>3</v>
          </cell>
          <cell r="J5434">
            <v>0</v>
          </cell>
        </row>
        <row r="5435">
          <cell r="F5435">
            <v>4</v>
          </cell>
          <cell r="J5435">
            <v>5300</v>
          </cell>
        </row>
        <row r="5436">
          <cell r="F5436">
            <v>4</v>
          </cell>
          <cell r="J5436">
            <v>0</v>
          </cell>
        </row>
        <row r="5437">
          <cell r="F5437">
            <v>3</v>
          </cell>
          <cell r="J5437">
            <v>0</v>
          </cell>
        </row>
        <row r="5438">
          <cell r="F5438">
            <v>4</v>
          </cell>
          <cell r="J5438">
            <v>0</v>
          </cell>
        </row>
        <row r="5439">
          <cell r="F5439">
            <v>3</v>
          </cell>
          <cell r="J5439">
            <v>0</v>
          </cell>
        </row>
        <row r="5440">
          <cell r="F5440">
            <v>4</v>
          </cell>
          <cell r="J5440">
            <v>0</v>
          </cell>
        </row>
        <row r="5441">
          <cell r="F5441">
            <v>4</v>
          </cell>
          <cell r="J5441">
            <v>0</v>
          </cell>
        </row>
        <row r="5442">
          <cell r="F5442">
            <v>4</v>
          </cell>
          <cell r="J5442">
            <v>0</v>
          </cell>
        </row>
        <row r="5443">
          <cell r="F5443">
            <v>3</v>
          </cell>
          <cell r="J5443">
            <v>0</v>
          </cell>
        </row>
        <row r="5444">
          <cell r="F5444">
            <v>5</v>
          </cell>
          <cell r="J5444">
            <v>0</v>
          </cell>
        </row>
        <row r="5445">
          <cell r="F5445">
            <v>3</v>
          </cell>
          <cell r="J5445">
            <v>0</v>
          </cell>
        </row>
        <row r="5446">
          <cell r="F5446">
            <v>3</v>
          </cell>
          <cell r="J5446">
            <v>0</v>
          </cell>
        </row>
        <row r="5447">
          <cell r="F5447">
            <v>3</v>
          </cell>
          <cell r="J5447">
            <v>8825</v>
          </cell>
        </row>
        <row r="5448">
          <cell r="F5448">
            <v>4</v>
          </cell>
          <cell r="J5448">
            <v>0</v>
          </cell>
        </row>
        <row r="5449">
          <cell r="F5449">
            <v>4</v>
          </cell>
          <cell r="J5449">
            <v>0</v>
          </cell>
        </row>
        <row r="5450">
          <cell r="F5450">
            <v>3</v>
          </cell>
          <cell r="J5450">
            <v>0</v>
          </cell>
        </row>
        <row r="5451">
          <cell r="F5451">
            <v>2</v>
          </cell>
          <cell r="J5451">
            <v>0</v>
          </cell>
        </row>
        <row r="5452">
          <cell r="F5452">
            <v>2</v>
          </cell>
          <cell r="J5452">
            <v>0</v>
          </cell>
        </row>
        <row r="5453">
          <cell r="F5453">
            <v>3</v>
          </cell>
          <cell r="J5453">
            <v>0</v>
          </cell>
        </row>
        <row r="5454">
          <cell r="F5454">
            <v>3</v>
          </cell>
          <cell r="J5454">
            <v>0</v>
          </cell>
        </row>
        <row r="5455">
          <cell r="F5455">
            <v>3</v>
          </cell>
          <cell r="J5455">
            <v>0</v>
          </cell>
        </row>
        <row r="5456">
          <cell r="F5456">
            <v>3</v>
          </cell>
          <cell r="J5456">
            <v>0</v>
          </cell>
        </row>
        <row r="5457">
          <cell r="F5457">
            <v>3</v>
          </cell>
          <cell r="J5457">
            <v>0</v>
          </cell>
        </row>
        <row r="5458">
          <cell r="F5458">
            <v>3</v>
          </cell>
          <cell r="J5458">
            <v>0</v>
          </cell>
        </row>
        <row r="5459">
          <cell r="F5459">
            <v>4</v>
          </cell>
          <cell r="J5459">
            <v>6225</v>
          </cell>
        </row>
        <row r="5460">
          <cell r="F5460">
            <v>4</v>
          </cell>
          <cell r="J5460">
            <v>0</v>
          </cell>
        </row>
        <row r="5461">
          <cell r="F5461">
            <v>3</v>
          </cell>
          <cell r="J5461">
            <v>0</v>
          </cell>
        </row>
        <row r="5462">
          <cell r="F5462">
            <v>3</v>
          </cell>
          <cell r="J5462">
            <v>0</v>
          </cell>
        </row>
        <row r="5463">
          <cell r="F5463">
            <v>2</v>
          </cell>
          <cell r="J5463">
            <v>0</v>
          </cell>
        </row>
        <row r="5464">
          <cell r="F5464">
            <v>3</v>
          </cell>
          <cell r="J5464">
            <v>0</v>
          </cell>
        </row>
        <row r="5465">
          <cell r="F5465">
            <v>3</v>
          </cell>
          <cell r="J5465">
            <v>0</v>
          </cell>
        </row>
        <row r="5466">
          <cell r="F5466">
            <v>2</v>
          </cell>
          <cell r="J5466">
            <v>0</v>
          </cell>
        </row>
        <row r="5467">
          <cell r="F5467">
            <v>2</v>
          </cell>
          <cell r="J5467">
            <v>0</v>
          </cell>
        </row>
        <row r="5468">
          <cell r="F5468">
            <v>4</v>
          </cell>
          <cell r="J5468">
            <v>0</v>
          </cell>
        </row>
        <row r="5469">
          <cell r="F5469">
            <v>4</v>
          </cell>
          <cell r="J5469">
            <v>0</v>
          </cell>
        </row>
        <row r="5470">
          <cell r="F5470">
            <v>2</v>
          </cell>
          <cell r="J5470">
            <v>0</v>
          </cell>
        </row>
        <row r="5471">
          <cell r="F5471">
            <v>4</v>
          </cell>
          <cell r="J5471">
            <v>3600</v>
          </cell>
        </row>
        <row r="5472">
          <cell r="F5472">
            <v>4</v>
          </cell>
          <cell r="J5472">
            <v>0</v>
          </cell>
        </row>
        <row r="5473">
          <cell r="F5473">
            <v>1</v>
          </cell>
          <cell r="J5473">
            <v>0</v>
          </cell>
        </row>
        <row r="5474">
          <cell r="F5474">
            <v>1</v>
          </cell>
          <cell r="J5474">
            <v>0</v>
          </cell>
        </row>
        <row r="5475">
          <cell r="F5475">
            <v>1</v>
          </cell>
          <cell r="J5475">
            <v>0</v>
          </cell>
        </row>
        <row r="5476">
          <cell r="F5476">
            <v>1</v>
          </cell>
          <cell r="J5476">
            <v>0</v>
          </cell>
        </row>
        <row r="5477">
          <cell r="F5477">
            <v>1</v>
          </cell>
          <cell r="J5477">
            <v>0</v>
          </cell>
        </row>
        <row r="5478">
          <cell r="F5478">
            <v>1</v>
          </cell>
          <cell r="J5478">
            <v>0</v>
          </cell>
        </row>
        <row r="5479">
          <cell r="F5479">
            <v>1</v>
          </cell>
          <cell r="J5479">
            <v>0</v>
          </cell>
        </row>
        <row r="5480">
          <cell r="F5480">
            <v>1</v>
          </cell>
          <cell r="J5480">
            <v>0</v>
          </cell>
        </row>
        <row r="5481">
          <cell r="F5481">
            <v>1</v>
          </cell>
          <cell r="J5481">
            <v>0</v>
          </cell>
        </row>
        <row r="5482">
          <cell r="F5482">
            <v>1</v>
          </cell>
          <cell r="J5482">
            <v>0</v>
          </cell>
        </row>
        <row r="5483">
          <cell r="F5483">
            <v>1</v>
          </cell>
          <cell r="J5483">
            <v>0</v>
          </cell>
        </row>
        <row r="5484">
          <cell r="F5484">
            <v>1</v>
          </cell>
          <cell r="J5484">
            <v>0</v>
          </cell>
        </row>
        <row r="5485">
          <cell r="F5485">
            <v>1</v>
          </cell>
          <cell r="J5485">
            <v>0</v>
          </cell>
        </row>
        <row r="5486">
          <cell r="F5486">
            <v>2</v>
          </cell>
          <cell r="J5486">
            <v>0</v>
          </cell>
        </row>
        <row r="5487">
          <cell r="F5487">
            <v>2</v>
          </cell>
          <cell r="J5487">
            <v>0</v>
          </cell>
        </row>
        <row r="5488">
          <cell r="F5488">
            <v>2</v>
          </cell>
          <cell r="J5488">
            <v>0</v>
          </cell>
        </row>
        <row r="5489">
          <cell r="F5489">
            <v>2</v>
          </cell>
          <cell r="J5489">
            <v>0</v>
          </cell>
        </row>
        <row r="5490">
          <cell r="F5490">
            <v>1</v>
          </cell>
          <cell r="J5490">
            <v>0</v>
          </cell>
        </row>
        <row r="5491">
          <cell r="F5491">
            <v>2</v>
          </cell>
          <cell r="J5491">
            <v>0</v>
          </cell>
        </row>
        <row r="5492">
          <cell r="F5492">
            <v>3</v>
          </cell>
          <cell r="J5492">
            <v>0</v>
          </cell>
        </row>
        <row r="5493">
          <cell r="F5493">
            <v>3</v>
          </cell>
          <cell r="J5493">
            <v>0</v>
          </cell>
        </row>
        <row r="5494">
          <cell r="F5494">
            <v>2</v>
          </cell>
          <cell r="J5494">
            <v>0</v>
          </cell>
        </row>
        <row r="5495">
          <cell r="F5495">
            <v>2</v>
          </cell>
          <cell r="J5495">
            <v>0</v>
          </cell>
        </row>
        <row r="5496">
          <cell r="F5496">
            <v>3</v>
          </cell>
          <cell r="J5496">
            <v>0</v>
          </cell>
        </row>
        <row r="5497">
          <cell r="F5497">
            <v>2</v>
          </cell>
          <cell r="J5497">
            <v>0</v>
          </cell>
        </row>
        <row r="5498">
          <cell r="F5498">
            <v>2</v>
          </cell>
          <cell r="J5498">
            <v>0</v>
          </cell>
        </row>
        <row r="5499">
          <cell r="F5499">
            <v>3</v>
          </cell>
          <cell r="J5499">
            <v>0</v>
          </cell>
        </row>
        <row r="5500">
          <cell r="F5500">
            <v>3</v>
          </cell>
          <cell r="J5500">
            <v>0</v>
          </cell>
        </row>
        <row r="5501">
          <cell r="F5501">
            <v>3</v>
          </cell>
          <cell r="J5501">
            <v>0</v>
          </cell>
        </row>
        <row r="5502">
          <cell r="F5502">
            <v>3</v>
          </cell>
          <cell r="J5502">
            <v>0</v>
          </cell>
        </row>
        <row r="5503">
          <cell r="F5503">
            <v>3</v>
          </cell>
          <cell r="J5503">
            <v>0</v>
          </cell>
        </row>
        <row r="5504">
          <cell r="F5504">
            <v>2</v>
          </cell>
          <cell r="J5504">
            <v>0</v>
          </cell>
        </row>
        <row r="5505">
          <cell r="F5505">
            <v>3</v>
          </cell>
          <cell r="J5505">
            <v>0</v>
          </cell>
        </row>
        <row r="5506">
          <cell r="F5506">
            <v>5</v>
          </cell>
          <cell r="J5506">
            <v>0</v>
          </cell>
        </row>
        <row r="5507">
          <cell r="F5507">
            <v>4</v>
          </cell>
          <cell r="J5507">
            <v>0</v>
          </cell>
        </row>
        <row r="5508">
          <cell r="F5508">
            <v>4</v>
          </cell>
          <cell r="J5508">
            <v>0</v>
          </cell>
        </row>
        <row r="5509">
          <cell r="F5509">
            <v>5</v>
          </cell>
          <cell r="J5509">
            <v>0</v>
          </cell>
        </row>
        <row r="5510">
          <cell r="F5510">
            <v>10</v>
          </cell>
          <cell r="J5510">
            <v>11999</v>
          </cell>
        </row>
        <row r="5511">
          <cell r="F5511">
            <v>13</v>
          </cell>
          <cell r="J5511">
            <v>0</v>
          </cell>
        </row>
        <row r="5512">
          <cell r="F5512">
            <v>7</v>
          </cell>
          <cell r="J5512">
            <v>0</v>
          </cell>
        </row>
        <row r="5513">
          <cell r="F5513">
            <v>10</v>
          </cell>
          <cell r="J5513">
            <v>0</v>
          </cell>
        </row>
        <row r="5514">
          <cell r="F5514">
            <v>11</v>
          </cell>
          <cell r="J5514">
            <v>0</v>
          </cell>
        </row>
        <row r="5515">
          <cell r="F5515">
            <v>9</v>
          </cell>
          <cell r="J5515">
            <v>0</v>
          </cell>
        </row>
        <row r="5516">
          <cell r="F5516">
            <v>11</v>
          </cell>
          <cell r="J5516">
            <v>0</v>
          </cell>
        </row>
        <row r="5517">
          <cell r="F5517">
            <v>11</v>
          </cell>
          <cell r="J5517">
            <v>0</v>
          </cell>
        </row>
        <row r="5518">
          <cell r="F5518">
            <v>10</v>
          </cell>
          <cell r="J5518">
            <v>0</v>
          </cell>
        </row>
        <row r="5519">
          <cell r="F5519">
            <v>11</v>
          </cell>
          <cell r="J5519">
            <v>0</v>
          </cell>
        </row>
        <row r="5520">
          <cell r="F5520">
            <v>5</v>
          </cell>
          <cell r="J5520">
            <v>0</v>
          </cell>
        </row>
        <row r="5521">
          <cell r="F5521">
            <v>10</v>
          </cell>
          <cell r="J5521">
            <v>0</v>
          </cell>
        </row>
        <row r="5522">
          <cell r="F5522">
            <v>2</v>
          </cell>
          <cell r="J5522">
            <v>0</v>
          </cell>
        </row>
        <row r="5523">
          <cell r="F5523">
            <v>2</v>
          </cell>
          <cell r="J5523">
            <v>0</v>
          </cell>
        </row>
        <row r="5524">
          <cell r="F5524">
            <v>2</v>
          </cell>
          <cell r="J5524">
            <v>0</v>
          </cell>
        </row>
        <row r="5525">
          <cell r="F5525">
            <v>1</v>
          </cell>
          <cell r="J5525">
            <v>0</v>
          </cell>
        </row>
        <row r="5526">
          <cell r="F5526">
            <v>1</v>
          </cell>
          <cell r="J5526">
            <v>0</v>
          </cell>
        </row>
        <row r="5527">
          <cell r="F5527">
            <v>2</v>
          </cell>
          <cell r="J5527">
            <v>0</v>
          </cell>
        </row>
        <row r="5528">
          <cell r="F5528">
            <v>1</v>
          </cell>
          <cell r="J5528">
            <v>0</v>
          </cell>
        </row>
        <row r="5529">
          <cell r="F5529">
            <v>2</v>
          </cell>
          <cell r="J5529">
            <v>0</v>
          </cell>
        </row>
        <row r="5530">
          <cell r="F5530">
            <v>1</v>
          </cell>
          <cell r="J5530">
            <v>0</v>
          </cell>
        </row>
        <row r="5531">
          <cell r="F5531">
            <v>2</v>
          </cell>
          <cell r="J5531">
            <v>0</v>
          </cell>
        </row>
        <row r="5532">
          <cell r="F5532">
            <v>2</v>
          </cell>
          <cell r="J5532">
            <v>0</v>
          </cell>
        </row>
        <row r="5533">
          <cell r="F5533">
            <v>1</v>
          </cell>
          <cell r="J5533">
            <v>0</v>
          </cell>
        </row>
        <row r="5534">
          <cell r="F5534">
            <v>2</v>
          </cell>
          <cell r="J5534">
            <v>0</v>
          </cell>
        </row>
        <row r="5535">
          <cell r="F5535">
            <v>1</v>
          </cell>
          <cell r="J5535">
            <v>0</v>
          </cell>
        </row>
        <row r="5536">
          <cell r="F5536">
            <v>1</v>
          </cell>
          <cell r="J5536">
            <v>0</v>
          </cell>
        </row>
        <row r="5537">
          <cell r="F5537">
            <v>1</v>
          </cell>
          <cell r="J5537">
            <v>0</v>
          </cell>
        </row>
        <row r="5538">
          <cell r="F5538">
            <v>1</v>
          </cell>
          <cell r="J5538">
            <v>0</v>
          </cell>
        </row>
        <row r="5539">
          <cell r="F5539">
            <v>8</v>
          </cell>
          <cell r="J5539">
            <v>0</v>
          </cell>
        </row>
        <row r="5540">
          <cell r="F5540">
            <v>4</v>
          </cell>
          <cell r="J5540">
            <v>0</v>
          </cell>
        </row>
        <row r="5541">
          <cell r="F5541">
            <v>5</v>
          </cell>
          <cell r="J5541">
            <v>0</v>
          </cell>
        </row>
        <row r="5542">
          <cell r="F5542">
            <v>10</v>
          </cell>
          <cell r="J5542">
            <v>0</v>
          </cell>
        </row>
        <row r="5543">
          <cell r="F5543">
            <v>12</v>
          </cell>
          <cell r="J5543">
            <v>0</v>
          </cell>
        </row>
        <row r="5544">
          <cell r="F5544">
            <v>9</v>
          </cell>
          <cell r="J5544">
            <v>0</v>
          </cell>
        </row>
        <row r="5545">
          <cell r="F5545">
            <v>13</v>
          </cell>
          <cell r="J5545">
            <v>0</v>
          </cell>
        </row>
        <row r="5546">
          <cell r="F5546">
            <v>18</v>
          </cell>
          <cell r="J5546">
            <v>600</v>
          </cell>
        </row>
        <row r="5547">
          <cell r="F5547">
            <v>10</v>
          </cell>
          <cell r="J5547">
            <v>30</v>
          </cell>
        </row>
        <row r="5548">
          <cell r="F5548">
            <v>10</v>
          </cell>
          <cell r="J5548">
            <v>0</v>
          </cell>
        </row>
        <row r="5549">
          <cell r="F5549">
            <v>7</v>
          </cell>
          <cell r="J5549">
            <v>0</v>
          </cell>
        </row>
        <row r="5550">
          <cell r="F5550">
            <v>8</v>
          </cell>
          <cell r="J5550">
            <v>0</v>
          </cell>
        </row>
        <row r="5551">
          <cell r="F5551">
            <v>4</v>
          </cell>
          <cell r="J5551">
            <v>0</v>
          </cell>
        </row>
        <row r="5552">
          <cell r="F5552">
            <v>5</v>
          </cell>
          <cell r="J5552">
            <v>0</v>
          </cell>
        </row>
        <row r="5553">
          <cell r="F5553">
            <v>4</v>
          </cell>
          <cell r="J5553">
            <v>0</v>
          </cell>
        </row>
        <row r="5554">
          <cell r="F5554">
            <v>10</v>
          </cell>
          <cell r="J5554">
            <v>0</v>
          </cell>
        </row>
        <row r="5555">
          <cell r="F5555">
            <v>10</v>
          </cell>
          <cell r="J5555">
            <v>0</v>
          </cell>
        </row>
        <row r="5556">
          <cell r="F5556">
            <v>8</v>
          </cell>
          <cell r="J5556">
            <v>0</v>
          </cell>
        </row>
        <row r="5557">
          <cell r="F5557">
            <v>7</v>
          </cell>
          <cell r="J5557">
            <v>0</v>
          </cell>
        </row>
        <row r="5558">
          <cell r="F5558">
            <v>15</v>
          </cell>
          <cell r="J5558">
            <v>0</v>
          </cell>
        </row>
        <row r="5559">
          <cell r="F5559">
            <v>7</v>
          </cell>
          <cell r="J5559">
            <v>0</v>
          </cell>
        </row>
        <row r="5560">
          <cell r="F5560">
            <v>11</v>
          </cell>
          <cell r="J5560">
            <v>60</v>
          </cell>
        </row>
        <row r="5561">
          <cell r="F5561">
            <v>7</v>
          </cell>
          <cell r="J5561">
            <v>0</v>
          </cell>
        </row>
        <row r="5562">
          <cell r="F5562">
            <v>10</v>
          </cell>
          <cell r="J5562">
            <v>0</v>
          </cell>
        </row>
        <row r="5563">
          <cell r="F5563">
            <v>1</v>
          </cell>
          <cell r="J5563">
            <v>0</v>
          </cell>
        </row>
        <row r="5564">
          <cell r="F5564">
            <v>2</v>
          </cell>
          <cell r="J5564">
            <v>0</v>
          </cell>
        </row>
        <row r="5565">
          <cell r="F5565">
            <v>1</v>
          </cell>
          <cell r="J5565">
            <v>0</v>
          </cell>
        </row>
        <row r="5566">
          <cell r="F5566">
            <v>2</v>
          </cell>
          <cell r="J5566">
            <v>0</v>
          </cell>
        </row>
        <row r="5567">
          <cell r="F5567">
            <v>1</v>
          </cell>
          <cell r="J5567">
            <v>0</v>
          </cell>
        </row>
        <row r="5568">
          <cell r="F5568">
            <v>1</v>
          </cell>
          <cell r="J5568">
            <v>0</v>
          </cell>
        </row>
        <row r="5569">
          <cell r="F5569">
            <v>1</v>
          </cell>
          <cell r="J5569">
            <v>0</v>
          </cell>
        </row>
        <row r="5570">
          <cell r="F5570">
            <v>1</v>
          </cell>
          <cell r="J5570">
            <v>0</v>
          </cell>
        </row>
        <row r="5571">
          <cell r="F5571">
            <v>1</v>
          </cell>
          <cell r="J5571">
            <v>0</v>
          </cell>
        </row>
        <row r="5572">
          <cell r="F5572">
            <v>1</v>
          </cell>
          <cell r="J5572">
            <v>0</v>
          </cell>
        </row>
        <row r="5573">
          <cell r="F5573">
            <v>1</v>
          </cell>
          <cell r="J5573">
            <v>0</v>
          </cell>
        </row>
        <row r="5574">
          <cell r="F5574">
            <v>1</v>
          </cell>
          <cell r="J5574">
            <v>0</v>
          </cell>
        </row>
        <row r="5575">
          <cell r="F5575">
            <v>1</v>
          </cell>
          <cell r="J5575">
            <v>0</v>
          </cell>
        </row>
        <row r="5576">
          <cell r="F5576">
            <v>4</v>
          </cell>
          <cell r="J5576">
            <v>0</v>
          </cell>
        </row>
        <row r="5577">
          <cell r="F5577">
            <v>11</v>
          </cell>
          <cell r="J5577">
            <v>0</v>
          </cell>
        </row>
        <row r="5578">
          <cell r="F5578">
            <v>5</v>
          </cell>
          <cell r="J5578">
            <v>0</v>
          </cell>
        </row>
        <row r="5579">
          <cell r="F5579">
            <v>7</v>
          </cell>
          <cell r="J5579">
            <v>0</v>
          </cell>
        </row>
        <row r="5580">
          <cell r="F5580">
            <v>9</v>
          </cell>
          <cell r="J5580">
            <v>30</v>
          </cell>
        </row>
        <row r="5581">
          <cell r="F5581">
            <v>10</v>
          </cell>
          <cell r="J5581">
            <v>0</v>
          </cell>
        </row>
        <row r="5582">
          <cell r="F5582">
            <v>6</v>
          </cell>
          <cell r="J5582">
            <v>0</v>
          </cell>
        </row>
        <row r="5583">
          <cell r="F5583">
            <v>6</v>
          </cell>
          <cell r="J5583">
            <v>0</v>
          </cell>
        </row>
        <row r="5584">
          <cell r="F5584">
            <v>1</v>
          </cell>
          <cell r="J5584">
            <v>1200</v>
          </cell>
        </row>
        <row r="5585">
          <cell r="F5585">
            <v>4</v>
          </cell>
          <cell r="J5585">
            <v>0</v>
          </cell>
        </row>
        <row r="5586">
          <cell r="F5586">
            <v>1</v>
          </cell>
          <cell r="J5586">
            <v>0</v>
          </cell>
        </row>
        <row r="5587">
          <cell r="F5587">
            <v>1</v>
          </cell>
          <cell r="J5587">
            <v>0</v>
          </cell>
        </row>
        <row r="5588">
          <cell r="F5588">
            <v>4</v>
          </cell>
          <cell r="J5588">
            <v>1500</v>
          </cell>
        </row>
        <row r="5589">
          <cell r="F5589">
            <v>2</v>
          </cell>
          <cell r="J5589">
            <v>0</v>
          </cell>
        </row>
        <row r="5590">
          <cell r="F5590">
            <v>1</v>
          </cell>
          <cell r="J5590">
            <v>0</v>
          </cell>
        </row>
        <row r="5591">
          <cell r="F5591">
            <v>12</v>
          </cell>
          <cell r="J5591">
            <v>0</v>
          </cell>
        </row>
        <row r="5592">
          <cell r="F5592">
            <v>3</v>
          </cell>
          <cell r="J5592">
            <v>0</v>
          </cell>
        </row>
        <row r="5593">
          <cell r="F5593">
            <v>5</v>
          </cell>
          <cell r="J5593">
            <v>0</v>
          </cell>
        </row>
        <row r="5594">
          <cell r="F5594">
            <v>5</v>
          </cell>
          <cell r="J5594">
            <v>0</v>
          </cell>
        </row>
        <row r="5595">
          <cell r="F5595">
            <v>5</v>
          </cell>
          <cell r="J5595">
            <v>0</v>
          </cell>
        </row>
        <row r="5596">
          <cell r="F5596">
            <v>5</v>
          </cell>
          <cell r="J5596">
            <v>0</v>
          </cell>
        </row>
        <row r="5597">
          <cell r="F5597">
            <v>5</v>
          </cell>
          <cell r="J5597">
            <v>0</v>
          </cell>
        </row>
        <row r="5598">
          <cell r="F5598">
            <v>6</v>
          </cell>
          <cell r="J5598">
            <v>0</v>
          </cell>
        </row>
        <row r="5599">
          <cell r="F5599">
            <v>5</v>
          </cell>
          <cell r="J5599">
            <v>0</v>
          </cell>
        </row>
        <row r="5600">
          <cell r="F5600">
            <v>5</v>
          </cell>
          <cell r="J5600">
            <v>0</v>
          </cell>
        </row>
        <row r="5601">
          <cell r="F5601">
            <v>4</v>
          </cell>
          <cell r="J5601">
            <v>0</v>
          </cell>
        </row>
        <row r="5602">
          <cell r="F5602">
            <v>3</v>
          </cell>
          <cell r="J5602">
            <v>0</v>
          </cell>
        </row>
        <row r="5603">
          <cell r="F5603">
            <v>3</v>
          </cell>
          <cell r="J5603">
            <v>0</v>
          </cell>
        </row>
        <row r="5604">
          <cell r="F5604">
            <v>4</v>
          </cell>
          <cell r="J5604">
            <v>0</v>
          </cell>
        </row>
        <row r="5605">
          <cell r="F5605">
            <v>6</v>
          </cell>
          <cell r="J5605">
            <v>0</v>
          </cell>
        </row>
        <row r="5606">
          <cell r="F5606">
            <v>1</v>
          </cell>
          <cell r="J5606">
            <v>0</v>
          </cell>
        </row>
        <row r="5607">
          <cell r="F5607">
            <v>4</v>
          </cell>
          <cell r="J5607">
            <v>0</v>
          </cell>
        </row>
        <row r="5608">
          <cell r="F5608">
            <v>5</v>
          </cell>
          <cell r="J5608">
            <v>0</v>
          </cell>
        </row>
        <row r="5609">
          <cell r="F5609">
            <v>4</v>
          </cell>
          <cell r="J5609">
            <v>0</v>
          </cell>
        </row>
        <row r="5610">
          <cell r="F5610">
            <v>3</v>
          </cell>
          <cell r="J5610">
            <v>0</v>
          </cell>
        </row>
        <row r="5611">
          <cell r="F5611">
            <v>4</v>
          </cell>
          <cell r="J5611">
            <v>0</v>
          </cell>
        </row>
        <row r="5612">
          <cell r="F5612">
            <v>2</v>
          </cell>
          <cell r="J5612">
            <v>0</v>
          </cell>
        </row>
        <row r="5613">
          <cell r="F5613">
            <v>5</v>
          </cell>
          <cell r="J5613">
            <v>0</v>
          </cell>
        </row>
        <row r="5614">
          <cell r="F5614">
            <v>1</v>
          </cell>
          <cell r="J5614">
            <v>0</v>
          </cell>
        </row>
        <row r="5615">
          <cell r="F5615">
            <v>1</v>
          </cell>
          <cell r="J5615">
            <v>0</v>
          </cell>
        </row>
        <row r="5616">
          <cell r="F5616">
            <v>3</v>
          </cell>
          <cell r="J5616">
            <v>0</v>
          </cell>
        </row>
        <row r="5617">
          <cell r="F5617">
            <v>2</v>
          </cell>
          <cell r="J5617">
            <v>0</v>
          </cell>
        </row>
        <row r="5618">
          <cell r="F5618">
            <v>3</v>
          </cell>
          <cell r="J5618">
            <v>0</v>
          </cell>
        </row>
        <row r="5619">
          <cell r="F5619">
            <v>3</v>
          </cell>
          <cell r="J5619">
            <v>0</v>
          </cell>
        </row>
        <row r="5620">
          <cell r="F5620">
            <v>4</v>
          </cell>
          <cell r="J5620">
            <v>0</v>
          </cell>
        </row>
        <row r="5621">
          <cell r="F5621">
            <v>2</v>
          </cell>
          <cell r="J5621">
            <v>0</v>
          </cell>
        </row>
        <row r="5622">
          <cell r="F5622">
            <v>3</v>
          </cell>
          <cell r="J5622">
            <v>0</v>
          </cell>
        </row>
        <row r="5623">
          <cell r="F5623">
            <v>2</v>
          </cell>
          <cell r="J5623">
            <v>0</v>
          </cell>
        </row>
        <row r="5624">
          <cell r="F5624">
            <v>1</v>
          </cell>
          <cell r="J5624">
            <v>0</v>
          </cell>
        </row>
        <row r="5625">
          <cell r="F5625">
            <v>2</v>
          </cell>
          <cell r="J5625">
            <v>0</v>
          </cell>
        </row>
        <row r="5626">
          <cell r="F5626">
            <v>1</v>
          </cell>
          <cell r="J5626">
            <v>0</v>
          </cell>
        </row>
        <row r="5627">
          <cell r="F5627">
            <v>1</v>
          </cell>
          <cell r="J5627">
            <v>0</v>
          </cell>
        </row>
        <row r="5628">
          <cell r="F5628">
            <v>2</v>
          </cell>
          <cell r="J5628">
            <v>0</v>
          </cell>
        </row>
        <row r="5629">
          <cell r="F5629">
            <v>2</v>
          </cell>
          <cell r="J5629">
            <v>0</v>
          </cell>
        </row>
        <row r="5630">
          <cell r="F5630">
            <v>2</v>
          </cell>
          <cell r="J5630">
            <v>0</v>
          </cell>
        </row>
        <row r="5631">
          <cell r="F5631">
            <v>8</v>
          </cell>
          <cell r="J5631">
            <v>0</v>
          </cell>
        </row>
        <row r="5632">
          <cell r="F5632">
            <v>8</v>
          </cell>
          <cell r="J5632">
            <v>0</v>
          </cell>
        </row>
        <row r="5633">
          <cell r="F5633">
            <v>9</v>
          </cell>
          <cell r="J5633">
            <v>0</v>
          </cell>
        </row>
        <row r="5634">
          <cell r="F5634">
            <v>14</v>
          </cell>
          <cell r="J5634">
            <v>0</v>
          </cell>
        </row>
        <row r="5635">
          <cell r="F5635">
            <v>10</v>
          </cell>
          <cell r="J5635">
            <v>0</v>
          </cell>
        </row>
        <row r="5636">
          <cell r="F5636">
            <v>11</v>
          </cell>
          <cell r="J5636">
            <v>0</v>
          </cell>
        </row>
        <row r="5637">
          <cell r="F5637">
            <v>16</v>
          </cell>
          <cell r="J5637">
            <v>0</v>
          </cell>
        </row>
        <row r="5638">
          <cell r="F5638">
            <v>10</v>
          </cell>
          <cell r="J5638">
            <v>0</v>
          </cell>
        </row>
        <row r="5639">
          <cell r="F5639">
            <v>9</v>
          </cell>
          <cell r="J5639">
            <v>0</v>
          </cell>
        </row>
        <row r="5640">
          <cell r="F5640">
            <v>6</v>
          </cell>
          <cell r="J5640">
            <v>0</v>
          </cell>
        </row>
        <row r="5641">
          <cell r="F5641">
            <v>4</v>
          </cell>
          <cell r="J5641">
            <v>0</v>
          </cell>
        </row>
        <row r="5642">
          <cell r="F5642">
            <v>6</v>
          </cell>
          <cell r="J5642">
            <v>0</v>
          </cell>
        </row>
        <row r="5643">
          <cell r="F5643">
            <v>1</v>
          </cell>
          <cell r="J5643">
            <v>0</v>
          </cell>
        </row>
        <row r="5644">
          <cell r="F5644">
            <v>1</v>
          </cell>
          <cell r="J5644">
            <v>0</v>
          </cell>
        </row>
        <row r="5645">
          <cell r="F5645">
            <v>1</v>
          </cell>
          <cell r="J5645">
            <v>0</v>
          </cell>
        </row>
        <row r="5646">
          <cell r="F5646">
            <v>1</v>
          </cell>
          <cell r="J5646">
            <v>0</v>
          </cell>
        </row>
        <row r="5647">
          <cell r="F5647">
            <v>1</v>
          </cell>
          <cell r="J5647">
            <v>0</v>
          </cell>
        </row>
        <row r="5648">
          <cell r="F5648">
            <v>1</v>
          </cell>
          <cell r="J5648">
            <v>0</v>
          </cell>
        </row>
        <row r="5649">
          <cell r="F5649">
            <v>1</v>
          </cell>
          <cell r="J5649">
            <v>0</v>
          </cell>
        </row>
        <row r="5650">
          <cell r="F5650">
            <v>1</v>
          </cell>
          <cell r="J5650">
            <v>0</v>
          </cell>
        </row>
        <row r="5651">
          <cell r="F5651">
            <v>1</v>
          </cell>
          <cell r="J5651">
            <v>0</v>
          </cell>
        </row>
        <row r="5652">
          <cell r="F5652">
            <v>15</v>
          </cell>
          <cell r="J5652">
            <v>0</v>
          </cell>
        </row>
        <row r="5653">
          <cell r="F5653">
            <v>15</v>
          </cell>
          <cell r="J5653">
            <v>0</v>
          </cell>
        </row>
        <row r="5654">
          <cell r="F5654">
            <v>20</v>
          </cell>
          <cell r="J5654">
            <v>0</v>
          </cell>
        </row>
        <row r="5655">
          <cell r="F5655">
            <v>22</v>
          </cell>
          <cell r="J5655">
            <v>0</v>
          </cell>
        </row>
        <row r="5656">
          <cell r="F5656">
            <v>19</v>
          </cell>
          <cell r="J5656">
            <v>0</v>
          </cell>
        </row>
        <row r="5657">
          <cell r="F5657">
            <v>18</v>
          </cell>
          <cell r="J5657">
            <v>0</v>
          </cell>
        </row>
        <row r="5658">
          <cell r="F5658">
            <v>23</v>
          </cell>
          <cell r="J5658">
            <v>0</v>
          </cell>
        </row>
        <row r="5659">
          <cell r="F5659">
            <v>18</v>
          </cell>
          <cell r="J5659">
            <v>0</v>
          </cell>
        </row>
        <row r="5660">
          <cell r="F5660">
            <v>19</v>
          </cell>
          <cell r="J5660">
            <v>0</v>
          </cell>
        </row>
        <row r="5661">
          <cell r="F5661">
            <v>13</v>
          </cell>
          <cell r="J5661">
            <v>0</v>
          </cell>
        </row>
        <row r="5662">
          <cell r="F5662">
            <v>8</v>
          </cell>
          <cell r="J5662">
            <v>0</v>
          </cell>
        </row>
        <row r="5663">
          <cell r="F5663">
            <v>15</v>
          </cell>
          <cell r="J5663">
            <v>0</v>
          </cell>
        </row>
        <row r="5664">
          <cell r="F5664">
            <v>12</v>
          </cell>
          <cell r="J5664">
            <v>0</v>
          </cell>
        </row>
        <row r="5665">
          <cell r="F5665">
            <v>12</v>
          </cell>
          <cell r="J5665">
            <v>0</v>
          </cell>
        </row>
        <row r="5666">
          <cell r="F5666">
            <v>11</v>
          </cell>
          <cell r="J5666">
            <v>0</v>
          </cell>
        </row>
        <row r="5667">
          <cell r="F5667">
            <v>15</v>
          </cell>
          <cell r="J5667">
            <v>0</v>
          </cell>
        </row>
        <row r="5668">
          <cell r="F5668">
            <v>15</v>
          </cell>
          <cell r="J5668">
            <v>0</v>
          </cell>
        </row>
        <row r="5669">
          <cell r="F5669">
            <v>10</v>
          </cell>
          <cell r="J5669">
            <v>0</v>
          </cell>
        </row>
        <row r="5670">
          <cell r="F5670">
            <v>17</v>
          </cell>
          <cell r="J5670">
            <v>0</v>
          </cell>
        </row>
        <row r="5671">
          <cell r="F5671">
            <v>16</v>
          </cell>
          <cell r="J5671">
            <v>0</v>
          </cell>
        </row>
        <row r="5672">
          <cell r="F5672">
            <v>13</v>
          </cell>
          <cell r="J5672">
            <v>0</v>
          </cell>
        </row>
        <row r="5673">
          <cell r="F5673">
            <v>9</v>
          </cell>
          <cell r="J5673">
            <v>0</v>
          </cell>
        </row>
        <row r="5674">
          <cell r="F5674">
            <v>12</v>
          </cell>
          <cell r="J5674">
            <v>0</v>
          </cell>
        </row>
        <row r="5675">
          <cell r="F5675">
            <v>12</v>
          </cell>
          <cell r="J5675">
            <v>0</v>
          </cell>
        </row>
        <row r="5676">
          <cell r="F5676">
            <v>2</v>
          </cell>
          <cell r="J5676">
            <v>0</v>
          </cell>
        </row>
        <row r="5677">
          <cell r="F5677">
            <v>2</v>
          </cell>
          <cell r="J5677">
            <v>0</v>
          </cell>
        </row>
        <row r="5678">
          <cell r="F5678">
            <v>1</v>
          </cell>
          <cell r="J5678">
            <v>0</v>
          </cell>
        </row>
        <row r="5679">
          <cell r="F5679">
            <v>2</v>
          </cell>
          <cell r="J5679">
            <v>0</v>
          </cell>
        </row>
        <row r="5680">
          <cell r="F5680">
            <v>1</v>
          </cell>
          <cell r="J5680">
            <v>0</v>
          </cell>
        </row>
        <row r="5681">
          <cell r="F5681">
            <v>1</v>
          </cell>
          <cell r="J5681">
            <v>0</v>
          </cell>
        </row>
        <row r="5682">
          <cell r="F5682">
            <v>1</v>
          </cell>
          <cell r="J5682">
            <v>0</v>
          </cell>
        </row>
        <row r="5683">
          <cell r="F5683">
            <v>1</v>
          </cell>
          <cell r="J5683">
            <v>0</v>
          </cell>
        </row>
        <row r="5684">
          <cell r="F5684">
            <v>4</v>
          </cell>
          <cell r="J5684">
            <v>68</v>
          </cell>
        </row>
        <row r="5685">
          <cell r="F5685">
            <v>4</v>
          </cell>
          <cell r="J5685">
            <v>0</v>
          </cell>
        </row>
        <row r="5686">
          <cell r="F5686">
            <v>4</v>
          </cell>
          <cell r="J5686">
            <v>0</v>
          </cell>
        </row>
        <row r="5687">
          <cell r="F5687">
            <v>10</v>
          </cell>
          <cell r="J5687">
            <v>0</v>
          </cell>
        </row>
        <row r="5688">
          <cell r="F5688">
            <v>11</v>
          </cell>
          <cell r="J5688">
            <v>3</v>
          </cell>
        </row>
        <row r="5689">
          <cell r="F5689">
            <v>10</v>
          </cell>
          <cell r="J5689">
            <v>0</v>
          </cell>
        </row>
        <row r="5690">
          <cell r="F5690">
            <v>10</v>
          </cell>
          <cell r="J5690">
            <v>0</v>
          </cell>
        </row>
        <row r="5691">
          <cell r="F5691">
            <v>9</v>
          </cell>
          <cell r="J5691">
            <v>0</v>
          </cell>
        </row>
        <row r="5692">
          <cell r="F5692">
            <v>7</v>
          </cell>
          <cell r="J5692">
            <v>0</v>
          </cell>
        </row>
        <row r="5693">
          <cell r="F5693">
            <v>8</v>
          </cell>
          <cell r="J5693">
            <v>3500</v>
          </cell>
        </row>
        <row r="5694">
          <cell r="F5694">
            <v>5</v>
          </cell>
          <cell r="J5694">
            <v>2799</v>
          </cell>
        </row>
        <row r="5695">
          <cell r="F5695">
            <v>9</v>
          </cell>
          <cell r="J5695">
            <v>0</v>
          </cell>
        </row>
        <row r="5696">
          <cell r="F5696">
            <v>27</v>
          </cell>
          <cell r="J5696">
            <v>0</v>
          </cell>
        </row>
        <row r="5697">
          <cell r="F5697">
            <v>23</v>
          </cell>
          <cell r="J5697">
            <v>0</v>
          </cell>
        </row>
        <row r="5698">
          <cell r="F5698">
            <v>23</v>
          </cell>
          <cell r="J5698">
            <v>0</v>
          </cell>
        </row>
        <row r="5699">
          <cell r="F5699">
            <v>26</v>
          </cell>
          <cell r="J5699">
            <v>0</v>
          </cell>
        </row>
        <row r="5700">
          <cell r="F5700">
            <v>23</v>
          </cell>
          <cell r="J5700">
            <v>0</v>
          </cell>
        </row>
        <row r="5701">
          <cell r="F5701">
            <v>23</v>
          </cell>
          <cell r="J5701">
            <v>0</v>
          </cell>
        </row>
        <row r="5702">
          <cell r="F5702">
            <v>23</v>
          </cell>
          <cell r="J5702">
            <v>0</v>
          </cell>
        </row>
        <row r="5703">
          <cell r="F5703">
            <v>26</v>
          </cell>
          <cell r="J5703">
            <v>0</v>
          </cell>
        </row>
        <row r="5704">
          <cell r="F5704">
            <v>18</v>
          </cell>
          <cell r="J5704">
            <v>0</v>
          </cell>
        </row>
        <row r="5705">
          <cell r="F5705">
            <v>22</v>
          </cell>
          <cell r="J5705">
            <v>0</v>
          </cell>
        </row>
        <row r="5706">
          <cell r="F5706">
            <v>12</v>
          </cell>
          <cell r="J5706">
            <v>0</v>
          </cell>
        </row>
        <row r="5707">
          <cell r="F5707">
            <v>16</v>
          </cell>
          <cell r="J5707">
            <v>0</v>
          </cell>
        </row>
        <row r="5708">
          <cell r="F5708">
            <v>28</v>
          </cell>
          <cell r="J5708">
            <v>0</v>
          </cell>
        </row>
        <row r="5709">
          <cell r="F5709">
            <v>22</v>
          </cell>
          <cell r="J5709">
            <v>0</v>
          </cell>
        </row>
        <row r="5710">
          <cell r="F5710">
            <v>21</v>
          </cell>
          <cell r="J5710">
            <v>0</v>
          </cell>
        </row>
        <row r="5711">
          <cell r="F5711">
            <v>24</v>
          </cell>
          <cell r="J5711">
            <v>0</v>
          </cell>
        </row>
        <row r="5712">
          <cell r="F5712">
            <v>20</v>
          </cell>
          <cell r="J5712">
            <v>0</v>
          </cell>
        </row>
        <row r="5713">
          <cell r="F5713">
            <v>19</v>
          </cell>
          <cell r="J5713">
            <v>0</v>
          </cell>
        </row>
        <row r="5714">
          <cell r="F5714">
            <v>20</v>
          </cell>
          <cell r="J5714">
            <v>0</v>
          </cell>
        </row>
        <row r="5715">
          <cell r="F5715">
            <v>31</v>
          </cell>
          <cell r="J5715">
            <v>0</v>
          </cell>
        </row>
        <row r="5716">
          <cell r="F5716">
            <v>17</v>
          </cell>
          <cell r="J5716">
            <v>0</v>
          </cell>
        </row>
        <row r="5717">
          <cell r="F5717">
            <v>18</v>
          </cell>
          <cell r="J5717">
            <v>0</v>
          </cell>
        </row>
        <row r="5718">
          <cell r="F5718">
            <v>21</v>
          </cell>
          <cell r="J5718">
            <v>0</v>
          </cell>
        </row>
        <row r="5719">
          <cell r="F5719">
            <v>23</v>
          </cell>
          <cell r="J5719">
            <v>0</v>
          </cell>
        </row>
        <row r="5720">
          <cell r="F5720">
            <v>2</v>
          </cell>
          <cell r="J5720">
            <v>0</v>
          </cell>
        </row>
        <row r="5721">
          <cell r="F5721">
            <v>12</v>
          </cell>
          <cell r="J5721">
            <v>0</v>
          </cell>
        </row>
        <row r="5722">
          <cell r="F5722">
            <v>14</v>
          </cell>
          <cell r="J5722">
            <v>0</v>
          </cell>
        </row>
        <row r="5723">
          <cell r="F5723">
            <v>15</v>
          </cell>
          <cell r="J5723">
            <v>0</v>
          </cell>
        </row>
        <row r="5724">
          <cell r="F5724">
            <v>14</v>
          </cell>
          <cell r="J5724">
            <v>0</v>
          </cell>
        </row>
        <row r="5725">
          <cell r="F5725">
            <v>12</v>
          </cell>
          <cell r="J5725">
            <v>0</v>
          </cell>
        </row>
        <row r="5726">
          <cell r="F5726">
            <v>2</v>
          </cell>
          <cell r="J5726">
            <v>0</v>
          </cell>
        </row>
        <row r="5727">
          <cell r="F5727">
            <v>7</v>
          </cell>
          <cell r="J5727">
            <v>0</v>
          </cell>
        </row>
        <row r="5728">
          <cell r="F5728">
            <v>11</v>
          </cell>
          <cell r="J5728">
            <v>0</v>
          </cell>
        </row>
        <row r="5729">
          <cell r="F5729">
            <v>10</v>
          </cell>
          <cell r="J5729">
            <v>0</v>
          </cell>
        </row>
        <row r="5730">
          <cell r="F5730">
            <v>7</v>
          </cell>
          <cell r="J5730">
            <v>0</v>
          </cell>
        </row>
        <row r="5731">
          <cell r="F5731">
            <v>5</v>
          </cell>
          <cell r="J5731">
            <v>0</v>
          </cell>
        </row>
        <row r="5732">
          <cell r="F5732">
            <v>7</v>
          </cell>
          <cell r="J5732">
            <v>0</v>
          </cell>
        </row>
        <row r="5733">
          <cell r="F5733">
            <v>4</v>
          </cell>
          <cell r="J5733">
            <v>0</v>
          </cell>
        </row>
        <row r="5734">
          <cell r="F5734">
            <v>1</v>
          </cell>
          <cell r="J5734">
            <v>0</v>
          </cell>
        </row>
        <row r="5735">
          <cell r="F5735">
            <v>3</v>
          </cell>
          <cell r="J5735">
            <v>0</v>
          </cell>
        </row>
        <row r="5736">
          <cell r="F5736">
            <v>3</v>
          </cell>
          <cell r="J5736">
            <v>0</v>
          </cell>
        </row>
        <row r="5737">
          <cell r="F5737">
            <v>4</v>
          </cell>
          <cell r="J5737">
            <v>0</v>
          </cell>
        </row>
        <row r="5738">
          <cell r="F5738">
            <v>7</v>
          </cell>
          <cell r="J5738">
            <v>0</v>
          </cell>
        </row>
        <row r="5739">
          <cell r="F5739">
            <v>6</v>
          </cell>
          <cell r="J5739">
            <v>0</v>
          </cell>
        </row>
        <row r="5740">
          <cell r="F5740">
            <v>1</v>
          </cell>
          <cell r="J5740">
            <v>0</v>
          </cell>
        </row>
        <row r="5741">
          <cell r="F5741">
            <v>24</v>
          </cell>
          <cell r="J5741">
            <v>0</v>
          </cell>
        </row>
        <row r="5742">
          <cell r="F5742">
            <v>25</v>
          </cell>
          <cell r="J5742">
            <v>0</v>
          </cell>
        </row>
        <row r="5743">
          <cell r="F5743">
            <v>21</v>
          </cell>
          <cell r="J5743">
            <v>0</v>
          </cell>
        </row>
        <row r="5744">
          <cell r="F5744">
            <v>24</v>
          </cell>
          <cell r="J5744">
            <v>0</v>
          </cell>
        </row>
        <row r="5745">
          <cell r="F5745">
            <v>25</v>
          </cell>
          <cell r="J5745">
            <v>0</v>
          </cell>
        </row>
        <row r="5746">
          <cell r="F5746">
            <v>22</v>
          </cell>
          <cell r="J5746">
            <v>0</v>
          </cell>
        </row>
        <row r="5747">
          <cell r="F5747">
            <v>21</v>
          </cell>
          <cell r="J5747">
            <v>0</v>
          </cell>
        </row>
        <row r="5748">
          <cell r="F5748">
            <v>19</v>
          </cell>
          <cell r="J5748">
            <v>0</v>
          </cell>
        </row>
        <row r="5749">
          <cell r="F5749">
            <v>21</v>
          </cell>
          <cell r="J5749">
            <v>0</v>
          </cell>
        </row>
        <row r="5750">
          <cell r="F5750">
            <v>18</v>
          </cell>
          <cell r="J5750">
            <v>0</v>
          </cell>
        </row>
        <row r="5751">
          <cell r="F5751">
            <v>15</v>
          </cell>
          <cell r="J5751">
            <v>0</v>
          </cell>
        </row>
        <row r="5752">
          <cell r="F5752">
            <v>17</v>
          </cell>
          <cell r="J5752">
            <v>0</v>
          </cell>
        </row>
        <row r="5753">
          <cell r="F5753">
            <v>26</v>
          </cell>
          <cell r="J5753">
            <v>0</v>
          </cell>
        </row>
        <row r="5754">
          <cell r="F5754">
            <v>22</v>
          </cell>
          <cell r="J5754">
            <v>0</v>
          </cell>
        </row>
        <row r="5755">
          <cell r="F5755">
            <v>24</v>
          </cell>
          <cell r="J5755">
            <v>0</v>
          </cell>
        </row>
        <row r="5756">
          <cell r="F5756">
            <v>25</v>
          </cell>
          <cell r="J5756">
            <v>0</v>
          </cell>
        </row>
        <row r="5757">
          <cell r="F5757">
            <v>23</v>
          </cell>
          <cell r="J5757">
            <v>0</v>
          </cell>
        </row>
        <row r="5758">
          <cell r="F5758">
            <v>19</v>
          </cell>
          <cell r="J5758">
            <v>0</v>
          </cell>
        </row>
        <row r="5759">
          <cell r="F5759">
            <v>16</v>
          </cell>
          <cell r="J5759">
            <v>0</v>
          </cell>
        </row>
        <row r="5760">
          <cell r="F5760">
            <v>24</v>
          </cell>
          <cell r="J5760">
            <v>0</v>
          </cell>
        </row>
        <row r="5761">
          <cell r="F5761">
            <v>16</v>
          </cell>
          <cell r="J5761">
            <v>0</v>
          </cell>
        </row>
        <row r="5762">
          <cell r="F5762">
            <v>19</v>
          </cell>
          <cell r="J5762">
            <v>0</v>
          </cell>
        </row>
        <row r="5763">
          <cell r="F5763">
            <v>16</v>
          </cell>
          <cell r="J5763">
            <v>0</v>
          </cell>
        </row>
        <row r="5764">
          <cell r="F5764">
            <v>21</v>
          </cell>
          <cell r="J5764">
            <v>0</v>
          </cell>
        </row>
        <row r="5765">
          <cell r="F5765">
            <v>5</v>
          </cell>
          <cell r="J5765">
            <v>0</v>
          </cell>
        </row>
        <row r="5766">
          <cell r="F5766">
            <v>9</v>
          </cell>
          <cell r="J5766">
            <v>0</v>
          </cell>
        </row>
        <row r="5767">
          <cell r="F5767">
            <v>3</v>
          </cell>
          <cell r="J5767">
            <v>0</v>
          </cell>
        </row>
        <row r="5768">
          <cell r="F5768">
            <v>6</v>
          </cell>
          <cell r="J5768">
            <v>0</v>
          </cell>
        </row>
        <row r="5769">
          <cell r="F5769">
            <v>6</v>
          </cell>
          <cell r="J5769">
            <v>0</v>
          </cell>
        </row>
        <row r="5770">
          <cell r="F5770">
            <v>13</v>
          </cell>
          <cell r="J5770">
            <v>0</v>
          </cell>
        </row>
        <row r="5771">
          <cell r="F5771">
            <v>15</v>
          </cell>
          <cell r="J5771">
            <v>0</v>
          </cell>
        </row>
        <row r="5772">
          <cell r="F5772">
            <v>16</v>
          </cell>
          <cell r="J5772">
            <v>0</v>
          </cell>
        </row>
        <row r="5773">
          <cell r="F5773">
            <v>6</v>
          </cell>
          <cell r="J5773">
            <v>0</v>
          </cell>
        </row>
        <row r="5774">
          <cell r="F5774">
            <v>4</v>
          </cell>
          <cell r="J5774">
            <v>0</v>
          </cell>
        </row>
        <row r="5775">
          <cell r="F5775">
            <v>6</v>
          </cell>
          <cell r="J5775">
            <v>0</v>
          </cell>
        </row>
        <row r="5776">
          <cell r="F5776">
            <v>8</v>
          </cell>
          <cell r="J5776">
            <v>0</v>
          </cell>
        </row>
        <row r="5777">
          <cell r="F5777">
            <v>3</v>
          </cell>
          <cell r="J5777">
            <v>0</v>
          </cell>
        </row>
        <row r="5778">
          <cell r="F5778">
            <v>8</v>
          </cell>
          <cell r="J5778">
            <v>0</v>
          </cell>
        </row>
        <row r="5779">
          <cell r="F5779">
            <v>7</v>
          </cell>
          <cell r="J5779">
            <v>0</v>
          </cell>
        </row>
        <row r="5780">
          <cell r="F5780">
            <v>5</v>
          </cell>
          <cell r="J5780">
            <v>0</v>
          </cell>
        </row>
        <row r="5781">
          <cell r="F5781">
            <v>2</v>
          </cell>
          <cell r="J5781">
            <v>0</v>
          </cell>
        </row>
        <row r="5782">
          <cell r="F5782">
            <v>4</v>
          </cell>
          <cell r="J5782">
            <v>0</v>
          </cell>
        </row>
        <row r="5783">
          <cell r="F5783">
            <v>4</v>
          </cell>
          <cell r="J5783">
            <v>0</v>
          </cell>
        </row>
        <row r="5784">
          <cell r="F5784">
            <v>2</v>
          </cell>
          <cell r="J5784">
            <v>0</v>
          </cell>
        </row>
        <row r="5785">
          <cell r="F5785">
            <v>4</v>
          </cell>
          <cell r="J5785">
            <v>0</v>
          </cell>
        </row>
        <row r="5786">
          <cell r="F5786">
            <v>3</v>
          </cell>
          <cell r="J5786">
            <v>0</v>
          </cell>
        </row>
        <row r="5787">
          <cell r="F5787">
            <v>8</v>
          </cell>
          <cell r="J5787">
            <v>0</v>
          </cell>
        </row>
        <row r="5788">
          <cell r="F5788">
            <v>4</v>
          </cell>
          <cell r="J5788">
            <v>0</v>
          </cell>
        </row>
        <row r="5789">
          <cell r="F5789">
            <v>6</v>
          </cell>
          <cell r="J5789">
            <v>0</v>
          </cell>
        </row>
        <row r="5790">
          <cell r="F5790">
            <v>8</v>
          </cell>
          <cell r="J5790">
            <v>0</v>
          </cell>
        </row>
        <row r="5791">
          <cell r="F5791">
            <v>3</v>
          </cell>
          <cell r="J5791">
            <v>0</v>
          </cell>
        </row>
        <row r="5792">
          <cell r="F5792">
            <v>3</v>
          </cell>
          <cell r="J5792">
            <v>0</v>
          </cell>
        </row>
        <row r="5793">
          <cell r="F5793">
            <v>4</v>
          </cell>
          <cell r="J5793">
            <v>0</v>
          </cell>
        </row>
        <row r="5794">
          <cell r="F5794">
            <v>4</v>
          </cell>
          <cell r="J5794">
            <v>0</v>
          </cell>
        </row>
        <row r="5795">
          <cell r="F5795">
            <v>3</v>
          </cell>
          <cell r="J5795">
            <v>0</v>
          </cell>
        </row>
        <row r="5796">
          <cell r="F5796">
            <v>5</v>
          </cell>
          <cell r="J5796">
            <v>0</v>
          </cell>
        </row>
        <row r="5797">
          <cell r="F5797">
            <v>5</v>
          </cell>
          <cell r="J5797">
            <v>0</v>
          </cell>
        </row>
        <row r="5798">
          <cell r="F5798">
            <v>8</v>
          </cell>
          <cell r="J5798">
            <v>0</v>
          </cell>
        </row>
        <row r="5799">
          <cell r="F5799">
            <v>11</v>
          </cell>
          <cell r="J5799">
            <v>0</v>
          </cell>
        </row>
        <row r="5800">
          <cell r="F5800">
            <v>7</v>
          </cell>
          <cell r="J5800">
            <v>0</v>
          </cell>
        </row>
        <row r="5801">
          <cell r="F5801">
            <v>10</v>
          </cell>
          <cell r="J5801">
            <v>0</v>
          </cell>
        </row>
        <row r="5802">
          <cell r="F5802">
            <v>9</v>
          </cell>
          <cell r="J5802">
            <v>0</v>
          </cell>
        </row>
        <row r="5803">
          <cell r="F5803">
            <v>9</v>
          </cell>
          <cell r="J5803">
            <v>0</v>
          </cell>
        </row>
        <row r="5804">
          <cell r="F5804">
            <v>9</v>
          </cell>
          <cell r="J5804">
            <v>0</v>
          </cell>
        </row>
        <row r="5805">
          <cell r="F5805">
            <v>7</v>
          </cell>
          <cell r="J5805">
            <v>0</v>
          </cell>
        </row>
        <row r="5806">
          <cell r="F5806">
            <v>5</v>
          </cell>
          <cell r="J5806">
            <v>0</v>
          </cell>
        </row>
        <row r="5807">
          <cell r="F5807">
            <v>8</v>
          </cell>
          <cell r="J5807">
            <v>0</v>
          </cell>
        </row>
        <row r="5808">
          <cell r="F5808">
            <v>7</v>
          </cell>
          <cell r="J5808">
            <v>0</v>
          </cell>
        </row>
        <row r="5809">
          <cell r="F5809">
            <v>8</v>
          </cell>
          <cell r="J5809">
            <v>0</v>
          </cell>
        </row>
        <row r="5810">
          <cell r="F5810">
            <v>5</v>
          </cell>
          <cell r="J5810">
            <v>0</v>
          </cell>
        </row>
        <row r="5811">
          <cell r="F5811">
            <v>9</v>
          </cell>
          <cell r="J5811">
            <v>0</v>
          </cell>
        </row>
        <row r="5812">
          <cell r="F5812">
            <v>2</v>
          </cell>
          <cell r="J5812">
            <v>0</v>
          </cell>
        </row>
        <row r="5813">
          <cell r="F5813">
            <v>1</v>
          </cell>
          <cell r="J5813">
            <v>0</v>
          </cell>
        </row>
        <row r="5814">
          <cell r="F5814">
            <v>1</v>
          </cell>
          <cell r="J5814">
            <v>0</v>
          </cell>
        </row>
        <row r="5815">
          <cell r="F5815">
            <v>2</v>
          </cell>
          <cell r="J5815">
            <v>0</v>
          </cell>
        </row>
        <row r="5816">
          <cell r="F5816">
            <v>1</v>
          </cell>
          <cell r="J5816">
            <v>0</v>
          </cell>
        </row>
        <row r="5817">
          <cell r="F5817">
            <v>1</v>
          </cell>
          <cell r="J5817">
            <v>0</v>
          </cell>
        </row>
        <row r="5818">
          <cell r="F5818">
            <v>3</v>
          </cell>
          <cell r="J5818">
            <v>0</v>
          </cell>
        </row>
        <row r="5819">
          <cell r="F5819">
            <v>1</v>
          </cell>
          <cell r="J5819">
            <v>0</v>
          </cell>
        </row>
        <row r="5820">
          <cell r="F5820">
            <v>2</v>
          </cell>
          <cell r="J5820">
            <v>0</v>
          </cell>
        </row>
        <row r="5821">
          <cell r="F5821">
            <v>9</v>
          </cell>
          <cell r="J5821">
            <v>0</v>
          </cell>
        </row>
        <row r="5822">
          <cell r="F5822">
            <v>10</v>
          </cell>
          <cell r="J5822">
            <v>0</v>
          </cell>
        </row>
        <row r="5823">
          <cell r="F5823">
            <v>10</v>
          </cell>
          <cell r="J5823">
            <v>0</v>
          </cell>
        </row>
        <row r="5824">
          <cell r="F5824">
            <v>11</v>
          </cell>
          <cell r="J5824">
            <v>0</v>
          </cell>
        </row>
        <row r="5825">
          <cell r="F5825">
            <v>9</v>
          </cell>
          <cell r="J5825">
            <v>0</v>
          </cell>
        </row>
        <row r="5826">
          <cell r="F5826">
            <v>10</v>
          </cell>
          <cell r="J5826">
            <v>0</v>
          </cell>
        </row>
        <row r="5827">
          <cell r="F5827">
            <v>6</v>
          </cell>
          <cell r="J5827">
            <v>0</v>
          </cell>
        </row>
        <row r="5828">
          <cell r="F5828">
            <v>9</v>
          </cell>
          <cell r="J5828">
            <v>0</v>
          </cell>
        </row>
        <row r="5829">
          <cell r="F5829">
            <v>7</v>
          </cell>
          <cell r="J5829">
            <v>0</v>
          </cell>
        </row>
        <row r="5830">
          <cell r="F5830">
            <v>7</v>
          </cell>
          <cell r="J5830">
            <v>0</v>
          </cell>
        </row>
        <row r="5831">
          <cell r="F5831">
            <v>6</v>
          </cell>
          <cell r="J5831">
            <v>0</v>
          </cell>
        </row>
        <row r="5832">
          <cell r="F5832">
            <v>8</v>
          </cell>
          <cell r="J5832">
            <v>0</v>
          </cell>
        </row>
        <row r="5833">
          <cell r="F5833">
            <v>1</v>
          </cell>
          <cell r="J5833">
            <v>0</v>
          </cell>
        </row>
        <row r="5834">
          <cell r="F5834">
            <v>5</v>
          </cell>
          <cell r="J5834">
            <v>0</v>
          </cell>
        </row>
        <row r="5835">
          <cell r="F5835">
            <v>3</v>
          </cell>
          <cell r="J5835">
            <v>0</v>
          </cell>
        </row>
        <row r="5836">
          <cell r="F5836">
            <v>5</v>
          </cell>
          <cell r="J5836">
            <v>0</v>
          </cell>
        </row>
        <row r="5837">
          <cell r="F5837">
            <v>2</v>
          </cell>
          <cell r="J5837">
            <v>0</v>
          </cell>
        </row>
        <row r="5838">
          <cell r="F5838">
            <v>3</v>
          </cell>
          <cell r="J5838">
            <v>0</v>
          </cell>
        </row>
        <row r="5839">
          <cell r="F5839">
            <v>2</v>
          </cell>
          <cell r="J5839">
            <v>0</v>
          </cell>
        </row>
        <row r="5840">
          <cell r="F5840">
            <v>4</v>
          </cell>
          <cell r="J5840">
            <v>0</v>
          </cell>
        </row>
        <row r="5841">
          <cell r="F5841">
            <v>15</v>
          </cell>
          <cell r="J5841">
            <v>0</v>
          </cell>
        </row>
        <row r="5842">
          <cell r="F5842">
            <v>30</v>
          </cell>
          <cell r="J5842">
            <v>0</v>
          </cell>
        </row>
        <row r="5843">
          <cell r="F5843">
            <v>22</v>
          </cell>
          <cell r="J5843">
            <v>0</v>
          </cell>
        </row>
        <row r="5844">
          <cell r="F5844">
            <v>10</v>
          </cell>
          <cell r="J5844">
            <v>0</v>
          </cell>
        </row>
        <row r="5845">
          <cell r="F5845">
            <v>9</v>
          </cell>
          <cell r="J5845">
            <v>0</v>
          </cell>
        </row>
        <row r="5846">
          <cell r="F5846">
            <v>7</v>
          </cell>
          <cell r="J5846">
            <v>0</v>
          </cell>
        </row>
        <row r="5847">
          <cell r="F5847">
            <v>10</v>
          </cell>
          <cell r="J5847">
            <v>0</v>
          </cell>
        </row>
        <row r="5848">
          <cell r="F5848">
            <v>11</v>
          </cell>
          <cell r="J5848">
            <v>0</v>
          </cell>
        </row>
        <row r="5849">
          <cell r="F5849">
            <v>14</v>
          </cell>
          <cell r="J5849">
            <v>0</v>
          </cell>
        </row>
        <row r="5850">
          <cell r="F5850">
            <v>2</v>
          </cell>
          <cell r="J5850">
            <v>0</v>
          </cell>
        </row>
        <row r="5851">
          <cell r="F5851">
            <v>1</v>
          </cell>
          <cell r="J5851">
            <v>0</v>
          </cell>
        </row>
        <row r="5852">
          <cell r="F5852">
            <v>4</v>
          </cell>
          <cell r="J5852">
            <v>0</v>
          </cell>
        </row>
        <row r="5853">
          <cell r="F5853">
            <v>5</v>
          </cell>
          <cell r="J5853">
            <v>0</v>
          </cell>
        </row>
        <row r="5854">
          <cell r="F5854">
            <v>3</v>
          </cell>
          <cell r="J5854">
            <v>0</v>
          </cell>
        </row>
        <row r="5855">
          <cell r="F5855">
            <v>5</v>
          </cell>
          <cell r="J5855">
            <v>0</v>
          </cell>
        </row>
        <row r="5856">
          <cell r="F5856">
            <v>7</v>
          </cell>
          <cell r="J5856">
            <v>0</v>
          </cell>
        </row>
        <row r="5857">
          <cell r="F5857">
            <v>9</v>
          </cell>
          <cell r="J5857">
            <v>0</v>
          </cell>
        </row>
        <row r="5858">
          <cell r="F5858">
            <v>7</v>
          </cell>
          <cell r="J5858">
            <v>0</v>
          </cell>
        </row>
        <row r="5859">
          <cell r="F5859">
            <v>8</v>
          </cell>
          <cell r="J5859">
            <v>0</v>
          </cell>
        </row>
        <row r="5860">
          <cell r="F5860">
            <v>1</v>
          </cell>
          <cell r="J5860">
            <v>0</v>
          </cell>
        </row>
        <row r="5861">
          <cell r="F5861">
            <v>1</v>
          </cell>
          <cell r="J5861">
            <v>0</v>
          </cell>
        </row>
        <row r="5862">
          <cell r="F5862">
            <v>7</v>
          </cell>
          <cell r="J5862">
            <v>0</v>
          </cell>
        </row>
        <row r="5863">
          <cell r="F5863">
            <v>5</v>
          </cell>
          <cell r="J5863">
            <v>0</v>
          </cell>
        </row>
        <row r="5864">
          <cell r="F5864">
            <v>2</v>
          </cell>
          <cell r="J5864">
            <v>0</v>
          </cell>
        </row>
        <row r="5865">
          <cell r="F5865">
            <v>3</v>
          </cell>
          <cell r="J5865">
            <v>0</v>
          </cell>
        </row>
        <row r="5866">
          <cell r="F5866">
            <v>3</v>
          </cell>
          <cell r="J5866">
            <v>0</v>
          </cell>
        </row>
        <row r="5867">
          <cell r="F5867">
            <v>2</v>
          </cell>
          <cell r="J5867">
            <v>0</v>
          </cell>
        </row>
        <row r="5868">
          <cell r="F5868">
            <v>2</v>
          </cell>
          <cell r="J5868">
            <v>0</v>
          </cell>
        </row>
        <row r="5869">
          <cell r="F5869">
            <v>1</v>
          </cell>
          <cell r="J5869">
            <v>0</v>
          </cell>
        </row>
        <row r="5870">
          <cell r="F5870">
            <v>3</v>
          </cell>
          <cell r="J5870">
            <v>0</v>
          </cell>
        </row>
        <row r="5871">
          <cell r="F5871">
            <v>2</v>
          </cell>
          <cell r="J5871">
            <v>0</v>
          </cell>
        </row>
        <row r="5872">
          <cell r="F5872">
            <v>5</v>
          </cell>
          <cell r="J5872">
            <v>0</v>
          </cell>
        </row>
        <row r="5873">
          <cell r="F5873">
            <v>3</v>
          </cell>
          <cell r="J5873">
            <v>0</v>
          </cell>
        </row>
        <row r="5874">
          <cell r="F5874">
            <v>5</v>
          </cell>
          <cell r="J5874">
            <v>0</v>
          </cell>
        </row>
        <row r="5875">
          <cell r="F5875">
            <v>5</v>
          </cell>
          <cell r="J5875">
            <v>0</v>
          </cell>
        </row>
        <row r="5876">
          <cell r="F5876">
            <v>6</v>
          </cell>
          <cell r="J5876">
            <v>0</v>
          </cell>
        </row>
        <row r="5877">
          <cell r="F5877">
            <v>3</v>
          </cell>
          <cell r="J5877">
            <v>0</v>
          </cell>
        </row>
        <row r="5878">
          <cell r="F5878">
            <v>5</v>
          </cell>
          <cell r="J5878">
            <v>0</v>
          </cell>
        </row>
        <row r="5879">
          <cell r="F5879">
            <v>5</v>
          </cell>
          <cell r="J5879">
            <v>0</v>
          </cell>
        </row>
        <row r="5880">
          <cell r="F5880">
            <v>6</v>
          </cell>
          <cell r="J5880">
            <v>0</v>
          </cell>
        </row>
        <row r="5881">
          <cell r="F5881">
            <v>5</v>
          </cell>
          <cell r="J5881">
            <v>0</v>
          </cell>
        </row>
        <row r="5882">
          <cell r="F5882">
            <v>4</v>
          </cell>
          <cell r="J5882">
            <v>0</v>
          </cell>
        </row>
        <row r="5883">
          <cell r="F5883">
            <v>3</v>
          </cell>
          <cell r="J5883">
            <v>0</v>
          </cell>
        </row>
        <row r="5884">
          <cell r="F5884">
            <v>4</v>
          </cell>
          <cell r="J5884">
            <v>0</v>
          </cell>
        </row>
        <row r="5885">
          <cell r="F5885">
            <v>2</v>
          </cell>
          <cell r="J5885">
            <v>0</v>
          </cell>
        </row>
        <row r="5886">
          <cell r="F5886">
            <v>4</v>
          </cell>
          <cell r="J5886">
            <v>0</v>
          </cell>
        </row>
        <row r="5887">
          <cell r="F5887">
            <v>5</v>
          </cell>
          <cell r="J5887">
            <v>0</v>
          </cell>
        </row>
        <row r="5888">
          <cell r="F5888">
            <v>7</v>
          </cell>
          <cell r="J5888">
            <v>0</v>
          </cell>
        </row>
        <row r="5889">
          <cell r="F5889">
            <v>5</v>
          </cell>
          <cell r="J5889">
            <v>0</v>
          </cell>
        </row>
        <row r="5890">
          <cell r="F5890">
            <v>6</v>
          </cell>
          <cell r="J5890">
            <v>0</v>
          </cell>
        </row>
        <row r="5891">
          <cell r="F5891">
            <v>1</v>
          </cell>
          <cell r="J5891">
            <v>0</v>
          </cell>
        </row>
        <row r="5892">
          <cell r="F5892">
            <v>2</v>
          </cell>
          <cell r="J5892">
            <v>0</v>
          </cell>
        </row>
        <row r="5893">
          <cell r="F5893">
            <v>2</v>
          </cell>
          <cell r="J5893">
            <v>0</v>
          </cell>
        </row>
        <row r="5894">
          <cell r="F5894">
            <v>2</v>
          </cell>
          <cell r="J5894">
            <v>0</v>
          </cell>
        </row>
        <row r="5895">
          <cell r="F5895">
            <v>2</v>
          </cell>
          <cell r="J5895">
            <v>0</v>
          </cell>
        </row>
        <row r="5896">
          <cell r="F5896">
            <v>2</v>
          </cell>
          <cell r="J5896">
            <v>0</v>
          </cell>
        </row>
        <row r="5897">
          <cell r="F5897">
            <v>1</v>
          </cell>
          <cell r="J5897">
            <v>0</v>
          </cell>
        </row>
        <row r="5898">
          <cell r="F5898">
            <v>3</v>
          </cell>
          <cell r="J5898">
            <v>0</v>
          </cell>
        </row>
        <row r="5899">
          <cell r="F5899">
            <v>23</v>
          </cell>
          <cell r="J5899">
            <v>0</v>
          </cell>
        </row>
        <row r="5900">
          <cell r="F5900">
            <v>41</v>
          </cell>
          <cell r="J5900">
            <v>0</v>
          </cell>
        </row>
        <row r="5901">
          <cell r="F5901">
            <v>20</v>
          </cell>
          <cell r="J5901">
            <v>0</v>
          </cell>
        </row>
        <row r="5902">
          <cell r="F5902">
            <v>15</v>
          </cell>
          <cell r="J5902">
            <v>0</v>
          </cell>
        </row>
        <row r="5903">
          <cell r="F5903">
            <v>8</v>
          </cell>
          <cell r="J5903">
            <v>0</v>
          </cell>
        </row>
        <row r="5904">
          <cell r="F5904">
            <v>7</v>
          </cell>
          <cell r="J5904">
            <v>0</v>
          </cell>
        </row>
        <row r="5905">
          <cell r="F5905">
            <v>13</v>
          </cell>
          <cell r="J5905">
            <v>0</v>
          </cell>
        </row>
        <row r="5906">
          <cell r="F5906">
            <v>15</v>
          </cell>
          <cell r="J5906">
            <v>0</v>
          </cell>
        </row>
        <row r="5907">
          <cell r="F5907">
            <v>14</v>
          </cell>
          <cell r="J5907">
            <v>0</v>
          </cell>
        </row>
        <row r="5908">
          <cell r="F5908">
            <v>2</v>
          </cell>
          <cell r="J5908">
            <v>0</v>
          </cell>
        </row>
        <row r="5909">
          <cell r="F5909">
            <v>1</v>
          </cell>
          <cell r="J5909">
            <v>0</v>
          </cell>
        </row>
        <row r="5910">
          <cell r="F5910">
            <v>3</v>
          </cell>
          <cell r="J5910">
            <v>0</v>
          </cell>
        </row>
        <row r="5911">
          <cell r="F5911">
            <v>4</v>
          </cell>
          <cell r="J5911">
            <v>0</v>
          </cell>
        </row>
        <row r="5912">
          <cell r="F5912">
            <v>2</v>
          </cell>
          <cell r="J5912">
            <v>0</v>
          </cell>
        </row>
        <row r="5913">
          <cell r="F5913">
            <v>2</v>
          </cell>
          <cell r="J5913">
            <v>0</v>
          </cell>
        </row>
        <row r="5914">
          <cell r="F5914">
            <v>2</v>
          </cell>
          <cell r="J5914">
            <v>0</v>
          </cell>
        </row>
        <row r="5915">
          <cell r="F5915">
            <v>4</v>
          </cell>
          <cell r="J5915">
            <v>0</v>
          </cell>
        </row>
        <row r="5916">
          <cell r="F5916">
            <v>1</v>
          </cell>
          <cell r="J5916">
            <v>0</v>
          </cell>
        </row>
        <row r="5917">
          <cell r="F5917">
            <v>16</v>
          </cell>
          <cell r="J5917">
            <v>0</v>
          </cell>
        </row>
        <row r="5918">
          <cell r="F5918">
            <v>29</v>
          </cell>
          <cell r="J5918">
            <v>0</v>
          </cell>
        </row>
        <row r="5919">
          <cell r="F5919">
            <v>19</v>
          </cell>
          <cell r="J5919">
            <v>0</v>
          </cell>
        </row>
        <row r="5920">
          <cell r="F5920">
            <v>13</v>
          </cell>
          <cell r="J5920">
            <v>0</v>
          </cell>
        </row>
        <row r="5921">
          <cell r="F5921">
            <v>12</v>
          </cell>
          <cell r="J5921">
            <v>0</v>
          </cell>
        </row>
        <row r="5922">
          <cell r="F5922">
            <v>6</v>
          </cell>
          <cell r="J5922">
            <v>0</v>
          </cell>
        </row>
        <row r="5923">
          <cell r="F5923">
            <v>11</v>
          </cell>
          <cell r="J5923">
            <v>0</v>
          </cell>
        </row>
        <row r="5924">
          <cell r="F5924">
            <v>14</v>
          </cell>
          <cell r="J5924">
            <v>0</v>
          </cell>
        </row>
        <row r="5925">
          <cell r="F5925">
            <v>11</v>
          </cell>
          <cell r="J5925">
            <v>0</v>
          </cell>
        </row>
        <row r="5926">
          <cell r="F5926">
            <v>1</v>
          </cell>
          <cell r="J5926">
            <v>0</v>
          </cell>
        </row>
        <row r="5927">
          <cell r="F5927">
            <v>2</v>
          </cell>
          <cell r="J5927">
            <v>0</v>
          </cell>
        </row>
        <row r="5928">
          <cell r="F5928">
            <v>6</v>
          </cell>
          <cell r="J5928">
            <v>0</v>
          </cell>
        </row>
        <row r="5929">
          <cell r="F5929">
            <v>2</v>
          </cell>
          <cell r="J5929">
            <v>0</v>
          </cell>
        </row>
        <row r="5930">
          <cell r="F5930">
            <v>2</v>
          </cell>
          <cell r="J5930">
            <v>0</v>
          </cell>
        </row>
        <row r="5931">
          <cell r="F5931">
            <v>2</v>
          </cell>
          <cell r="J5931">
            <v>0</v>
          </cell>
        </row>
        <row r="5932">
          <cell r="F5932">
            <v>2</v>
          </cell>
          <cell r="J5932">
            <v>0</v>
          </cell>
        </row>
        <row r="5933">
          <cell r="F5933">
            <v>1</v>
          </cell>
          <cell r="J5933">
            <v>0</v>
          </cell>
        </row>
        <row r="5934">
          <cell r="F5934">
            <v>3</v>
          </cell>
          <cell r="J5934">
            <v>0</v>
          </cell>
        </row>
        <row r="5935">
          <cell r="F5935">
            <v>1</v>
          </cell>
          <cell r="J5935">
            <v>0</v>
          </cell>
        </row>
        <row r="5936">
          <cell r="F5936">
            <v>3</v>
          </cell>
          <cell r="J5936">
            <v>0</v>
          </cell>
        </row>
        <row r="5937">
          <cell r="F5937">
            <v>4</v>
          </cell>
          <cell r="J5937">
            <v>0</v>
          </cell>
        </row>
        <row r="5938">
          <cell r="F5938">
            <v>2</v>
          </cell>
          <cell r="J5938">
            <v>0</v>
          </cell>
        </row>
        <row r="5939">
          <cell r="F5939">
            <v>2</v>
          </cell>
          <cell r="J5939">
            <v>0</v>
          </cell>
        </row>
        <row r="5940">
          <cell r="F5940">
            <v>3</v>
          </cell>
          <cell r="J5940">
            <v>0</v>
          </cell>
        </row>
        <row r="5941">
          <cell r="F5941">
            <v>2</v>
          </cell>
          <cell r="J5941">
            <v>0</v>
          </cell>
        </row>
        <row r="5942">
          <cell r="F5942">
            <v>1</v>
          </cell>
          <cell r="J5942">
            <v>0</v>
          </cell>
        </row>
        <row r="5943">
          <cell r="F5943">
            <v>1</v>
          </cell>
          <cell r="J5943">
            <v>0</v>
          </cell>
        </row>
        <row r="5944">
          <cell r="F5944">
            <v>2</v>
          </cell>
          <cell r="J5944">
            <v>0</v>
          </cell>
        </row>
        <row r="5945">
          <cell r="F5945">
            <v>3</v>
          </cell>
          <cell r="J5945">
            <v>0</v>
          </cell>
        </row>
        <row r="5946">
          <cell r="F5946">
            <v>5</v>
          </cell>
          <cell r="J5946">
            <v>0</v>
          </cell>
        </row>
        <row r="5947">
          <cell r="F5947">
            <v>6</v>
          </cell>
          <cell r="J5947">
            <v>0</v>
          </cell>
        </row>
        <row r="5948">
          <cell r="F5948">
            <v>7</v>
          </cell>
          <cell r="J5948">
            <v>0</v>
          </cell>
        </row>
        <row r="5949">
          <cell r="F5949">
            <v>5</v>
          </cell>
          <cell r="J5949">
            <v>0</v>
          </cell>
        </row>
        <row r="5950">
          <cell r="F5950">
            <v>2</v>
          </cell>
          <cell r="J5950">
            <v>0</v>
          </cell>
        </row>
        <row r="5951">
          <cell r="F5951">
            <v>3</v>
          </cell>
          <cell r="J5951">
            <v>0</v>
          </cell>
        </row>
        <row r="5952">
          <cell r="F5952">
            <v>2</v>
          </cell>
          <cell r="J5952">
            <v>0</v>
          </cell>
        </row>
        <row r="5953">
          <cell r="F5953">
            <v>5</v>
          </cell>
          <cell r="J5953">
            <v>0</v>
          </cell>
        </row>
        <row r="5954">
          <cell r="F5954">
            <v>7</v>
          </cell>
          <cell r="J5954">
            <v>0</v>
          </cell>
        </row>
        <row r="5955">
          <cell r="F5955">
            <v>6</v>
          </cell>
          <cell r="J5955">
            <v>0</v>
          </cell>
        </row>
        <row r="5956">
          <cell r="F5956">
            <v>6</v>
          </cell>
          <cell r="J5956">
            <v>0</v>
          </cell>
        </row>
        <row r="5957">
          <cell r="F5957">
            <v>10</v>
          </cell>
          <cell r="J5957">
            <v>0</v>
          </cell>
        </row>
        <row r="5958">
          <cell r="F5958">
            <v>6</v>
          </cell>
          <cell r="J5958">
            <v>0</v>
          </cell>
        </row>
        <row r="5959">
          <cell r="F5959">
            <v>8</v>
          </cell>
          <cell r="J5959">
            <v>0</v>
          </cell>
        </row>
        <row r="5960">
          <cell r="F5960">
            <v>9</v>
          </cell>
          <cell r="J5960">
            <v>0</v>
          </cell>
        </row>
        <row r="5961">
          <cell r="F5961">
            <v>8</v>
          </cell>
          <cell r="J5961">
            <v>0</v>
          </cell>
        </row>
        <row r="5962">
          <cell r="F5962">
            <v>4</v>
          </cell>
          <cell r="J5962">
            <v>0</v>
          </cell>
        </row>
        <row r="5963">
          <cell r="F5963">
            <v>5</v>
          </cell>
          <cell r="J5963">
            <v>0</v>
          </cell>
        </row>
        <row r="5964">
          <cell r="F5964">
            <v>1</v>
          </cell>
          <cell r="J5964">
            <v>0</v>
          </cell>
        </row>
        <row r="5965">
          <cell r="F5965">
            <v>1</v>
          </cell>
          <cell r="J5965">
            <v>0</v>
          </cell>
        </row>
        <row r="5966">
          <cell r="F5966">
            <v>1</v>
          </cell>
          <cell r="J5966">
            <v>0</v>
          </cell>
        </row>
        <row r="5967">
          <cell r="F5967">
            <v>2</v>
          </cell>
          <cell r="J5967">
            <v>0</v>
          </cell>
        </row>
        <row r="5968">
          <cell r="F5968">
            <v>2</v>
          </cell>
          <cell r="J5968">
            <v>0</v>
          </cell>
        </row>
        <row r="5969">
          <cell r="F5969">
            <v>2</v>
          </cell>
          <cell r="J5969">
            <v>0</v>
          </cell>
        </row>
        <row r="5970">
          <cell r="F5970">
            <v>1</v>
          </cell>
          <cell r="J5970">
            <v>0</v>
          </cell>
        </row>
        <row r="5971">
          <cell r="F5971">
            <v>1</v>
          </cell>
          <cell r="J5971">
            <v>0</v>
          </cell>
        </row>
        <row r="5972">
          <cell r="F5972">
            <v>1</v>
          </cell>
          <cell r="J5972">
            <v>0</v>
          </cell>
        </row>
        <row r="5973">
          <cell r="F5973">
            <v>1</v>
          </cell>
          <cell r="J5973">
            <v>0</v>
          </cell>
        </row>
        <row r="5974">
          <cell r="F5974">
            <v>2</v>
          </cell>
          <cell r="J5974">
            <v>0</v>
          </cell>
        </row>
        <row r="5975">
          <cell r="F5975">
            <v>1</v>
          </cell>
          <cell r="J5975">
            <v>0</v>
          </cell>
        </row>
        <row r="5976">
          <cell r="F5976">
            <v>2</v>
          </cell>
          <cell r="J5976">
            <v>0</v>
          </cell>
        </row>
        <row r="5977">
          <cell r="F5977">
            <v>16</v>
          </cell>
          <cell r="J5977">
            <v>0</v>
          </cell>
        </row>
        <row r="5978">
          <cell r="F5978">
            <v>13</v>
          </cell>
          <cell r="J5978">
            <v>0</v>
          </cell>
        </row>
        <row r="5979">
          <cell r="F5979">
            <v>11</v>
          </cell>
          <cell r="J5979">
            <v>0</v>
          </cell>
        </row>
        <row r="5980">
          <cell r="F5980">
            <v>10</v>
          </cell>
          <cell r="J5980">
            <v>0</v>
          </cell>
        </row>
        <row r="5981">
          <cell r="F5981">
            <v>13</v>
          </cell>
          <cell r="J5981">
            <v>0</v>
          </cell>
        </row>
        <row r="5982">
          <cell r="F5982">
            <v>12</v>
          </cell>
          <cell r="J5982">
            <v>0</v>
          </cell>
        </row>
        <row r="5983">
          <cell r="F5983">
            <v>10</v>
          </cell>
          <cell r="J5983">
            <v>0</v>
          </cell>
        </row>
        <row r="5984">
          <cell r="F5984">
            <v>11</v>
          </cell>
          <cell r="J5984">
            <v>0</v>
          </cell>
        </row>
        <row r="5985">
          <cell r="F5985">
            <v>12</v>
          </cell>
          <cell r="J5985">
            <v>0</v>
          </cell>
        </row>
        <row r="5986">
          <cell r="F5986">
            <v>9</v>
          </cell>
          <cell r="J5986">
            <v>0</v>
          </cell>
        </row>
        <row r="5987">
          <cell r="F5987">
            <v>7</v>
          </cell>
          <cell r="J5987">
            <v>0</v>
          </cell>
        </row>
        <row r="5988">
          <cell r="F5988">
            <v>8</v>
          </cell>
          <cell r="J5988">
            <v>0</v>
          </cell>
        </row>
        <row r="5989">
          <cell r="F5989">
            <v>19</v>
          </cell>
          <cell r="J5989">
            <v>0</v>
          </cell>
        </row>
        <row r="5990">
          <cell r="F5990">
            <v>22</v>
          </cell>
          <cell r="J5990">
            <v>0</v>
          </cell>
        </row>
        <row r="5991">
          <cell r="F5991">
            <v>16</v>
          </cell>
          <cell r="J5991">
            <v>0</v>
          </cell>
        </row>
        <row r="5992">
          <cell r="F5992">
            <v>16</v>
          </cell>
          <cell r="J5992">
            <v>0</v>
          </cell>
        </row>
        <row r="5993">
          <cell r="F5993">
            <v>14</v>
          </cell>
          <cell r="J5993">
            <v>0</v>
          </cell>
        </row>
        <row r="5994">
          <cell r="F5994">
            <v>18</v>
          </cell>
          <cell r="J5994">
            <v>0</v>
          </cell>
        </row>
        <row r="5995">
          <cell r="F5995">
            <v>25</v>
          </cell>
          <cell r="J5995">
            <v>0</v>
          </cell>
        </row>
        <row r="5996">
          <cell r="F5996">
            <v>23</v>
          </cell>
          <cell r="J5996">
            <v>0</v>
          </cell>
        </row>
        <row r="5997">
          <cell r="F5997">
            <v>19</v>
          </cell>
          <cell r="J5997">
            <v>0</v>
          </cell>
        </row>
        <row r="5998">
          <cell r="F5998">
            <v>26</v>
          </cell>
          <cell r="J5998">
            <v>0</v>
          </cell>
        </row>
        <row r="5999">
          <cell r="F5999">
            <v>20</v>
          </cell>
          <cell r="J5999">
            <v>0</v>
          </cell>
        </row>
        <row r="6000">
          <cell r="F6000">
            <v>22</v>
          </cell>
          <cell r="J6000">
            <v>0</v>
          </cell>
        </row>
        <row r="6001">
          <cell r="F6001">
            <v>15</v>
          </cell>
          <cell r="J6001">
            <v>0</v>
          </cell>
        </row>
        <row r="6002">
          <cell r="F6002">
            <v>21</v>
          </cell>
          <cell r="J6002">
            <v>0</v>
          </cell>
        </row>
        <row r="6003">
          <cell r="F6003">
            <v>9</v>
          </cell>
          <cell r="J6003">
            <v>0</v>
          </cell>
        </row>
        <row r="6004">
          <cell r="F6004">
            <v>13</v>
          </cell>
          <cell r="J6004">
            <v>0</v>
          </cell>
        </row>
        <row r="6005">
          <cell r="F6005">
            <v>14</v>
          </cell>
          <cell r="J6005">
            <v>0</v>
          </cell>
        </row>
        <row r="6006">
          <cell r="F6006">
            <v>21</v>
          </cell>
          <cell r="J6006">
            <v>0</v>
          </cell>
        </row>
        <row r="6007">
          <cell r="F6007">
            <v>27</v>
          </cell>
          <cell r="J6007">
            <v>0</v>
          </cell>
        </row>
        <row r="6008">
          <cell r="F6008">
            <v>38</v>
          </cell>
          <cell r="J6008">
            <v>0</v>
          </cell>
        </row>
        <row r="6009">
          <cell r="F6009">
            <v>26</v>
          </cell>
          <cell r="J6009">
            <v>0</v>
          </cell>
        </row>
        <row r="6010">
          <cell r="F6010">
            <v>20</v>
          </cell>
          <cell r="J6010">
            <v>0</v>
          </cell>
        </row>
        <row r="6011">
          <cell r="F6011">
            <v>16</v>
          </cell>
          <cell r="J6011">
            <v>0</v>
          </cell>
        </row>
        <row r="6012">
          <cell r="F6012">
            <v>16</v>
          </cell>
          <cell r="J6012">
            <v>0</v>
          </cell>
        </row>
        <row r="6013">
          <cell r="F6013">
            <v>1</v>
          </cell>
          <cell r="J6013">
            <v>0</v>
          </cell>
        </row>
        <row r="6014">
          <cell r="F6014">
            <v>4</v>
          </cell>
          <cell r="J6014">
            <v>0</v>
          </cell>
        </row>
        <row r="6015">
          <cell r="F6015">
            <v>7</v>
          </cell>
          <cell r="J6015">
            <v>0</v>
          </cell>
        </row>
        <row r="6016">
          <cell r="F6016">
            <v>5</v>
          </cell>
          <cell r="J6016">
            <v>0</v>
          </cell>
        </row>
        <row r="6017">
          <cell r="F6017">
            <v>5</v>
          </cell>
          <cell r="J6017">
            <v>0</v>
          </cell>
        </row>
        <row r="6018">
          <cell r="F6018">
            <v>3</v>
          </cell>
          <cell r="J6018">
            <v>0</v>
          </cell>
        </row>
        <row r="6019">
          <cell r="F6019">
            <v>4</v>
          </cell>
          <cell r="J6019">
            <v>0</v>
          </cell>
        </row>
        <row r="6020">
          <cell r="F6020">
            <v>5</v>
          </cell>
          <cell r="J6020">
            <v>0</v>
          </cell>
        </row>
        <row r="6021">
          <cell r="F6021">
            <v>3</v>
          </cell>
          <cell r="J6021">
            <v>0</v>
          </cell>
        </row>
        <row r="6022">
          <cell r="F6022">
            <v>2</v>
          </cell>
          <cell r="J6022">
            <v>0</v>
          </cell>
        </row>
        <row r="6023">
          <cell r="F6023">
            <v>4</v>
          </cell>
          <cell r="J6023">
            <v>0</v>
          </cell>
        </row>
        <row r="6024">
          <cell r="F6024">
            <v>1</v>
          </cell>
          <cell r="J6024">
            <v>0</v>
          </cell>
        </row>
        <row r="6025">
          <cell r="F6025">
            <v>1</v>
          </cell>
          <cell r="J6025">
            <v>0</v>
          </cell>
        </row>
        <row r="6026">
          <cell r="F6026">
            <v>20</v>
          </cell>
          <cell r="J6026">
            <v>0</v>
          </cell>
        </row>
        <row r="6027">
          <cell r="F6027">
            <v>22</v>
          </cell>
          <cell r="J6027">
            <v>0</v>
          </cell>
        </row>
        <row r="6028">
          <cell r="F6028">
            <v>21</v>
          </cell>
          <cell r="J6028">
            <v>0</v>
          </cell>
        </row>
        <row r="6029">
          <cell r="F6029">
            <v>21</v>
          </cell>
          <cell r="J6029">
            <v>0</v>
          </cell>
        </row>
        <row r="6030">
          <cell r="F6030">
            <v>21</v>
          </cell>
          <cell r="J6030">
            <v>0</v>
          </cell>
        </row>
        <row r="6031">
          <cell r="F6031">
            <v>19</v>
          </cell>
          <cell r="J6031">
            <v>0</v>
          </cell>
        </row>
        <row r="6032">
          <cell r="F6032">
            <v>22</v>
          </cell>
          <cell r="J6032">
            <v>0</v>
          </cell>
        </row>
        <row r="6033">
          <cell r="F6033">
            <v>24</v>
          </cell>
          <cell r="J6033">
            <v>0</v>
          </cell>
        </row>
        <row r="6034">
          <cell r="F6034">
            <v>18</v>
          </cell>
          <cell r="J6034">
            <v>0</v>
          </cell>
        </row>
        <row r="6035">
          <cell r="F6035">
            <v>22</v>
          </cell>
          <cell r="J6035">
            <v>0</v>
          </cell>
        </row>
        <row r="6036">
          <cell r="F6036">
            <v>18</v>
          </cell>
          <cell r="J6036">
            <v>0</v>
          </cell>
        </row>
        <row r="6037">
          <cell r="F6037">
            <v>19</v>
          </cell>
          <cell r="J6037">
            <v>0</v>
          </cell>
        </row>
        <row r="6038">
          <cell r="F6038">
            <v>1</v>
          </cell>
          <cell r="J6038">
            <v>250</v>
          </cell>
        </row>
        <row r="6039">
          <cell r="F6039">
            <v>1</v>
          </cell>
          <cell r="J6039">
            <v>0</v>
          </cell>
        </row>
        <row r="6040">
          <cell r="F6040">
            <v>1</v>
          </cell>
          <cell r="J6040">
            <v>0</v>
          </cell>
        </row>
        <row r="6041">
          <cell r="F6041">
            <v>2</v>
          </cell>
          <cell r="J6041">
            <v>0</v>
          </cell>
        </row>
        <row r="6042">
          <cell r="F6042">
            <v>24</v>
          </cell>
          <cell r="J6042">
            <v>0</v>
          </cell>
        </row>
        <row r="6043">
          <cell r="F6043">
            <v>28</v>
          </cell>
          <cell r="J6043">
            <v>0</v>
          </cell>
        </row>
        <row r="6044">
          <cell r="F6044">
            <v>25</v>
          </cell>
          <cell r="J6044">
            <v>0</v>
          </cell>
        </row>
        <row r="6045">
          <cell r="F6045">
            <v>21</v>
          </cell>
          <cell r="J6045">
            <v>0</v>
          </cell>
        </row>
        <row r="6046">
          <cell r="F6046">
            <v>20</v>
          </cell>
          <cell r="J6046">
            <v>0</v>
          </cell>
        </row>
        <row r="6047">
          <cell r="F6047">
            <v>18</v>
          </cell>
          <cell r="J6047">
            <v>0</v>
          </cell>
        </row>
        <row r="6048">
          <cell r="F6048">
            <v>22</v>
          </cell>
          <cell r="J6048">
            <v>0</v>
          </cell>
        </row>
        <row r="6049">
          <cell r="F6049">
            <v>23</v>
          </cell>
          <cell r="J6049">
            <v>0</v>
          </cell>
        </row>
        <row r="6050">
          <cell r="F6050">
            <v>18</v>
          </cell>
          <cell r="J6050">
            <v>0</v>
          </cell>
        </row>
        <row r="6051">
          <cell r="F6051">
            <v>22</v>
          </cell>
          <cell r="J6051">
            <v>0</v>
          </cell>
        </row>
        <row r="6052">
          <cell r="F6052">
            <v>20</v>
          </cell>
          <cell r="J6052">
            <v>850</v>
          </cell>
        </row>
        <row r="6053">
          <cell r="F6053">
            <v>19</v>
          </cell>
          <cell r="J6053">
            <v>0</v>
          </cell>
        </row>
        <row r="6054">
          <cell r="F6054">
            <v>1</v>
          </cell>
          <cell r="J6054">
            <v>0</v>
          </cell>
        </row>
        <row r="6055">
          <cell r="F6055">
            <v>11</v>
          </cell>
          <cell r="J6055">
            <v>0</v>
          </cell>
        </row>
        <row r="6056">
          <cell r="F6056">
            <v>10</v>
          </cell>
          <cell r="J6056">
            <v>0</v>
          </cell>
        </row>
        <row r="6057">
          <cell r="F6057">
            <v>13</v>
          </cell>
          <cell r="J6057">
            <v>0</v>
          </cell>
        </row>
        <row r="6058">
          <cell r="F6058">
            <v>16</v>
          </cell>
          <cell r="J6058">
            <v>0</v>
          </cell>
        </row>
        <row r="6059">
          <cell r="F6059">
            <v>14</v>
          </cell>
          <cell r="J6059">
            <v>0</v>
          </cell>
        </row>
        <row r="6060">
          <cell r="F6060">
            <v>17</v>
          </cell>
          <cell r="J6060">
            <v>0</v>
          </cell>
        </row>
        <row r="6061">
          <cell r="F6061">
            <v>10</v>
          </cell>
          <cell r="J6061">
            <v>0</v>
          </cell>
        </row>
        <row r="6062">
          <cell r="F6062">
            <v>13</v>
          </cell>
          <cell r="J6062">
            <v>0</v>
          </cell>
        </row>
        <row r="6063">
          <cell r="F6063">
            <v>12</v>
          </cell>
          <cell r="J6063">
            <v>0</v>
          </cell>
        </row>
        <row r="6064">
          <cell r="F6064">
            <v>15</v>
          </cell>
          <cell r="J6064">
            <v>0</v>
          </cell>
        </row>
        <row r="6065">
          <cell r="F6065">
            <v>10</v>
          </cell>
          <cell r="J6065">
            <v>0</v>
          </cell>
        </row>
        <row r="6066">
          <cell r="F6066">
            <v>9</v>
          </cell>
          <cell r="J6066">
            <v>0</v>
          </cell>
        </row>
        <row r="6067">
          <cell r="F6067">
            <v>3</v>
          </cell>
          <cell r="J6067">
            <v>0</v>
          </cell>
        </row>
        <row r="6068">
          <cell r="F6068">
            <v>2</v>
          </cell>
          <cell r="J6068">
            <v>0</v>
          </cell>
        </row>
        <row r="6069">
          <cell r="F6069">
            <v>1</v>
          </cell>
          <cell r="J6069">
            <v>0</v>
          </cell>
        </row>
        <row r="6070">
          <cell r="F6070">
            <v>4</v>
          </cell>
          <cell r="J6070">
            <v>0</v>
          </cell>
        </row>
        <row r="6071">
          <cell r="F6071">
            <v>3</v>
          </cell>
          <cell r="J6071">
            <v>0</v>
          </cell>
        </row>
        <row r="6072">
          <cell r="F6072">
            <v>9</v>
          </cell>
          <cell r="J6072">
            <v>0</v>
          </cell>
        </row>
        <row r="6073">
          <cell r="F6073">
            <v>9</v>
          </cell>
          <cell r="J6073">
            <v>0</v>
          </cell>
        </row>
        <row r="6074">
          <cell r="F6074">
            <v>5</v>
          </cell>
          <cell r="J6074">
            <v>0</v>
          </cell>
        </row>
        <row r="6075">
          <cell r="F6075">
            <v>9</v>
          </cell>
          <cell r="J6075">
            <v>0</v>
          </cell>
        </row>
        <row r="6076">
          <cell r="F6076">
            <v>8</v>
          </cell>
          <cell r="J6076">
            <v>0</v>
          </cell>
        </row>
        <row r="6077">
          <cell r="F6077">
            <v>4</v>
          </cell>
          <cell r="J6077">
            <v>0</v>
          </cell>
        </row>
        <row r="6078">
          <cell r="F6078">
            <v>3</v>
          </cell>
          <cell r="J6078">
            <v>0</v>
          </cell>
        </row>
        <row r="6079">
          <cell r="F6079">
            <v>11</v>
          </cell>
          <cell r="J6079">
            <v>0</v>
          </cell>
        </row>
        <row r="6080">
          <cell r="F6080">
            <v>14</v>
          </cell>
          <cell r="J6080">
            <v>0</v>
          </cell>
        </row>
        <row r="6081">
          <cell r="F6081">
            <v>16</v>
          </cell>
          <cell r="J6081">
            <v>0</v>
          </cell>
        </row>
        <row r="6082">
          <cell r="F6082">
            <v>12</v>
          </cell>
          <cell r="J6082">
            <v>0</v>
          </cell>
        </row>
        <row r="6083">
          <cell r="F6083">
            <v>13</v>
          </cell>
          <cell r="J6083">
            <v>0</v>
          </cell>
        </row>
        <row r="6084">
          <cell r="F6084">
            <v>18</v>
          </cell>
          <cell r="J6084">
            <v>0</v>
          </cell>
        </row>
        <row r="6085">
          <cell r="F6085">
            <v>12</v>
          </cell>
          <cell r="J6085">
            <v>0</v>
          </cell>
        </row>
        <row r="6086">
          <cell r="F6086">
            <v>14</v>
          </cell>
          <cell r="J6086">
            <v>0</v>
          </cell>
        </row>
        <row r="6087">
          <cell r="F6087">
            <v>14</v>
          </cell>
          <cell r="J6087">
            <v>0</v>
          </cell>
        </row>
        <row r="6088">
          <cell r="F6088">
            <v>18</v>
          </cell>
          <cell r="J6088">
            <v>0</v>
          </cell>
        </row>
        <row r="6089">
          <cell r="F6089">
            <v>15</v>
          </cell>
          <cell r="J6089">
            <v>0</v>
          </cell>
        </row>
        <row r="6090">
          <cell r="F6090">
            <v>9</v>
          </cell>
          <cell r="J6090">
            <v>0</v>
          </cell>
        </row>
        <row r="6091">
          <cell r="F6091">
            <v>3</v>
          </cell>
          <cell r="J6091">
            <v>0</v>
          </cell>
        </row>
        <row r="6092">
          <cell r="F6092">
            <v>3</v>
          </cell>
          <cell r="J6092">
            <v>0</v>
          </cell>
        </row>
        <row r="6093">
          <cell r="F6093">
            <v>4</v>
          </cell>
          <cell r="J6093">
            <v>0</v>
          </cell>
        </row>
        <row r="6094">
          <cell r="F6094">
            <v>1</v>
          </cell>
          <cell r="J6094">
            <v>0</v>
          </cell>
        </row>
        <row r="6095">
          <cell r="F6095">
            <v>1</v>
          </cell>
          <cell r="J6095">
            <v>0</v>
          </cell>
        </row>
        <row r="6096">
          <cell r="F6096">
            <v>3</v>
          </cell>
          <cell r="J6096">
            <v>0</v>
          </cell>
        </row>
        <row r="6097">
          <cell r="F6097">
            <v>2</v>
          </cell>
          <cell r="J6097">
            <v>0</v>
          </cell>
        </row>
        <row r="6098">
          <cell r="F6098">
            <v>1</v>
          </cell>
          <cell r="J6098">
            <v>0</v>
          </cell>
        </row>
        <row r="6099">
          <cell r="F6099">
            <v>6</v>
          </cell>
          <cell r="J6099">
            <v>0</v>
          </cell>
        </row>
        <row r="6100">
          <cell r="F6100">
            <v>2</v>
          </cell>
          <cell r="J6100">
            <v>0</v>
          </cell>
        </row>
        <row r="6101">
          <cell r="F6101">
            <v>3</v>
          </cell>
          <cell r="J6101">
            <v>0</v>
          </cell>
        </row>
        <row r="6102">
          <cell r="F6102">
            <v>5</v>
          </cell>
          <cell r="J6102">
            <v>0</v>
          </cell>
        </row>
        <row r="6103">
          <cell r="F6103">
            <v>9</v>
          </cell>
          <cell r="J6103">
            <v>0</v>
          </cell>
        </row>
        <row r="6104">
          <cell r="F6104">
            <v>12</v>
          </cell>
          <cell r="J6104">
            <v>0</v>
          </cell>
        </row>
        <row r="6105">
          <cell r="F6105">
            <v>11</v>
          </cell>
          <cell r="J6105">
            <v>0</v>
          </cell>
        </row>
        <row r="6106">
          <cell r="F6106">
            <v>7</v>
          </cell>
          <cell r="J6106">
            <v>0</v>
          </cell>
        </row>
        <row r="6107">
          <cell r="F6107">
            <v>13</v>
          </cell>
          <cell r="J6107">
            <v>0</v>
          </cell>
        </row>
        <row r="6108">
          <cell r="F6108">
            <v>6</v>
          </cell>
          <cell r="J6108">
            <v>0</v>
          </cell>
        </row>
        <row r="6109">
          <cell r="F6109">
            <v>6</v>
          </cell>
          <cell r="J6109">
            <v>0</v>
          </cell>
        </row>
        <row r="6110">
          <cell r="F6110">
            <v>11</v>
          </cell>
          <cell r="J6110">
            <v>0</v>
          </cell>
        </row>
        <row r="6111">
          <cell r="F6111">
            <v>14</v>
          </cell>
          <cell r="J6111">
            <v>0</v>
          </cell>
        </row>
        <row r="6112">
          <cell r="F6112">
            <v>16</v>
          </cell>
          <cell r="J6112">
            <v>0</v>
          </cell>
        </row>
        <row r="6113">
          <cell r="F6113">
            <v>12</v>
          </cell>
          <cell r="J6113">
            <v>0</v>
          </cell>
        </row>
        <row r="6114">
          <cell r="F6114">
            <v>13</v>
          </cell>
          <cell r="J6114">
            <v>0</v>
          </cell>
        </row>
        <row r="6115">
          <cell r="F6115">
            <v>18</v>
          </cell>
          <cell r="J6115">
            <v>0</v>
          </cell>
        </row>
        <row r="6116">
          <cell r="F6116">
            <v>13</v>
          </cell>
          <cell r="J6116">
            <v>0</v>
          </cell>
        </row>
        <row r="6117">
          <cell r="F6117">
            <v>12</v>
          </cell>
          <cell r="J6117">
            <v>0</v>
          </cell>
        </row>
        <row r="6118">
          <cell r="F6118">
            <v>13</v>
          </cell>
          <cell r="J6118">
            <v>0</v>
          </cell>
        </row>
        <row r="6119">
          <cell r="F6119">
            <v>19</v>
          </cell>
          <cell r="J6119">
            <v>0</v>
          </cell>
        </row>
        <row r="6120">
          <cell r="F6120">
            <v>15</v>
          </cell>
          <cell r="J6120">
            <v>0</v>
          </cell>
        </row>
        <row r="6121">
          <cell r="F6121">
            <v>9</v>
          </cell>
          <cell r="J6121">
            <v>0</v>
          </cell>
        </row>
        <row r="6122">
          <cell r="F6122">
            <v>3</v>
          </cell>
          <cell r="J6122">
            <v>0</v>
          </cell>
        </row>
        <row r="6123">
          <cell r="F6123">
            <v>3</v>
          </cell>
          <cell r="J6123">
            <v>0</v>
          </cell>
        </row>
        <row r="6124">
          <cell r="F6124">
            <v>4</v>
          </cell>
          <cell r="J6124">
            <v>0</v>
          </cell>
        </row>
        <row r="6125">
          <cell r="F6125">
            <v>1</v>
          </cell>
          <cell r="J6125">
            <v>0</v>
          </cell>
        </row>
        <row r="6126">
          <cell r="F6126">
            <v>1</v>
          </cell>
          <cell r="J6126">
            <v>0</v>
          </cell>
        </row>
        <row r="6127">
          <cell r="F6127">
            <v>3</v>
          </cell>
          <cell r="J6127">
            <v>0</v>
          </cell>
        </row>
        <row r="6128">
          <cell r="F6128">
            <v>1</v>
          </cell>
          <cell r="J6128">
            <v>0</v>
          </cell>
        </row>
        <row r="6129">
          <cell r="F6129">
            <v>2</v>
          </cell>
          <cell r="J6129">
            <v>0</v>
          </cell>
        </row>
        <row r="6130">
          <cell r="F6130">
            <v>5</v>
          </cell>
          <cell r="J6130">
            <v>0</v>
          </cell>
        </row>
        <row r="6131">
          <cell r="F6131">
            <v>1</v>
          </cell>
          <cell r="J6131">
            <v>0</v>
          </cell>
        </row>
        <row r="6132">
          <cell r="F6132">
            <v>3</v>
          </cell>
          <cell r="J6132">
            <v>0</v>
          </cell>
        </row>
        <row r="6133">
          <cell r="F6133">
            <v>5</v>
          </cell>
          <cell r="J6133">
            <v>0</v>
          </cell>
        </row>
        <row r="6134">
          <cell r="F6134">
            <v>9</v>
          </cell>
          <cell r="J6134">
            <v>0</v>
          </cell>
        </row>
        <row r="6135">
          <cell r="F6135">
            <v>12</v>
          </cell>
          <cell r="J6135">
            <v>0</v>
          </cell>
        </row>
        <row r="6136">
          <cell r="F6136">
            <v>11</v>
          </cell>
          <cell r="J6136">
            <v>0</v>
          </cell>
        </row>
        <row r="6137">
          <cell r="F6137">
            <v>7</v>
          </cell>
          <cell r="J6137">
            <v>0</v>
          </cell>
        </row>
        <row r="6138">
          <cell r="F6138">
            <v>13</v>
          </cell>
          <cell r="J6138">
            <v>0</v>
          </cell>
        </row>
        <row r="6139">
          <cell r="F6139">
            <v>6</v>
          </cell>
          <cell r="J6139">
            <v>0</v>
          </cell>
        </row>
        <row r="6140">
          <cell r="F6140">
            <v>6</v>
          </cell>
          <cell r="J6140">
            <v>0</v>
          </cell>
        </row>
        <row r="6141">
          <cell r="F6141">
            <v>2</v>
          </cell>
          <cell r="J6141">
            <v>0</v>
          </cell>
        </row>
        <row r="6142">
          <cell r="F6142">
            <v>1</v>
          </cell>
          <cell r="J6142">
            <v>0</v>
          </cell>
        </row>
        <row r="6143">
          <cell r="F6143">
            <v>3</v>
          </cell>
          <cell r="J6143">
            <v>0</v>
          </cell>
        </row>
        <row r="6144">
          <cell r="F6144">
            <v>4</v>
          </cell>
          <cell r="J6144">
            <v>0</v>
          </cell>
        </row>
        <row r="6145">
          <cell r="F6145">
            <v>9</v>
          </cell>
          <cell r="J6145">
            <v>0</v>
          </cell>
        </row>
        <row r="6146">
          <cell r="F6146">
            <v>11</v>
          </cell>
          <cell r="J6146">
            <v>0</v>
          </cell>
        </row>
        <row r="6147">
          <cell r="F6147">
            <v>9</v>
          </cell>
          <cell r="J6147">
            <v>0</v>
          </cell>
        </row>
        <row r="6148">
          <cell r="F6148">
            <v>6</v>
          </cell>
          <cell r="J6148">
            <v>0</v>
          </cell>
        </row>
        <row r="6149">
          <cell r="F6149">
            <v>11</v>
          </cell>
          <cell r="J6149">
            <v>0</v>
          </cell>
        </row>
        <row r="6150">
          <cell r="F6150">
            <v>7</v>
          </cell>
          <cell r="J6150">
            <v>0</v>
          </cell>
        </row>
        <row r="6151">
          <cell r="F6151">
            <v>9</v>
          </cell>
          <cell r="J6151">
            <v>0</v>
          </cell>
        </row>
        <row r="6152">
          <cell r="F6152">
            <v>11</v>
          </cell>
          <cell r="J6152">
            <v>0</v>
          </cell>
        </row>
        <row r="6153">
          <cell r="F6153">
            <v>10</v>
          </cell>
          <cell r="J6153">
            <v>0</v>
          </cell>
        </row>
        <row r="6154">
          <cell r="F6154">
            <v>11</v>
          </cell>
          <cell r="J6154">
            <v>0</v>
          </cell>
        </row>
        <row r="6155">
          <cell r="F6155">
            <v>14</v>
          </cell>
          <cell r="J6155">
            <v>0</v>
          </cell>
        </row>
        <row r="6156">
          <cell r="F6156">
            <v>10</v>
          </cell>
          <cell r="J6156">
            <v>0</v>
          </cell>
        </row>
        <row r="6157">
          <cell r="F6157">
            <v>8</v>
          </cell>
          <cell r="J6157">
            <v>0</v>
          </cell>
        </row>
        <row r="6158">
          <cell r="F6158">
            <v>9</v>
          </cell>
          <cell r="J6158">
            <v>0</v>
          </cell>
        </row>
        <row r="6159">
          <cell r="F6159">
            <v>11</v>
          </cell>
          <cell r="J6159">
            <v>0</v>
          </cell>
        </row>
        <row r="6160">
          <cell r="F6160">
            <v>9</v>
          </cell>
          <cell r="J6160">
            <v>0</v>
          </cell>
        </row>
        <row r="6161">
          <cell r="F6161">
            <v>8</v>
          </cell>
          <cell r="J6161">
            <v>0</v>
          </cell>
        </row>
        <row r="6162">
          <cell r="F6162">
            <v>3</v>
          </cell>
          <cell r="J6162">
            <v>0</v>
          </cell>
        </row>
        <row r="6163">
          <cell r="F6163">
            <v>9</v>
          </cell>
          <cell r="J6163">
            <v>0</v>
          </cell>
        </row>
        <row r="6164">
          <cell r="F6164">
            <v>11</v>
          </cell>
          <cell r="J6164">
            <v>0</v>
          </cell>
        </row>
        <row r="6165">
          <cell r="F6165">
            <v>10</v>
          </cell>
          <cell r="J6165">
            <v>0</v>
          </cell>
        </row>
        <row r="6166">
          <cell r="F6166">
            <v>11</v>
          </cell>
          <cell r="J6166">
            <v>0</v>
          </cell>
        </row>
        <row r="6167">
          <cell r="F6167">
            <v>14</v>
          </cell>
          <cell r="J6167">
            <v>0</v>
          </cell>
        </row>
        <row r="6168">
          <cell r="F6168">
            <v>10</v>
          </cell>
          <cell r="J6168">
            <v>0</v>
          </cell>
        </row>
        <row r="6169">
          <cell r="F6169">
            <v>8</v>
          </cell>
          <cell r="J6169">
            <v>0</v>
          </cell>
        </row>
        <row r="6170">
          <cell r="F6170">
            <v>9</v>
          </cell>
          <cell r="J6170">
            <v>0</v>
          </cell>
        </row>
        <row r="6171">
          <cell r="F6171">
            <v>11</v>
          </cell>
          <cell r="J6171">
            <v>0</v>
          </cell>
        </row>
        <row r="6172">
          <cell r="F6172">
            <v>9</v>
          </cell>
          <cell r="J6172">
            <v>0</v>
          </cell>
        </row>
        <row r="6173">
          <cell r="F6173">
            <v>8</v>
          </cell>
          <cell r="J6173">
            <v>0</v>
          </cell>
        </row>
        <row r="6174">
          <cell r="F6174">
            <v>3</v>
          </cell>
          <cell r="J6174">
            <v>0</v>
          </cell>
        </row>
        <row r="6175">
          <cell r="F6175">
            <v>9</v>
          </cell>
          <cell r="J6175">
            <v>0</v>
          </cell>
        </row>
        <row r="6176">
          <cell r="F6176">
            <v>10</v>
          </cell>
          <cell r="J6176">
            <v>0</v>
          </cell>
        </row>
        <row r="6177">
          <cell r="F6177">
            <v>10</v>
          </cell>
          <cell r="J6177">
            <v>0</v>
          </cell>
        </row>
        <row r="6178">
          <cell r="F6178">
            <v>13</v>
          </cell>
          <cell r="J6178">
            <v>0</v>
          </cell>
        </row>
        <row r="6179">
          <cell r="F6179">
            <v>16</v>
          </cell>
          <cell r="J6179">
            <v>0</v>
          </cell>
        </row>
        <row r="6180">
          <cell r="F6180">
            <v>11</v>
          </cell>
          <cell r="J6180">
            <v>0</v>
          </cell>
        </row>
        <row r="6181">
          <cell r="F6181">
            <v>13</v>
          </cell>
          <cell r="J6181">
            <v>0</v>
          </cell>
        </row>
        <row r="6182">
          <cell r="F6182">
            <v>10</v>
          </cell>
          <cell r="J6182">
            <v>0</v>
          </cell>
        </row>
        <row r="6183">
          <cell r="F6183">
            <v>9</v>
          </cell>
          <cell r="J6183">
            <v>0</v>
          </cell>
        </row>
        <row r="6184">
          <cell r="F6184">
            <v>10</v>
          </cell>
          <cell r="J6184">
            <v>0</v>
          </cell>
        </row>
        <row r="6185">
          <cell r="F6185">
            <v>12</v>
          </cell>
          <cell r="J6185">
            <v>0</v>
          </cell>
        </row>
        <row r="6186">
          <cell r="F6186">
            <v>9</v>
          </cell>
          <cell r="J6186">
            <v>0</v>
          </cell>
        </row>
        <row r="6187">
          <cell r="F6187">
            <v>10</v>
          </cell>
          <cell r="J6187">
            <v>0</v>
          </cell>
        </row>
        <row r="6188">
          <cell r="F6188">
            <v>1</v>
          </cell>
          <cell r="J6188">
            <v>0</v>
          </cell>
        </row>
        <row r="6189">
          <cell r="F6189">
            <v>10</v>
          </cell>
          <cell r="J6189">
            <v>0</v>
          </cell>
        </row>
        <row r="6190">
          <cell r="F6190">
            <v>10</v>
          </cell>
          <cell r="J6190">
            <v>0</v>
          </cell>
        </row>
        <row r="6191">
          <cell r="F6191">
            <v>13</v>
          </cell>
          <cell r="J6191">
            <v>0</v>
          </cell>
        </row>
        <row r="6192">
          <cell r="F6192">
            <v>14</v>
          </cell>
          <cell r="J6192">
            <v>0</v>
          </cell>
        </row>
        <row r="6193">
          <cell r="F6193">
            <v>11</v>
          </cell>
          <cell r="J6193">
            <v>0</v>
          </cell>
        </row>
        <row r="6194">
          <cell r="F6194">
            <v>13</v>
          </cell>
          <cell r="J6194">
            <v>0</v>
          </cell>
        </row>
        <row r="6195">
          <cell r="F6195">
            <v>10</v>
          </cell>
          <cell r="J6195">
            <v>0</v>
          </cell>
        </row>
        <row r="6196">
          <cell r="F6196">
            <v>10</v>
          </cell>
          <cell r="J6196">
            <v>0</v>
          </cell>
        </row>
        <row r="6197">
          <cell r="F6197">
            <v>10</v>
          </cell>
          <cell r="J6197">
            <v>0</v>
          </cell>
        </row>
        <row r="6198">
          <cell r="F6198">
            <v>12</v>
          </cell>
          <cell r="J6198">
            <v>0</v>
          </cell>
        </row>
        <row r="6199">
          <cell r="F6199">
            <v>9</v>
          </cell>
          <cell r="J6199">
            <v>0</v>
          </cell>
        </row>
        <row r="6200">
          <cell r="F6200">
            <v>10</v>
          </cell>
          <cell r="J6200">
            <v>0</v>
          </cell>
        </row>
        <row r="6201">
          <cell r="F6201">
            <v>1</v>
          </cell>
          <cell r="J6201">
            <v>0</v>
          </cell>
        </row>
        <row r="6202">
          <cell r="F6202">
            <v>3</v>
          </cell>
          <cell r="J6202">
            <v>0</v>
          </cell>
        </row>
        <row r="6203">
          <cell r="F6203">
            <v>7</v>
          </cell>
          <cell r="J6203">
            <v>0</v>
          </cell>
        </row>
        <row r="6204">
          <cell r="F6204">
            <v>8</v>
          </cell>
          <cell r="J6204">
            <v>0</v>
          </cell>
        </row>
        <row r="6205">
          <cell r="F6205">
            <v>7</v>
          </cell>
          <cell r="J6205">
            <v>0</v>
          </cell>
        </row>
        <row r="6206">
          <cell r="F6206">
            <v>5</v>
          </cell>
          <cell r="J6206">
            <v>0</v>
          </cell>
        </row>
        <row r="6207">
          <cell r="F6207">
            <v>4</v>
          </cell>
          <cell r="J6207">
            <v>0</v>
          </cell>
        </row>
        <row r="6208">
          <cell r="F6208">
            <v>4</v>
          </cell>
          <cell r="J6208">
            <v>0</v>
          </cell>
        </row>
        <row r="6209">
          <cell r="F6209">
            <v>6</v>
          </cell>
          <cell r="J6209">
            <v>0</v>
          </cell>
        </row>
        <row r="6210">
          <cell r="F6210">
            <v>4</v>
          </cell>
          <cell r="J6210">
            <v>0</v>
          </cell>
        </row>
        <row r="6211">
          <cell r="F6211">
            <v>4</v>
          </cell>
          <cell r="J6211">
            <v>0</v>
          </cell>
        </row>
        <row r="6212">
          <cell r="F6212">
            <v>3</v>
          </cell>
          <cell r="J6212">
            <v>0</v>
          </cell>
        </row>
        <row r="6213">
          <cell r="F6213">
            <v>5</v>
          </cell>
          <cell r="J6213">
            <v>0</v>
          </cell>
        </row>
        <row r="6214">
          <cell r="F6214">
            <v>1</v>
          </cell>
          <cell r="J6214">
            <v>0</v>
          </cell>
        </row>
        <row r="6215">
          <cell r="F6215">
            <v>4</v>
          </cell>
          <cell r="J6215">
            <v>0</v>
          </cell>
        </row>
        <row r="6216">
          <cell r="F6216">
            <v>2</v>
          </cell>
          <cell r="J6216">
            <v>0</v>
          </cell>
        </row>
        <row r="6217">
          <cell r="F6217">
            <v>2</v>
          </cell>
          <cell r="J6217">
            <v>0</v>
          </cell>
        </row>
        <row r="6218">
          <cell r="F6218">
            <v>3</v>
          </cell>
          <cell r="J6218">
            <v>0</v>
          </cell>
        </row>
        <row r="6219">
          <cell r="F6219">
            <v>3</v>
          </cell>
          <cell r="J6219">
            <v>0</v>
          </cell>
        </row>
        <row r="6220">
          <cell r="F6220">
            <v>3</v>
          </cell>
          <cell r="J6220">
            <v>0</v>
          </cell>
        </row>
        <row r="6221">
          <cell r="F6221">
            <v>5</v>
          </cell>
          <cell r="J6221">
            <v>0</v>
          </cell>
        </row>
        <row r="6222">
          <cell r="F6222">
            <v>3</v>
          </cell>
          <cell r="J6222">
            <v>0</v>
          </cell>
        </row>
        <row r="6223">
          <cell r="F6223">
            <v>4</v>
          </cell>
          <cell r="J6223">
            <v>0</v>
          </cell>
        </row>
        <row r="6224">
          <cell r="F6224">
            <v>3</v>
          </cell>
          <cell r="J6224">
            <v>0</v>
          </cell>
        </row>
        <row r="6225">
          <cell r="F6225">
            <v>4</v>
          </cell>
          <cell r="J6225">
            <v>0</v>
          </cell>
        </row>
        <row r="6226">
          <cell r="F6226">
            <v>1</v>
          </cell>
          <cell r="J6226">
            <v>0</v>
          </cell>
        </row>
        <row r="6227">
          <cell r="F6227">
            <v>1</v>
          </cell>
          <cell r="J6227">
            <v>0</v>
          </cell>
        </row>
        <row r="6228">
          <cell r="F6228">
            <v>1</v>
          </cell>
          <cell r="J6228">
            <v>0</v>
          </cell>
        </row>
        <row r="6229">
          <cell r="F6229">
            <v>2</v>
          </cell>
          <cell r="J6229">
            <v>0</v>
          </cell>
        </row>
        <row r="6230">
          <cell r="F6230">
            <v>3</v>
          </cell>
          <cell r="J6230">
            <v>0</v>
          </cell>
        </row>
        <row r="6231">
          <cell r="F6231">
            <v>2</v>
          </cell>
          <cell r="J6231">
            <v>0</v>
          </cell>
        </row>
        <row r="6232">
          <cell r="F6232">
            <v>2</v>
          </cell>
          <cell r="J6232">
            <v>0</v>
          </cell>
        </row>
        <row r="6233">
          <cell r="F6233">
            <v>1</v>
          </cell>
          <cell r="J6233">
            <v>0</v>
          </cell>
        </row>
        <row r="6234">
          <cell r="F6234">
            <v>2</v>
          </cell>
          <cell r="J6234">
            <v>0</v>
          </cell>
        </row>
        <row r="6235">
          <cell r="F6235">
            <v>3</v>
          </cell>
          <cell r="J6235">
            <v>0</v>
          </cell>
        </row>
        <row r="6236">
          <cell r="F6236">
            <v>1</v>
          </cell>
          <cell r="J6236">
            <v>0</v>
          </cell>
        </row>
        <row r="6237">
          <cell r="F6237">
            <v>1</v>
          </cell>
          <cell r="J6237">
            <v>0</v>
          </cell>
        </row>
        <row r="6238">
          <cell r="F6238">
            <v>1</v>
          </cell>
          <cell r="J6238">
            <v>0</v>
          </cell>
        </row>
        <row r="6239">
          <cell r="F6239">
            <v>2</v>
          </cell>
          <cell r="J6239">
            <v>0</v>
          </cell>
        </row>
        <row r="6240">
          <cell r="F6240">
            <v>1</v>
          </cell>
          <cell r="J6240">
            <v>0</v>
          </cell>
        </row>
        <row r="6241">
          <cell r="F6241">
            <v>1</v>
          </cell>
          <cell r="J6241">
            <v>0</v>
          </cell>
        </row>
        <row r="6242">
          <cell r="F6242">
            <v>1</v>
          </cell>
          <cell r="J6242">
            <v>0</v>
          </cell>
        </row>
        <row r="6243">
          <cell r="F6243">
            <v>3</v>
          </cell>
          <cell r="J6243">
            <v>0</v>
          </cell>
        </row>
        <row r="6244">
          <cell r="F6244">
            <v>2</v>
          </cell>
          <cell r="J6244">
            <v>0</v>
          </cell>
        </row>
        <row r="6245">
          <cell r="F6245">
            <v>1</v>
          </cell>
          <cell r="J6245">
            <v>0</v>
          </cell>
        </row>
        <row r="6246">
          <cell r="F6246">
            <v>2</v>
          </cell>
          <cell r="J6246">
            <v>0</v>
          </cell>
        </row>
        <row r="6247">
          <cell r="F6247">
            <v>2</v>
          </cell>
          <cell r="J6247">
            <v>0</v>
          </cell>
        </row>
        <row r="6248">
          <cell r="F6248">
            <v>1</v>
          </cell>
          <cell r="J6248">
            <v>0</v>
          </cell>
        </row>
        <row r="6249">
          <cell r="F6249">
            <v>1</v>
          </cell>
          <cell r="J6249">
            <v>0</v>
          </cell>
        </row>
        <row r="6250">
          <cell r="F6250">
            <v>1</v>
          </cell>
          <cell r="J6250">
            <v>0</v>
          </cell>
        </row>
        <row r="6251">
          <cell r="F6251">
            <v>1</v>
          </cell>
          <cell r="J6251">
            <v>0</v>
          </cell>
        </row>
        <row r="6252">
          <cell r="F6252">
            <v>1</v>
          </cell>
          <cell r="J6252">
            <v>0</v>
          </cell>
        </row>
        <row r="6253">
          <cell r="F6253">
            <v>3</v>
          </cell>
          <cell r="J6253">
            <v>0</v>
          </cell>
        </row>
        <row r="6254">
          <cell r="F6254">
            <v>3</v>
          </cell>
          <cell r="J6254">
            <v>0</v>
          </cell>
        </row>
        <row r="6255">
          <cell r="F6255">
            <v>2</v>
          </cell>
          <cell r="J6255">
            <v>0</v>
          </cell>
        </row>
        <row r="6256">
          <cell r="F6256">
            <v>3</v>
          </cell>
          <cell r="J6256">
            <v>0</v>
          </cell>
        </row>
        <row r="6257">
          <cell r="F6257">
            <v>6</v>
          </cell>
          <cell r="J6257">
            <v>0</v>
          </cell>
        </row>
        <row r="6258">
          <cell r="F6258">
            <v>2</v>
          </cell>
          <cell r="J6258">
            <v>0</v>
          </cell>
        </row>
        <row r="6259">
          <cell r="F6259">
            <v>3</v>
          </cell>
          <cell r="J6259">
            <v>0</v>
          </cell>
        </row>
        <row r="6260">
          <cell r="F6260">
            <v>1</v>
          </cell>
          <cell r="J6260">
            <v>0</v>
          </cell>
        </row>
        <row r="6261">
          <cell r="F6261">
            <v>1</v>
          </cell>
          <cell r="J6261">
            <v>0</v>
          </cell>
        </row>
        <row r="6262">
          <cell r="F6262">
            <v>1</v>
          </cell>
          <cell r="J6262">
            <v>0</v>
          </cell>
        </row>
        <row r="6263">
          <cell r="F6263">
            <v>1</v>
          </cell>
          <cell r="J6263">
            <v>0</v>
          </cell>
        </row>
        <row r="6264">
          <cell r="F6264">
            <v>3</v>
          </cell>
          <cell r="J6264">
            <v>0</v>
          </cell>
        </row>
        <row r="6265">
          <cell r="F6265">
            <v>1</v>
          </cell>
          <cell r="J6265">
            <v>0</v>
          </cell>
        </row>
        <row r="6266">
          <cell r="F6266">
            <v>1</v>
          </cell>
          <cell r="J6266">
            <v>0</v>
          </cell>
        </row>
        <row r="6267">
          <cell r="F6267">
            <v>1</v>
          </cell>
          <cell r="J6267">
            <v>0</v>
          </cell>
        </row>
        <row r="6268">
          <cell r="F6268">
            <v>5</v>
          </cell>
          <cell r="J6268">
            <v>0</v>
          </cell>
        </row>
        <row r="6269">
          <cell r="F6269">
            <v>1</v>
          </cell>
          <cell r="J6269">
            <v>0</v>
          </cell>
        </row>
        <row r="6270">
          <cell r="F6270">
            <v>4</v>
          </cell>
          <cell r="J6270">
            <v>0</v>
          </cell>
        </row>
        <row r="6271">
          <cell r="F6271">
            <v>1</v>
          </cell>
          <cell r="J6271">
            <v>0</v>
          </cell>
        </row>
        <row r="6272">
          <cell r="F6272">
            <v>4</v>
          </cell>
          <cell r="J6272">
            <v>0</v>
          </cell>
        </row>
        <row r="6273">
          <cell r="F6273">
            <v>1</v>
          </cell>
          <cell r="J6273">
            <v>0</v>
          </cell>
        </row>
        <row r="6274">
          <cell r="F6274">
            <v>1</v>
          </cell>
          <cell r="J6274">
            <v>0</v>
          </cell>
        </row>
        <row r="6275">
          <cell r="F6275">
            <v>1</v>
          </cell>
          <cell r="J6275">
            <v>0</v>
          </cell>
        </row>
        <row r="6276">
          <cell r="F6276">
            <v>5</v>
          </cell>
          <cell r="J6276">
            <v>0</v>
          </cell>
        </row>
        <row r="6277">
          <cell r="F6277">
            <v>5</v>
          </cell>
          <cell r="J6277">
            <v>0</v>
          </cell>
        </row>
        <row r="6278">
          <cell r="F6278">
            <v>3</v>
          </cell>
          <cell r="J6278">
            <v>0</v>
          </cell>
        </row>
        <row r="6279">
          <cell r="F6279">
            <v>1</v>
          </cell>
          <cell r="J6279">
            <v>0</v>
          </cell>
        </row>
        <row r="6280">
          <cell r="F6280">
            <v>4</v>
          </cell>
          <cell r="J6280">
            <v>0</v>
          </cell>
        </row>
        <row r="6281">
          <cell r="F6281">
            <v>3</v>
          </cell>
          <cell r="J6281">
            <v>0</v>
          </cell>
        </row>
        <row r="6282">
          <cell r="F6282">
            <v>5</v>
          </cell>
          <cell r="J6282">
            <v>0</v>
          </cell>
        </row>
        <row r="6283">
          <cell r="F6283">
            <v>4</v>
          </cell>
          <cell r="J6283">
            <v>0</v>
          </cell>
        </row>
        <row r="6284">
          <cell r="F6284">
            <v>4</v>
          </cell>
          <cell r="J6284">
            <v>0</v>
          </cell>
        </row>
        <row r="6285">
          <cell r="F6285">
            <v>4</v>
          </cell>
          <cell r="J6285">
            <v>0</v>
          </cell>
        </row>
        <row r="6286">
          <cell r="F6286">
            <v>10</v>
          </cell>
          <cell r="J6286">
            <v>0</v>
          </cell>
        </row>
        <row r="6287">
          <cell r="F6287">
            <v>10</v>
          </cell>
          <cell r="J6287">
            <v>0</v>
          </cell>
        </row>
        <row r="6288">
          <cell r="F6288">
            <v>10</v>
          </cell>
          <cell r="J6288">
            <v>0</v>
          </cell>
        </row>
        <row r="6289">
          <cell r="F6289">
            <v>12</v>
          </cell>
          <cell r="J6289">
            <v>0</v>
          </cell>
        </row>
        <row r="6290">
          <cell r="F6290">
            <v>7</v>
          </cell>
          <cell r="J6290">
            <v>0</v>
          </cell>
        </row>
        <row r="6291">
          <cell r="F6291">
            <v>11</v>
          </cell>
          <cell r="J6291">
            <v>0</v>
          </cell>
        </row>
        <row r="6292">
          <cell r="F6292">
            <v>6</v>
          </cell>
          <cell r="J6292">
            <v>0</v>
          </cell>
        </row>
        <row r="6293">
          <cell r="F6293">
            <v>5</v>
          </cell>
          <cell r="J6293">
            <v>0</v>
          </cell>
        </row>
        <row r="6294">
          <cell r="F6294">
            <v>4</v>
          </cell>
          <cell r="J6294">
            <v>0</v>
          </cell>
        </row>
        <row r="6295">
          <cell r="F6295">
            <v>4</v>
          </cell>
          <cell r="J6295">
            <v>0</v>
          </cell>
        </row>
        <row r="6296">
          <cell r="F6296">
            <v>4</v>
          </cell>
          <cell r="J6296">
            <v>0</v>
          </cell>
        </row>
        <row r="6297">
          <cell r="F6297">
            <v>4</v>
          </cell>
          <cell r="J6297">
            <v>0</v>
          </cell>
        </row>
        <row r="6298">
          <cell r="F6298">
            <v>10</v>
          </cell>
          <cell r="J6298">
            <v>0</v>
          </cell>
        </row>
        <row r="6299">
          <cell r="F6299">
            <v>12</v>
          </cell>
          <cell r="J6299">
            <v>0</v>
          </cell>
        </row>
        <row r="6300">
          <cell r="F6300">
            <v>11</v>
          </cell>
          <cell r="J6300">
            <v>0</v>
          </cell>
        </row>
        <row r="6301">
          <cell r="F6301">
            <v>12</v>
          </cell>
          <cell r="J6301">
            <v>0</v>
          </cell>
        </row>
        <row r="6302">
          <cell r="F6302">
            <v>9</v>
          </cell>
          <cell r="J6302">
            <v>0</v>
          </cell>
        </row>
        <row r="6303">
          <cell r="F6303">
            <v>11</v>
          </cell>
          <cell r="J6303">
            <v>0</v>
          </cell>
        </row>
        <row r="6304">
          <cell r="F6304">
            <v>5</v>
          </cell>
          <cell r="J6304">
            <v>0</v>
          </cell>
        </row>
        <row r="6305">
          <cell r="F6305">
            <v>5</v>
          </cell>
          <cell r="J6305">
            <v>0</v>
          </cell>
        </row>
        <row r="6306">
          <cell r="F6306">
            <v>4</v>
          </cell>
          <cell r="J6306">
            <v>0</v>
          </cell>
        </row>
        <row r="6307">
          <cell r="F6307">
            <v>4</v>
          </cell>
          <cell r="J6307">
            <v>0</v>
          </cell>
        </row>
        <row r="6308">
          <cell r="F6308">
            <v>4</v>
          </cell>
          <cell r="J6308">
            <v>0</v>
          </cell>
        </row>
        <row r="6309">
          <cell r="F6309">
            <v>4</v>
          </cell>
          <cell r="J6309">
            <v>0</v>
          </cell>
        </row>
        <row r="6310">
          <cell r="F6310">
            <v>10</v>
          </cell>
          <cell r="J6310">
            <v>0</v>
          </cell>
        </row>
        <row r="6311">
          <cell r="F6311">
            <v>12</v>
          </cell>
          <cell r="J6311">
            <v>0</v>
          </cell>
        </row>
        <row r="6312">
          <cell r="F6312">
            <v>11</v>
          </cell>
          <cell r="J6312">
            <v>0</v>
          </cell>
        </row>
        <row r="6313">
          <cell r="F6313">
            <v>12</v>
          </cell>
          <cell r="J6313">
            <v>0</v>
          </cell>
        </row>
        <row r="6314">
          <cell r="F6314">
            <v>9</v>
          </cell>
          <cell r="J6314">
            <v>0</v>
          </cell>
        </row>
        <row r="6315">
          <cell r="F6315">
            <v>11</v>
          </cell>
          <cell r="J6315">
            <v>0</v>
          </cell>
        </row>
        <row r="6316">
          <cell r="F6316">
            <v>4</v>
          </cell>
          <cell r="J6316">
            <v>0</v>
          </cell>
        </row>
        <row r="6317">
          <cell r="F6317">
            <v>5</v>
          </cell>
          <cell r="J6317">
            <v>0</v>
          </cell>
        </row>
        <row r="6318">
          <cell r="F6318">
            <v>4</v>
          </cell>
          <cell r="J6318">
            <v>0</v>
          </cell>
        </row>
        <row r="6319">
          <cell r="F6319">
            <v>4</v>
          </cell>
          <cell r="J6319">
            <v>0</v>
          </cell>
        </row>
        <row r="6320">
          <cell r="F6320">
            <v>4</v>
          </cell>
          <cell r="J6320">
            <v>0</v>
          </cell>
        </row>
        <row r="6321">
          <cell r="F6321">
            <v>4</v>
          </cell>
          <cell r="J6321">
            <v>0</v>
          </cell>
        </row>
        <row r="6322">
          <cell r="F6322">
            <v>10</v>
          </cell>
          <cell r="J6322">
            <v>0</v>
          </cell>
        </row>
        <row r="6323">
          <cell r="F6323">
            <v>12</v>
          </cell>
          <cell r="J6323">
            <v>0</v>
          </cell>
        </row>
        <row r="6324">
          <cell r="F6324">
            <v>11</v>
          </cell>
          <cell r="J6324">
            <v>0</v>
          </cell>
        </row>
        <row r="6325">
          <cell r="F6325">
            <v>12</v>
          </cell>
          <cell r="J6325">
            <v>0</v>
          </cell>
        </row>
        <row r="6326">
          <cell r="F6326">
            <v>9</v>
          </cell>
          <cell r="J6326">
            <v>0</v>
          </cell>
        </row>
        <row r="6327">
          <cell r="F6327">
            <v>11</v>
          </cell>
          <cell r="J6327">
            <v>0</v>
          </cell>
        </row>
        <row r="6328">
          <cell r="F6328">
            <v>5</v>
          </cell>
          <cell r="J6328">
            <v>0</v>
          </cell>
        </row>
        <row r="6329">
          <cell r="F6329">
            <v>12</v>
          </cell>
          <cell r="J6329">
            <v>0</v>
          </cell>
        </row>
        <row r="6330">
          <cell r="F6330">
            <v>14</v>
          </cell>
          <cell r="J6330">
            <v>0</v>
          </cell>
        </row>
        <row r="6331">
          <cell r="F6331">
            <v>9</v>
          </cell>
          <cell r="J6331">
            <v>0</v>
          </cell>
        </row>
        <row r="6332">
          <cell r="F6332">
            <v>16</v>
          </cell>
          <cell r="J6332">
            <v>0</v>
          </cell>
        </row>
        <row r="6333">
          <cell r="F6333">
            <v>9</v>
          </cell>
          <cell r="J6333">
            <v>0</v>
          </cell>
        </row>
        <row r="6334">
          <cell r="F6334">
            <v>12</v>
          </cell>
          <cell r="J6334">
            <v>0</v>
          </cell>
        </row>
        <row r="6335">
          <cell r="F6335">
            <v>15</v>
          </cell>
          <cell r="J6335">
            <v>0</v>
          </cell>
        </row>
        <row r="6336">
          <cell r="F6336">
            <v>22</v>
          </cell>
          <cell r="J6336">
            <v>0</v>
          </cell>
        </row>
        <row r="6337">
          <cell r="F6337">
            <v>14</v>
          </cell>
          <cell r="J6337">
            <v>0</v>
          </cell>
        </row>
        <row r="6338">
          <cell r="F6338">
            <v>14</v>
          </cell>
          <cell r="J6338">
            <v>0</v>
          </cell>
        </row>
        <row r="6339">
          <cell r="F6339">
            <v>13</v>
          </cell>
          <cell r="J6339">
            <v>0</v>
          </cell>
        </row>
        <row r="6340">
          <cell r="F6340">
            <v>4</v>
          </cell>
          <cell r="J6340">
            <v>0</v>
          </cell>
        </row>
        <row r="6341">
          <cell r="F6341">
            <v>6</v>
          </cell>
          <cell r="J6341">
            <v>0</v>
          </cell>
        </row>
        <row r="6342">
          <cell r="F6342">
            <v>4</v>
          </cell>
          <cell r="J6342">
            <v>0</v>
          </cell>
        </row>
        <row r="6343">
          <cell r="F6343">
            <v>5</v>
          </cell>
          <cell r="J6343">
            <v>0</v>
          </cell>
        </row>
        <row r="6344">
          <cell r="F6344">
            <v>5</v>
          </cell>
          <cell r="J6344">
            <v>0</v>
          </cell>
        </row>
        <row r="6345">
          <cell r="F6345">
            <v>6</v>
          </cell>
          <cell r="J6345">
            <v>0</v>
          </cell>
        </row>
        <row r="6346">
          <cell r="F6346">
            <v>7</v>
          </cell>
          <cell r="J6346">
            <v>0</v>
          </cell>
        </row>
        <row r="6347">
          <cell r="F6347">
            <v>6</v>
          </cell>
          <cell r="J6347">
            <v>0</v>
          </cell>
        </row>
        <row r="6348">
          <cell r="F6348">
            <v>4</v>
          </cell>
          <cell r="J6348">
            <v>0</v>
          </cell>
        </row>
        <row r="6349">
          <cell r="F6349">
            <v>3</v>
          </cell>
          <cell r="J6349">
            <v>0</v>
          </cell>
        </row>
        <row r="6350">
          <cell r="F6350">
            <v>2</v>
          </cell>
          <cell r="J6350">
            <v>0</v>
          </cell>
        </row>
        <row r="6351">
          <cell r="F6351">
            <v>5</v>
          </cell>
          <cell r="J6351">
            <v>0</v>
          </cell>
        </row>
        <row r="6352">
          <cell r="F6352">
            <v>4</v>
          </cell>
          <cell r="J6352">
            <v>0</v>
          </cell>
        </row>
        <row r="6353">
          <cell r="F6353">
            <v>5</v>
          </cell>
          <cell r="J6353">
            <v>0</v>
          </cell>
        </row>
        <row r="6354">
          <cell r="F6354">
            <v>3</v>
          </cell>
          <cell r="J6354">
            <v>0</v>
          </cell>
        </row>
        <row r="6355">
          <cell r="F6355">
            <v>5</v>
          </cell>
          <cell r="J6355">
            <v>0</v>
          </cell>
        </row>
        <row r="6356">
          <cell r="F6356">
            <v>5</v>
          </cell>
          <cell r="J6356">
            <v>0</v>
          </cell>
        </row>
        <row r="6357">
          <cell r="F6357">
            <v>6</v>
          </cell>
          <cell r="J6357">
            <v>0</v>
          </cell>
        </row>
        <row r="6358">
          <cell r="F6358">
            <v>5</v>
          </cell>
          <cell r="J6358">
            <v>0</v>
          </cell>
        </row>
        <row r="6359">
          <cell r="F6359">
            <v>5</v>
          </cell>
          <cell r="J6359">
            <v>0</v>
          </cell>
        </row>
        <row r="6360">
          <cell r="F6360">
            <v>3</v>
          </cell>
          <cell r="J6360">
            <v>0</v>
          </cell>
        </row>
        <row r="6361">
          <cell r="F6361">
            <v>2</v>
          </cell>
          <cell r="J6361">
            <v>0</v>
          </cell>
        </row>
        <row r="6362">
          <cell r="F6362">
            <v>2</v>
          </cell>
          <cell r="J6362">
            <v>300</v>
          </cell>
        </row>
        <row r="6363">
          <cell r="F6363">
            <v>2</v>
          </cell>
          <cell r="J6363">
            <v>0</v>
          </cell>
        </row>
        <row r="6364">
          <cell r="F6364">
            <v>1</v>
          </cell>
          <cell r="J6364">
            <v>0</v>
          </cell>
        </row>
        <row r="6365">
          <cell r="F6365">
            <v>3</v>
          </cell>
          <cell r="J6365">
            <v>0</v>
          </cell>
        </row>
        <row r="6366">
          <cell r="F6366">
            <v>4</v>
          </cell>
          <cell r="J6366">
            <v>0</v>
          </cell>
        </row>
        <row r="6367">
          <cell r="F6367">
            <v>3</v>
          </cell>
          <cell r="J6367">
            <v>0</v>
          </cell>
        </row>
        <row r="6368">
          <cell r="F6368">
            <v>9</v>
          </cell>
          <cell r="J6368">
            <v>0</v>
          </cell>
        </row>
        <row r="6369">
          <cell r="F6369">
            <v>10</v>
          </cell>
          <cell r="J6369">
            <v>0</v>
          </cell>
        </row>
        <row r="6370">
          <cell r="F6370">
            <v>13</v>
          </cell>
          <cell r="J6370">
            <v>400</v>
          </cell>
        </row>
        <row r="6371">
          <cell r="F6371">
            <v>11</v>
          </cell>
          <cell r="J6371">
            <v>0</v>
          </cell>
        </row>
        <row r="6372">
          <cell r="F6372">
            <v>5</v>
          </cell>
          <cell r="J6372">
            <v>0</v>
          </cell>
        </row>
        <row r="6373">
          <cell r="F6373">
            <v>6</v>
          </cell>
          <cell r="J6373">
            <v>0</v>
          </cell>
        </row>
        <row r="6374">
          <cell r="F6374">
            <v>4</v>
          </cell>
          <cell r="J6374">
            <v>0</v>
          </cell>
        </row>
        <row r="6375">
          <cell r="F6375">
            <v>6</v>
          </cell>
          <cell r="J6375">
            <v>0</v>
          </cell>
        </row>
        <row r="6376">
          <cell r="F6376">
            <v>9</v>
          </cell>
          <cell r="J6376">
            <v>0</v>
          </cell>
        </row>
        <row r="6377">
          <cell r="F6377">
            <v>8</v>
          </cell>
          <cell r="J6377">
            <v>0</v>
          </cell>
        </row>
        <row r="6378">
          <cell r="F6378">
            <v>9</v>
          </cell>
          <cell r="J6378">
            <v>0</v>
          </cell>
        </row>
        <row r="6379">
          <cell r="F6379">
            <v>4</v>
          </cell>
          <cell r="J6379">
            <v>0</v>
          </cell>
        </row>
        <row r="6380">
          <cell r="F6380">
            <v>7</v>
          </cell>
          <cell r="J6380">
            <v>0</v>
          </cell>
        </row>
        <row r="6381">
          <cell r="F6381">
            <v>7</v>
          </cell>
          <cell r="J6381">
            <v>0</v>
          </cell>
        </row>
        <row r="6382">
          <cell r="F6382">
            <v>5</v>
          </cell>
          <cell r="J6382">
            <v>0</v>
          </cell>
        </row>
        <row r="6383">
          <cell r="F6383">
            <v>2</v>
          </cell>
          <cell r="J6383">
            <v>0</v>
          </cell>
        </row>
        <row r="6384">
          <cell r="F6384">
            <v>1</v>
          </cell>
          <cell r="J6384">
            <v>0</v>
          </cell>
        </row>
        <row r="6385">
          <cell r="F6385">
            <v>5</v>
          </cell>
          <cell r="J6385">
            <v>0</v>
          </cell>
        </row>
        <row r="6386">
          <cell r="F6386">
            <v>6</v>
          </cell>
          <cell r="J6386">
            <v>0</v>
          </cell>
        </row>
        <row r="6387">
          <cell r="F6387">
            <v>4</v>
          </cell>
          <cell r="J6387">
            <v>0</v>
          </cell>
        </row>
        <row r="6388">
          <cell r="F6388">
            <v>6</v>
          </cell>
          <cell r="J6388">
            <v>0</v>
          </cell>
        </row>
        <row r="6389">
          <cell r="F6389">
            <v>9</v>
          </cell>
          <cell r="J6389">
            <v>0</v>
          </cell>
        </row>
        <row r="6390">
          <cell r="F6390">
            <v>8</v>
          </cell>
          <cell r="J6390">
            <v>0</v>
          </cell>
        </row>
        <row r="6391">
          <cell r="F6391">
            <v>9</v>
          </cell>
          <cell r="J6391">
            <v>0</v>
          </cell>
        </row>
        <row r="6392">
          <cell r="F6392">
            <v>4</v>
          </cell>
          <cell r="J6392">
            <v>0</v>
          </cell>
        </row>
        <row r="6393">
          <cell r="F6393">
            <v>7</v>
          </cell>
          <cell r="J6393">
            <v>0</v>
          </cell>
        </row>
        <row r="6394">
          <cell r="F6394">
            <v>7</v>
          </cell>
          <cell r="J6394">
            <v>0</v>
          </cell>
        </row>
        <row r="6395">
          <cell r="F6395">
            <v>5</v>
          </cell>
          <cell r="J6395">
            <v>0</v>
          </cell>
        </row>
        <row r="6396">
          <cell r="F6396">
            <v>2</v>
          </cell>
          <cell r="J6396">
            <v>0</v>
          </cell>
        </row>
        <row r="6397">
          <cell r="F6397">
            <v>1</v>
          </cell>
          <cell r="J6397">
            <v>0</v>
          </cell>
        </row>
        <row r="6398">
          <cell r="F6398">
            <v>5</v>
          </cell>
          <cell r="J6398">
            <v>0</v>
          </cell>
        </row>
        <row r="6399">
          <cell r="F6399">
            <v>6</v>
          </cell>
          <cell r="J6399">
            <v>0</v>
          </cell>
        </row>
        <row r="6400">
          <cell r="F6400">
            <v>3</v>
          </cell>
          <cell r="J6400">
            <v>0</v>
          </cell>
        </row>
        <row r="6401">
          <cell r="F6401">
            <v>6</v>
          </cell>
          <cell r="J6401">
            <v>0</v>
          </cell>
        </row>
        <row r="6402">
          <cell r="F6402">
            <v>9</v>
          </cell>
          <cell r="J6402">
            <v>0</v>
          </cell>
        </row>
        <row r="6403">
          <cell r="F6403">
            <v>8</v>
          </cell>
          <cell r="J6403">
            <v>0</v>
          </cell>
        </row>
        <row r="6404">
          <cell r="F6404">
            <v>9</v>
          </cell>
          <cell r="J6404">
            <v>0</v>
          </cell>
        </row>
        <row r="6405">
          <cell r="F6405">
            <v>4</v>
          </cell>
          <cell r="J6405">
            <v>0</v>
          </cell>
        </row>
        <row r="6406">
          <cell r="F6406">
            <v>7</v>
          </cell>
          <cell r="J6406">
            <v>0</v>
          </cell>
        </row>
        <row r="6407">
          <cell r="F6407">
            <v>7</v>
          </cell>
          <cell r="J6407">
            <v>0</v>
          </cell>
        </row>
        <row r="6408">
          <cell r="F6408">
            <v>5</v>
          </cell>
          <cell r="J6408">
            <v>0</v>
          </cell>
        </row>
        <row r="6409">
          <cell r="F6409">
            <v>2</v>
          </cell>
          <cell r="J6409">
            <v>0</v>
          </cell>
        </row>
        <row r="6410">
          <cell r="F6410">
            <v>12</v>
          </cell>
          <cell r="J6410">
            <v>1800</v>
          </cell>
        </row>
        <row r="6411">
          <cell r="F6411">
            <v>14</v>
          </cell>
          <cell r="J6411">
            <v>0</v>
          </cell>
        </row>
        <row r="6412">
          <cell r="F6412">
            <v>12</v>
          </cell>
          <cell r="J6412">
            <v>0</v>
          </cell>
        </row>
        <row r="6413">
          <cell r="F6413">
            <v>8</v>
          </cell>
          <cell r="J6413">
            <v>0</v>
          </cell>
        </row>
        <row r="6414">
          <cell r="F6414">
            <v>16</v>
          </cell>
          <cell r="J6414">
            <v>0</v>
          </cell>
        </row>
        <row r="6415">
          <cell r="F6415">
            <v>12</v>
          </cell>
          <cell r="J6415">
            <v>0</v>
          </cell>
        </row>
        <row r="6416">
          <cell r="F6416">
            <v>11</v>
          </cell>
          <cell r="J6416">
            <v>0</v>
          </cell>
        </row>
        <row r="6417">
          <cell r="F6417">
            <v>13</v>
          </cell>
          <cell r="J6417">
            <v>0</v>
          </cell>
        </row>
        <row r="6418">
          <cell r="F6418">
            <v>17</v>
          </cell>
          <cell r="J6418">
            <v>0</v>
          </cell>
        </row>
        <row r="6419">
          <cell r="F6419">
            <v>12</v>
          </cell>
          <cell r="J6419">
            <v>0</v>
          </cell>
        </row>
        <row r="6420">
          <cell r="F6420">
            <v>10</v>
          </cell>
          <cell r="J6420">
            <v>0</v>
          </cell>
        </row>
        <row r="6421">
          <cell r="F6421">
            <v>10</v>
          </cell>
          <cell r="J6421">
            <v>0</v>
          </cell>
        </row>
        <row r="6422">
          <cell r="F6422">
            <v>1</v>
          </cell>
          <cell r="J6422">
            <v>0</v>
          </cell>
        </row>
        <row r="6423">
          <cell r="F6423">
            <v>4</v>
          </cell>
          <cell r="J6423">
            <v>0</v>
          </cell>
        </row>
        <row r="6424">
          <cell r="F6424">
            <v>5</v>
          </cell>
          <cell r="J6424">
            <v>0</v>
          </cell>
        </row>
        <row r="6425">
          <cell r="F6425">
            <v>12</v>
          </cell>
          <cell r="J6425">
            <v>0</v>
          </cell>
        </row>
        <row r="6426">
          <cell r="F6426">
            <v>7</v>
          </cell>
          <cell r="J6426">
            <v>0</v>
          </cell>
        </row>
        <row r="6427">
          <cell r="F6427">
            <v>13</v>
          </cell>
          <cell r="J6427">
            <v>0</v>
          </cell>
        </row>
        <row r="6428">
          <cell r="F6428">
            <v>16</v>
          </cell>
          <cell r="J6428">
            <v>0</v>
          </cell>
        </row>
        <row r="6429">
          <cell r="F6429">
            <v>9</v>
          </cell>
          <cell r="J6429">
            <v>0</v>
          </cell>
        </row>
        <row r="6430">
          <cell r="F6430">
            <v>15</v>
          </cell>
          <cell r="J6430">
            <v>0</v>
          </cell>
        </row>
        <row r="6431">
          <cell r="F6431">
            <v>21</v>
          </cell>
          <cell r="J6431">
            <v>0</v>
          </cell>
        </row>
        <row r="6432">
          <cell r="F6432">
            <v>14</v>
          </cell>
          <cell r="J6432">
            <v>0</v>
          </cell>
        </row>
        <row r="6433">
          <cell r="F6433">
            <v>13</v>
          </cell>
          <cell r="J6433">
            <v>0</v>
          </cell>
        </row>
        <row r="6434">
          <cell r="F6434">
            <v>9</v>
          </cell>
          <cell r="J6434">
            <v>0</v>
          </cell>
        </row>
        <row r="6435">
          <cell r="F6435">
            <v>2</v>
          </cell>
          <cell r="J6435">
            <v>0</v>
          </cell>
        </row>
        <row r="6436">
          <cell r="F6436">
            <v>2</v>
          </cell>
          <cell r="J6436">
            <v>0</v>
          </cell>
        </row>
        <row r="6437">
          <cell r="F6437">
            <v>5</v>
          </cell>
          <cell r="J6437">
            <v>0</v>
          </cell>
        </row>
        <row r="6438">
          <cell r="F6438">
            <v>3</v>
          </cell>
          <cell r="J6438">
            <v>0</v>
          </cell>
        </row>
        <row r="6439">
          <cell r="F6439">
            <v>4</v>
          </cell>
          <cell r="J6439">
            <v>0</v>
          </cell>
        </row>
        <row r="6440">
          <cell r="F6440">
            <v>2</v>
          </cell>
          <cell r="J6440">
            <v>0</v>
          </cell>
        </row>
        <row r="6441">
          <cell r="F6441">
            <v>2</v>
          </cell>
          <cell r="J6441">
            <v>0</v>
          </cell>
        </row>
        <row r="6442">
          <cell r="F6442">
            <v>4</v>
          </cell>
          <cell r="J6442">
            <v>0</v>
          </cell>
        </row>
        <row r="6443">
          <cell r="F6443">
            <v>2</v>
          </cell>
          <cell r="J6443">
            <v>0</v>
          </cell>
        </row>
        <row r="6444">
          <cell r="F6444">
            <v>6</v>
          </cell>
          <cell r="J6444">
            <v>0</v>
          </cell>
        </row>
        <row r="6445">
          <cell r="F6445">
            <v>3</v>
          </cell>
          <cell r="J6445">
            <v>0</v>
          </cell>
        </row>
        <row r="6446">
          <cell r="F6446">
            <v>3</v>
          </cell>
          <cell r="J6446">
            <v>0</v>
          </cell>
        </row>
        <row r="6447">
          <cell r="F6447">
            <v>2</v>
          </cell>
          <cell r="J6447">
            <v>0</v>
          </cell>
        </row>
        <row r="6448">
          <cell r="F6448">
            <v>7</v>
          </cell>
          <cell r="J6448">
            <v>0</v>
          </cell>
        </row>
        <row r="6449">
          <cell r="F6449">
            <v>10</v>
          </cell>
          <cell r="J6449">
            <v>0</v>
          </cell>
        </row>
        <row r="6450">
          <cell r="F6450">
            <v>10</v>
          </cell>
          <cell r="J6450">
            <v>0</v>
          </cell>
        </row>
        <row r="6451">
          <cell r="F6451">
            <v>10</v>
          </cell>
          <cell r="J6451">
            <v>0</v>
          </cell>
        </row>
        <row r="6452">
          <cell r="F6452">
            <v>15</v>
          </cell>
          <cell r="J6452">
            <v>0</v>
          </cell>
        </row>
        <row r="6453">
          <cell r="F6453">
            <v>11</v>
          </cell>
          <cell r="J6453">
            <v>0</v>
          </cell>
        </row>
        <row r="6454">
          <cell r="F6454">
            <v>8</v>
          </cell>
          <cell r="J6454">
            <v>0</v>
          </cell>
        </row>
        <row r="6455">
          <cell r="F6455">
            <v>4</v>
          </cell>
          <cell r="J6455">
            <v>0</v>
          </cell>
        </row>
        <row r="6456">
          <cell r="F6456">
            <v>5</v>
          </cell>
          <cell r="J6456">
            <v>0</v>
          </cell>
        </row>
        <row r="6457">
          <cell r="F6457">
            <v>12</v>
          </cell>
          <cell r="J6457">
            <v>0</v>
          </cell>
        </row>
        <row r="6458">
          <cell r="F6458">
            <v>7</v>
          </cell>
          <cell r="J6458">
            <v>0</v>
          </cell>
        </row>
        <row r="6459">
          <cell r="F6459">
            <v>13</v>
          </cell>
          <cell r="J6459">
            <v>0</v>
          </cell>
        </row>
        <row r="6460">
          <cell r="F6460">
            <v>16</v>
          </cell>
          <cell r="J6460">
            <v>0</v>
          </cell>
        </row>
        <row r="6461">
          <cell r="F6461">
            <v>9</v>
          </cell>
          <cell r="J6461">
            <v>0</v>
          </cell>
        </row>
        <row r="6462">
          <cell r="F6462">
            <v>15</v>
          </cell>
          <cell r="J6462">
            <v>0</v>
          </cell>
        </row>
        <row r="6463">
          <cell r="F6463">
            <v>19</v>
          </cell>
          <cell r="J6463">
            <v>0</v>
          </cell>
        </row>
        <row r="6464">
          <cell r="F6464">
            <v>14</v>
          </cell>
          <cell r="J6464">
            <v>0</v>
          </cell>
        </row>
        <row r="6465">
          <cell r="F6465">
            <v>13</v>
          </cell>
          <cell r="J6465">
            <v>0</v>
          </cell>
        </row>
        <row r="6466">
          <cell r="F6466">
            <v>9</v>
          </cell>
          <cell r="J6466">
            <v>0</v>
          </cell>
        </row>
        <row r="6467">
          <cell r="F6467">
            <v>2</v>
          </cell>
          <cell r="J6467">
            <v>0</v>
          </cell>
        </row>
        <row r="6468">
          <cell r="F6468">
            <v>2</v>
          </cell>
          <cell r="J6468">
            <v>0</v>
          </cell>
        </row>
        <row r="6469">
          <cell r="F6469">
            <v>5</v>
          </cell>
          <cell r="J6469">
            <v>0</v>
          </cell>
        </row>
        <row r="6470">
          <cell r="F6470">
            <v>3</v>
          </cell>
          <cell r="J6470">
            <v>0</v>
          </cell>
        </row>
        <row r="6471">
          <cell r="F6471">
            <v>4</v>
          </cell>
          <cell r="J6471">
            <v>0</v>
          </cell>
        </row>
        <row r="6472">
          <cell r="F6472">
            <v>2</v>
          </cell>
          <cell r="J6472">
            <v>0</v>
          </cell>
        </row>
        <row r="6473">
          <cell r="F6473">
            <v>2</v>
          </cell>
          <cell r="J6473">
            <v>0</v>
          </cell>
        </row>
        <row r="6474">
          <cell r="F6474">
            <v>4</v>
          </cell>
          <cell r="J6474">
            <v>0</v>
          </cell>
        </row>
        <row r="6475">
          <cell r="F6475">
            <v>2</v>
          </cell>
          <cell r="J6475">
            <v>0</v>
          </cell>
        </row>
        <row r="6476">
          <cell r="F6476">
            <v>6</v>
          </cell>
          <cell r="J6476">
            <v>0</v>
          </cell>
        </row>
        <row r="6477">
          <cell r="F6477">
            <v>3</v>
          </cell>
          <cell r="J6477">
            <v>0</v>
          </cell>
        </row>
        <row r="6478">
          <cell r="F6478">
            <v>3</v>
          </cell>
          <cell r="J6478">
            <v>0</v>
          </cell>
        </row>
        <row r="6479">
          <cell r="F6479">
            <v>3</v>
          </cell>
          <cell r="J6479">
            <v>0</v>
          </cell>
        </row>
        <row r="6480">
          <cell r="F6480">
            <v>7</v>
          </cell>
          <cell r="J6480">
            <v>0</v>
          </cell>
        </row>
        <row r="6481">
          <cell r="F6481">
            <v>10</v>
          </cell>
          <cell r="J6481">
            <v>0</v>
          </cell>
        </row>
        <row r="6482">
          <cell r="F6482">
            <v>10</v>
          </cell>
          <cell r="J6482">
            <v>0</v>
          </cell>
        </row>
        <row r="6483">
          <cell r="F6483">
            <v>10</v>
          </cell>
          <cell r="J6483">
            <v>0</v>
          </cell>
        </row>
        <row r="6484">
          <cell r="F6484">
            <v>15</v>
          </cell>
          <cell r="J6484">
            <v>0</v>
          </cell>
        </row>
        <row r="6485">
          <cell r="F6485">
            <v>11</v>
          </cell>
          <cell r="J6485">
            <v>0</v>
          </cell>
        </row>
        <row r="6486">
          <cell r="F6486">
            <v>8</v>
          </cell>
          <cell r="J6486">
            <v>0</v>
          </cell>
        </row>
        <row r="6487">
          <cell r="F6487">
            <v>8</v>
          </cell>
          <cell r="J6487">
            <v>0</v>
          </cell>
        </row>
        <row r="6488">
          <cell r="F6488">
            <v>12</v>
          </cell>
          <cell r="J6488">
            <v>0</v>
          </cell>
        </row>
        <row r="6489">
          <cell r="F6489">
            <v>9</v>
          </cell>
          <cell r="J6489">
            <v>0</v>
          </cell>
        </row>
        <row r="6490">
          <cell r="F6490">
            <v>12</v>
          </cell>
          <cell r="J6490">
            <v>0</v>
          </cell>
        </row>
        <row r="6491">
          <cell r="F6491">
            <v>10</v>
          </cell>
          <cell r="J6491">
            <v>0</v>
          </cell>
        </row>
        <row r="6492">
          <cell r="F6492">
            <v>8</v>
          </cell>
          <cell r="J6492">
            <v>0</v>
          </cell>
        </row>
        <row r="6493">
          <cell r="F6493">
            <v>6</v>
          </cell>
          <cell r="J6493">
            <v>0</v>
          </cell>
        </row>
        <row r="6494">
          <cell r="F6494">
            <v>8</v>
          </cell>
          <cell r="J6494">
            <v>0</v>
          </cell>
        </row>
        <row r="6495">
          <cell r="F6495">
            <v>9</v>
          </cell>
          <cell r="J6495">
            <v>0</v>
          </cell>
        </row>
        <row r="6496">
          <cell r="F6496">
            <v>8</v>
          </cell>
          <cell r="J6496">
            <v>0</v>
          </cell>
        </row>
        <row r="6497">
          <cell r="F6497">
            <v>5</v>
          </cell>
          <cell r="J6497">
            <v>0</v>
          </cell>
        </row>
        <row r="6498">
          <cell r="F6498">
            <v>6</v>
          </cell>
          <cell r="J6498">
            <v>0</v>
          </cell>
        </row>
        <row r="6499">
          <cell r="F6499">
            <v>2</v>
          </cell>
          <cell r="J6499">
            <v>0</v>
          </cell>
        </row>
        <row r="6500">
          <cell r="F6500">
            <v>2</v>
          </cell>
          <cell r="J6500">
            <v>0</v>
          </cell>
        </row>
        <row r="6501">
          <cell r="F6501">
            <v>2</v>
          </cell>
          <cell r="J6501">
            <v>0</v>
          </cell>
        </row>
        <row r="6502">
          <cell r="F6502">
            <v>3</v>
          </cell>
          <cell r="J6502">
            <v>0</v>
          </cell>
        </row>
        <row r="6503">
          <cell r="F6503">
            <v>2</v>
          </cell>
          <cell r="J6503">
            <v>0</v>
          </cell>
        </row>
        <row r="6504">
          <cell r="F6504">
            <v>2</v>
          </cell>
          <cell r="J6504">
            <v>0</v>
          </cell>
        </row>
        <row r="6505">
          <cell r="F6505">
            <v>2</v>
          </cell>
          <cell r="J6505">
            <v>0</v>
          </cell>
        </row>
        <row r="6506">
          <cell r="F6506">
            <v>1</v>
          </cell>
          <cell r="J6506">
            <v>0</v>
          </cell>
        </row>
        <row r="6507">
          <cell r="F6507">
            <v>2</v>
          </cell>
          <cell r="J6507">
            <v>0</v>
          </cell>
        </row>
        <row r="6508">
          <cell r="F6508">
            <v>1</v>
          </cell>
          <cell r="J6508">
            <v>0</v>
          </cell>
        </row>
        <row r="6509">
          <cell r="F6509">
            <v>2</v>
          </cell>
          <cell r="J6509">
            <v>0</v>
          </cell>
        </row>
        <row r="6510">
          <cell r="F6510">
            <v>1</v>
          </cell>
          <cell r="J6510">
            <v>0</v>
          </cell>
        </row>
        <row r="6511">
          <cell r="F6511">
            <v>2</v>
          </cell>
          <cell r="J6511">
            <v>0</v>
          </cell>
        </row>
        <row r="6512">
          <cell r="F6512">
            <v>3</v>
          </cell>
          <cell r="J6512">
            <v>0</v>
          </cell>
        </row>
        <row r="6513">
          <cell r="F6513">
            <v>2</v>
          </cell>
          <cell r="J6513">
            <v>0</v>
          </cell>
        </row>
        <row r="6514">
          <cell r="F6514">
            <v>3</v>
          </cell>
          <cell r="J6514">
            <v>0</v>
          </cell>
        </row>
        <row r="6515">
          <cell r="F6515">
            <v>3</v>
          </cell>
          <cell r="J6515">
            <v>0</v>
          </cell>
        </row>
        <row r="6516">
          <cell r="F6516">
            <v>2</v>
          </cell>
          <cell r="J6516">
            <v>0</v>
          </cell>
        </row>
        <row r="6517">
          <cell r="F6517">
            <v>3</v>
          </cell>
          <cell r="J6517">
            <v>0</v>
          </cell>
        </row>
        <row r="6518">
          <cell r="F6518">
            <v>2</v>
          </cell>
          <cell r="J6518">
            <v>0</v>
          </cell>
        </row>
        <row r="6519">
          <cell r="F6519">
            <v>3</v>
          </cell>
          <cell r="J6519">
            <v>0</v>
          </cell>
        </row>
        <row r="6520">
          <cell r="F6520">
            <v>2</v>
          </cell>
          <cell r="J6520">
            <v>0</v>
          </cell>
        </row>
        <row r="6521">
          <cell r="F6521">
            <v>4</v>
          </cell>
          <cell r="J6521">
            <v>0</v>
          </cell>
        </row>
        <row r="6522">
          <cell r="F6522">
            <v>1</v>
          </cell>
          <cell r="J6522">
            <v>0</v>
          </cell>
        </row>
        <row r="6523">
          <cell r="F6523">
            <v>2</v>
          </cell>
          <cell r="J6523">
            <v>0</v>
          </cell>
        </row>
        <row r="6524">
          <cell r="F6524">
            <v>2</v>
          </cell>
          <cell r="J6524">
            <v>0</v>
          </cell>
        </row>
        <row r="6525">
          <cell r="F6525">
            <v>3</v>
          </cell>
          <cell r="J6525">
            <v>0</v>
          </cell>
        </row>
        <row r="6526">
          <cell r="F6526">
            <v>1</v>
          </cell>
          <cell r="J6526">
            <v>0</v>
          </cell>
        </row>
        <row r="6527">
          <cell r="F6527">
            <v>2</v>
          </cell>
          <cell r="J6527">
            <v>0</v>
          </cell>
        </row>
        <row r="6528">
          <cell r="F6528">
            <v>4</v>
          </cell>
          <cell r="J6528">
            <v>0</v>
          </cell>
        </row>
        <row r="6529">
          <cell r="F6529">
            <v>5</v>
          </cell>
          <cell r="J6529">
            <v>0</v>
          </cell>
        </row>
        <row r="6530">
          <cell r="F6530">
            <v>4</v>
          </cell>
          <cell r="J6530">
            <v>0</v>
          </cell>
        </row>
        <row r="6531">
          <cell r="F6531">
            <v>9</v>
          </cell>
          <cell r="J6531">
            <v>0</v>
          </cell>
        </row>
        <row r="6532">
          <cell r="F6532">
            <v>5</v>
          </cell>
          <cell r="J6532">
            <v>0</v>
          </cell>
        </row>
        <row r="6533">
          <cell r="F6533">
            <v>4</v>
          </cell>
          <cell r="J6533">
            <v>0</v>
          </cell>
        </row>
        <row r="6534">
          <cell r="F6534">
            <v>3</v>
          </cell>
          <cell r="J6534">
            <v>0</v>
          </cell>
        </row>
        <row r="6535">
          <cell r="F6535">
            <v>8</v>
          </cell>
          <cell r="J6535">
            <v>0</v>
          </cell>
        </row>
        <row r="6536">
          <cell r="F6536">
            <v>8</v>
          </cell>
          <cell r="J6536">
            <v>0</v>
          </cell>
        </row>
        <row r="6537">
          <cell r="F6537">
            <v>10</v>
          </cell>
          <cell r="J6537">
            <v>0</v>
          </cell>
        </row>
        <row r="6538">
          <cell r="F6538">
            <v>8</v>
          </cell>
          <cell r="J6538">
            <v>0</v>
          </cell>
        </row>
        <row r="6539">
          <cell r="F6539">
            <v>8</v>
          </cell>
          <cell r="J6539">
            <v>0</v>
          </cell>
        </row>
        <row r="6540">
          <cell r="F6540">
            <v>9</v>
          </cell>
          <cell r="J6540">
            <v>0</v>
          </cell>
        </row>
        <row r="6541">
          <cell r="F6541">
            <v>7</v>
          </cell>
          <cell r="J6541">
            <v>0</v>
          </cell>
        </row>
        <row r="6542">
          <cell r="F6542">
            <v>8</v>
          </cell>
          <cell r="J6542">
            <v>0</v>
          </cell>
        </row>
        <row r="6543">
          <cell r="F6543">
            <v>7</v>
          </cell>
          <cell r="J6543">
            <v>0</v>
          </cell>
        </row>
        <row r="6544">
          <cell r="F6544">
            <v>6</v>
          </cell>
          <cell r="J6544">
            <v>0</v>
          </cell>
        </row>
        <row r="6545">
          <cell r="F6545">
            <v>8</v>
          </cell>
          <cell r="J6545">
            <v>0</v>
          </cell>
        </row>
        <row r="6546">
          <cell r="F6546">
            <v>6</v>
          </cell>
          <cell r="J6546">
            <v>0</v>
          </cell>
        </row>
        <row r="6547">
          <cell r="F6547">
            <v>7</v>
          </cell>
          <cell r="J6547">
            <v>0</v>
          </cell>
        </row>
        <row r="6548">
          <cell r="F6548">
            <v>8</v>
          </cell>
          <cell r="J6548">
            <v>0</v>
          </cell>
        </row>
        <row r="6549">
          <cell r="F6549">
            <v>9</v>
          </cell>
          <cell r="J6549">
            <v>0</v>
          </cell>
        </row>
        <row r="6550">
          <cell r="F6550">
            <v>6</v>
          </cell>
          <cell r="J6550">
            <v>0</v>
          </cell>
        </row>
        <row r="6551">
          <cell r="F6551">
            <v>6</v>
          </cell>
          <cell r="J6551">
            <v>0</v>
          </cell>
        </row>
        <row r="6552">
          <cell r="F6552">
            <v>7</v>
          </cell>
          <cell r="J6552">
            <v>0</v>
          </cell>
        </row>
        <row r="6553">
          <cell r="F6553">
            <v>6</v>
          </cell>
          <cell r="J6553">
            <v>0</v>
          </cell>
        </row>
        <row r="6554">
          <cell r="F6554">
            <v>6</v>
          </cell>
          <cell r="J6554">
            <v>0</v>
          </cell>
        </row>
        <row r="6555">
          <cell r="F6555">
            <v>7</v>
          </cell>
          <cell r="J6555">
            <v>0</v>
          </cell>
        </row>
        <row r="6556">
          <cell r="F6556">
            <v>7</v>
          </cell>
          <cell r="J6556">
            <v>0</v>
          </cell>
        </row>
        <row r="6557">
          <cell r="F6557">
            <v>8</v>
          </cell>
          <cell r="J6557">
            <v>0</v>
          </cell>
        </row>
        <row r="6558">
          <cell r="F6558">
            <v>6</v>
          </cell>
          <cell r="J6558">
            <v>0</v>
          </cell>
        </row>
        <row r="6559">
          <cell r="F6559">
            <v>8</v>
          </cell>
          <cell r="J6559">
            <v>0</v>
          </cell>
        </row>
        <row r="6560">
          <cell r="F6560">
            <v>10</v>
          </cell>
          <cell r="J6560">
            <v>0</v>
          </cell>
        </row>
        <row r="6561">
          <cell r="F6561">
            <v>11</v>
          </cell>
          <cell r="J6561">
            <v>0</v>
          </cell>
        </row>
        <row r="6562">
          <cell r="F6562">
            <v>10</v>
          </cell>
          <cell r="J6562">
            <v>0</v>
          </cell>
        </row>
        <row r="6563">
          <cell r="F6563">
            <v>6</v>
          </cell>
          <cell r="J6563">
            <v>0</v>
          </cell>
        </row>
        <row r="6564">
          <cell r="F6564">
            <v>8</v>
          </cell>
          <cell r="J6564">
            <v>0</v>
          </cell>
        </row>
        <row r="6565">
          <cell r="F6565">
            <v>7</v>
          </cell>
          <cell r="J6565">
            <v>0</v>
          </cell>
        </row>
        <row r="6566">
          <cell r="F6566">
            <v>8</v>
          </cell>
          <cell r="J6566">
            <v>0</v>
          </cell>
        </row>
        <row r="6567">
          <cell r="F6567">
            <v>8</v>
          </cell>
          <cell r="J6567">
            <v>0</v>
          </cell>
        </row>
        <row r="6568">
          <cell r="F6568">
            <v>5</v>
          </cell>
          <cell r="J6568">
            <v>0</v>
          </cell>
        </row>
        <row r="6569">
          <cell r="F6569">
            <v>7</v>
          </cell>
          <cell r="J6569">
            <v>0</v>
          </cell>
        </row>
        <row r="6570">
          <cell r="F6570">
            <v>6</v>
          </cell>
          <cell r="J6570">
            <v>0</v>
          </cell>
        </row>
        <row r="6571">
          <cell r="F6571">
            <v>1</v>
          </cell>
          <cell r="J6571">
            <v>0</v>
          </cell>
        </row>
        <row r="6572">
          <cell r="F6572">
            <v>4</v>
          </cell>
          <cell r="J6572">
            <v>0</v>
          </cell>
        </row>
        <row r="6573">
          <cell r="F6573">
            <v>3</v>
          </cell>
          <cell r="J6573">
            <v>0</v>
          </cell>
        </row>
        <row r="6574">
          <cell r="F6574">
            <v>2</v>
          </cell>
          <cell r="J6574">
            <v>0</v>
          </cell>
        </row>
        <row r="6575">
          <cell r="F6575">
            <v>2</v>
          </cell>
          <cell r="J6575">
            <v>0</v>
          </cell>
        </row>
        <row r="6576">
          <cell r="F6576">
            <v>5</v>
          </cell>
          <cell r="J6576">
            <v>0</v>
          </cell>
        </row>
        <row r="6577">
          <cell r="F6577">
            <v>6</v>
          </cell>
          <cell r="J6577">
            <v>0</v>
          </cell>
        </row>
        <row r="6578">
          <cell r="F6578">
            <v>6</v>
          </cell>
          <cell r="J6578">
            <v>0</v>
          </cell>
        </row>
        <row r="6579">
          <cell r="F6579">
            <v>8</v>
          </cell>
          <cell r="J6579">
            <v>0</v>
          </cell>
        </row>
        <row r="6580">
          <cell r="F6580">
            <v>9</v>
          </cell>
          <cell r="J6580">
            <v>0</v>
          </cell>
        </row>
        <row r="6581">
          <cell r="F6581">
            <v>4</v>
          </cell>
          <cell r="J6581">
            <v>0</v>
          </cell>
        </row>
        <row r="6582">
          <cell r="F6582">
            <v>5</v>
          </cell>
          <cell r="J6582">
            <v>0</v>
          </cell>
        </row>
        <row r="6583">
          <cell r="F6583">
            <v>7</v>
          </cell>
          <cell r="J6583">
            <v>250</v>
          </cell>
        </row>
        <row r="6584">
          <cell r="F6584">
            <v>5</v>
          </cell>
          <cell r="J6584">
            <v>0</v>
          </cell>
        </row>
        <row r="6585">
          <cell r="F6585">
            <v>5</v>
          </cell>
          <cell r="J6585">
            <v>0</v>
          </cell>
        </row>
        <row r="6586">
          <cell r="F6586">
            <v>10</v>
          </cell>
          <cell r="J6586">
            <v>0</v>
          </cell>
        </row>
        <row r="6587">
          <cell r="F6587">
            <v>12</v>
          </cell>
          <cell r="J6587">
            <v>0</v>
          </cell>
        </row>
        <row r="6588">
          <cell r="F6588">
            <v>11</v>
          </cell>
          <cell r="J6588">
            <v>0</v>
          </cell>
        </row>
        <row r="6589">
          <cell r="F6589">
            <v>13</v>
          </cell>
          <cell r="J6589">
            <v>0</v>
          </cell>
        </row>
        <row r="6590">
          <cell r="F6590">
            <v>11</v>
          </cell>
          <cell r="J6590">
            <v>0</v>
          </cell>
        </row>
        <row r="6591">
          <cell r="F6591">
            <v>4</v>
          </cell>
          <cell r="J6591">
            <v>0</v>
          </cell>
        </row>
        <row r="6592">
          <cell r="F6592">
            <v>7</v>
          </cell>
          <cell r="J6592">
            <v>0</v>
          </cell>
        </row>
        <row r="6593">
          <cell r="F6593">
            <v>6</v>
          </cell>
          <cell r="J6593">
            <v>0</v>
          </cell>
        </row>
        <row r="6594">
          <cell r="F6594">
            <v>8</v>
          </cell>
          <cell r="J6594">
            <v>0</v>
          </cell>
        </row>
        <row r="6595">
          <cell r="F6595">
            <v>4</v>
          </cell>
          <cell r="J6595">
            <v>249</v>
          </cell>
        </row>
        <row r="6596">
          <cell r="F6596">
            <v>2</v>
          </cell>
          <cell r="J6596">
            <v>0</v>
          </cell>
        </row>
        <row r="6597">
          <cell r="F6597">
            <v>1</v>
          </cell>
          <cell r="J6597">
            <v>0</v>
          </cell>
        </row>
        <row r="6598">
          <cell r="F6598">
            <v>2</v>
          </cell>
          <cell r="J6598">
            <v>0</v>
          </cell>
        </row>
        <row r="6599">
          <cell r="F6599">
            <v>3</v>
          </cell>
          <cell r="J6599">
            <v>0</v>
          </cell>
        </row>
        <row r="6600">
          <cell r="F6600">
            <v>2</v>
          </cell>
          <cell r="J6600">
            <v>0</v>
          </cell>
        </row>
        <row r="6601">
          <cell r="F6601">
            <v>1</v>
          </cell>
          <cell r="J6601">
            <v>0</v>
          </cell>
        </row>
        <row r="6602">
          <cell r="F6602">
            <v>2</v>
          </cell>
          <cell r="J6602">
            <v>0</v>
          </cell>
        </row>
        <row r="6603">
          <cell r="F6603">
            <v>1</v>
          </cell>
          <cell r="J6603">
            <v>0</v>
          </cell>
        </row>
        <row r="6604">
          <cell r="F6604">
            <v>4</v>
          </cell>
          <cell r="J6604">
            <v>0</v>
          </cell>
        </row>
        <row r="6605">
          <cell r="F6605">
            <v>4</v>
          </cell>
          <cell r="J6605">
            <v>0</v>
          </cell>
        </row>
        <row r="6606">
          <cell r="F6606">
            <v>6</v>
          </cell>
          <cell r="J6606">
            <v>0</v>
          </cell>
        </row>
        <row r="6607">
          <cell r="F6607">
            <v>11</v>
          </cell>
          <cell r="J6607">
            <v>0</v>
          </cell>
        </row>
        <row r="6608">
          <cell r="F6608">
            <v>12</v>
          </cell>
          <cell r="J6608">
            <v>0</v>
          </cell>
        </row>
        <row r="6609">
          <cell r="F6609">
            <v>12</v>
          </cell>
          <cell r="J6609">
            <v>0</v>
          </cell>
        </row>
        <row r="6610">
          <cell r="F6610">
            <v>12</v>
          </cell>
          <cell r="J6610">
            <v>0</v>
          </cell>
        </row>
        <row r="6611">
          <cell r="F6611">
            <v>8</v>
          </cell>
          <cell r="J6611">
            <v>0</v>
          </cell>
        </row>
        <row r="6612">
          <cell r="F6612">
            <v>9</v>
          </cell>
          <cell r="J6612">
            <v>0</v>
          </cell>
        </row>
        <row r="6613">
          <cell r="F6613">
            <v>10</v>
          </cell>
          <cell r="J6613">
            <v>0</v>
          </cell>
        </row>
        <row r="6614">
          <cell r="F6614">
            <v>9</v>
          </cell>
          <cell r="J6614">
            <v>0</v>
          </cell>
        </row>
        <row r="6615">
          <cell r="F6615">
            <v>9</v>
          </cell>
          <cell r="J6615">
            <v>0</v>
          </cell>
        </row>
        <row r="6616">
          <cell r="F6616">
            <v>5</v>
          </cell>
          <cell r="J6616">
            <v>0</v>
          </cell>
        </row>
        <row r="6617">
          <cell r="F6617">
            <v>5</v>
          </cell>
          <cell r="J6617">
            <v>0</v>
          </cell>
        </row>
        <row r="6618">
          <cell r="F6618">
            <v>5</v>
          </cell>
          <cell r="J6618">
            <v>0</v>
          </cell>
        </row>
        <row r="6619">
          <cell r="F6619">
            <v>11</v>
          </cell>
          <cell r="J6619">
            <v>0</v>
          </cell>
        </row>
        <row r="6620">
          <cell r="F6620">
            <v>10</v>
          </cell>
          <cell r="J6620">
            <v>5</v>
          </cell>
        </row>
        <row r="6621">
          <cell r="F6621">
            <v>11</v>
          </cell>
          <cell r="J6621">
            <v>0</v>
          </cell>
        </row>
        <row r="6622">
          <cell r="F6622">
            <v>8</v>
          </cell>
          <cell r="J6622">
            <v>0</v>
          </cell>
        </row>
        <row r="6623">
          <cell r="F6623">
            <v>12</v>
          </cell>
          <cell r="J6623">
            <v>0</v>
          </cell>
        </row>
        <row r="6624">
          <cell r="F6624">
            <v>8</v>
          </cell>
          <cell r="J6624">
            <v>0</v>
          </cell>
        </row>
        <row r="6625">
          <cell r="F6625">
            <v>10</v>
          </cell>
          <cell r="J6625">
            <v>0</v>
          </cell>
        </row>
        <row r="6626">
          <cell r="F6626">
            <v>10</v>
          </cell>
          <cell r="J6626">
            <v>0</v>
          </cell>
        </row>
        <row r="6627">
          <cell r="F6627">
            <v>9</v>
          </cell>
          <cell r="J6627">
            <v>0</v>
          </cell>
        </row>
        <row r="6628">
          <cell r="F6628">
            <v>2</v>
          </cell>
          <cell r="J6628">
            <v>0</v>
          </cell>
        </row>
        <row r="6629">
          <cell r="F6629">
            <v>3</v>
          </cell>
          <cell r="J6629">
            <v>0</v>
          </cell>
        </row>
        <row r="6630">
          <cell r="F6630">
            <v>2</v>
          </cell>
          <cell r="J6630">
            <v>0</v>
          </cell>
        </row>
        <row r="6631">
          <cell r="F6631">
            <v>3</v>
          </cell>
          <cell r="J6631">
            <v>0</v>
          </cell>
        </row>
        <row r="6632">
          <cell r="F6632">
            <v>4</v>
          </cell>
          <cell r="J6632">
            <v>0</v>
          </cell>
        </row>
        <row r="6633">
          <cell r="F6633">
            <v>3</v>
          </cell>
          <cell r="J6633">
            <v>0</v>
          </cell>
        </row>
        <row r="6634">
          <cell r="F6634">
            <v>4</v>
          </cell>
          <cell r="J6634">
            <v>0</v>
          </cell>
        </row>
        <row r="6635">
          <cell r="F6635">
            <v>5</v>
          </cell>
          <cell r="J6635">
            <v>0</v>
          </cell>
        </row>
        <row r="6636">
          <cell r="F6636">
            <v>4</v>
          </cell>
          <cell r="J6636">
            <v>0</v>
          </cell>
        </row>
        <row r="6637">
          <cell r="F6637">
            <v>2</v>
          </cell>
          <cell r="J6637">
            <v>0</v>
          </cell>
        </row>
        <row r="6638">
          <cell r="F6638">
            <v>2</v>
          </cell>
          <cell r="J6638">
            <v>0</v>
          </cell>
        </row>
        <row r="6639">
          <cell r="F6639">
            <v>2</v>
          </cell>
          <cell r="J6639">
            <v>0</v>
          </cell>
        </row>
        <row r="6640">
          <cell r="F6640">
            <v>1</v>
          </cell>
          <cell r="J6640">
            <v>0</v>
          </cell>
        </row>
        <row r="6641">
          <cell r="F6641">
            <v>5</v>
          </cell>
          <cell r="J6641">
            <v>2000</v>
          </cell>
        </row>
        <row r="6642">
          <cell r="F6642">
            <v>9</v>
          </cell>
          <cell r="J6642">
            <v>0</v>
          </cell>
        </row>
        <row r="6643">
          <cell r="F6643">
            <v>10</v>
          </cell>
          <cell r="J6643">
            <v>38</v>
          </cell>
        </row>
        <row r="6644">
          <cell r="F6644">
            <v>9</v>
          </cell>
          <cell r="J6644">
            <v>0</v>
          </cell>
        </row>
        <row r="6645">
          <cell r="F6645">
            <v>9</v>
          </cell>
          <cell r="J6645">
            <v>0</v>
          </cell>
        </row>
        <row r="6646">
          <cell r="F6646">
            <v>8</v>
          </cell>
          <cell r="J6646">
            <v>0</v>
          </cell>
        </row>
        <row r="6647">
          <cell r="F6647">
            <v>4</v>
          </cell>
          <cell r="J6647">
            <v>0</v>
          </cell>
        </row>
        <row r="6648">
          <cell r="F6648">
            <v>7</v>
          </cell>
          <cell r="J6648">
            <v>0</v>
          </cell>
        </row>
        <row r="6649">
          <cell r="F6649">
            <v>8</v>
          </cell>
          <cell r="J6649">
            <v>0</v>
          </cell>
        </row>
        <row r="6650">
          <cell r="F6650">
            <v>6</v>
          </cell>
          <cell r="J6650">
            <v>0</v>
          </cell>
        </row>
        <row r="6651">
          <cell r="F6651">
            <v>8</v>
          </cell>
          <cell r="J6651">
            <v>0</v>
          </cell>
        </row>
        <row r="6652">
          <cell r="F6652">
            <v>8</v>
          </cell>
          <cell r="J6652">
            <v>0</v>
          </cell>
        </row>
        <row r="6653">
          <cell r="F6653">
            <v>7</v>
          </cell>
          <cell r="J6653">
            <v>0</v>
          </cell>
        </row>
        <row r="6654">
          <cell r="F6654">
            <v>8</v>
          </cell>
          <cell r="J6654">
            <v>0</v>
          </cell>
        </row>
        <row r="6655">
          <cell r="F6655">
            <v>8</v>
          </cell>
          <cell r="J6655">
            <v>0</v>
          </cell>
        </row>
        <row r="6656">
          <cell r="F6656">
            <v>10</v>
          </cell>
          <cell r="J6656">
            <v>0</v>
          </cell>
        </row>
        <row r="6657">
          <cell r="F6657">
            <v>8</v>
          </cell>
          <cell r="J6657">
            <v>0</v>
          </cell>
        </row>
        <row r="6658">
          <cell r="F6658">
            <v>5</v>
          </cell>
          <cell r="J6658">
            <v>0</v>
          </cell>
        </row>
        <row r="6659">
          <cell r="F6659">
            <v>2</v>
          </cell>
          <cell r="J6659">
            <v>0</v>
          </cell>
        </row>
        <row r="6660">
          <cell r="F6660">
            <v>6</v>
          </cell>
          <cell r="J6660">
            <v>0</v>
          </cell>
        </row>
        <row r="6661">
          <cell r="F6661">
            <v>5</v>
          </cell>
          <cell r="J6661">
            <v>0</v>
          </cell>
        </row>
        <row r="6662">
          <cell r="F6662">
            <v>6</v>
          </cell>
          <cell r="J6662">
            <v>0</v>
          </cell>
        </row>
        <row r="6663">
          <cell r="F6663">
            <v>5</v>
          </cell>
          <cell r="J6663">
            <v>0</v>
          </cell>
        </row>
        <row r="6664">
          <cell r="F6664">
            <v>8</v>
          </cell>
          <cell r="J6664">
            <v>0</v>
          </cell>
        </row>
        <row r="6665">
          <cell r="F6665">
            <v>8</v>
          </cell>
          <cell r="J6665">
            <v>0</v>
          </cell>
        </row>
        <row r="6666">
          <cell r="F6666">
            <v>7</v>
          </cell>
          <cell r="J6666">
            <v>0</v>
          </cell>
        </row>
        <row r="6667">
          <cell r="F6667">
            <v>7</v>
          </cell>
          <cell r="J6667">
            <v>0</v>
          </cell>
        </row>
        <row r="6668">
          <cell r="F6668">
            <v>5</v>
          </cell>
          <cell r="J6668">
            <v>0</v>
          </cell>
        </row>
        <row r="6669">
          <cell r="F6669">
            <v>4</v>
          </cell>
          <cell r="J6669">
            <v>0</v>
          </cell>
        </row>
        <row r="6670">
          <cell r="F6670">
            <v>2</v>
          </cell>
          <cell r="J6670">
            <v>0</v>
          </cell>
        </row>
        <row r="6671">
          <cell r="F6671">
            <v>1</v>
          </cell>
          <cell r="J6671">
            <v>0</v>
          </cell>
        </row>
        <row r="6672">
          <cell r="F6672">
            <v>2</v>
          </cell>
          <cell r="J6672">
            <v>0</v>
          </cell>
        </row>
        <row r="6673">
          <cell r="F6673">
            <v>3</v>
          </cell>
          <cell r="J6673">
            <v>0</v>
          </cell>
        </row>
        <row r="6674">
          <cell r="F6674">
            <v>2</v>
          </cell>
          <cell r="J6674">
            <v>0</v>
          </cell>
        </row>
        <row r="6675">
          <cell r="F6675">
            <v>3</v>
          </cell>
          <cell r="J6675">
            <v>0</v>
          </cell>
        </row>
        <row r="6676">
          <cell r="F6676">
            <v>4</v>
          </cell>
          <cell r="J6676">
            <v>0</v>
          </cell>
        </row>
        <row r="6677">
          <cell r="F6677">
            <v>7</v>
          </cell>
          <cell r="J6677">
            <v>0</v>
          </cell>
        </row>
        <row r="6678">
          <cell r="F6678">
            <v>4</v>
          </cell>
          <cell r="J6678">
            <v>0</v>
          </cell>
        </row>
        <row r="6679">
          <cell r="F6679">
            <v>2</v>
          </cell>
          <cell r="J6679">
            <v>0</v>
          </cell>
        </row>
        <row r="6680">
          <cell r="F6680">
            <v>5</v>
          </cell>
          <cell r="J6680">
            <v>0</v>
          </cell>
        </row>
        <row r="6681">
          <cell r="F6681">
            <v>4</v>
          </cell>
          <cell r="J6681">
            <v>0</v>
          </cell>
        </row>
        <row r="6682">
          <cell r="F6682">
            <v>4</v>
          </cell>
          <cell r="J6682">
            <v>0</v>
          </cell>
        </row>
        <row r="6683">
          <cell r="F6683">
            <v>2</v>
          </cell>
          <cell r="J6683">
            <v>0</v>
          </cell>
        </row>
        <row r="6684">
          <cell r="F6684">
            <v>4</v>
          </cell>
          <cell r="J6684">
            <v>0</v>
          </cell>
        </row>
        <row r="6685">
          <cell r="F6685">
            <v>3</v>
          </cell>
          <cell r="J6685">
            <v>0</v>
          </cell>
        </row>
        <row r="6686">
          <cell r="F6686">
            <v>4</v>
          </cell>
          <cell r="J6686">
            <v>0</v>
          </cell>
        </row>
        <row r="6687">
          <cell r="F6687">
            <v>5</v>
          </cell>
          <cell r="J6687">
            <v>0</v>
          </cell>
        </row>
        <row r="6688">
          <cell r="F6688">
            <v>3</v>
          </cell>
          <cell r="J6688">
            <v>0</v>
          </cell>
        </row>
        <row r="6689">
          <cell r="F6689">
            <v>2</v>
          </cell>
          <cell r="J6689">
            <v>0</v>
          </cell>
        </row>
        <row r="6690">
          <cell r="F6690">
            <v>3</v>
          </cell>
          <cell r="J6690">
            <v>0</v>
          </cell>
        </row>
        <row r="6691">
          <cell r="F6691">
            <v>4</v>
          </cell>
          <cell r="J6691">
            <v>0</v>
          </cell>
        </row>
        <row r="6692">
          <cell r="F6692">
            <v>7</v>
          </cell>
          <cell r="J6692">
            <v>0</v>
          </cell>
        </row>
        <row r="6693">
          <cell r="F6693">
            <v>4</v>
          </cell>
          <cell r="J6693">
            <v>0</v>
          </cell>
        </row>
        <row r="6694">
          <cell r="F6694">
            <v>6</v>
          </cell>
          <cell r="J6694">
            <v>0</v>
          </cell>
        </row>
        <row r="6695">
          <cell r="F6695">
            <v>5</v>
          </cell>
          <cell r="J6695">
            <v>0</v>
          </cell>
        </row>
        <row r="6696">
          <cell r="F6696">
            <v>4</v>
          </cell>
          <cell r="J6696">
            <v>0</v>
          </cell>
        </row>
        <row r="6697">
          <cell r="F6697">
            <v>2</v>
          </cell>
          <cell r="J6697">
            <v>0</v>
          </cell>
        </row>
        <row r="6698">
          <cell r="F6698">
            <v>3</v>
          </cell>
          <cell r="J6698">
            <v>0</v>
          </cell>
        </row>
        <row r="6699">
          <cell r="F6699">
            <v>2</v>
          </cell>
          <cell r="J6699">
            <v>0</v>
          </cell>
        </row>
        <row r="6700">
          <cell r="F6700">
            <v>3</v>
          </cell>
          <cell r="J6700">
            <v>0</v>
          </cell>
        </row>
        <row r="6701">
          <cell r="F6701">
            <v>3</v>
          </cell>
          <cell r="J6701">
            <v>0</v>
          </cell>
        </row>
        <row r="6702">
          <cell r="F6702">
            <v>3</v>
          </cell>
          <cell r="J6702">
            <v>0</v>
          </cell>
        </row>
        <row r="6703">
          <cell r="F6703">
            <v>4</v>
          </cell>
          <cell r="J6703">
            <v>0</v>
          </cell>
        </row>
        <row r="6704">
          <cell r="F6704">
            <v>7</v>
          </cell>
          <cell r="J6704">
            <v>0</v>
          </cell>
        </row>
        <row r="6705">
          <cell r="F6705">
            <v>4</v>
          </cell>
          <cell r="J6705">
            <v>0</v>
          </cell>
        </row>
        <row r="6706">
          <cell r="F6706">
            <v>2</v>
          </cell>
          <cell r="J6706">
            <v>0</v>
          </cell>
        </row>
        <row r="6707">
          <cell r="F6707">
            <v>4</v>
          </cell>
          <cell r="J6707">
            <v>0</v>
          </cell>
        </row>
        <row r="6708">
          <cell r="F6708">
            <v>5</v>
          </cell>
          <cell r="J6708">
            <v>0</v>
          </cell>
        </row>
        <row r="6709">
          <cell r="F6709">
            <v>1</v>
          </cell>
          <cell r="J6709">
            <v>0</v>
          </cell>
        </row>
        <row r="6710">
          <cell r="F6710">
            <v>3</v>
          </cell>
          <cell r="J6710">
            <v>0</v>
          </cell>
        </row>
        <row r="6711">
          <cell r="F6711">
            <v>2</v>
          </cell>
          <cell r="J6711">
            <v>0</v>
          </cell>
        </row>
        <row r="6712">
          <cell r="F6712">
            <v>4</v>
          </cell>
          <cell r="J6712">
            <v>0</v>
          </cell>
        </row>
        <row r="6713">
          <cell r="F6713">
            <v>3</v>
          </cell>
          <cell r="J6713">
            <v>0</v>
          </cell>
        </row>
        <row r="6714">
          <cell r="F6714">
            <v>4</v>
          </cell>
          <cell r="J6714">
            <v>0</v>
          </cell>
        </row>
        <row r="6715">
          <cell r="F6715">
            <v>5</v>
          </cell>
          <cell r="J6715">
            <v>0</v>
          </cell>
        </row>
        <row r="6716">
          <cell r="F6716">
            <v>4</v>
          </cell>
          <cell r="J6716">
            <v>0</v>
          </cell>
        </row>
        <row r="6717">
          <cell r="F6717">
            <v>2</v>
          </cell>
          <cell r="J6717">
            <v>0</v>
          </cell>
        </row>
        <row r="6718">
          <cell r="F6718">
            <v>2</v>
          </cell>
          <cell r="J6718">
            <v>0</v>
          </cell>
        </row>
        <row r="6719">
          <cell r="F6719">
            <v>2</v>
          </cell>
          <cell r="J6719">
            <v>0</v>
          </cell>
        </row>
        <row r="6720">
          <cell r="F6720">
            <v>3</v>
          </cell>
          <cell r="J6720">
            <v>0</v>
          </cell>
        </row>
        <row r="6721">
          <cell r="F6721">
            <v>2</v>
          </cell>
          <cell r="J6721">
            <v>0</v>
          </cell>
        </row>
        <row r="6722">
          <cell r="F6722">
            <v>5</v>
          </cell>
          <cell r="J6722">
            <v>0</v>
          </cell>
        </row>
        <row r="6723">
          <cell r="F6723">
            <v>7</v>
          </cell>
          <cell r="J6723">
            <v>0</v>
          </cell>
        </row>
        <row r="6724">
          <cell r="F6724">
            <v>8</v>
          </cell>
          <cell r="J6724">
            <v>1512</v>
          </cell>
        </row>
        <row r="6725">
          <cell r="F6725">
            <v>7</v>
          </cell>
          <cell r="J6725">
            <v>0</v>
          </cell>
        </row>
        <row r="6726">
          <cell r="F6726">
            <v>8</v>
          </cell>
          <cell r="J6726">
            <v>0</v>
          </cell>
        </row>
        <row r="6727">
          <cell r="F6727">
            <v>8</v>
          </cell>
          <cell r="J6727">
            <v>0</v>
          </cell>
        </row>
        <row r="6728">
          <cell r="F6728">
            <v>4</v>
          </cell>
          <cell r="J6728">
            <v>0</v>
          </cell>
        </row>
        <row r="6729">
          <cell r="F6729">
            <v>3</v>
          </cell>
          <cell r="J6729">
            <v>0</v>
          </cell>
        </row>
        <row r="6730">
          <cell r="F6730">
            <v>5</v>
          </cell>
          <cell r="J6730">
            <v>0</v>
          </cell>
        </row>
        <row r="6731">
          <cell r="F6731">
            <v>4</v>
          </cell>
          <cell r="J6731">
            <v>0</v>
          </cell>
        </row>
        <row r="6732">
          <cell r="F6732">
            <v>8</v>
          </cell>
          <cell r="J6732">
            <v>0</v>
          </cell>
        </row>
        <row r="6733">
          <cell r="F6733">
            <v>6</v>
          </cell>
          <cell r="J6733">
            <v>0</v>
          </cell>
        </row>
        <row r="6734">
          <cell r="F6734">
            <v>4</v>
          </cell>
          <cell r="J6734">
            <v>0</v>
          </cell>
        </row>
        <row r="6735">
          <cell r="F6735">
            <v>8</v>
          </cell>
          <cell r="J6735">
            <v>0</v>
          </cell>
        </row>
        <row r="6736">
          <cell r="F6736">
            <v>7</v>
          </cell>
          <cell r="J6736">
            <v>0</v>
          </cell>
        </row>
        <row r="6737">
          <cell r="F6737">
            <v>8</v>
          </cell>
          <cell r="J6737">
            <v>0</v>
          </cell>
        </row>
        <row r="6738">
          <cell r="F6738">
            <v>8</v>
          </cell>
          <cell r="J6738">
            <v>0</v>
          </cell>
        </row>
        <row r="6739">
          <cell r="F6739">
            <v>9</v>
          </cell>
          <cell r="J6739">
            <v>0</v>
          </cell>
        </row>
        <row r="6740">
          <cell r="F6740">
            <v>5</v>
          </cell>
          <cell r="J6740">
            <v>0</v>
          </cell>
        </row>
        <row r="6741">
          <cell r="F6741">
            <v>4</v>
          </cell>
          <cell r="J6741">
            <v>0</v>
          </cell>
        </row>
        <row r="6742">
          <cell r="F6742">
            <v>4</v>
          </cell>
          <cell r="J6742">
            <v>0</v>
          </cell>
        </row>
        <row r="6743">
          <cell r="F6743">
            <v>7</v>
          </cell>
          <cell r="J6743">
            <v>0</v>
          </cell>
        </row>
        <row r="6744">
          <cell r="F6744">
            <v>8</v>
          </cell>
          <cell r="J6744">
            <v>0</v>
          </cell>
        </row>
        <row r="6745">
          <cell r="F6745">
            <v>7</v>
          </cell>
          <cell r="J6745">
            <v>0</v>
          </cell>
        </row>
        <row r="6746">
          <cell r="F6746">
            <v>8</v>
          </cell>
          <cell r="J6746">
            <v>0</v>
          </cell>
        </row>
        <row r="6747">
          <cell r="F6747">
            <v>8</v>
          </cell>
          <cell r="J6747">
            <v>0</v>
          </cell>
        </row>
        <row r="6748">
          <cell r="F6748">
            <v>7</v>
          </cell>
          <cell r="J6748">
            <v>0</v>
          </cell>
        </row>
        <row r="6749">
          <cell r="F6749">
            <v>8</v>
          </cell>
          <cell r="J6749">
            <v>0</v>
          </cell>
        </row>
        <row r="6750">
          <cell r="F6750">
            <v>8</v>
          </cell>
          <cell r="J6750">
            <v>0</v>
          </cell>
        </row>
        <row r="6751">
          <cell r="F6751">
            <v>9</v>
          </cell>
          <cell r="J6751">
            <v>0</v>
          </cell>
        </row>
        <row r="6752">
          <cell r="F6752">
            <v>3</v>
          </cell>
          <cell r="J6752">
            <v>0</v>
          </cell>
        </row>
        <row r="6753">
          <cell r="F6753">
            <v>4</v>
          </cell>
          <cell r="J6753">
            <v>0</v>
          </cell>
        </row>
        <row r="6754">
          <cell r="F6754">
            <v>2</v>
          </cell>
          <cell r="J6754">
            <v>0</v>
          </cell>
        </row>
        <row r="6755">
          <cell r="F6755">
            <v>2</v>
          </cell>
          <cell r="J6755">
            <v>0</v>
          </cell>
        </row>
        <row r="6756">
          <cell r="F6756">
            <v>3</v>
          </cell>
          <cell r="J6756">
            <v>0</v>
          </cell>
        </row>
        <row r="6757">
          <cell r="F6757">
            <v>2</v>
          </cell>
          <cell r="J6757">
            <v>0</v>
          </cell>
        </row>
        <row r="6758">
          <cell r="F6758">
            <v>4</v>
          </cell>
          <cell r="J6758">
            <v>0</v>
          </cell>
        </row>
        <row r="6759">
          <cell r="F6759">
            <v>4</v>
          </cell>
          <cell r="J6759">
            <v>0</v>
          </cell>
        </row>
        <row r="6760">
          <cell r="F6760">
            <v>8</v>
          </cell>
          <cell r="J6760">
            <v>0</v>
          </cell>
        </row>
        <row r="6761">
          <cell r="F6761">
            <v>7</v>
          </cell>
          <cell r="J6761">
            <v>0</v>
          </cell>
        </row>
        <row r="6762">
          <cell r="F6762">
            <v>8</v>
          </cell>
          <cell r="J6762">
            <v>0</v>
          </cell>
        </row>
        <row r="6763">
          <cell r="F6763">
            <v>7</v>
          </cell>
          <cell r="J6763">
            <v>0</v>
          </cell>
        </row>
        <row r="6764">
          <cell r="F6764">
            <v>4</v>
          </cell>
          <cell r="J6764">
            <v>0</v>
          </cell>
        </row>
        <row r="6765">
          <cell r="F6765">
            <v>3</v>
          </cell>
          <cell r="J6765">
            <v>0</v>
          </cell>
        </row>
        <row r="6766">
          <cell r="F6766">
            <v>3</v>
          </cell>
          <cell r="J6766">
            <v>0</v>
          </cell>
        </row>
        <row r="6767">
          <cell r="F6767">
            <v>1</v>
          </cell>
          <cell r="J6767">
            <v>0</v>
          </cell>
        </row>
        <row r="6768">
          <cell r="F6768">
            <v>2</v>
          </cell>
          <cell r="J6768">
            <v>0</v>
          </cell>
        </row>
        <row r="6769">
          <cell r="F6769">
            <v>1</v>
          </cell>
          <cell r="J6769">
            <v>0</v>
          </cell>
        </row>
        <row r="6770">
          <cell r="F6770">
            <v>2</v>
          </cell>
          <cell r="J6770">
            <v>0</v>
          </cell>
        </row>
        <row r="6771">
          <cell r="F6771">
            <v>3</v>
          </cell>
          <cell r="J6771">
            <v>0</v>
          </cell>
        </row>
        <row r="6772">
          <cell r="F6772">
            <v>8</v>
          </cell>
          <cell r="J6772">
            <v>0</v>
          </cell>
        </row>
        <row r="6773">
          <cell r="F6773">
            <v>7</v>
          </cell>
          <cell r="J6773">
            <v>8</v>
          </cell>
        </row>
        <row r="6774">
          <cell r="F6774">
            <v>6</v>
          </cell>
          <cell r="J6774">
            <v>0</v>
          </cell>
        </row>
        <row r="6775">
          <cell r="F6775">
            <v>5</v>
          </cell>
          <cell r="J6775">
            <v>0</v>
          </cell>
        </row>
        <row r="6776">
          <cell r="F6776">
            <v>5</v>
          </cell>
          <cell r="J6776">
            <v>0</v>
          </cell>
        </row>
        <row r="6777">
          <cell r="F6777">
            <v>4</v>
          </cell>
          <cell r="J6777">
            <v>0</v>
          </cell>
        </row>
        <row r="6778">
          <cell r="F6778">
            <v>4</v>
          </cell>
          <cell r="J6778">
            <v>0</v>
          </cell>
        </row>
        <row r="6779">
          <cell r="F6779">
            <v>8</v>
          </cell>
          <cell r="J6779">
            <v>0</v>
          </cell>
        </row>
        <row r="6780">
          <cell r="F6780">
            <v>7</v>
          </cell>
          <cell r="J6780">
            <v>0</v>
          </cell>
        </row>
        <row r="6781">
          <cell r="F6781">
            <v>8</v>
          </cell>
          <cell r="J6781">
            <v>0</v>
          </cell>
        </row>
        <row r="6782">
          <cell r="F6782">
            <v>8</v>
          </cell>
          <cell r="J6782">
            <v>0</v>
          </cell>
        </row>
        <row r="6783">
          <cell r="F6783">
            <v>7</v>
          </cell>
          <cell r="J6783">
            <v>0</v>
          </cell>
        </row>
        <row r="6784">
          <cell r="F6784">
            <v>8</v>
          </cell>
          <cell r="J6784">
            <v>0</v>
          </cell>
        </row>
        <row r="6785">
          <cell r="F6785">
            <v>8</v>
          </cell>
          <cell r="J6785">
            <v>0</v>
          </cell>
        </row>
        <row r="6786">
          <cell r="F6786">
            <v>9</v>
          </cell>
          <cell r="J6786">
            <v>0</v>
          </cell>
        </row>
        <row r="6787">
          <cell r="F6787">
            <v>6</v>
          </cell>
          <cell r="J6787">
            <v>0</v>
          </cell>
        </row>
        <row r="6788">
          <cell r="F6788">
            <v>4</v>
          </cell>
          <cell r="J6788">
            <v>0</v>
          </cell>
        </row>
        <row r="6789">
          <cell r="F6789">
            <v>4</v>
          </cell>
          <cell r="J6789">
            <v>0</v>
          </cell>
        </row>
        <row r="6790">
          <cell r="F6790">
            <v>4</v>
          </cell>
          <cell r="J6790">
            <v>0</v>
          </cell>
        </row>
        <row r="6791">
          <cell r="F6791">
            <v>8</v>
          </cell>
          <cell r="J6791">
            <v>0</v>
          </cell>
        </row>
        <row r="6792">
          <cell r="F6792">
            <v>7</v>
          </cell>
          <cell r="J6792">
            <v>0</v>
          </cell>
        </row>
        <row r="6793">
          <cell r="F6793">
            <v>8</v>
          </cell>
          <cell r="J6793">
            <v>0</v>
          </cell>
        </row>
        <row r="6794">
          <cell r="F6794">
            <v>8</v>
          </cell>
          <cell r="J6794">
            <v>0</v>
          </cell>
        </row>
        <row r="6795">
          <cell r="F6795">
            <v>7</v>
          </cell>
          <cell r="J6795">
            <v>0</v>
          </cell>
        </row>
        <row r="6796">
          <cell r="F6796">
            <v>8</v>
          </cell>
          <cell r="J6796">
            <v>0</v>
          </cell>
        </row>
        <row r="6797">
          <cell r="F6797">
            <v>8</v>
          </cell>
          <cell r="J6797">
            <v>0</v>
          </cell>
        </row>
        <row r="6798">
          <cell r="F6798">
            <v>8</v>
          </cell>
          <cell r="J6798">
            <v>0</v>
          </cell>
        </row>
        <row r="6799">
          <cell r="F6799">
            <v>6</v>
          </cell>
          <cell r="J6799">
            <v>0</v>
          </cell>
        </row>
        <row r="6800">
          <cell r="F6800">
            <v>4</v>
          </cell>
          <cell r="J6800">
            <v>0</v>
          </cell>
        </row>
        <row r="6801">
          <cell r="F6801">
            <v>4</v>
          </cell>
          <cell r="J6801">
            <v>0</v>
          </cell>
        </row>
        <row r="6802">
          <cell r="F6802">
            <v>4</v>
          </cell>
          <cell r="J6802">
            <v>0</v>
          </cell>
        </row>
        <row r="6803">
          <cell r="F6803">
            <v>8</v>
          </cell>
          <cell r="J6803">
            <v>0</v>
          </cell>
        </row>
        <row r="6804">
          <cell r="F6804">
            <v>8</v>
          </cell>
          <cell r="J6804">
            <v>0</v>
          </cell>
        </row>
        <row r="6805">
          <cell r="F6805">
            <v>8</v>
          </cell>
          <cell r="J6805">
            <v>0</v>
          </cell>
        </row>
        <row r="6806">
          <cell r="F6806">
            <v>8</v>
          </cell>
          <cell r="J6806">
            <v>0</v>
          </cell>
        </row>
        <row r="6807">
          <cell r="F6807">
            <v>7</v>
          </cell>
          <cell r="J6807">
            <v>0</v>
          </cell>
        </row>
        <row r="6808">
          <cell r="F6808">
            <v>8</v>
          </cell>
          <cell r="J6808">
            <v>0</v>
          </cell>
        </row>
        <row r="6809">
          <cell r="F6809">
            <v>8</v>
          </cell>
          <cell r="J6809">
            <v>0</v>
          </cell>
        </row>
        <row r="6810">
          <cell r="F6810">
            <v>9</v>
          </cell>
          <cell r="J6810">
            <v>0</v>
          </cell>
        </row>
        <row r="6811">
          <cell r="F6811">
            <v>6</v>
          </cell>
          <cell r="J6811">
            <v>0</v>
          </cell>
        </row>
        <row r="6812">
          <cell r="F6812">
            <v>4</v>
          </cell>
          <cell r="J6812">
            <v>0</v>
          </cell>
        </row>
        <row r="6813">
          <cell r="F6813">
            <v>1</v>
          </cell>
          <cell r="J6813">
            <v>0</v>
          </cell>
        </row>
        <row r="6814">
          <cell r="F6814">
            <v>2</v>
          </cell>
          <cell r="J6814">
            <v>0</v>
          </cell>
        </row>
        <row r="6815">
          <cell r="F6815">
            <v>2</v>
          </cell>
          <cell r="J6815">
            <v>0</v>
          </cell>
        </row>
        <row r="6816">
          <cell r="F6816">
            <v>1</v>
          </cell>
          <cell r="J6816">
            <v>0</v>
          </cell>
        </row>
        <row r="6817">
          <cell r="F6817">
            <v>3</v>
          </cell>
          <cell r="J6817">
            <v>0</v>
          </cell>
        </row>
        <row r="6818">
          <cell r="F6818">
            <v>4</v>
          </cell>
          <cell r="J6818">
            <v>0</v>
          </cell>
        </row>
        <row r="6819">
          <cell r="F6819">
            <v>6</v>
          </cell>
          <cell r="J6819">
            <v>0</v>
          </cell>
        </row>
        <row r="6820">
          <cell r="F6820">
            <v>6</v>
          </cell>
          <cell r="J6820">
            <v>0</v>
          </cell>
        </row>
        <row r="6821">
          <cell r="F6821">
            <v>3</v>
          </cell>
          <cell r="J6821">
            <v>0</v>
          </cell>
        </row>
        <row r="6822">
          <cell r="F6822">
            <v>6</v>
          </cell>
          <cell r="J6822">
            <v>0</v>
          </cell>
        </row>
        <row r="6823">
          <cell r="F6823">
            <v>5</v>
          </cell>
          <cell r="J6823">
            <v>0</v>
          </cell>
        </row>
        <row r="6824">
          <cell r="F6824">
            <v>18</v>
          </cell>
          <cell r="J6824">
            <v>0</v>
          </cell>
        </row>
        <row r="6825">
          <cell r="F6825">
            <v>23</v>
          </cell>
          <cell r="J6825">
            <v>0</v>
          </cell>
        </row>
        <row r="6826">
          <cell r="F6826">
            <v>25</v>
          </cell>
          <cell r="J6826">
            <v>0</v>
          </cell>
        </row>
        <row r="6827">
          <cell r="F6827">
            <v>34</v>
          </cell>
          <cell r="J6827">
            <v>0</v>
          </cell>
        </row>
        <row r="6828">
          <cell r="F6828">
            <v>29</v>
          </cell>
          <cell r="J6828">
            <v>0</v>
          </cell>
        </row>
        <row r="6829">
          <cell r="F6829">
            <v>23</v>
          </cell>
          <cell r="J6829">
            <v>0</v>
          </cell>
        </row>
        <row r="6830">
          <cell r="F6830">
            <v>32</v>
          </cell>
          <cell r="J6830">
            <v>0</v>
          </cell>
        </row>
        <row r="6831">
          <cell r="F6831">
            <v>28</v>
          </cell>
          <cell r="J6831">
            <v>0</v>
          </cell>
        </row>
        <row r="6832">
          <cell r="F6832">
            <v>31</v>
          </cell>
          <cell r="J6832">
            <v>0</v>
          </cell>
        </row>
        <row r="6833">
          <cell r="F6833">
            <v>30</v>
          </cell>
          <cell r="J6833">
            <v>0</v>
          </cell>
        </row>
        <row r="6834">
          <cell r="F6834">
            <v>22</v>
          </cell>
          <cell r="J6834">
            <v>0</v>
          </cell>
        </row>
        <row r="6835">
          <cell r="F6835">
            <v>32</v>
          </cell>
          <cell r="J6835">
            <v>2707</v>
          </cell>
        </row>
        <row r="6836">
          <cell r="F6836">
            <v>21</v>
          </cell>
          <cell r="J6836">
            <v>0</v>
          </cell>
        </row>
        <row r="6837">
          <cell r="F6837">
            <v>24</v>
          </cell>
          <cell r="J6837">
            <v>0</v>
          </cell>
        </row>
        <row r="6838">
          <cell r="F6838">
            <v>31</v>
          </cell>
          <cell r="J6838">
            <v>0</v>
          </cell>
        </row>
        <row r="6839">
          <cell r="F6839">
            <v>36</v>
          </cell>
          <cell r="J6839">
            <v>0</v>
          </cell>
        </row>
        <row r="6840">
          <cell r="F6840">
            <v>33</v>
          </cell>
          <cell r="J6840">
            <v>0</v>
          </cell>
        </row>
        <row r="6841">
          <cell r="F6841">
            <v>25</v>
          </cell>
          <cell r="J6841">
            <v>0</v>
          </cell>
        </row>
        <row r="6842">
          <cell r="F6842">
            <v>25</v>
          </cell>
          <cell r="J6842">
            <v>0</v>
          </cell>
        </row>
        <row r="6843">
          <cell r="F6843">
            <v>24</v>
          </cell>
          <cell r="J6843">
            <v>0</v>
          </cell>
        </row>
        <row r="6844">
          <cell r="F6844">
            <v>25</v>
          </cell>
          <cell r="J6844">
            <v>0</v>
          </cell>
        </row>
        <row r="6845">
          <cell r="F6845">
            <v>26</v>
          </cell>
          <cell r="J6845">
            <v>0</v>
          </cell>
        </row>
        <row r="6846">
          <cell r="F6846">
            <v>16</v>
          </cell>
          <cell r="J6846">
            <v>0</v>
          </cell>
        </row>
        <row r="6847">
          <cell r="F6847">
            <v>21</v>
          </cell>
          <cell r="J6847">
            <v>0</v>
          </cell>
        </row>
        <row r="6848">
          <cell r="F6848">
            <v>4</v>
          </cell>
          <cell r="J6848">
            <v>0</v>
          </cell>
        </row>
        <row r="6849">
          <cell r="F6849">
            <v>5</v>
          </cell>
          <cell r="J6849">
            <v>0</v>
          </cell>
        </row>
        <row r="6850">
          <cell r="F6850">
            <v>3</v>
          </cell>
          <cell r="J6850">
            <v>0</v>
          </cell>
        </row>
        <row r="6851">
          <cell r="F6851">
            <v>5</v>
          </cell>
          <cell r="J6851">
            <v>0</v>
          </cell>
        </row>
        <row r="6852">
          <cell r="F6852">
            <v>5</v>
          </cell>
          <cell r="J6852">
            <v>0</v>
          </cell>
        </row>
        <row r="6853">
          <cell r="F6853">
            <v>4</v>
          </cell>
          <cell r="J6853">
            <v>0</v>
          </cell>
        </row>
        <row r="6854">
          <cell r="F6854">
            <v>8</v>
          </cell>
          <cell r="J6854">
            <v>0</v>
          </cell>
        </row>
        <row r="6855">
          <cell r="F6855">
            <v>5</v>
          </cell>
          <cell r="J6855">
            <v>0</v>
          </cell>
        </row>
        <row r="6856">
          <cell r="F6856">
            <v>4</v>
          </cell>
          <cell r="J6856">
            <v>0</v>
          </cell>
        </row>
        <row r="6857">
          <cell r="F6857">
            <v>2</v>
          </cell>
          <cell r="J6857">
            <v>0</v>
          </cell>
        </row>
        <row r="6858">
          <cell r="F6858">
            <v>2</v>
          </cell>
          <cell r="J6858">
            <v>0</v>
          </cell>
        </row>
        <row r="6859">
          <cell r="F6859">
            <v>3</v>
          </cell>
          <cell r="J6859">
            <v>0</v>
          </cell>
        </row>
        <row r="6860">
          <cell r="F6860">
            <v>4</v>
          </cell>
          <cell r="J6860">
            <v>0</v>
          </cell>
        </row>
        <row r="6861">
          <cell r="F6861">
            <v>1</v>
          </cell>
          <cell r="J6861">
            <v>0</v>
          </cell>
        </row>
        <row r="6862">
          <cell r="F6862">
            <v>3</v>
          </cell>
          <cell r="J6862">
            <v>0</v>
          </cell>
        </row>
        <row r="6863">
          <cell r="F6863">
            <v>3</v>
          </cell>
          <cell r="J6863">
            <v>0</v>
          </cell>
        </row>
        <row r="6864">
          <cell r="F6864">
            <v>2</v>
          </cell>
          <cell r="J6864">
            <v>0</v>
          </cell>
        </row>
        <row r="6865">
          <cell r="F6865">
            <v>2</v>
          </cell>
          <cell r="J6865">
            <v>0</v>
          </cell>
        </row>
        <row r="6866">
          <cell r="F6866">
            <v>3</v>
          </cell>
          <cell r="J6866">
            <v>0</v>
          </cell>
        </row>
        <row r="6867">
          <cell r="F6867">
            <v>1</v>
          </cell>
          <cell r="J6867">
            <v>0</v>
          </cell>
        </row>
        <row r="6868">
          <cell r="F6868">
            <v>4</v>
          </cell>
          <cell r="J6868">
            <v>0</v>
          </cell>
        </row>
        <row r="6869">
          <cell r="F6869">
            <v>2</v>
          </cell>
          <cell r="J6869">
            <v>0</v>
          </cell>
        </row>
        <row r="6870">
          <cell r="F6870">
            <v>2</v>
          </cell>
          <cell r="J6870">
            <v>0</v>
          </cell>
        </row>
        <row r="6871">
          <cell r="F6871">
            <v>5</v>
          </cell>
          <cell r="J6871">
            <v>0</v>
          </cell>
        </row>
        <row r="6872">
          <cell r="F6872">
            <v>3</v>
          </cell>
          <cell r="J6872">
            <v>0</v>
          </cell>
        </row>
        <row r="6873">
          <cell r="F6873">
            <v>3</v>
          </cell>
          <cell r="J6873">
            <v>0</v>
          </cell>
        </row>
        <row r="6874">
          <cell r="F6874">
            <v>5</v>
          </cell>
          <cell r="J6874">
            <v>0</v>
          </cell>
        </row>
        <row r="6875">
          <cell r="F6875">
            <v>6</v>
          </cell>
          <cell r="J6875">
            <v>0</v>
          </cell>
        </row>
        <row r="6876">
          <cell r="F6876">
            <v>8</v>
          </cell>
          <cell r="J6876">
            <v>0</v>
          </cell>
        </row>
        <row r="6877">
          <cell r="F6877">
            <v>13</v>
          </cell>
          <cell r="J6877">
            <v>0</v>
          </cell>
        </row>
        <row r="6878">
          <cell r="F6878">
            <v>9</v>
          </cell>
          <cell r="J6878">
            <v>0</v>
          </cell>
        </row>
        <row r="6879">
          <cell r="F6879">
            <v>9</v>
          </cell>
          <cell r="J6879">
            <v>0</v>
          </cell>
        </row>
        <row r="6880">
          <cell r="F6880">
            <v>12</v>
          </cell>
          <cell r="J6880">
            <v>0</v>
          </cell>
        </row>
        <row r="6881">
          <cell r="F6881">
            <v>12</v>
          </cell>
          <cell r="J6881">
            <v>0</v>
          </cell>
        </row>
        <row r="6882">
          <cell r="F6882">
            <v>11</v>
          </cell>
          <cell r="J6882">
            <v>0</v>
          </cell>
        </row>
        <row r="6883">
          <cell r="F6883">
            <v>10</v>
          </cell>
          <cell r="J6883">
            <v>0</v>
          </cell>
        </row>
        <row r="6884">
          <cell r="F6884">
            <v>11</v>
          </cell>
          <cell r="J6884">
            <v>4</v>
          </cell>
        </row>
        <row r="6885">
          <cell r="F6885">
            <v>12</v>
          </cell>
          <cell r="J6885">
            <v>0</v>
          </cell>
        </row>
        <row r="6886">
          <cell r="F6886">
            <v>9</v>
          </cell>
          <cell r="J6886">
            <v>0</v>
          </cell>
        </row>
        <row r="6887">
          <cell r="F6887">
            <v>10</v>
          </cell>
          <cell r="J6887">
            <v>0</v>
          </cell>
        </row>
        <row r="6888">
          <cell r="F6888">
            <v>8</v>
          </cell>
          <cell r="J6888">
            <v>0</v>
          </cell>
        </row>
        <row r="6889">
          <cell r="F6889">
            <v>10</v>
          </cell>
          <cell r="J6889">
            <v>0</v>
          </cell>
        </row>
        <row r="6890">
          <cell r="F6890">
            <v>11</v>
          </cell>
          <cell r="J6890">
            <v>0</v>
          </cell>
        </row>
        <row r="6891">
          <cell r="F6891">
            <v>9</v>
          </cell>
          <cell r="J6891">
            <v>0</v>
          </cell>
        </row>
        <row r="6892">
          <cell r="F6892">
            <v>12</v>
          </cell>
          <cell r="J6892">
            <v>0</v>
          </cell>
        </row>
        <row r="6893">
          <cell r="F6893">
            <v>12</v>
          </cell>
          <cell r="J6893">
            <v>0</v>
          </cell>
        </row>
        <row r="6894">
          <cell r="F6894">
            <v>8</v>
          </cell>
          <cell r="J6894">
            <v>0</v>
          </cell>
        </row>
        <row r="6895">
          <cell r="F6895">
            <v>12</v>
          </cell>
          <cell r="J6895">
            <v>0</v>
          </cell>
        </row>
        <row r="6896">
          <cell r="F6896">
            <v>11</v>
          </cell>
          <cell r="J6896">
            <v>0</v>
          </cell>
        </row>
        <row r="6897">
          <cell r="F6897">
            <v>12</v>
          </cell>
          <cell r="J6897">
            <v>0</v>
          </cell>
        </row>
        <row r="6898">
          <cell r="F6898">
            <v>8</v>
          </cell>
          <cell r="J6898">
            <v>0</v>
          </cell>
        </row>
        <row r="6899">
          <cell r="F6899">
            <v>11</v>
          </cell>
          <cell r="J6899">
            <v>0</v>
          </cell>
        </row>
        <row r="6900">
          <cell r="F6900">
            <v>6</v>
          </cell>
          <cell r="J6900">
            <v>0</v>
          </cell>
        </row>
        <row r="6901">
          <cell r="F6901">
            <v>4</v>
          </cell>
          <cell r="J6901">
            <v>0</v>
          </cell>
        </row>
        <row r="6902">
          <cell r="F6902">
            <v>2</v>
          </cell>
          <cell r="J6902">
            <v>0</v>
          </cell>
        </row>
        <row r="6903">
          <cell r="F6903">
            <v>5</v>
          </cell>
          <cell r="J6903">
            <v>0</v>
          </cell>
        </row>
        <row r="6904">
          <cell r="F6904">
            <v>6</v>
          </cell>
          <cell r="J6904">
            <v>0</v>
          </cell>
        </row>
        <row r="6905">
          <cell r="F6905">
            <v>4</v>
          </cell>
          <cell r="J6905">
            <v>0</v>
          </cell>
        </row>
        <row r="6906">
          <cell r="F6906">
            <v>5</v>
          </cell>
          <cell r="J6906">
            <v>0</v>
          </cell>
        </row>
        <row r="6907">
          <cell r="F6907">
            <v>4</v>
          </cell>
          <cell r="J6907">
            <v>0</v>
          </cell>
        </row>
        <row r="6908">
          <cell r="F6908">
            <v>6</v>
          </cell>
          <cell r="J6908">
            <v>0</v>
          </cell>
        </row>
        <row r="6909">
          <cell r="F6909">
            <v>3</v>
          </cell>
          <cell r="J6909">
            <v>0</v>
          </cell>
        </row>
        <row r="6910">
          <cell r="F6910">
            <v>6</v>
          </cell>
          <cell r="J6910">
            <v>0</v>
          </cell>
        </row>
        <row r="6911">
          <cell r="F6911">
            <v>7</v>
          </cell>
          <cell r="J6911">
            <v>0</v>
          </cell>
        </row>
        <row r="6912">
          <cell r="F6912">
            <v>3</v>
          </cell>
          <cell r="J6912">
            <v>0</v>
          </cell>
        </row>
        <row r="6913">
          <cell r="F6913">
            <v>8</v>
          </cell>
          <cell r="J6913">
            <v>0</v>
          </cell>
        </row>
        <row r="6914">
          <cell r="F6914">
            <v>9</v>
          </cell>
          <cell r="J6914">
            <v>0</v>
          </cell>
        </row>
        <row r="6915">
          <cell r="F6915">
            <v>23</v>
          </cell>
          <cell r="J6915">
            <v>1</v>
          </cell>
        </row>
        <row r="6916">
          <cell r="F6916">
            <v>26</v>
          </cell>
          <cell r="J6916">
            <v>0</v>
          </cell>
        </row>
        <row r="6917">
          <cell r="F6917">
            <v>27</v>
          </cell>
          <cell r="J6917">
            <v>0</v>
          </cell>
        </row>
        <row r="6918">
          <cell r="F6918">
            <v>26</v>
          </cell>
          <cell r="J6918">
            <v>0</v>
          </cell>
        </row>
        <row r="6919">
          <cell r="F6919">
            <v>25</v>
          </cell>
          <cell r="J6919">
            <v>0</v>
          </cell>
        </row>
        <row r="6920">
          <cell r="F6920">
            <v>23</v>
          </cell>
          <cell r="J6920">
            <v>38</v>
          </cell>
        </row>
        <row r="6921">
          <cell r="F6921">
            <v>28</v>
          </cell>
          <cell r="J6921">
            <v>2</v>
          </cell>
        </row>
        <row r="6922">
          <cell r="F6922">
            <v>41</v>
          </cell>
          <cell r="J6922">
            <v>0</v>
          </cell>
        </row>
        <row r="6923">
          <cell r="F6923">
            <v>29</v>
          </cell>
          <cell r="J6923">
            <v>0</v>
          </cell>
        </row>
        <row r="6924">
          <cell r="F6924">
            <v>28</v>
          </cell>
          <cell r="J6924">
            <v>0</v>
          </cell>
        </row>
        <row r="6925">
          <cell r="F6925">
            <v>23</v>
          </cell>
          <cell r="J6925">
            <v>2</v>
          </cell>
        </row>
        <row r="6926">
          <cell r="F6926">
            <v>20</v>
          </cell>
          <cell r="J6926">
            <v>0</v>
          </cell>
        </row>
        <row r="6927">
          <cell r="F6927">
            <v>5</v>
          </cell>
          <cell r="J6927">
            <v>0</v>
          </cell>
        </row>
        <row r="6928">
          <cell r="F6928">
            <v>9</v>
          </cell>
          <cell r="J6928">
            <v>0</v>
          </cell>
        </row>
        <row r="6929">
          <cell r="F6929">
            <v>7</v>
          </cell>
          <cell r="J6929">
            <v>0</v>
          </cell>
        </row>
        <row r="6930">
          <cell r="F6930">
            <v>7</v>
          </cell>
          <cell r="J6930">
            <v>0</v>
          </cell>
        </row>
        <row r="6931">
          <cell r="F6931">
            <v>7</v>
          </cell>
          <cell r="J6931">
            <v>0</v>
          </cell>
        </row>
        <row r="6932">
          <cell r="F6932">
            <v>8</v>
          </cell>
          <cell r="J6932">
            <v>0</v>
          </cell>
        </row>
        <row r="6933">
          <cell r="F6933">
            <v>11</v>
          </cell>
          <cell r="J6933">
            <v>0</v>
          </cell>
        </row>
        <row r="6934">
          <cell r="F6934">
            <v>6</v>
          </cell>
          <cell r="J6934">
            <v>0</v>
          </cell>
        </row>
        <row r="6935">
          <cell r="F6935">
            <v>5</v>
          </cell>
          <cell r="J6935">
            <v>0</v>
          </cell>
        </row>
        <row r="6936">
          <cell r="F6936">
            <v>7</v>
          </cell>
          <cell r="J6936">
            <v>0</v>
          </cell>
        </row>
        <row r="6937">
          <cell r="F6937">
            <v>5</v>
          </cell>
          <cell r="J6937">
            <v>0</v>
          </cell>
        </row>
        <row r="6938">
          <cell r="F6938">
            <v>8</v>
          </cell>
          <cell r="J6938">
            <v>0</v>
          </cell>
        </row>
        <row r="6939">
          <cell r="F6939">
            <v>10</v>
          </cell>
          <cell r="J6939">
            <v>0</v>
          </cell>
        </row>
        <row r="6940">
          <cell r="F6940">
            <v>9</v>
          </cell>
          <cell r="J6940">
            <v>0</v>
          </cell>
        </row>
        <row r="6941">
          <cell r="F6941">
            <v>12</v>
          </cell>
          <cell r="J6941">
            <v>0</v>
          </cell>
        </row>
        <row r="6942">
          <cell r="F6942">
            <v>13</v>
          </cell>
          <cell r="J6942">
            <v>0</v>
          </cell>
        </row>
        <row r="6943">
          <cell r="F6943">
            <v>10</v>
          </cell>
          <cell r="J6943">
            <v>0</v>
          </cell>
        </row>
        <row r="6944">
          <cell r="F6944">
            <v>9</v>
          </cell>
          <cell r="J6944">
            <v>0</v>
          </cell>
        </row>
        <row r="6945">
          <cell r="F6945">
            <v>8</v>
          </cell>
          <cell r="J6945">
            <v>0</v>
          </cell>
        </row>
        <row r="6946">
          <cell r="F6946">
            <v>10</v>
          </cell>
          <cell r="J6946">
            <v>0</v>
          </cell>
        </row>
        <row r="6947">
          <cell r="F6947">
            <v>9</v>
          </cell>
          <cell r="J6947">
            <v>0</v>
          </cell>
        </row>
        <row r="6948">
          <cell r="F6948">
            <v>8</v>
          </cell>
          <cell r="J6948">
            <v>0</v>
          </cell>
        </row>
        <row r="6949">
          <cell r="F6949">
            <v>7</v>
          </cell>
          <cell r="J6949">
            <v>0</v>
          </cell>
        </row>
        <row r="6950">
          <cell r="F6950">
            <v>7</v>
          </cell>
          <cell r="J6950">
            <v>0</v>
          </cell>
        </row>
        <row r="6951">
          <cell r="F6951">
            <v>1</v>
          </cell>
          <cell r="J6951">
            <v>0</v>
          </cell>
        </row>
        <row r="6952">
          <cell r="F6952">
            <v>3</v>
          </cell>
          <cell r="J6952">
            <v>0</v>
          </cell>
        </row>
        <row r="6953">
          <cell r="F6953">
            <v>2</v>
          </cell>
          <cell r="J6953">
            <v>0</v>
          </cell>
        </row>
        <row r="6954">
          <cell r="F6954">
            <v>2</v>
          </cell>
          <cell r="J6954">
            <v>0</v>
          </cell>
        </row>
        <row r="6955">
          <cell r="F6955">
            <v>3</v>
          </cell>
          <cell r="J6955">
            <v>0</v>
          </cell>
        </row>
        <row r="6956">
          <cell r="F6956">
            <v>2</v>
          </cell>
          <cell r="J6956">
            <v>0</v>
          </cell>
        </row>
        <row r="6957">
          <cell r="F6957">
            <v>3</v>
          </cell>
          <cell r="J6957">
            <v>0</v>
          </cell>
        </row>
        <row r="6958">
          <cell r="F6958">
            <v>2</v>
          </cell>
          <cell r="J6958">
            <v>0</v>
          </cell>
        </row>
        <row r="6959">
          <cell r="F6959">
            <v>14</v>
          </cell>
          <cell r="J6959">
            <v>0</v>
          </cell>
        </row>
        <row r="6960">
          <cell r="F6960">
            <v>14</v>
          </cell>
          <cell r="J6960">
            <v>0</v>
          </cell>
        </row>
        <row r="6961">
          <cell r="F6961">
            <v>13</v>
          </cell>
          <cell r="J6961">
            <v>0</v>
          </cell>
        </row>
        <row r="6962">
          <cell r="F6962">
            <v>14</v>
          </cell>
          <cell r="J6962">
            <v>0</v>
          </cell>
        </row>
        <row r="6963">
          <cell r="F6963">
            <v>11</v>
          </cell>
          <cell r="J6963">
            <v>0</v>
          </cell>
        </row>
        <row r="6964">
          <cell r="F6964">
            <v>10</v>
          </cell>
          <cell r="J6964">
            <v>0</v>
          </cell>
        </row>
        <row r="6965">
          <cell r="F6965">
            <v>12</v>
          </cell>
          <cell r="J6965">
            <v>0</v>
          </cell>
        </row>
        <row r="6966">
          <cell r="F6966">
            <v>10</v>
          </cell>
          <cell r="J6966">
            <v>0</v>
          </cell>
        </row>
        <row r="6967">
          <cell r="F6967">
            <v>9</v>
          </cell>
          <cell r="J6967">
            <v>0</v>
          </cell>
        </row>
        <row r="6968">
          <cell r="F6968">
            <v>9</v>
          </cell>
          <cell r="J6968">
            <v>0</v>
          </cell>
        </row>
        <row r="6969">
          <cell r="F6969">
            <v>7</v>
          </cell>
          <cell r="J6969">
            <v>0</v>
          </cell>
        </row>
        <row r="6970">
          <cell r="F6970">
            <v>7</v>
          </cell>
          <cell r="J6970">
            <v>0</v>
          </cell>
        </row>
        <row r="6971">
          <cell r="F6971">
            <v>12</v>
          </cell>
          <cell r="J6971">
            <v>0</v>
          </cell>
        </row>
        <row r="6972">
          <cell r="F6972">
            <v>15</v>
          </cell>
          <cell r="J6972">
            <v>0</v>
          </cell>
        </row>
        <row r="6973">
          <cell r="F6973">
            <v>12</v>
          </cell>
          <cell r="J6973">
            <v>0</v>
          </cell>
        </row>
        <row r="6974">
          <cell r="F6974">
            <v>19</v>
          </cell>
          <cell r="J6974">
            <v>30</v>
          </cell>
        </row>
        <row r="6975">
          <cell r="F6975">
            <v>21</v>
          </cell>
          <cell r="J6975">
            <v>0</v>
          </cell>
        </row>
        <row r="6976">
          <cell r="F6976">
            <v>20</v>
          </cell>
          <cell r="J6976">
            <v>0</v>
          </cell>
        </row>
        <row r="6977">
          <cell r="F6977">
            <v>24</v>
          </cell>
          <cell r="J6977">
            <v>0</v>
          </cell>
        </row>
        <row r="6978">
          <cell r="F6978">
            <v>23</v>
          </cell>
          <cell r="J6978">
            <v>0</v>
          </cell>
        </row>
        <row r="6979">
          <cell r="F6979">
            <v>24</v>
          </cell>
          <cell r="J6979">
            <v>0</v>
          </cell>
        </row>
        <row r="6980">
          <cell r="F6980">
            <v>26</v>
          </cell>
          <cell r="J6980">
            <v>0</v>
          </cell>
        </row>
        <row r="6981">
          <cell r="F6981">
            <v>22</v>
          </cell>
          <cell r="J6981">
            <v>0</v>
          </cell>
        </row>
        <row r="6982">
          <cell r="F6982">
            <v>22</v>
          </cell>
          <cell r="J6982">
            <v>0</v>
          </cell>
        </row>
        <row r="6983">
          <cell r="F6983">
            <v>1</v>
          </cell>
          <cell r="J6983">
            <v>97</v>
          </cell>
        </row>
        <row r="6984">
          <cell r="F6984">
            <v>1</v>
          </cell>
          <cell r="J6984">
            <v>95</v>
          </cell>
        </row>
        <row r="6985">
          <cell r="F6985">
            <v>1</v>
          </cell>
          <cell r="J6985">
            <v>0</v>
          </cell>
        </row>
        <row r="6986">
          <cell r="F6986">
            <v>1</v>
          </cell>
          <cell r="J6986">
            <v>0</v>
          </cell>
        </row>
        <row r="6987">
          <cell r="F6987">
            <v>2</v>
          </cell>
          <cell r="J6987">
            <v>0</v>
          </cell>
        </row>
        <row r="6988">
          <cell r="F6988">
            <v>3</v>
          </cell>
          <cell r="J6988">
            <v>0</v>
          </cell>
        </row>
        <row r="6989">
          <cell r="F6989">
            <v>2</v>
          </cell>
          <cell r="J6989">
            <v>0</v>
          </cell>
        </row>
        <row r="6990">
          <cell r="F6990">
            <v>2</v>
          </cell>
          <cell r="J6990">
            <v>0</v>
          </cell>
        </row>
        <row r="6991">
          <cell r="F6991">
            <v>4</v>
          </cell>
          <cell r="J6991">
            <v>1</v>
          </cell>
        </row>
        <row r="6992">
          <cell r="F6992">
            <v>1</v>
          </cell>
          <cell r="J6992">
            <v>0</v>
          </cell>
        </row>
        <row r="6993">
          <cell r="F6993">
            <v>1</v>
          </cell>
          <cell r="J6993">
            <v>0</v>
          </cell>
        </row>
        <row r="6994">
          <cell r="F6994">
            <v>2</v>
          </cell>
          <cell r="J6994">
            <v>0</v>
          </cell>
        </row>
        <row r="6995">
          <cell r="F6995">
            <v>12</v>
          </cell>
          <cell r="J6995">
            <v>0</v>
          </cell>
        </row>
        <row r="6996">
          <cell r="F6996">
            <v>14</v>
          </cell>
          <cell r="J6996">
            <v>0</v>
          </cell>
        </row>
        <row r="6997">
          <cell r="F6997">
            <v>7</v>
          </cell>
          <cell r="J6997">
            <v>0</v>
          </cell>
        </row>
        <row r="6998">
          <cell r="F6998">
            <v>8</v>
          </cell>
          <cell r="J6998">
            <v>0</v>
          </cell>
        </row>
        <row r="6999">
          <cell r="F6999">
            <v>10</v>
          </cell>
          <cell r="J6999">
            <v>0</v>
          </cell>
        </row>
        <row r="7000">
          <cell r="F7000">
            <v>20</v>
          </cell>
          <cell r="J7000">
            <v>0</v>
          </cell>
        </row>
        <row r="7001">
          <cell r="F7001">
            <v>17</v>
          </cell>
          <cell r="J7001">
            <v>0</v>
          </cell>
        </row>
        <row r="7002">
          <cell r="F7002">
            <v>1</v>
          </cell>
          <cell r="J7002">
            <v>0</v>
          </cell>
        </row>
        <row r="7003">
          <cell r="F7003">
            <v>2</v>
          </cell>
          <cell r="J7003">
            <v>0</v>
          </cell>
        </row>
        <row r="7004">
          <cell r="F7004">
            <v>2</v>
          </cell>
          <cell r="J7004">
            <v>0</v>
          </cell>
        </row>
        <row r="7005">
          <cell r="F7005">
            <v>8</v>
          </cell>
          <cell r="J7005">
            <v>0</v>
          </cell>
        </row>
        <row r="7006">
          <cell r="F7006">
            <v>8</v>
          </cell>
          <cell r="J7006">
            <v>0</v>
          </cell>
        </row>
        <row r="7007">
          <cell r="F7007">
            <v>9</v>
          </cell>
          <cell r="J7007">
            <v>0</v>
          </cell>
        </row>
        <row r="7008">
          <cell r="F7008">
            <v>8</v>
          </cell>
          <cell r="J7008">
            <v>0</v>
          </cell>
        </row>
        <row r="7009">
          <cell r="F7009">
            <v>10</v>
          </cell>
          <cell r="J7009">
            <v>0</v>
          </cell>
        </row>
        <row r="7010">
          <cell r="F7010">
            <v>20</v>
          </cell>
          <cell r="J7010">
            <v>7</v>
          </cell>
        </row>
        <row r="7011">
          <cell r="F7011">
            <v>16</v>
          </cell>
          <cell r="J7011">
            <v>0</v>
          </cell>
        </row>
        <row r="7012">
          <cell r="F7012">
            <v>2</v>
          </cell>
          <cell r="J7012">
            <v>0</v>
          </cell>
        </row>
        <row r="7013">
          <cell r="F7013">
            <v>2</v>
          </cell>
          <cell r="J7013">
            <v>0</v>
          </cell>
        </row>
        <row r="7014">
          <cell r="F7014">
            <v>4</v>
          </cell>
          <cell r="J7014">
            <v>0</v>
          </cell>
        </row>
        <row r="7015">
          <cell r="F7015">
            <v>1</v>
          </cell>
          <cell r="J7015">
            <v>0</v>
          </cell>
        </row>
        <row r="7016">
          <cell r="F7016">
            <v>2</v>
          </cell>
          <cell r="J7016">
            <v>0</v>
          </cell>
        </row>
        <row r="7017">
          <cell r="F7017">
            <v>3</v>
          </cell>
          <cell r="J7017">
            <v>0</v>
          </cell>
        </row>
        <row r="7018">
          <cell r="F7018">
            <v>4</v>
          </cell>
          <cell r="J7018">
            <v>0</v>
          </cell>
        </row>
        <row r="7019">
          <cell r="F7019">
            <v>4</v>
          </cell>
          <cell r="J7019">
            <v>0</v>
          </cell>
        </row>
        <row r="7020">
          <cell r="F7020">
            <v>3</v>
          </cell>
          <cell r="J7020">
            <v>0</v>
          </cell>
        </row>
        <row r="7021">
          <cell r="F7021">
            <v>2</v>
          </cell>
          <cell r="J7021">
            <v>0</v>
          </cell>
        </row>
        <row r="7022">
          <cell r="F7022">
            <v>2</v>
          </cell>
          <cell r="J7022">
            <v>0</v>
          </cell>
        </row>
        <row r="7023">
          <cell r="F7023">
            <v>2</v>
          </cell>
          <cell r="J7023">
            <v>0</v>
          </cell>
        </row>
        <row r="7024">
          <cell r="F7024">
            <v>2</v>
          </cell>
          <cell r="J7024">
            <v>0</v>
          </cell>
        </row>
        <row r="7025">
          <cell r="F7025">
            <v>3</v>
          </cell>
          <cell r="J7025">
            <v>0</v>
          </cell>
        </row>
        <row r="7026">
          <cell r="F7026">
            <v>2</v>
          </cell>
          <cell r="J7026">
            <v>0</v>
          </cell>
        </row>
        <row r="7027">
          <cell r="F7027">
            <v>2</v>
          </cell>
          <cell r="J7027">
            <v>0</v>
          </cell>
        </row>
        <row r="7028">
          <cell r="F7028">
            <v>1</v>
          </cell>
          <cell r="J7028">
            <v>0</v>
          </cell>
        </row>
        <row r="7029">
          <cell r="F7029">
            <v>7</v>
          </cell>
          <cell r="J7029">
            <v>0</v>
          </cell>
        </row>
        <row r="7030">
          <cell r="F7030">
            <v>11</v>
          </cell>
          <cell r="J7030">
            <v>0</v>
          </cell>
        </row>
        <row r="7031">
          <cell r="F7031">
            <v>11</v>
          </cell>
          <cell r="J7031">
            <v>0</v>
          </cell>
        </row>
        <row r="7032">
          <cell r="F7032">
            <v>13</v>
          </cell>
          <cell r="J7032">
            <v>0</v>
          </cell>
        </row>
        <row r="7033">
          <cell r="F7033">
            <v>11</v>
          </cell>
          <cell r="J7033">
            <v>0</v>
          </cell>
        </row>
        <row r="7034">
          <cell r="F7034">
            <v>12</v>
          </cell>
          <cell r="J7034">
            <v>0</v>
          </cell>
        </row>
        <row r="7035">
          <cell r="F7035">
            <v>9</v>
          </cell>
          <cell r="J7035">
            <v>0</v>
          </cell>
        </row>
        <row r="7036">
          <cell r="F7036">
            <v>9</v>
          </cell>
          <cell r="J7036">
            <v>0</v>
          </cell>
        </row>
        <row r="7037">
          <cell r="F7037">
            <v>10</v>
          </cell>
          <cell r="J7037">
            <v>0</v>
          </cell>
        </row>
        <row r="7038">
          <cell r="F7038">
            <v>13</v>
          </cell>
          <cell r="J7038">
            <v>0</v>
          </cell>
        </row>
        <row r="7039">
          <cell r="F7039">
            <v>8</v>
          </cell>
          <cell r="J7039">
            <v>0</v>
          </cell>
        </row>
        <row r="7040">
          <cell r="F7040">
            <v>13</v>
          </cell>
          <cell r="J7040">
            <v>0</v>
          </cell>
        </row>
        <row r="7041">
          <cell r="F7041">
            <v>5</v>
          </cell>
          <cell r="J7041">
            <v>0</v>
          </cell>
        </row>
        <row r="7042">
          <cell r="F7042">
            <v>24</v>
          </cell>
          <cell r="J7042">
            <v>20</v>
          </cell>
        </row>
        <row r="7043">
          <cell r="F7043">
            <v>62</v>
          </cell>
          <cell r="J7043">
            <v>0</v>
          </cell>
        </row>
        <row r="7044">
          <cell r="F7044">
            <v>40</v>
          </cell>
          <cell r="J7044">
            <v>0</v>
          </cell>
        </row>
        <row r="7045">
          <cell r="F7045">
            <v>20</v>
          </cell>
          <cell r="J7045">
            <v>2790</v>
          </cell>
        </row>
        <row r="7046">
          <cell r="F7046">
            <v>8</v>
          </cell>
          <cell r="J7046">
            <v>0</v>
          </cell>
        </row>
        <row r="7047">
          <cell r="F7047">
            <v>13</v>
          </cell>
          <cell r="J7047">
            <v>0</v>
          </cell>
        </row>
        <row r="7048">
          <cell r="F7048">
            <v>16</v>
          </cell>
          <cell r="J7048">
            <v>0</v>
          </cell>
        </row>
        <row r="7049">
          <cell r="F7049">
            <v>2</v>
          </cell>
          <cell r="J7049">
            <v>0</v>
          </cell>
        </row>
        <row r="7050">
          <cell r="F7050">
            <v>2</v>
          </cell>
          <cell r="J7050">
            <v>0</v>
          </cell>
        </row>
        <row r="7051">
          <cell r="F7051">
            <v>2</v>
          </cell>
          <cell r="J7051">
            <v>0</v>
          </cell>
        </row>
        <row r="7052">
          <cell r="F7052">
            <v>2</v>
          </cell>
          <cell r="J7052">
            <v>0</v>
          </cell>
        </row>
        <row r="7053">
          <cell r="F7053">
            <v>2</v>
          </cell>
          <cell r="J7053">
            <v>0</v>
          </cell>
        </row>
        <row r="7054">
          <cell r="F7054">
            <v>3</v>
          </cell>
          <cell r="J7054">
            <v>0</v>
          </cell>
        </row>
        <row r="7055">
          <cell r="F7055">
            <v>2</v>
          </cell>
          <cell r="J7055">
            <v>0</v>
          </cell>
        </row>
        <row r="7056">
          <cell r="F7056">
            <v>1</v>
          </cell>
          <cell r="J7056">
            <v>0</v>
          </cell>
        </row>
        <row r="7057">
          <cell r="F7057">
            <v>1</v>
          </cell>
          <cell r="J7057">
            <v>0</v>
          </cell>
        </row>
        <row r="7058">
          <cell r="F7058">
            <v>10</v>
          </cell>
          <cell r="J7058">
            <v>0</v>
          </cell>
        </row>
        <row r="7059">
          <cell r="F7059">
            <v>11</v>
          </cell>
          <cell r="J7059">
            <v>0</v>
          </cell>
        </row>
        <row r="7060">
          <cell r="F7060">
            <v>10</v>
          </cell>
          <cell r="J7060">
            <v>0</v>
          </cell>
        </row>
        <row r="7061">
          <cell r="F7061">
            <v>12</v>
          </cell>
          <cell r="J7061">
            <v>0</v>
          </cell>
        </row>
        <row r="7062">
          <cell r="F7062">
            <v>9</v>
          </cell>
          <cell r="J7062">
            <v>0</v>
          </cell>
        </row>
        <row r="7063">
          <cell r="F7063">
            <v>11</v>
          </cell>
          <cell r="J7063">
            <v>0</v>
          </cell>
        </row>
        <row r="7064">
          <cell r="F7064">
            <v>8</v>
          </cell>
          <cell r="J7064">
            <v>0</v>
          </cell>
        </row>
        <row r="7065">
          <cell r="F7065">
            <v>8</v>
          </cell>
          <cell r="J7065">
            <v>0</v>
          </cell>
        </row>
        <row r="7066">
          <cell r="F7066">
            <v>10</v>
          </cell>
          <cell r="J7066">
            <v>0</v>
          </cell>
        </row>
        <row r="7067">
          <cell r="F7067">
            <v>12</v>
          </cell>
          <cell r="J7067">
            <v>0</v>
          </cell>
        </row>
        <row r="7068">
          <cell r="F7068">
            <v>6</v>
          </cell>
          <cell r="J7068">
            <v>0</v>
          </cell>
        </row>
        <row r="7069">
          <cell r="F7069">
            <v>14</v>
          </cell>
          <cell r="J7069">
            <v>0</v>
          </cell>
        </row>
        <row r="7070">
          <cell r="F7070">
            <v>6</v>
          </cell>
          <cell r="J7070">
            <v>0</v>
          </cell>
        </row>
        <row r="7071">
          <cell r="F7071">
            <v>7</v>
          </cell>
          <cell r="J7071">
            <v>0</v>
          </cell>
        </row>
        <row r="7072">
          <cell r="F7072">
            <v>7</v>
          </cell>
          <cell r="J7072">
            <v>0</v>
          </cell>
        </row>
        <row r="7073">
          <cell r="F7073">
            <v>6</v>
          </cell>
          <cell r="J7073">
            <v>0</v>
          </cell>
        </row>
        <row r="7074">
          <cell r="F7074">
            <v>10</v>
          </cell>
          <cell r="J7074">
            <v>0</v>
          </cell>
        </row>
        <row r="7075">
          <cell r="F7075">
            <v>8</v>
          </cell>
          <cell r="J7075">
            <v>0</v>
          </cell>
        </row>
        <row r="7076">
          <cell r="F7076">
            <v>8</v>
          </cell>
          <cell r="J7076">
            <v>0</v>
          </cell>
        </row>
        <row r="7077">
          <cell r="F7077">
            <v>5</v>
          </cell>
          <cell r="J7077">
            <v>0</v>
          </cell>
        </row>
        <row r="7078">
          <cell r="F7078">
            <v>5</v>
          </cell>
          <cell r="J7078">
            <v>0</v>
          </cell>
        </row>
        <row r="7079">
          <cell r="F7079">
            <v>5</v>
          </cell>
          <cell r="J7079">
            <v>0</v>
          </cell>
        </row>
        <row r="7080">
          <cell r="F7080">
            <v>5</v>
          </cell>
          <cell r="J7080">
            <v>0</v>
          </cell>
        </row>
        <row r="7081">
          <cell r="F7081">
            <v>6</v>
          </cell>
          <cell r="J7081">
            <v>0</v>
          </cell>
        </row>
        <row r="7082">
          <cell r="F7082">
            <v>4</v>
          </cell>
          <cell r="J7082">
            <v>0</v>
          </cell>
        </row>
        <row r="7083">
          <cell r="F7083">
            <v>3</v>
          </cell>
          <cell r="J7083">
            <v>0</v>
          </cell>
        </row>
        <row r="7084">
          <cell r="F7084">
            <v>2</v>
          </cell>
          <cell r="J7084">
            <v>0</v>
          </cell>
        </row>
        <row r="7085">
          <cell r="F7085">
            <v>2</v>
          </cell>
          <cell r="J7085">
            <v>0</v>
          </cell>
        </row>
        <row r="7086">
          <cell r="F7086">
            <v>2</v>
          </cell>
          <cell r="J7086">
            <v>0</v>
          </cell>
        </row>
        <row r="7087">
          <cell r="F7087">
            <v>2</v>
          </cell>
          <cell r="J7087">
            <v>0</v>
          </cell>
        </row>
        <row r="7088">
          <cell r="F7088">
            <v>3</v>
          </cell>
          <cell r="J7088">
            <v>0</v>
          </cell>
        </row>
        <row r="7089">
          <cell r="F7089">
            <v>2</v>
          </cell>
          <cell r="J7089">
            <v>0</v>
          </cell>
        </row>
        <row r="7090">
          <cell r="F7090">
            <v>1</v>
          </cell>
          <cell r="J7090">
            <v>0</v>
          </cell>
        </row>
        <row r="7091">
          <cell r="F7091">
            <v>2</v>
          </cell>
          <cell r="J7091">
            <v>0</v>
          </cell>
        </row>
        <row r="7092">
          <cell r="F7092">
            <v>38</v>
          </cell>
          <cell r="J7092">
            <v>79</v>
          </cell>
        </row>
        <row r="7093">
          <cell r="F7093">
            <v>34</v>
          </cell>
          <cell r="J7093">
            <v>4</v>
          </cell>
        </row>
        <row r="7094">
          <cell r="F7094">
            <v>23</v>
          </cell>
          <cell r="J7094">
            <v>1</v>
          </cell>
        </row>
        <row r="7095">
          <cell r="F7095">
            <v>23</v>
          </cell>
          <cell r="J7095">
            <v>0</v>
          </cell>
        </row>
        <row r="7096">
          <cell r="F7096">
            <v>29</v>
          </cell>
          <cell r="J7096">
            <v>3</v>
          </cell>
        </row>
        <row r="7097">
          <cell r="F7097">
            <v>23</v>
          </cell>
          <cell r="J7097">
            <v>19</v>
          </cell>
        </row>
        <row r="7098">
          <cell r="F7098">
            <v>18</v>
          </cell>
          <cell r="J7098">
            <v>1</v>
          </cell>
        </row>
        <row r="7099">
          <cell r="F7099">
            <v>1</v>
          </cell>
          <cell r="J7099">
            <v>0</v>
          </cell>
        </row>
        <row r="7100">
          <cell r="F7100">
            <v>3</v>
          </cell>
          <cell r="J7100">
            <v>0</v>
          </cell>
        </row>
        <row r="7101">
          <cell r="F7101">
            <v>6</v>
          </cell>
          <cell r="J7101">
            <v>21</v>
          </cell>
        </row>
        <row r="7102">
          <cell r="F7102">
            <v>7</v>
          </cell>
          <cell r="J7102">
            <v>0</v>
          </cell>
        </row>
        <row r="7103">
          <cell r="F7103">
            <v>9</v>
          </cell>
          <cell r="J7103">
            <v>0</v>
          </cell>
        </row>
        <row r="7104">
          <cell r="F7104">
            <v>8</v>
          </cell>
          <cell r="J7104">
            <v>15</v>
          </cell>
        </row>
        <row r="7105">
          <cell r="F7105">
            <v>9</v>
          </cell>
          <cell r="J7105">
            <v>0</v>
          </cell>
        </row>
        <row r="7106">
          <cell r="F7106">
            <v>6</v>
          </cell>
          <cell r="J7106">
            <v>1</v>
          </cell>
        </row>
        <row r="7107">
          <cell r="F7107">
            <v>4</v>
          </cell>
          <cell r="J7107">
            <v>0</v>
          </cell>
        </row>
        <row r="7108">
          <cell r="F7108">
            <v>1</v>
          </cell>
          <cell r="J7108">
            <v>0</v>
          </cell>
        </row>
        <row r="7109">
          <cell r="F7109">
            <v>2</v>
          </cell>
          <cell r="J7109">
            <v>0</v>
          </cell>
        </row>
        <row r="7110">
          <cell r="F7110">
            <v>16</v>
          </cell>
          <cell r="J7110">
            <v>29</v>
          </cell>
        </row>
        <row r="7111">
          <cell r="F7111">
            <v>26</v>
          </cell>
          <cell r="J7111">
            <v>33</v>
          </cell>
        </row>
        <row r="7112">
          <cell r="F7112">
            <v>11</v>
          </cell>
          <cell r="J7112">
            <v>0</v>
          </cell>
        </row>
        <row r="7113">
          <cell r="F7113">
            <v>19</v>
          </cell>
          <cell r="J7113">
            <v>0</v>
          </cell>
        </row>
        <row r="7114">
          <cell r="F7114">
            <v>21</v>
          </cell>
          <cell r="J7114">
            <v>2</v>
          </cell>
        </row>
        <row r="7115">
          <cell r="F7115">
            <v>11</v>
          </cell>
          <cell r="J7115">
            <v>1</v>
          </cell>
        </row>
        <row r="7116">
          <cell r="F7116">
            <v>10</v>
          </cell>
          <cell r="J7116">
            <v>0</v>
          </cell>
        </row>
        <row r="7117">
          <cell r="F7117">
            <v>1</v>
          </cell>
          <cell r="J7117">
            <v>0</v>
          </cell>
        </row>
        <row r="7118">
          <cell r="F7118">
            <v>1</v>
          </cell>
          <cell r="J7118">
            <v>0</v>
          </cell>
        </row>
        <row r="7119">
          <cell r="F7119">
            <v>10</v>
          </cell>
          <cell r="J7119">
            <v>24</v>
          </cell>
        </row>
        <row r="7120">
          <cell r="F7120">
            <v>5</v>
          </cell>
          <cell r="J7120">
            <v>0</v>
          </cell>
        </row>
        <row r="7121">
          <cell r="F7121">
            <v>1</v>
          </cell>
          <cell r="J7121">
            <v>0</v>
          </cell>
        </row>
        <row r="7122">
          <cell r="F7122">
            <v>3</v>
          </cell>
          <cell r="J7122">
            <v>0</v>
          </cell>
        </row>
        <row r="7123">
          <cell r="F7123">
            <v>1</v>
          </cell>
          <cell r="J7123">
            <v>0</v>
          </cell>
        </row>
        <row r="7124">
          <cell r="F7124">
            <v>1</v>
          </cell>
          <cell r="J7124">
            <v>0</v>
          </cell>
        </row>
        <row r="7125">
          <cell r="F7125">
            <v>1</v>
          </cell>
          <cell r="J7125">
            <v>0</v>
          </cell>
        </row>
        <row r="7126">
          <cell r="F7126">
            <v>5</v>
          </cell>
          <cell r="J7126">
            <v>0</v>
          </cell>
        </row>
        <row r="7127">
          <cell r="F7127">
            <v>6</v>
          </cell>
          <cell r="J7127">
            <v>0</v>
          </cell>
        </row>
        <row r="7128">
          <cell r="F7128">
            <v>5</v>
          </cell>
          <cell r="J7128">
            <v>0</v>
          </cell>
        </row>
        <row r="7129">
          <cell r="F7129">
            <v>13</v>
          </cell>
          <cell r="J7129">
            <v>398</v>
          </cell>
        </row>
        <row r="7130">
          <cell r="F7130">
            <v>7</v>
          </cell>
          <cell r="J7130">
            <v>0</v>
          </cell>
        </row>
        <row r="7131">
          <cell r="F7131">
            <v>4</v>
          </cell>
          <cell r="J7131">
            <v>0</v>
          </cell>
        </row>
        <row r="7132">
          <cell r="F7132">
            <v>1</v>
          </cell>
          <cell r="J7132">
            <v>0</v>
          </cell>
        </row>
        <row r="7133">
          <cell r="F7133">
            <v>1</v>
          </cell>
          <cell r="J7133">
            <v>0</v>
          </cell>
        </row>
        <row r="7134">
          <cell r="F7134">
            <v>11</v>
          </cell>
          <cell r="J7134">
            <v>17</v>
          </cell>
        </row>
        <row r="7135">
          <cell r="F7135">
            <v>14</v>
          </cell>
          <cell r="J7135">
            <v>0</v>
          </cell>
        </row>
        <row r="7136">
          <cell r="F7136">
            <v>12</v>
          </cell>
          <cell r="J7136">
            <v>0</v>
          </cell>
        </row>
        <row r="7137">
          <cell r="F7137">
            <v>9</v>
          </cell>
          <cell r="J7137">
            <v>0</v>
          </cell>
        </row>
        <row r="7138">
          <cell r="F7138">
            <v>10</v>
          </cell>
          <cell r="J7138">
            <v>0</v>
          </cell>
        </row>
        <row r="7139">
          <cell r="F7139">
            <v>5</v>
          </cell>
          <cell r="J7139">
            <v>0</v>
          </cell>
        </row>
        <row r="7140">
          <cell r="F7140">
            <v>3</v>
          </cell>
          <cell r="J7140">
            <v>0</v>
          </cell>
        </row>
        <row r="7141">
          <cell r="F7141">
            <v>1</v>
          </cell>
          <cell r="J7141">
            <v>0</v>
          </cell>
        </row>
        <row r="7142">
          <cell r="F7142">
            <v>2</v>
          </cell>
          <cell r="J7142">
            <v>0</v>
          </cell>
        </row>
        <row r="7143">
          <cell r="F7143">
            <v>5</v>
          </cell>
          <cell r="J7143">
            <v>0</v>
          </cell>
        </row>
        <row r="7144">
          <cell r="F7144">
            <v>16</v>
          </cell>
          <cell r="J7144">
            <v>0</v>
          </cell>
        </row>
        <row r="7145">
          <cell r="F7145">
            <v>9</v>
          </cell>
          <cell r="J7145">
            <v>0</v>
          </cell>
        </row>
        <row r="7146">
          <cell r="F7146">
            <v>9</v>
          </cell>
          <cell r="J7146">
            <v>0</v>
          </cell>
        </row>
        <row r="7147">
          <cell r="F7147">
            <v>1</v>
          </cell>
          <cell r="J7147">
            <v>0</v>
          </cell>
        </row>
        <row r="7148">
          <cell r="F7148">
            <v>1</v>
          </cell>
          <cell r="J7148">
            <v>0</v>
          </cell>
        </row>
        <row r="7149">
          <cell r="F7149">
            <v>7</v>
          </cell>
          <cell r="J7149">
            <v>29</v>
          </cell>
        </row>
        <row r="7150">
          <cell r="F7150">
            <v>8</v>
          </cell>
          <cell r="J7150">
            <v>1</v>
          </cell>
        </row>
        <row r="7151">
          <cell r="F7151">
            <v>5</v>
          </cell>
          <cell r="J7151">
            <v>0</v>
          </cell>
        </row>
        <row r="7152">
          <cell r="F7152">
            <v>4</v>
          </cell>
          <cell r="J7152">
            <v>1</v>
          </cell>
        </row>
        <row r="7153">
          <cell r="F7153">
            <v>4</v>
          </cell>
          <cell r="J7153">
            <v>120</v>
          </cell>
        </row>
        <row r="7154">
          <cell r="F7154">
            <v>3</v>
          </cell>
          <cell r="J7154">
            <v>0</v>
          </cell>
        </row>
        <row r="7155">
          <cell r="F7155">
            <v>6</v>
          </cell>
          <cell r="J7155">
            <v>0</v>
          </cell>
        </row>
        <row r="7156">
          <cell r="F7156">
            <v>4</v>
          </cell>
          <cell r="J7156">
            <v>0</v>
          </cell>
        </row>
        <row r="7157">
          <cell r="F7157">
            <v>4</v>
          </cell>
          <cell r="J7157">
            <v>0</v>
          </cell>
        </row>
        <row r="7158">
          <cell r="F7158">
            <v>2</v>
          </cell>
          <cell r="J7158">
            <v>0</v>
          </cell>
        </row>
        <row r="7159">
          <cell r="F7159">
            <v>4</v>
          </cell>
          <cell r="J7159">
            <v>0</v>
          </cell>
        </row>
        <row r="7160">
          <cell r="F7160">
            <v>3</v>
          </cell>
          <cell r="J7160">
            <v>0</v>
          </cell>
        </row>
        <row r="7161">
          <cell r="F7161">
            <v>6</v>
          </cell>
          <cell r="J7161">
            <v>0</v>
          </cell>
        </row>
        <row r="7162">
          <cell r="F7162">
            <v>4</v>
          </cell>
          <cell r="J7162">
            <v>0</v>
          </cell>
        </row>
        <row r="7163">
          <cell r="F7163">
            <v>6</v>
          </cell>
          <cell r="J7163">
            <v>0</v>
          </cell>
        </row>
        <row r="7164">
          <cell r="F7164">
            <v>5</v>
          </cell>
          <cell r="J7164">
            <v>0</v>
          </cell>
        </row>
        <row r="7165">
          <cell r="F7165">
            <v>9</v>
          </cell>
          <cell r="J7165">
            <v>0</v>
          </cell>
        </row>
        <row r="7166">
          <cell r="F7166">
            <v>6</v>
          </cell>
          <cell r="J7166">
            <v>0</v>
          </cell>
        </row>
        <row r="7167">
          <cell r="F7167">
            <v>7</v>
          </cell>
          <cell r="J7167">
            <v>0</v>
          </cell>
        </row>
        <row r="7168">
          <cell r="F7168">
            <v>2</v>
          </cell>
          <cell r="J7168">
            <v>0</v>
          </cell>
        </row>
        <row r="7169">
          <cell r="F7169">
            <v>3</v>
          </cell>
          <cell r="J7169">
            <v>0</v>
          </cell>
        </row>
        <row r="7170">
          <cell r="F7170">
            <v>5</v>
          </cell>
          <cell r="J7170">
            <v>0</v>
          </cell>
        </row>
        <row r="7171">
          <cell r="F7171">
            <v>9</v>
          </cell>
          <cell r="J7171">
            <v>0</v>
          </cell>
        </row>
        <row r="7172">
          <cell r="F7172">
            <v>4</v>
          </cell>
          <cell r="J7172">
            <v>0</v>
          </cell>
        </row>
        <row r="7173">
          <cell r="F7173">
            <v>7</v>
          </cell>
          <cell r="J7173">
            <v>0</v>
          </cell>
        </row>
        <row r="7174">
          <cell r="F7174">
            <v>9</v>
          </cell>
          <cell r="J7174">
            <v>0</v>
          </cell>
        </row>
        <row r="7175">
          <cell r="F7175">
            <v>4</v>
          </cell>
          <cell r="J7175">
            <v>0</v>
          </cell>
        </row>
        <row r="7176">
          <cell r="F7176">
            <v>2</v>
          </cell>
          <cell r="J7176">
            <v>0</v>
          </cell>
        </row>
        <row r="7177">
          <cell r="F7177">
            <v>3</v>
          </cell>
          <cell r="J7177">
            <v>0</v>
          </cell>
        </row>
        <row r="7178">
          <cell r="F7178">
            <v>4</v>
          </cell>
          <cell r="J7178">
            <v>0</v>
          </cell>
        </row>
        <row r="7179">
          <cell r="F7179">
            <v>3</v>
          </cell>
          <cell r="J7179">
            <v>0</v>
          </cell>
        </row>
        <row r="7180">
          <cell r="F7180">
            <v>3</v>
          </cell>
          <cell r="J7180">
            <v>0</v>
          </cell>
        </row>
        <row r="7181">
          <cell r="F7181">
            <v>6</v>
          </cell>
          <cell r="J7181">
            <v>0</v>
          </cell>
        </row>
        <row r="7182">
          <cell r="F7182">
            <v>6</v>
          </cell>
          <cell r="J7182">
            <v>0</v>
          </cell>
        </row>
        <row r="7183">
          <cell r="F7183">
            <v>4</v>
          </cell>
          <cell r="J7183">
            <v>0</v>
          </cell>
        </row>
        <row r="7184">
          <cell r="F7184">
            <v>2</v>
          </cell>
          <cell r="J7184">
            <v>0</v>
          </cell>
        </row>
        <row r="7185">
          <cell r="F7185">
            <v>3</v>
          </cell>
          <cell r="J7185">
            <v>0</v>
          </cell>
        </row>
        <row r="7186">
          <cell r="F7186">
            <v>4</v>
          </cell>
          <cell r="J7186">
            <v>0</v>
          </cell>
        </row>
        <row r="7187">
          <cell r="F7187">
            <v>3</v>
          </cell>
          <cell r="J7187">
            <v>0</v>
          </cell>
        </row>
        <row r="7188">
          <cell r="F7188">
            <v>3</v>
          </cell>
          <cell r="J7188">
            <v>0</v>
          </cell>
        </row>
        <row r="7189">
          <cell r="F7189">
            <v>7</v>
          </cell>
          <cell r="J7189">
            <v>0</v>
          </cell>
        </row>
        <row r="7190">
          <cell r="F7190">
            <v>6</v>
          </cell>
          <cell r="J7190">
            <v>0</v>
          </cell>
        </row>
        <row r="7191">
          <cell r="F7191">
            <v>4</v>
          </cell>
          <cell r="J7191">
            <v>0</v>
          </cell>
        </row>
        <row r="7192">
          <cell r="F7192">
            <v>6</v>
          </cell>
          <cell r="J7192">
            <v>0</v>
          </cell>
        </row>
        <row r="7193">
          <cell r="F7193">
            <v>5</v>
          </cell>
          <cell r="J7193">
            <v>0</v>
          </cell>
        </row>
        <row r="7194">
          <cell r="F7194">
            <v>4</v>
          </cell>
          <cell r="J7194">
            <v>0</v>
          </cell>
        </row>
        <row r="7195">
          <cell r="F7195">
            <v>4</v>
          </cell>
          <cell r="J7195">
            <v>0</v>
          </cell>
        </row>
        <row r="7196">
          <cell r="F7196">
            <v>3</v>
          </cell>
          <cell r="J7196">
            <v>0</v>
          </cell>
        </row>
        <row r="7197">
          <cell r="F7197">
            <v>3</v>
          </cell>
          <cell r="J7197">
            <v>0</v>
          </cell>
        </row>
        <row r="7198">
          <cell r="F7198">
            <v>3</v>
          </cell>
          <cell r="J7198">
            <v>0</v>
          </cell>
        </row>
        <row r="7199">
          <cell r="F7199">
            <v>4</v>
          </cell>
          <cell r="J7199">
            <v>0</v>
          </cell>
        </row>
        <row r="7200">
          <cell r="F7200">
            <v>4</v>
          </cell>
          <cell r="J7200">
            <v>0</v>
          </cell>
        </row>
        <row r="7201">
          <cell r="F7201">
            <v>7</v>
          </cell>
          <cell r="J7201">
            <v>0</v>
          </cell>
        </row>
        <row r="7202">
          <cell r="F7202">
            <v>3</v>
          </cell>
          <cell r="J7202">
            <v>0</v>
          </cell>
        </row>
        <row r="7203">
          <cell r="F7203">
            <v>3</v>
          </cell>
          <cell r="J7203">
            <v>0</v>
          </cell>
        </row>
        <row r="7204">
          <cell r="F7204">
            <v>6</v>
          </cell>
          <cell r="J7204">
            <v>0</v>
          </cell>
        </row>
        <row r="7205">
          <cell r="F7205">
            <v>6</v>
          </cell>
          <cell r="J7205">
            <v>0</v>
          </cell>
        </row>
        <row r="7206">
          <cell r="F7206">
            <v>3</v>
          </cell>
          <cell r="J7206">
            <v>0</v>
          </cell>
        </row>
        <row r="7207">
          <cell r="F7207">
            <v>7</v>
          </cell>
          <cell r="J7207">
            <v>29025</v>
          </cell>
        </row>
        <row r="7208">
          <cell r="F7208">
            <v>4</v>
          </cell>
          <cell r="J7208">
            <v>0</v>
          </cell>
        </row>
        <row r="7209">
          <cell r="F7209">
            <v>2</v>
          </cell>
          <cell r="J7209">
            <v>0</v>
          </cell>
        </row>
        <row r="7210">
          <cell r="F7210">
            <v>4</v>
          </cell>
          <cell r="J7210">
            <v>0</v>
          </cell>
        </row>
        <row r="7211">
          <cell r="F7211">
            <v>4</v>
          </cell>
          <cell r="J7211">
            <v>0</v>
          </cell>
        </row>
        <row r="7212">
          <cell r="F7212">
            <v>4</v>
          </cell>
          <cell r="J7212">
            <v>0</v>
          </cell>
        </row>
        <row r="7213">
          <cell r="F7213">
            <v>6</v>
          </cell>
          <cell r="J7213">
            <v>0</v>
          </cell>
        </row>
        <row r="7214">
          <cell r="F7214">
            <v>5</v>
          </cell>
          <cell r="J7214">
            <v>0</v>
          </cell>
        </row>
        <row r="7215">
          <cell r="F7215">
            <v>3</v>
          </cell>
          <cell r="J7215">
            <v>0</v>
          </cell>
        </row>
        <row r="7216">
          <cell r="F7216">
            <v>2</v>
          </cell>
          <cell r="J7216">
            <v>0</v>
          </cell>
        </row>
        <row r="7217">
          <cell r="F7217">
            <v>3</v>
          </cell>
          <cell r="J7217">
            <v>0</v>
          </cell>
        </row>
        <row r="7218">
          <cell r="F7218">
            <v>2</v>
          </cell>
          <cell r="J7218">
            <v>0</v>
          </cell>
        </row>
        <row r="7219">
          <cell r="F7219">
            <v>4</v>
          </cell>
          <cell r="J7219">
            <v>0</v>
          </cell>
        </row>
        <row r="7220">
          <cell r="F7220">
            <v>3</v>
          </cell>
          <cell r="J7220">
            <v>0</v>
          </cell>
        </row>
        <row r="7221">
          <cell r="F7221">
            <v>3</v>
          </cell>
          <cell r="J7221">
            <v>0</v>
          </cell>
        </row>
        <row r="7222">
          <cell r="F7222">
            <v>3</v>
          </cell>
          <cell r="J7222">
            <v>0</v>
          </cell>
        </row>
        <row r="7223">
          <cell r="F7223">
            <v>4</v>
          </cell>
          <cell r="J7223">
            <v>0</v>
          </cell>
        </row>
        <row r="7224">
          <cell r="F7224">
            <v>4</v>
          </cell>
          <cell r="J7224">
            <v>0</v>
          </cell>
        </row>
        <row r="7225">
          <cell r="F7225">
            <v>6</v>
          </cell>
          <cell r="J7225">
            <v>0</v>
          </cell>
        </row>
        <row r="7226">
          <cell r="F7226">
            <v>8</v>
          </cell>
          <cell r="J7226">
            <v>0</v>
          </cell>
        </row>
        <row r="7227">
          <cell r="F7227">
            <v>6</v>
          </cell>
          <cell r="J7227">
            <v>0</v>
          </cell>
        </row>
        <row r="7228">
          <cell r="F7228">
            <v>2</v>
          </cell>
          <cell r="J7228">
            <v>0</v>
          </cell>
        </row>
        <row r="7229">
          <cell r="F7229">
            <v>3</v>
          </cell>
          <cell r="J7229">
            <v>0</v>
          </cell>
        </row>
        <row r="7230">
          <cell r="F7230">
            <v>3</v>
          </cell>
          <cell r="J7230">
            <v>0</v>
          </cell>
        </row>
        <row r="7231">
          <cell r="F7231">
            <v>3</v>
          </cell>
          <cell r="J7231">
            <v>0</v>
          </cell>
        </row>
        <row r="7232">
          <cell r="F7232">
            <v>3</v>
          </cell>
          <cell r="J7232">
            <v>0</v>
          </cell>
        </row>
        <row r="7233">
          <cell r="F7233">
            <v>3</v>
          </cell>
          <cell r="J7233">
            <v>0</v>
          </cell>
        </row>
        <row r="7234">
          <cell r="F7234">
            <v>3</v>
          </cell>
          <cell r="J7234">
            <v>0</v>
          </cell>
        </row>
        <row r="7235">
          <cell r="F7235">
            <v>4</v>
          </cell>
          <cell r="J7235">
            <v>0</v>
          </cell>
        </row>
        <row r="7236">
          <cell r="F7236">
            <v>4</v>
          </cell>
          <cell r="J7236">
            <v>0</v>
          </cell>
        </row>
        <row r="7237">
          <cell r="F7237">
            <v>6</v>
          </cell>
          <cell r="J7237">
            <v>0</v>
          </cell>
        </row>
        <row r="7238">
          <cell r="F7238">
            <v>8</v>
          </cell>
          <cell r="J7238">
            <v>0</v>
          </cell>
        </row>
        <row r="7239">
          <cell r="F7239">
            <v>6</v>
          </cell>
          <cell r="J7239">
            <v>0</v>
          </cell>
        </row>
        <row r="7240">
          <cell r="F7240">
            <v>2</v>
          </cell>
          <cell r="J7240">
            <v>0</v>
          </cell>
        </row>
        <row r="7241">
          <cell r="F7241">
            <v>3</v>
          </cell>
          <cell r="J7241">
            <v>0</v>
          </cell>
        </row>
        <row r="7242">
          <cell r="F7242">
            <v>2</v>
          </cell>
          <cell r="J7242">
            <v>0</v>
          </cell>
        </row>
        <row r="7243">
          <cell r="F7243">
            <v>3</v>
          </cell>
          <cell r="J7243">
            <v>0</v>
          </cell>
        </row>
        <row r="7244">
          <cell r="F7244">
            <v>3</v>
          </cell>
          <cell r="J7244">
            <v>0</v>
          </cell>
        </row>
        <row r="7245">
          <cell r="F7245">
            <v>4</v>
          </cell>
          <cell r="J7245">
            <v>0</v>
          </cell>
        </row>
        <row r="7246">
          <cell r="F7246">
            <v>4</v>
          </cell>
          <cell r="J7246">
            <v>0</v>
          </cell>
        </row>
        <row r="7247">
          <cell r="F7247">
            <v>4</v>
          </cell>
          <cell r="J7247">
            <v>0</v>
          </cell>
        </row>
        <row r="7248">
          <cell r="F7248">
            <v>4</v>
          </cell>
          <cell r="J7248">
            <v>0</v>
          </cell>
        </row>
        <row r="7249">
          <cell r="F7249">
            <v>7</v>
          </cell>
          <cell r="J7249">
            <v>0</v>
          </cell>
        </row>
        <row r="7250">
          <cell r="F7250">
            <v>7</v>
          </cell>
          <cell r="J7250">
            <v>0</v>
          </cell>
        </row>
        <row r="7251">
          <cell r="F7251">
            <v>6</v>
          </cell>
          <cell r="J7251">
            <v>0</v>
          </cell>
        </row>
        <row r="7252">
          <cell r="F7252">
            <v>26</v>
          </cell>
          <cell r="J7252">
            <v>0</v>
          </cell>
        </row>
        <row r="7253">
          <cell r="F7253">
            <v>28</v>
          </cell>
          <cell r="J7253">
            <v>0</v>
          </cell>
        </row>
        <row r="7254">
          <cell r="F7254">
            <v>29</v>
          </cell>
          <cell r="J7254">
            <v>0</v>
          </cell>
        </row>
        <row r="7255">
          <cell r="F7255">
            <v>29</v>
          </cell>
          <cell r="J7255">
            <v>0</v>
          </cell>
        </row>
        <row r="7256">
          <cell r="F7256">
            <v>24</v>
          </cell>
          <cell r="J7256">
            <v>0</v>
          </cell>
        </row>
        <row r="7257">
          <cell r="F7257">
            <v>24</v>
          </cell>
          <cell r="J7257">
            <v>0</v>
          </cell>
        </row>
        <row r="7258">
          <cell r="F7258">
            <v>28</v>
          </cell>
          <cell r="J7258">
            <v>0</v>
          </cell>
        </row>
        <row r="7259">
          <cell r="F7259">
            <v>28</v>
          </cell>
          <cell r="J7259">
            <v>0</v>
          </cell>
        </row>
        <row r="7260">
          <cell r="F7260">
            <v>26</v>
          </cell>
          <cell r="J7260">
            <v>0</v>
          </cell>
        </row>
        <row r="7261">
          <cell r="F7261">
            <v>26</v>
          </cell>
          <cell r="J7261">
            <v>0</v>
          </cell>
        </row>
        <row r="7262">
          <cell r="F7262">
            <v>24</v>
          </cell>
          <cell r="J7262">
            <v>0</v>
          </cell>
        </row>
        <row r="7263">
          <cell r="F7263">
            <v>27</v>
          </cell>
          <cell r="J7263">
            <v>0</v>
          </cell>
        </row>
        <row r="7264">
          <cell r="F7264">
            <v>7</v>
          </cell>
          <cell r="J7264">
            <v>0</v>
          </cell>
        </row>
        <row r="7265">
          <cell r="F7265">
            <v>7</v>
          </cell>
          <cell r="J7265">
            <v>0</v>
          </cell>
        </row>
        <row r="7266">
          <cell r="F7266">
            <v>8</v>
          </cell>
          <cell r="J7266">
            <v>0</v>
          </cell>
        </row>
        <row r="7267">
          <cell r="F7267">
            <v>9</v>
          </cell>
          <cell r="J7267">
            <v>0</v>
          </cell>
        </row>
        <row r="7268">
          <cell r="F7268">
            <v>10</v>
          </cell>
          <cell r="J7268">
            <v>0</v>
          </cell>
        </row>
        <row r="7269">
          <cell r="F7269">
            <v>10</v>
          </cell>
          <cell r="J7269">
            <v>0</v>
          </cell>
        </row>
        <row r="7270">
          <cell r="F7270">
            <v>11</v>
          </cell>
          <cell r="J7270">
            <v>0</v>
          </cell>
        </row>
        <row r="7271">
          <cell r="F7271">
            <v>9</v>
          </cell>
          <cell r="J7271">
            <v>0</v>
          </cell>
        </row>
        <row r="7272">
          <cell r="F7272">
            <v>1</v>
          </cell>
          <cell r="J7272">
            <v>0</v>
          </cell>
        </row>
        <row r="7273">
          <cell r="F7273">
            <v>5</v>
          </cell>
          <cell r="J7273">
            <v>0</v>
          </cell>
        </row>
        <row r="7274">
          <cell r="F7274">
            <v>1</v>
          </cell>
          <cell r="J7274">
            <v>0</v>
          </cell>
        </row>
        <row r="7275">
          <cell r="F7275">
            <v>27</v>
          </cell>
          <cell r="J7275">
            <v>0</v>
          </cell>
        </row>
        <row r="7276">
          <cell r="F7276">
            <v>28</v>
          </cell>
          <cell r="J7276">
            <v>0</v>
          </cell>
        </row>
        <row r="7277">
          <cell r="F7277">
            <v>24</v>
          </cell>
          <cell r="J7277">
            <v>0</v>
          </cell>
        </row>
        <row r="7278">
          <cell r="F7278">
            <v>22</v>
          </cell>
          <cell r="J7278">
            <v>0</v>
          </cell>
        </row>
        <row r="7279">
          <cell r="F7279">
            <v>25</v>
          </cell>
          <cell r="J7279">
            <v>0</v>
          </cell>
        </row>
        <row r="7280">
          <cell r="F7280">
            <v>24</v>
          </cell>
          <cell r="J7280">
            <v>0</v>
          </cell>
        </row>
        <row r="7281">
          <cell r="F7281">
            <v>22</v>
          </cell>
          <cell r="J7281">
            <v>0</v>
          </cell>
        </row>
        <row r="7282">
          <cell r="F7282">
            <v>12</v>
          </cell>
          <cell r="J7282">
            <v>0</v>
          </cell>
        </row>
        <row r="7283">
          <cell r="F7283">
            <v>15</v>
          </cell>
          <cell r="J7283">
            <v>3</v>
          </cell>
        </row>
        <row r="7284">
          <cell r="F7284">
            <v>12</v>
          </cell>
          <cell r="J7284">
            <v>0</v>
          </cell>
        </row>
        <row r="7285">
          <cell r="F7285">
            <v>13</v>
          </cell>
          <cell r="J7285">
            <v>0</v>
          </cell>
        </row>
        <row r="7286">
          <cell r="F7286">
            <v>13</v>
          </cell>
          <cell r="J7286">
            <v>0</v>
          </cell>
        </row>
        <row r="7287">
          <cell r="F7287">
            <v>15</v>
          </cell>
          <cell r="J7287">
            <v>0</v>
          </cell>
        </row>
        <row r="7288">
          <cell r="F7288">
            <v>14</v>
          </cell>
          <cell r="J7288">
            <v>0</v>
          </cell>
        </row>
        <row r="7289">
          <cell r="F7289">
            <v>15</v>
          </cell>
          <cell r="J7289">
            <v>4</v>
          </cell>
        </row>
        <row r="7290">
          <cell r="F7290">
            <v>11</v>
          </cell>
          <cell r="J7290">
            <v>0</v>
          </cell>
        </row>
        <row r="7291">
          <cell r="F7291">
            <v>12</v>
          </cell>
          <cell r="J7291">
            <v>0</v>
          </cell>
        </row>
        <row r="7292">
          <cell r="F7292">
            <v>9</v>
          </cell>
          <cell r="J7292">
            <v>0</v>
          </cell>
        </row>
        <row r="7293">
          <cell r="F7293">
            <v>8</v>
          </cell>
          <cell r="J7293">
            <v>0</v>
          </cell>
        </row>
        <row r="7294">
          <cell r="F7294">
            <v>7</v>
          </cell>
          <cell r="J7294">
            <v>0</v>
          </cell>
        </row>
        <row r="7295">
          <cell r="F7295">
            <v>7</v>
          </cell>
          <cell r="J7295">
            <v>0</v>
          </cell>
        </row>
        <row r="7296">
          <cell r="F7296">
            <v>8</v>
          </cell>
          <cell r="J7296">
            <v>0</v>
          </cell>
        </row>
        <row r="7297">
          <cell r="F7297">
            <v>9</v>
          </cell>
          <cell r="J7297">
            <v>0</v>
          </cell>
        </row>
        <row r="7298">
          <cell r="F7298">
            <v>10</v>
          </cell>
          <cell r="J7298">
            <v>0</v>
          </cell>
        </row>
        <row r="7299">
          <cell r="F7299">
            <v>10</v>
          </cell>
          <cell r="J7299">
            <v>0</v>
          </cell>
        </row>
        <row r="7300">
          <cell r="F7300">
            <v>11</v>
          </cell>
          <cell r="J7300">
            <v>0</v>
          </cell>
        </row>
        <row r="7301">
          <cell r="F7301">
            <v>9</v>
          </cell>
          <cell r="J7301">
            <v>0</v>
          </cell>
        </row>
        <row r="7302">
          <cell r="F7302">
            <v>3</v>
          </cell>
          <cell r="J7302">
            <v>0</v>
          </cell>
        </row>
        <row r="7303">
          <cell r="F7303">
            <v>5</v>
          </cell>
          <cell r="J7303">
            <v>0</v>
          </cell>
        </row>
        <row r="7304">
          <cell r="F7304">
            <v>4</v>
          </cell>
          <cell r="J7304">
            <v>0</v>
          </cell>
        </row>
        <row r="7305">
          <cell r="F7305">
            <v>4</v>
          </cell>
          <cell r="J7305">
            <v>0</v>
          </cell>
        </row>
        <row r="7306">
          <cell r="F7306">
            <v>7</v>
          </cell>
          <cell r="J7306">
            <v>0</v>
          </cell>
        </row>
        <row r="7307">
          <cell r="F7307">
            <v>7</v>
          </cell>
          <cell r="J7307">
            <v>0</v>
          </cell>
        </row>
        <row r="7308">
          <cell r="F7308">
            <v>7</v>
          </cell>
          <cell r="J7308">
            <v>0</v>
          </cell>
        </row>
        <row r="7309">
          <cell r="F7309">
            <v>2</v>
          </cell>
          <cell r="J7309">
            <v>0</v>
          </cell>
        </row>
        <row r="7310">
          <cell r="F7310">
            <v>1</v>
          </cell>
          <cell r="J7310">
            <v>0</v>
          </cell>
        </row>
        <row r="7311">
          <cell r="F7311">
            <v>5</v>
          </cell>
          <cell r="J7311">
            <v>0</v>
          </cell>
        </row>
        <row r="7312">
          <cell r="F7312">
            <v>29</v>
          </cell>
          <cell r="J7312">
            <v>0</v>
          </cell>
        </row>
        <row r="7313">
          <cell r="F7313">
            <v>35</v>
          </cell>
          <cell r="J7313">
            <v>0</v>
          </cell>
        </row>
        <row r="7314">
          <cell r="F7314">
            <v>42</v>
          </cell>
          <cell r="J7314">
            <v>0</v>
          </cell>
        </row>
        <row r="7315">
          <cell r="F7315">
            <v>35</v>
          </cell>
          <cell r="J7315">
            <v>0</v>
          </cell>
        </row>
        <row r="7316">
          <cell r="F7316">
            <v>42</v>
          </cell>
          <cell r="J7316">
            <v>0</v>
          </cell>
        </row>
        <row r="7317">
          <cell r="F7317">
            <v>36</v>
          </cell>
          <cell r="J7317">
            <v>0</v>
          </cell>
        </row>
        <row r="7318">
          <cell r="F7318">
            <v>33</v>
          </cell>
          <cell r="J7318">
            <v>0</v>
          </cell>
        </row>
        <row r="7319">
          <cell r="F7319">
            <v>38</v>
          </cell>
          <cell r="J7319">
            <v>0</v>
          </cell>
        </row>
        <row r="7320">
          <cell r="F7320">
            <v>24</v>
          </cell>
          <cell r="J7320">
            <v>0</v>
          </cell>
        </row>
        <row r="7321">
          <cell r="F7321">
            <v>29</v>
          </cell>
          <cell r="J7321">
            <v>0</v>
          </cell>
        </row>
        <row r="7322">
          <cell r="F7322">
            <v>37</v>
          </cell>
          <cell r="J7322">
            <v>0</v>
          </cell>
        </row>
        <row r="7323">
          <cell r="F7323">
            <v>43</v>
          </cell>
          <cell r="J7323">
            <v>0</v>
          </cell>
        </row>
        <row r="7324">
          <cell r="F7324">
            <v>1</v>
          </cell>
          <cell r="J7324">
            <v>0</v>
          </cell>
        </row>
        <row r="7325">
          <cell r="F7325">
            <v>8</v>
          </cell>
          <cell r="J7325">
            <v>0</v>
          </cell>
        </row>
        <row r="7326">
          <cell r="F7326">
            <v>10</v>
          </cell>
          <cell r="J7326">
            <v>0</v>
          </cell>
        </row>
        <row r="7327">
          <cell r="F7327">
            <v>10</v>
          </cell>
          <cell r="J7327">
            <v>0</v>
          </cell>
        </row>
        <row r="7328">
          <cell r="F7328">
            <v>15</v>
          </cell>
          <cell r="J7328">
            <v>0</v>
          </cell>
        </row>
        <row r="7329">
          <cell r="F7329">
            <v>10</v>
          </cell>
          <cell r="J7329">
            <v>0</v>
          </cell>
        </row>
        <row r="7330">
          <cell r="F7330">
            <v>1</v>
          </cell>
          <cell r="J7330">
            <v>0</v>
          </cell>
        </row>
        <row r="7331">
          <cell r="F7331">
            <v>5</v>
          </cell>
          <cell r="J7331">
            <v>0</v>
          </cell>
        </row>
        <row r="7332">
          <cell r="F7332">
            <v>1</v>
          </cell>
          <cell r="J7332">
            <v>0</v>
          </cell>
        </row>
        <row r="7333">
          <cell r="F7333">
            <v>8</v>
          </cell>
          <cell r="J7333">
            <v>0</v>
          </cell>
        </row>
        <row r="7334">
          <cell r="F7334">
            <v>10</v>
          </cell>
          <cell r="J7334">
            <v>0</v>
          </cell>
        </row>
        <row r="7335">
          <cell r="F7335">
            <v>10</v>
          </cell>
          <cell r="J7335">
            <v>0</v>
          </cell>
        </row>
        <row r="7336">
          <cell r="F7336">
            <v>15</v>
          </cell>
          <cell r="J7336">
            <v>0</v>
          </cell>
        </row>
        <row r="7337">
          <cell r="F7337">
            <v>10</v>
          </cell>
          <cell r="J7337">
            <v>0</v>
          </cell>
        </row>
        <row r="7338">
          <cell r="F7338">
            <v>1</v>
          </cell>
          <cell r="J7338">
            <v>0</v>
          </cell>
        </row>
        <row r="7339">
          <cell r="F7339">
            <v>6</v>
          </cell>
          <cell r="J7339">
            <v>0</v>
          </cell>
        </row>
        <row r="7340">
          <cell r="F7340">
            <v>50</v>
          </cell>
          <cell r="J7340">
            <v>0</v>
          </cell>
        </row>
        <row r="7341">
          <cell r="F7341">
            <v>79</v>
          </cell>
          <cell r="J7341">
            <v>0</v>
          </cell>
        </row>
        <row r="7342">
          <cell r="F7342">
            <v>85</v>
          </cell>
          <cell r="J7342">
            <v>0</v>
          </cell>
        </row>
        <row r="7343">
          <cell r="F7343">
            <v>84</v>
          </cell>
          <cell r="J7343">
            <v>0</v>
          </cell>
        </row>
        <row r="7344">
          <cell r="F7344">
            <v>92</v>
          </cell>
          <cell r="J7344">
            <v>0</v>
          </cell>
        </row>
        <row r="7345">
          <cell r="F7345">
            <v>90</v>
          </cell>
          <cell r="J7345">
            <v>0</v>
          </cell>
        </row>
        <row r="7346">
          <cell r="F7346">
            <v>91</v>
          </cell>
          <cell r="J7346">
            <v>0</v>
          </cell>
        </row>
        <row r="7347">
          <cell r="F7347">
            <v>99</v>
          </cell>
          <cell r="J7347">
            <v>0</v>
          </cell>
        </row>
        <row r="7348">
          <cell r="F7348">
            <v>79</v>
          </cell>
          <cell r="J7348">
            <v>13</v>
          </cell>
        </row>
        <row r="7349">
          <cell r="F7349">
            <v>83</v>
          </cell>
          <cell r="J7349">
            <v>0</v>
          </cell>
        </row>
        <row r="7350">
          <cell r="F7350">
            <v>69</v>
          </cell>
          <cell r="J7350">
            <v>0</v>
          </cell>
        </row>
        <row r="7351">
          <cell r="F7351">
            <v>68</v>
          </cell>
          <cell r="J7351">
            <v>0</v>
          </cell>
        </row>
        <row r="7352">
          <cell r="F7352">
            <v>51</v>
          </cell>
          <cell r="J7352">
            <v>5</v>
          </cell>
        </row>
        <row r="7353">
          <cell r="F7353">
            <v>79</v>
          </cell>
          <cell r="J7353">
            <v>0</v>
          </cell>
        </row>
        <row r="7354">
          <cell r="F7354">
            <v>84</v>
          </cell>
          <cell r="J7354">
            <v>0</v>
          </cell>
        </row>
        <row r="7355">
          <cell r="F7355">
            <v>89</v>
          </cell>
          <cell r="J7355">
            <v>0</v>
          </cell>
        </row>
        <row r="7356">
          <cell r="F7356">
            <v>92</v>
          </cell>
          <cell r="J7356">
            <v>0</v>
          </cell>
        </row>
        <row r="7357">
          <cell r="F7357">
            <v>92</v>
          </cell>
          <cell r="J7357">
            <v>0</v>
          </cell>
        </row>
        <row r="7358">
          <cell r="F7358">
            <v>95</v>
          </cell>
          <cell r="J7358">
            <v>0</v>
          </cell>
        </row>
        <row r="7359">
          <cell r="F7359">
            <v>99</v>
          </cell>
          <cell r="J7359">
            <v>0</v>
          </cell>
        </row>
        <row r="7360">
          <cell r="F7360">
            <v>79</v>
          </cell>
          <cell r="J7360">
            <v>0</v>
          </cell>
        </row>
        <row r="7361">
          <cell r="F7361">
            <v>84</v>
          </cell>
          <cell r="J7361">
            <v>0</v>
          </cell>
        </row>
        <row r="7362">
          <cell r="F7362">
            <v>69</v>
          </cell>
          <cell r="J7362">
            <v>0</v>
          </cell>
        </row>
        <row r="7363">
          <cell r="F7363">
            <v>68</v>
          </cell>
          <cell r="J7363">
            <v>0</v>
          </cell>
        </row>
        <row r="7364">
          <cell r="F7364">
            <v>3</v>
          </cell>
          <cell r="J7364">
            <v>0</v>
          </cell>
        </row>
        <row r="7365">
          <cell r="F7365">
            <v>4</v>
          </cell>
          <cell r="J7365">
            <v>0</v>
          </cell>
        </row>
        <row r="7366">
          <cell r="F7366">
            <v>5</v>
          </cell>
          <cell r="J7366">
            <v>38</v>
          </cell>
        </row>
        <row r="7367">
          <cell r="F7367">
            <v>7</v>
          </cell>
          <cell r="J7367">
            <v>0</v>
          </cell>
        </row>
        <row r="7368">
          <cell r="F7368">
            <v>5</v>
          </cell>
          <cell r="J7368">
            <v>0</v>
          </cell>
        </row>
        <row r="7369">
          <cell r="F7369">
            <v>5</v>
          </cell>
          <cell r="J7369">
            <v>0</v>
          </cell>
        </row>
        <row r="7370">
          <cell r="F7370">
            <v>5</v>
          </cell>
          <cell r="J7370">
            <v>0</v>
          </cell>
        </row>
        <row r="7371">
          <cell r="F7371">
            <v>5</v>
          </cell>
          <cell r="J7371">
            <v>0</v>
          </cell>
        </row>
        <row r="7372">
          <cell r="F7372">
            <v>5</v>
          </cell>
          <cell r="J7372">
            <v>0</v>
          </cell>
        </row>
        <row r="7373">
          <cell r="F7373">
            <v>5</v>
          </cell>
          <cell r="J7373">
            <v>0</v>
          </cell>
        </row>
        <row r="7374">
          <cell r="F7374">
            <v>3</v>
          </cell>
          <cell r="J7374">
            <v>0</v>
          </cell>
        </row>
        <row r="7375">
          <cell r="F7375">
            <v>4</v>
          </cell>
          <cell r="J7375">
            <v>2</v>
          </cell>
        </row>
        <row r="7376">
          <cell r="F7376">
            <v>1</v>
          </cell>
          <cell r="J7376">
            <v>0</v>
          </cell>
        </row>
        <row r="7377">
          <cell r="F7377">
            <v>1</v>
          </cell>
          <cell r="J7377">
            <v>0</v>
          </cell>
        </row>
        <row r="7378">
          <cell r="F7378">
            <v>2</v>
          </cell>
          <cell r="J7378">
            <v>0</v>
          </cell>
        </row>
        <row r="7379">
          <cell r="F7379">
            <v>1</v>
          </cell>
          <cell r="J7379">
            <v>0</v>
          </cell>
        </row>
        <row r="7380">
          <cell r="F7380">
            <v>1</v>
          </cell>
          <cell r="J7380">
            <v>0</v>
          </cell>
        </row>
        <row r="7381">
          <cell r="F7381">
            <v>2</v>
          </cell>
          <cell r="J7381">
            <v>0</v>
          </cell>
        </row>
        <row r="7382">
          <cell r="F7382">
            <v>2</v>
          </cell>
          <cell r="J7382">
            <v>0</v>
          </cell>
        </row>
        <row r="7383">
          <cell r="F7383">
            <v>1</v>
          </cell>
          <cell r="J7383">
            <v>0</v>
          </cell>
        </row>
        <row r="7384">
          <cell r="F7384">
            <v>3</v>
          </cell>
          <cell r="J7384">
            <v>0</v>
          </cell>
        </row>
        <row r="7385">
          <cell r="F7385">
            <v>4</v>
          </cell>
          <cell r="J7385">
            <v>0</v>
          </cell>
        </row>
        <row r="7386">
          <cell r="F7386">
            <v>5</v>
          </cell>
          <cell r="J7386">
            <v>0</v>
          </cell>
        </row>
        <row r="7387">
          <cell r="F7387">
            <v>7</v>
          </cell>
          <cell r="J7387">
            <v>0</v>
          </cell>
        </row>
        <row r="7388">
          <cell r="F7388">
            <v>5</v>
          </cell>
          <cell r="J7388">
            <v>0</v>
          </cell>
        </row>
        <row r="7389">
          <cell r="F7389">
            <v>5</v>
          </cell>
          <cell r="J7389">
            <v>0</v>
          </cell>
        </row>
        <row r="7390">
          <cell r="F7390">
            <v>5</v>
          </cell>
          <cell r="J7390">
            <v>0</v>
          </cell>
        </row>
        <row r="7391">
          <cell r="F7391">
            <v>5</v>
          </cell>
          <cell r="J7391">
            <v>0</v>
          </cell>
        </row>
        <row r="7392">
          <cell r="F7392">
            <v>5</v>
          </cell>
          <cell r="J7392">
            <v>0</v>
          </cell>
        </row>
        <row r="7393">
          <cell r="F7393">
            <v>5</v>
          </cell>
          <cell r="J7393">
            <v>0</v>
          </cell>
        </row>
        <row r="7394">
          <cell r="F7394">
            <v>3</v>
          </cell>
          <cell r="J7394">
            <v>0</v>
          </cell>
        </row>
        <row r="7395">
          <cell r="F7395">
            <v>4</v>
          </cell>
          <cell r="J7395">
            <v>2</v>
          </cell>
        </row>
        <row r="7396">
          <cell r="F7396">
            <v>1</v>
          </cell>
          <cell r="J7396">
            <v>0</v>
          </cell>
        </row>
        <row r="7397">
          <cell r="F7397">
            <v>1</v>
          </cell>
          <cell r="J7397">
            <v>0</v>
          </cell>
        </row>
        <row r="7398">
          <cell r="F7398">
            <v>1</v>
          </cell>
          <cell r="J7398">
            <v>0</v>
          </cell>
        </row>
        <row r="7399">
          <cell r="F7399">
            <v>1</v>
          </cell>
          <cell r="J7399">
            <v>0</v>
          </cell>
        </row>
        <row r="7400">
          <cell r="F7400">
            <v>2</v>
          </cell>
          <cell r="J7400">
            <v>0</v>
          </cell>
        </row>
        <row r="7401">
          <cell r="F7401">
            <v>2</v>
          </cell>
          <cell r="J7401">
            <v>0</v>
          </cell>
        </row>
        <row r="7402">
          <cell r="F7402">
            <v>2</v>
          </cell>
          <cell r="J7402">
            <v>0</v>
          </cell>
        </row>
        <row r="7403">
          <cell r="F7403">
            <v>1</v>
          </cell>
          <cell r="J7403">
            <v>0</v>
          </cell>
        </row>
        <row r="7404">
          <cell r="F7404">
            <v>2</v>
          </cell>
          <cell r="J7404">
            <v>0</v>
          </cell>
        </row>
        <row r="7405">
          <cell r="F7405">
            <v>3</v>
          </cell>
          <cell r="J7405">
            <v>0</v>
          </cell>
        </row>
        <row r="7406">
          <cell r="F7406">
            <v>2</v>
          </cell>
          <cell r="J7406">
            <v>0</v>
          </cell>
        </row>
        <row r="7407">
          <cell r="F7407">
            <v>1</v>
          </cell>
          <cell r="J7407">
            <v>0</v>
          </cell>
        </row>
        <row r="7408">
          <cell r="F7408">
            <v>2</v>
          </cell>
          <cell r="J7408">
            <v>0</v>
          </cell>
        </row>
        <row r="7409">
          <cell r="F7409">
            <v>3</v>
          </cell>
          <cell r="J7409">
            <v>0</v>
          </cell>
        </row>
        <row r="7410">
          <cell r="F7410">
            <v>3</v>
          </cell>
          <cell r="J7410">
            <v>0</v>
          </cell>
        </row>
        <row r="7411">
          <cell r="F7411">
            <v>2</v>
          </cell>
          <cell r="J7411">
            <v>0</v>
          </cell>
        </row>
        <row r="7412">
          <cell r="F7412">
            <v>2</v>
          </cell>
          <cell r="J7412">
            <v>0</v>
          </cell>
        </row>
        <row r="7413">
          <cell r="F7413">
            <v>3</v>
          </cell>
          <cell r="J7413">
            <v>0</v>
          </cell>
        </row>
        <row r="7414">
          <cell r="F7414">
            <v>1</v>
          </cell>
          <cell r="J7414">
            <v>0</v>
          </cell>
        </row>
        <row r="7415">
          <cell r="F7415">
            <v>1</v>
          </cell>
          <cell r="J7415">
            <v>0</v>
          </cell>
        </row>
        <row r="7416">
          <cell r="F7416">
            <v>1</v>
          </cell>
          <cell r="J7416">
            <v>90</v>
          </cell>
        </row>
        <row r="7417">
          <cell r="F7417">
            <v>1</v>
          </cell>
          <cell r="J7417">
            <v>90</v>
          </cell>
        </row>
        <row r="7418">
          <cell r="F7418">
            <v>1</v>
          </cell>
          <cell r="J7418">
            <v>0</v>
          </cell>
        </row>
        <row r="7419">
          <cell r="F7419">
            <v>1</v>
          </cell>
          <cell r="J7419">
            <v>0</v>
          </cell>
        </row>
        <row r="7420">
          <cell r="F7420">
            <v>2</v>
          </cell>
          <cell r="J7420">
            <v>0</v>
          </cell>
        </row>
        <row r="7421">
          <cell r="F7421">
            <v>3</v>
          </cell>
          <cell r="J7421">
            <v>2</v>
          </cell>
        </row>
        <row r="7422">
          <cell r="F7422">
            <v>2</v>
          </cell>
          <cell r="J7422">
            <v>0</v>
          </cell>
        </row>
        <row r="7423">
          <cell r="F7423">
            <v>1</v>
          </cell>
          <cell r="J7423">
            <v>0</v>
          </cell>
        </row>
        <row r="7424">
          <cell r="F7424">
            <v>3</v>
          </cell>
          <cell r="J7424">
            <v>0</v>
          </cell>
        </row>
        <row r="7425">
          <cell r="F7425">
            <v>1</v>
          </cell>
          <cell r="J7425">
            <v>0</v>
          </cell>
        </row>
        <row r="7426">
          <cell r="F7426">
            <v>2</v>
          </cell>
          <cell r="J7426">
            <v>0</v>
          </cell>
        </row>
        <row r="7427">
          <cell r="F7427">
            <v>1</v>
          </cell>
          <cell r="J7427">
            <v>0</v>
          </cell>
        </row>
        <row r="7428">
          <cell r="F7428">
            <v>2</v>
          </cell>
          <cell r="J7428">
            <v>0</v>
          </cell>
        </row>
        <row r="7429">
          <cell r="F7429">
            <v>5</v>
          </cell>
          <cell r="J7429">
            <v>0</v>
          </cell>
        </row>
        <row r="7430">
          <cell r="F7430">
            <v>2</v>
          </cell>
          <cell r="J7430">
            <v>0</v>
          </cell>
        </row>
        <row r="7431">
          <cell r="F7431">
            <v>6</v>
          </cell>
          <cell r="J7431">
            <v>0</v>
          </cell>
        </row>
        <row r="7432">
          <cell r="F7432">
            <v>8</v>
          </cell>
          <cell r="J7432">
            <v>0</v>
          </cell>
        </row>
        <row r="7433">
          <cell r="F7433">
            <v>6</v>
          </cell>
          <cell r="J7433">
            <v>0</v>
          </cell>
        </row>
        <row r="7434">
          <cell r="F7434">
            <v>6</v>
          </cell>
          <cell r="J7434">
            <v>8</v>
          </cell>
        </row>
        <row r="7435">
          <cell r="F7435">
            <v>6</v>
          </cell>
          <cell r="J7435">
            <v>0</v>
          </cell>
        </row>
        <row r="7436">
          <cell r="F7436">
            <v>7</v>
          </cell>
          <cell r="J7436">
            <v>0</v>
          </cell>
        </row>
        <row r="7437">
          <cell r="F7437">
            <v>10</v>
          </cell>
          <cell r="J7437">
            <v>1</v>
          </cell>
        </row>
        <row r="7438">
          <cell r="F7438">
            <v>12</v>
          </cell>
          <cell r="J7438">
            <v>0</v>
          </cell>
        </row>
        <row r="7439">
          <cell r="F7439">
            <v>9</v>
          </cell>
          <cell r="J7439">
            <v>0</v>
          </cell>
        </row>
        <row r="7440">
          <cell r="F7440">
            <v>7</v>
          </cell>
          <cell r="J7440">
            <v>0</v>
          </cell>
        </row>
        <row r="7441">
          <cell r="F7441">
            <v>7</v>
          </cell>
          <cell r="J7441">
            <v>0</v>
          </cell>
        </row>
        <row r="7442">
          <cell r="F7442">
            <v>4</v>
          </cell>
          <cell r="J7442">
            <v>0</v>
          </cell>
        </row>
        <row r="7443">
          <cell r="F7443">
            <v>7</v>
          </cell>
          <cell r="J7443">
            <v>0</v>
          </cell>
        </row>
        <row r="7444">
          <cell r="F7444">
            <v>8</v>
          </cell>
          <cell r="J7444">
            <v>0</v>
          </cell>
        </row>
        <row r="7445">
          <cell r="F7445">
            <v>7</v>
          </cell>
          <cell r="J7445">
            <v>0</v>
          </cell>
        </row>
        <row r="7446">
          <cell r="F7446">
            <v>4</v>
          </cell>
          <cell r="J7446">
            <v>0</v>
          </cell>
        </row>
        <row r="7447">
          <cell r="F7447">
            <v>4</v>
          </cell>
          <cell r="J7447">
            <v>0</v>
          </cell>
        </row>
        <row r="7448">
          <cell r="F7448">
            <v>5</v>
          </cell>
          <cell r="J7448">
            <v>0</v>
          </cell>
        </row>
        <row r="7449">
          <cell r="F7449">
            <v>14</v>
          </cell>
          <cell r="J7449">
            <v>0</v>
          </cell>
        </row>
        <row r="7450">
          <cell r="F7450">
            <v>7</v>
          </cell>
          <cell r="J7450">
            <v>0</v>
          </cell>
        </row>
        <row r="7451">
          <cell r="F7451">
            <v>9</v>
          </cell>
          <cell r="J7451">
            <v>0</v>
          </cell>
        </row>
        <row r="7452">
          <cell r="F7452">
            <v>7</v>
          </cell>
          <cell r="J7452">
            <v>0</v>
          </cell>
        </row>
        <row r="7453">
          <cell r="F7453">
            <v>9</v>
          </cell>
          <cell r="J7453">
            <v>0</v>
          </cell>
        </row>
        <row r="7454">
          <cell r="F7454">
            <v>4</v>
          </cell>
          <cell r="J7454">
            <v>0</v>
          </cell>
        </row>
        <row r="7455">
          <cell r="F7455">
            <v>4</v>
          </cell>
          <cell r="J7455">
            <v>0</v>
          </cell>
        </row>
        <row r="7456">
          <cell r="F7456">
            <v>4</v>
          </cell>
          <cell r="J7456">
            <v>0</v>
          </cell>
        </row>
        <row r="7457">
          <cell r="F7457">
            <v>5</v>
          </cell>
          <cell r="J7457">
            <v>0</v>
          </cell>
        </row>
        <row r="7458">
          <cell r="F7458">
            <v>8</v>
          </cell>
          <cell r="J7458">
            <v>0</v>
          </cell>
        </row>
        <row r="7459">
          <cell r="F7459">
            <v>8</v>
          </cell>
          <cell r="J7459">
            <v>0</v>
          </cell>
        </row>
        <row r="7460">
          <cell r="F7460">
            <v>7</v>
          </cell>
          <cell r="J7460">
            <v>0</v>
          </cell>
        </row>
        <row r="7461">
          <cell r="F7461">
            <v>7</v>
          </cell>
          <cell r="J7461">
            <v>0</v>
          </cell>
        </row>
        <row r="7462">
          <cell r="F7462">
            <v>7</v>
          </cell>
          <cell r="J7462">
            <v>0</v>
          </cell>
        </row>
        <row r="7463">
          <cell r="F7463">
            <v>7</v>
          </cell>
          <cell r="J7463">
            <v>0</v>
          </cell>
        </row>
        <row r="7464">
          <cell r="F7464">
            <v>3</v>
          </cell>
          <cell r="J7464">
            <v>0</v>
          </cell>
        </row>
        <row r="7465">
          <cell r="F7465">
            <v>15</v>
          </cell>
          <cell r="J7465">
            <v>0</v>
          </cell>
        </row>
        <row r="7466">
          <cell r="F7466">
            <v>22</v>
          </cell>
          <cell r="J7466">
            <v>0</v>
          </cell>
        </row>
        <row r="7467">
          <cell r="F7467">
            <v>20</v>
          </cell>
          <cell r="J7467">
            <v>0</v>
          </cell>
        </row>
        <row r="7468">
          <cell r="F7468">
            <v>9</v>
          </cell>
          <cell r="J7468">
            <v>0</v>
          </cell>
        </row>
        <row r="7469">
          <cell r="F7469">
            <v>6</v>
          </cell>
          <cell r="J7469">
            <v>0</v>
          </cell>
        </row>
        <row r="7470">
          <cell r="F7470">
            <v>15</v>
          </cell>
          <cell r="J7470">
            <v>0</v>
          </cell>
        </row>
        <row r="7471">
          <cell r="F7471">
            <v>9</v>
          </cell>
          <cell r="J7471">
            <v>0</v>
          </cell>
        </row>
        <row r="7472">
          <cell r="F7472">
            <v>3</v>
          </cell>
          <cell r="J7472">
            <v>0</v>
          </cell>
        </row>
        <row r="7473">
          <cell r="F7473">
            <v>13</v>
          </cell>
          <cell r="J7473">
            <v>0</v>
          </cell>
        </row>
        <row r="7474">
          <cell r="F7474">
            <v>14</v>
          </cell>
          <cell r="J7474">
            <v>0</v>
          </cell>
        </row>
        <row r="7475">
          <cell r="F7475">
            <v>16</v>
          </cell>
          <cell r="J7475">
            <v>0</v>
          </cell>
        </row>
        <row r="7476">
          <cell r="F7476">
            <v>7</v>
          </cell>
          <cell r="J7476">
            <v>0</v>
          </cell>
        </row>
        <row r="7477">
          <cell r="F7477">
            <v>12</v>
          </cell>
          <cell r="J7477">
            <v>0</v>
          </cell>
        </row>
        <row r="7478">
          <cell r="F7478">
            <v>4</v>
          </cell>
          <cell r="J7478">
            <v>0</v>
          </cell>
        </row>
        <row r="7479">
          <cell r="F7479">
            <v>10</v>
          </cell>
          <cell r="J7479">
            <v>0</v>
          </cell>
        </row>
        <row r="7480">
          <cell r="F7480">
            <v>4</v>
          </cell>
          <cell r="J7480">
            <v>0</v>
          </cell>
        </row>
        <row r="7481">
          <cell r="F7481">
            <v>23</v>
          </cell>
          <cell r="J7481">
            <v>0</v>
          </cell>
        </row>
        <row r="7482">
          <cell r="F7482">
            <v>42</v>
          </cell>
          <cell r="J7482">
            <v>0</v>
          </cell>
        </row>
        <row r="7483">
          <cell r="F7483">
            <v>19</v>
          </cell>
          <cell r="J7483">
            <v>0</v>
          </cell>
        </row>
        <row r="7484">
          <cell r="F7484">
            <v>13</v>
          </cell>
          <cell r="J7484">
            <v>0</v>
          </cell>
        </row>
        <row r="7485">
          <cell r="F7485">
            <v>6</v>
          </cell>
          <cell r="J7485">
            <v>0</v>
          </cell>
        </row>
        <row r="7486">
          <cell r="F7486">
            <v>21</v>
          </cell>
          <cell r="J7486">
            <v>1500</v>
          </cell>
        </row>
        <row r="7487">
          <cell r="F7487">
            <v>1</v>
          </cell>
          <cell r="J7487">
            <v>0</v>
          </cell>
        </row>
        <row r="7488">
          <cell r="F7488">
            <v>2</v>
          </cell>
          <cell r="J7488">
            <v>0</v>
          </cell>
        </row>
        <row r="7489">
          <cell r="F7489">
            <v>9</v>
          </cell>
          <cell r="J7489">
            <v>0</v>
          </cell>
        </row>
        <row r="7490">
          <cell r="F7490">
            <v>10</v>
          </cell>
          <cell r="J7490">
            <v>1</v>
          </cell>
        </row>
        <row r="7491">
          <cell r="F7491">
            <v>11</v>
          </cell>
          <cell r="J7491">
            <v>0</v>
          </cell>
        </row>
        <row r="7492">
          <cell r="F7492">
            <v>7</v>
          </cell>
          <cell r="J7492">
            <v>0</v>
          </cell>
        </row>
        <row r="7493">
          <cell r="F7493">
            <v>10</v>
          </cell>
          <cell r="J7493">
            <v>0</v>
          </cell>
        </row>
        <row r="7494">
          <cell r="F7494">
            <v>7</v>
          </cell>
          <cell r="J7494">
            <v>0</v>
          </cell>
        </row>
        <row r="7495">
          <cell r="F7495">
            <v>9</v>
          </cell>
          <cell r="J7495">
            <v>0</v>
          </cell>
        </row>
        <row r="7496">
          <cell r="F7496">
            <v>9</v>
          </cell>
          <cell r="J7496">
            <v>0</v>
          </cell>
        </row>
        <row r="7497">
          <cell r="F7497">
            <v>7</v>
          </cell>
          <cell r="J7497">
            <v>0</v>
          </cell>
        </row>
        <row r="7498">
          <cell r="F7498">
            <v>10</v>
          </cell>
          <cell r="J7498">
            <v>0</v>
          </cell>
        </row>
        <row r="7499">
          <cell r="F7499">
            <v>1</v>
          </cell>
          <cell r="J7499">
            <v>0</v>
          </cell>
        </row>
        <row r="7500">
          <cell r="F7500">
            <v>3</v>
          </cell>
          <cell r="J7500">
            <v>0</v>
          </cell>
        </row>
        <row r="7501">
          <cell r="F7501">
            <v>3</v>
          </cell>
          <cell r="J7501">
            <v>0</v>
          </cell>
        </row>
        <row r="7502">
          <cell r="F7502">
            <v>1</v>
          </cell>
          <cell r="J7502">
            <v>0</v>
          </cell>
        </row>
        <row r="7503">
          <cell r="F7503">
            <v>2</v>
          </cell>
          <cell r="J7503">
            <v>0</v>
          </cell>
        </row>
        <row r="7504">
          <cell r="F7504">
            <v>7</v>
          </cell>
          <cell r="J7504">
            <v>0</v>
          </cell>
        </row>
        <row r="7505">
          <cell r="F7505">
            <v>11</v>
          </cell>
          <cell r="J7505">
            <v>0</v>
          </cell>
        </row>
        <row r="7506">
          <cell r="F7506">
            <v>10</v>
          </cell>
          <cell r="J7506">
            <v>0</v>
          </cell>
        </row>
        <row r="7507">
          <cell r="F7507">
            <v>7</v>
          </cell>
          <cell r="J7507">
            <v>0</v>
          </cell>
        </row>
        <row r="7508">
          <cell r="F7508">
            <v>10</v>
          </cell>
          <cell r="J7508">
            <v>0</v>
          </cell>
        </row>
        <row r="7509">
          <cell r="F7509">
            <v>1</v>
          </cell>
          <cell r="J7509">
            <v>0</v>
          </cell>
        </row>
      </sheetData>
      <sheetData sheetId="1" refreshError="1"/>
      <sheetData sheetId="2">
        <row r="5">
          <cell r="F5">
            <v>3</v>
          </cell>
        </row>
      </sheetData>
      <sheetData sheetId="3"/>
      <sheetData sheetId="4">
        <row r="5">
          <cell r="F5">
            <v>3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1D"/>
      <sheetName val="HM2G"/>
      <sheetName val="HM3H"/>
      <sheetName val="HM4N"/>
      <sheetName val="Sheet1"/>
      <sheetName val="MASTER"/>
      <sheetName val="MASTER (3)"/>
      <sheetName val="MODELS WITH DUPLICATE REMOVED"/>
      <sheetName val="Sheet3"/>
      <sheetName val="Sheet2"/>
      <sheetName val="Sheet6"/>
    </sheetNames>
    <sheetDataSet>
      <sheetData sheetId="0" refreshError="1"/>
      <sheetData sheetId="1" refreshError="1"/>
      <sheetData sheetId="2" refreshError="1">
        <row r="5">
          <cell r="C5" t="str">
            <v>11204-178-3000</v>
          </cell>
          <cell r="D5" t="str">
            <v>JOINT BREATHER</v>
          </cell>
          <cell r="E5" t="str">
            <v>COMP-T1</v>
          </cell>
          <cell r="F5" t="str">
            <v>PC</v>
          </cell>
          <cell r="G5" t="str">
            <v>RMAT</v>
          </cell>
          <cell r="H5">
            <v>0</v>
          </cell>
          <cell r="I5">
            <v>0</v>
          </cell>
          <cell r="J5">
            <v>2</v>
          </cell>
          <cell r="K5">
            <v>2</v>
          </cell>
          <cell r="L5">
            <v>1</v>
          </cell>
          <cell r="M5">
            <v>1</v>
          </cell>
        </row>
        <row r="6">
          <cell r="C6" t="str">
            <v>11204-178-3000</v>
          </cell>
          <cell r="D6" t="str">
            <v>JOINT BREATHER</v>
          </cell>
          <cell r="E6" t="str">
            <v>COMP-T1</v>
          </cell>
          <cell r="F6" t="str">
            <v>PC</v>
          </cell>
          <cell r="G6" t="str">
            <v>RMAT</v>
          </cell>
          <cell r="H6">
            <v>0</v>
          </cell>
          <cell r="I6">
            <v>0</v>
          </cell>
          <cell r="J6">
            <v>2</v>
          </cell>
          <cell r="K6">
            <v>2</v>
          </cell>
          <cell r="L6">
            <v>1</v>
          </cell>
          <cell r="M6">
            <v>1</v>
          </cell>
        </row>
        <row r="7">
          <cell r="C7" t="str">
            <v>11217-KRM-8400</v>
          </cell>
          <cell r="D7" t="str">
            <v>PLATE BRG.PUSH</v>
          </cell>
          <cell r="E7" t="str">
            <v>COMP-S5</v>
          </cell>
          <cell r="F7" t="str">
            <v>PC</v>
          </cell>
          <cell r="G7" t="str">
            <v>RMAT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C8" t="str">
            <v>12212-KRM-8400</v>
          </cell>
          <cell r="D8" t="str">
            <v>PLATE STOPPER</v>
          </cell>
          <cell r="E8" t="str">
            <v>COMP-S5</v>
          </cell>
          <cell r="F8" t="str">
            <v>PC</v>
          </cell>
          <cell r="G8" t="str">
            <v>RMAT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C9" t="str">
            <v>12212-KRM-8400</v>
          </cell>
          <cell r="D9" t="str">
            <v>PLATE STOPPER</v>
          </cell>
          <cell r="E9" t="str">
            <v>COMP-S5</v>
          </cell>
          <cell r="F9" t="str">
            <v>PC</v>
          </cell>
          <cell r="G9" t="str">
            <v>RMAT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C10" t="str">
            <v>13111-087-0000</v>
          </cell>
          <cell r="D10" t="str">
            <v>PIN PISTON</v>
          </cell>
          <cell r="E10" t="str">
            <v>COMP-P3</v>
          </cell>
          <cell r="F10" t="str">
            <v>PC</v>
          </cell>
          <cell r="G10" t="str">
            <v>RMAT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</row>
        <row r="11">
          <cell r="C11" t="str">
            <v>13111-087-0000</v>
          </cell>
          <cell r="D11" t="str">
            <v>PIN PISTON</v>
          </cell>
          <cell r="E11" t="str">
            <v>COMP-P3</v>
          </cell>
          <cell r="F11" t="str">
            <v>PC</v>
          </cell>
          <cell r="G11" t="str">
            <v>RMAT</v>
          </cell>
          <cell r="H11">
            <v>0</v>
          </cell>
          <cell r="I11">
            <v>0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</row>
        <row r="12">
          <cell r="C12" t="str">
            <v>13111-KSP-9100</v>
          </cell>
          <cell r="D12" t="str">
            <v>PIN PISTON</v>
          </cell>
          <cell r="E12" t="str">
            <v>COMP-P3</v>
          </cell>
          <cell r="F12" t="str">
            <v>PC</v>
          </cell>
          <cell r="G12" t="str">
            <v>RMAT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C13" t="str">
            <v>13380-KRM-8400</v>
          </cell>
          <cell r="D13" t="str">
            <v>PIN COMP.CRANK</v>
          </cell>
          <cell r="E13" t="str">
            <v>COMP-F3</v>
          </cell>
          <cell r="F13" t="str">
            <v>PC</v>
          </cell>
          <cell r="G13" t="str">
            <v>RMAT</v>
          </cell>
          <cell r="H13">
            <v>1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C14" t="str">
            <v>13381-KCC-9000</v>
          </cell>
          <cell r="D14" t="str">
            <v>PIN CRANK</v>
          </cell>
          <cell r="E14" t="str">
            <v>COMP-F3</v>
          </cell>
          <cell r="F14" t="str">
            <v>PC</v>
          </cell>
          <cell r="G14" t="str">
            <v>RMAT</v>
          </cell>
          <cell r="H14">
            <v>0</v>
          </cell>
          <cell r="I14">
            <v>0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</row>
        <row r="15">
          <cell r="C15" t="str">
            <v>13381-KCC-9000</v>
          </cell>
          <cell r="D15" t="str">
            <v>PIN CRANK</v>
          </cell>
          <cell r="E15" t="str">
            <v>COMP-F3</v>
          </cell>
          <cell r="F15" t="str">
            <v>PC</v>
          </cell>
          <cell r="G15" t="str">
            <v>RMAT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</row>
        <row r="16">
          <cell r="C16" t="str">
            <v>14101-KST-9410</v>
          </cell>
          <cell r="D16" t="str">
            <v>SHAFT CAM  (FINISH) - KWA</v>
          </cell>
          <cell r="E16" t="str">
            <v>COMP-C2</v>
          </cell>
          <cell r="F16" t="str">
            <v>PC</v>
          </cell>
          <cell r="G16" t="str">
            <v>SFGD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</row>
        <row r="17">
          <cell r="C17" t="str">
            <v>14101-KST-9410</v>
          </cell>
          <cell r="D17" t="str">
            <v>SHAFT CAM  (FINISH) - KWA</v>
          </cell>
          <cell r="E17" t="str">
            <v>COMP-C2</v>
          </cell>
          <cell r="F17" t="str">
            <v>PC</v>
          </cell>
          <cell r="G17" t="str">
            <v>SFGD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</row>
        <row r="18">
          <cell r="C18" t="str">
            <v>14101-KVE-9000</v>
          </cell>
          <cell r="D18" t="str">
            <v>SHAFT CAM</v>
          </cell>
          <cell r="E18" t="str">
            <v>COMP-C2</v>
          </cell>
          <cell r="F18" t="str">
            <v>PC</v>
          </cell>
          <cell r="G18" t="str">
            <v>SFGD</v>
          </cell>
          <cell r="H18">
            <v>1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C19" t="str">
            <v>14101-KVE-9000</v>
          </cell>
          <cell r="D19" t="str">
            <v>SHAFT CAM</v>
          </cell>
          <cell r="E19" t="str">
            <v>COMP-C2</v>
          </cell>
          <cell r="F19" t="str">
            <v>PC</v>
          </cell>
          <cell r="G19" t="str">
            <v>SFGD</v>
          </cell>
          <cell r="H19">
            <v>1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C20" t="str">
            <v>1443A-KSP-9100</v>
          </cell>
          <cell r="D20" t="str">
            <v>ARM VALVE ROCKER ASSY.</v>
          </cell>
          <cell r="E20" t="str">
            <v>COMP-F3</v>
          </cell>
          <cell r="F20" t="str">
            <v>PC</v>
          </cell>
          <cell r="G20" t="str">
            <v>RMAT</v>
          </cell>
          <cell r="H20">
            <v>2</v>
          </cell>
          <cell r="I20">
            <v>2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C21" t="str">
            <v>1443A-KST-9400</v>
          </cell>
          <cell r="D21" t="str">
            <v>ARM VALVE ROCKER ASSY.</v>
          </cell>
          <cell r="E21" t="str">
            <v>COMP-F3</v>
          </cell>
          <cell r="F21" t="str">
            <v>PC</v>
          </cell>
          <cell r="G21" t="str">
            <v>RMAT</v>
          </cell>
          <cell r="H21">
            <v>0</v>
          </cell>
          <cell r="I21">
            <v>0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</row>
        <row r="22">
          <cell r="C22" t="str">
            <v>1443A-KST-9400</v>
          </cell>
          <cell r="D22" t="str">
            <v>ARM VALVE ROCKER ASSY.</v>
          </cell>
          <cell r="E22" t="str">
            <v>COMP-F3</v>
          </cell>
          <cell r="F22" t="str">
            <v>PC</v>
          </cell>
          <cell r="G22" t="str">
            <v>RMAT</v>
          </cell>
          <cell r="H22">
            <v>0</v>
          </cell>
          <cell r="I22">
            <v>0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</row>
        <row r="23">
          <cell r="C23" t="str">
            <v>1443A-KST-9400</v>
          </cell>
          <cell r="D23" t="str">
            <v>ARM VALVE ROCKER ASSY.</v>
          </cell>
          <cell r="E23" t="str">
            <v>COMP-F3</v>
          </cell>
          <cell r="F23" t="str">
            <v>PC</v>
          </cell>
          <cell r="G23" t="str">
            <v>RMAT</v>
          </cell>
          <cell r="H23">
            <v>0</v>
          </cell>
          <cell r="I23">
            <v>0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</row>
        <row r="24">
          <cell r="C24" t="str">
            <v>14451-KST-9400</v>
          </cell>
          <cell r="D24" t="str">
            <v>SHAFT ROCKER ARM</v>
          </cell>
          <cell r="E24" t="str">
            <v>COMP-T1</v>
          </cell>
          <cell r="F24" t="str">
            <v>PC</v>
          </cell>
          <cell r="G24" t="str">
            <v>RMAT</v>
          </cell>
          <cell r="H24">
            <v>0</v>
          </cell>
          <cell r="I24">
            <v>0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</row>
        <row r="25">
          <cell r="C25" t="str">
            <v>14451-KST-9400</v>
          </cell>
          <cell r="D25" t="str">
            <v>SHAFT ROCKER ARM</v>
          </cell>
          <cell r="E25" t="str">
            <v>COMP-T1</v>
          </cell>
          <cell r="F25" t="str">
            <v>PC</v>
          </cell>
          <cell r="G25" t="str">
            <v>RMAT</v>
          </cell>
          <cell r="H25">
            <v>0</v>
          </cell>
          <cell r="I25">
            <v>0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</row>
        <row r="26">
          <cell r="C26" t="str">
            <v>14451-KST-9400</v>
          </cell>
          <cell r="D26" t="str">
            <v>SHAFT ROCKER ARM</v>
          </cell>
          <cell r="E26" t="str">
            <v>COMP-T1</v>
          </cell>
          <cell r="F26" t="str">
            <v>PC</v>
          </cell>
          <cell r="G26" t="str">
            <v>RMAT</v>
          </cell>
          <cell r="H26">
            <v>0</v>
          </cell>
          <cell r="I26">
            <v>0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</row>
        <row r="27">
          <cell r="C27" t="str">
            <v>14500-035-0200</v>
          </cell>
          <cell r="D27" t="str">
            <v>ARM COMP.CAM CHAIN TENSIONER</v>
          </cell>
          <cell r="E27" t="str">
            <v>COMP-A</v>
          </cell>
          <cell r="F27" t="str">
            <v>PC</v>
          </cell>
          <cell r="G27" t="str">
            <v>RMAT</v>
          </cell>
          <cell r="H27">
            <v>0</v>
          </cell>
          <cell r="I27">
            <v>0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14500-035-0200</v>
          </cell>
          <cell r="D28" t="str">
            <v>ARM COMP.CAM CHAIN TENSIONER</v>
          </cell>
          <cell r="E28" t="str">
            <v>COMP-A</v>
          </cell>
          <cell r="F28" t="str">
            <v>PC</v>
          </cell>
          <cell r="G28" t="str">
            <v>RMAT</v>
          </cell>
          <cell r="H28">
            <v>0</v>
          </cell>
          <cell r="I28">
            <v>0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</row>
        <row r="29">
          <cell r="C29" t="str">
            <v>14500-035-0200</v>
          </cell>
          <cell r="D29" t="str">
            <v>ARM COMP.CAM CHAIN TENSIONER</v>
          </cell>
          <cell r="E29" t="str">
            <v>COMP-A</v>
          </cell>
          <cell r="F29" t="str">
            <v>PC</v>
          </cell>
          <cell r="G29" t="str">
            <v>RMAT</v>
          </cell>
          <cell r="H29">
            <v>0</v>
          </cell>
          <cell r="I29">
            <v>0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</row>
        <row r="30">
          <cell r="C30" t="str">
            <v>14515-KRM-8400</v>
          </cell>
          <cell r="D30" t="str">
            <v>PLATE TENSIONER SET</v>
          </cell>
          <cell r="E30" t="str">
            <v>COMP-S5</v>
          </cell>
          <cell r="F30" t="str">
            <v>PC</v>
          </cell>
          <cell r="G30" t="str">
            <v>RMAT</v>
          </cell>
          <cell r="H30">
            <v>1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C31" t="str">
            <v>14515-KRM-8400</v>
          </cell>
          <cell r="D31" t="str">
            <v>PLATE TENSIONER SET</v>
          </cell>
          <cell r="E31" t="str">
            <v>COMP-S5</v>
          </cell>
          <cell r="F31" t="str">
            <v>PC</v>
          </cell>
          <cell r="G31" t="str">
            <v>RMAT</v>
          </cell>
          <cell r="H31">
            <v>1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C32" t="str">
            <v>1455A-GB0-910R</v>
          </cell>
          <cell r="D32" t="str">
            <v>PUSH ROD ASSY.TENSIONER</v>
          </cell>
          <cell r="E32" t="str">
            <v>COMP-T1</v>
          </cell>
          <cell r="F32" t="str">
            <v>PC</v>
          </cell>
          <cell r="G32" t="str">
            <v>RMAT</v>
          </cell>
          <cell r="H32">
            <v>0</v>
          </cell>
          <cell r="I32">
            <v>0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</row>
        <row r="33">
          <cell r="C33" t="str">
            <v>1455A-GB0-910R</v>
          </cell>
          <cell r="D33" t="str">
            <v>PUSH ROD ASSY.TENSIONER</v>
          </cell>
          <cell r="E33" t="str">
            <v>COMP-T1</v>
          </cell>
          <cell r="F33" t="str">
            <v>PC</v>
          </cell>
          <cell r="G33" t="str">
            <v>RMAT</v>
          </cell>
          <cell r="H33">
            <v>0</v>
          </cell>
          <cell r="I33">
            <v>0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</row>
        <row r="34">
          <cell r="C34" t="str">
            <v>14775-KVE-9000</v>
          </cell>
          <cell r="D34" t="str">
            <v>SEAT VALVE SPRING</v>
          </cell>
          <cell r="E34" t="str">
            <v>COMP-T1</v>
          </cell>
          <cell r="F34" t="str">
            <v>PC</v>
          </cell>
          <cell r="G34" t="str">
            <v>RMAT</v>
          </cell>
          <cell r="H34">
            <v>2</v>
          </cell>
          <cell r="I34">
            <v>2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C35" t="str">
            <v>15661-198-0000</v>
          </cell>
          <cell r="D35" t="str">
            <v>PLATE OIL SEPARATOR</v>
          </cell>
          <cell r="E35" t="str">
            <v>COMP-S5</v>
          </cell>
          <cell r="F35" t="str">
            <v>PC</v>
          </cell>
          <cell r="G35" t="str">
            <v>RMAT</v>
          </cell>
          <cell r="H35">
            <v>0</v>
          </cell>
          <cell r="I35">
            <v>0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</row>
        <row r="36">
          <cell r="C36" t="str">
            <v>15661-198-0000</v>
          </cell>
          <cell r="D36" t="str">
            <v>PLATE OIL SEPARATOR</v>
          </cell>
          <cell r="E36" t="str">
            <v>COMP-S5</v>
          </cell>
          <cell r="F36" t="str">
            <v>PC</v>
          </cell>
          <cell r="G36" t="str">
            <v>RMAT</v>
          </cell>
          <cell r="H36">
            <v>0</v>
          </cell>
          <cell r="I36">
            <v>0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</row>
        <row r="37">
          <cell r="C37" t="str">
            <v>16217-KSP-9100</v>
          </cell>
          <cell r="D37" t="str">
            <v>BAND INSULATOR</v>
          </cell>
          <cell r="E37" t="str">
            <v>COMP-S5</v>
          </cell>
          <cell r="F37" t="str">
            <v>PC</v>
          </cell>
          <cell r="G37" t="str">
            <v>RMAT</v>
          </cell>
          <cell r="H37">
            <v>1</v>
          </cell>
          <cell r="I37">
            <v>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 t="str">
            <v>16236-045-0100</v>
          </cell>
          <cell r="D38" t="str">
            <v>CLAMPER OVER FLOW PIPE</v>
          </cell>
          <cell r="E38" t="str">
            <v>COMP-S5</v>
          </cell>
          <cell r="F38" t="str">
            <v>PC</v>
          </cell>
          <cell r="G38" t="str">
            <v>RMAT</v>
          </cell>
          <cell r="H38">
            <v>0</v>
          </cell>
          <cell r="I38">
            <v>0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</row>
        <row r="39">
          <cell r="C39" t="str">
            <v>17214-KST-A100</v>
          </cell>
          <cell r="D39" t="str">
            <v>BAND BATTERY</v>
          </cell>
          <cell r="E39" t="str">
            <v>COMP-S5</v>
          </cell>
          <cell r="F39" t="str">
            <v>PC</v>
          </cell>
          <cell r="G39" t="str">
            <v>RMAT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</row>
        <row r="40">
          <cell r="C40" t="str">
            <v>17214-KWA-8400</v>
          </cell>
          <cell r="D40" t="str">
            <v>BAND BATTERY</v>
          </cell>
          <cell r="E40" t="str">
            <v>COMP-S5</v>
          </cell>
          <cell r="F40" t="str">
            <v>PC</v>
          </cell>
          <cell r="G40" t="str">
            <v>RMAT</v>
          </cell>
          <cell r="H40">
            <v>0</v>
          </cell>
          <cell r="I40">
            <v>0</v>
          </cell>
          <cell r="J40">
            <v>1</v>
          </cell>
          <cell r="K40">
            <v>1</v>
          </cell>
          <cell r="L40">
            <v>0</v>
          </cell>
          <cell r="M40">
            <v>0</v>
          </cell>
        </row>
        <row r="41">
          <cell r="C41" t="str">
            <v>17214-KWA-8400</v>
          </cell>
          <cell r="D41" t="str">
            <v>BAND BATTERY</v>
          </cell>
          <cell r="E41" t="str">
            <v>COMP-S5</v>
          </cell>
          <cell r="F41" t="str">
            <v>PC</v>
          </cell>
          <cell r="G41" t="str">
            <v>RMAT</v>
          </cell>
          <cell r="H41">
            <v>0</v>
          </cell>
          <cell r="I41">
            <v>0</v>
          </cell>
          <cell r="J41">
            <v>1</v>
          </cell>
          <cell r="K41">
            <v>1</v>
          </cell>
          <cell r="L41">
            <v>0</v>
          </cell>
          <cell r="M41">
            <v>0</v>
          </cell>
        </row>
        <row r="42">
          <cell r="C42" t="str">
            <v>17214-KWA-8400</v>
          </cell>
          <cell r="D42" t="str">
            <v>BAND BATTERY</v>
          </cell>
          <cell r="E42" t="str">
            <v>COMP-S5</v>
          </cell>
          <cell r="F42" t="str">
            <v>PC</v>
          </cell>
          <cell r="G42" t="str">
            <v>RMAT</v>
          </cell>
          <cell r="H42">
            <v>0</v>
          </cell>
          <cell r="I42">
            <v>0</v>
          </cell>
          <cell r="J42">
            <v>1</v>
          </cell>
          <cell r="K42">
            <v>1</v>
          </cell>
          <cell r="L42">
            <v>0</v>
          </cell>
          <cell r="M42">
            <v>0</v>
          </cell>
        </row>
        <row r="43">
          <cell r="C43" t="str">
            <v>17214-KWH-9700</v>
          </cell>
          <cell r="D43" t="str">
            <v>BAND BATTERY</v>
          </cell>
          <cell r="E43" t="str">
            <v>COMP-P3</v>
          </cell>
          <cell r="F43" t="str">
            <v>PC</v>
          </cell>
          <cell r="G43" t="str">
            <v>RMAT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</v>
          </cell>
        </row>
        <row r="44">
          <cell r="C44" t="str">
            <v>17232-AAB-0000</v>
          </cell>
          <cell r="D44" t="str">
            <v>CASE COMP.BATTERY</v>
          </cell>
          <cell r="E44" t="str">
            <v>COMP-S5</v>
          </cell>
          <cell r="F44" t="str">
            <v>PC</v>
          </cell>
          <cell r="G44" t="str">
            <v>RMAT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17232-AAB-0000</v>
          </cell>
          <cell r="D45" t="str">
            <v>CASE COMP.BATTERY</v>
          </cell>
          <cell r="E45" t="str">
            <v>COMP-S5</v>
          </cell>
          <cell r="F45" t="str">
            <v>PC</v>
          </cell>
          <cell r="G45" t="str">
            <v>RMAT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C46" t="str">
            <v>17232-KVN-9700</v>
          </cell>
          <cell r="D46" t="str">
            <v>CASE COMP,BATTERY</v>
          </cell>
          <cell r="E46" t="str">
            <v>COMP-S5</v>
          </cell>
          <cell r="F46" t="str">
            <v>PC</v>
          </cell>
          <cell r="G46" t="str">
            <v>RMAT</v>
          </cell>
          <cell r="H46">
            <v>0</v>
          </cell>
          <cell r="I46">
            <v>1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C47" t="str">
            <v>17365-KTN-7000</v>
          </cell>
          <cell r="D47" t="str">
            <v>PLATE,ASV.SET</v>
          </cell>
          <cell r="E47" t="str">
            <v>COMP-S5</v>
          </cell>
          <cell r="F47" t="str">
            <v>PC</v>
          </cell>
          <cell r="G47" t="str">
            <v>RMAT</v>
          </cell>
          <cell r="H47">
            <v>0</v>
          </cell>
          <cell r="I47">
            <v>1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C48" t="str">
            <v>17501-AAF-0400</v>
          </cell>
          <cell r="D48" t="str">
            <v>METAL FUEL FILLER</v>
          </cell>
          <cell r="E48" t="str">
            <v>FRM</v>
          </cell>
          <cell r="F48" t="str">
            <v>PC</v>
          </cell>
          <cell r="G48" t="str">
            <v>RMAT</v>
          </cell>
          <cell r="H48">
            <v>0</v>
          </cell>
          <cell r="I48">
            <v>0</v>
          </cell>
          <cell r="J48">
            <v>0</v>
          </cell>
          <cell r="K48">
            <v>1</v>
          </cell>
          <cell r="L48">
            <v>0</v>
          </cell>
          <cell r="M48">
            <v>0</v>
          </cell>
        </row>
        <row r="49">
          <cell r="C49" t="str">
            <v>17501-GE2-3000</v>
          </cell>
          <cell r="D49" t="str">
            <v>PIPE FUEL COCK SET</v>
          </cell>
          <cell r="E49" t="str">
            <v>COMP-W3</v>
          </cell>
          <cell r="F49" t="str">
            <v>PC</v>
          </cell>
          <cell r="G49" t="str">
            <v>RMAT</v>
          </cell>
          <cell r="H49">
            <v>0</v>
          </cell>
          <cell r="I49">
            <v>0</v>
          </cell>
          <cell r="J49">
            <v>1</v>
          </cell>
          <cell r="K49">
            <v>0</v>
          </cell>
          <cell r="L49">
            <v>1</v>
          </cell>
          <cell r="M49">
            <v>1</v>
          </cell>
        </row>
        <row r="50">
          <cell r="C50" t="str">
            <v>17501-GE2-3000</v>
          </cell>
          <cell r="D50" t="str">
            <v>PIPE FUEL COCK SET</v>
          </cell>
          <cell r="E50" t="str">
            <v>COMP-W3</v>
          </cell>
          <cell r="F50" t="str">
            <v>PC</v>
          </cell>
          <cell r="G50" t="str">
            <v>RMAT</v>
          </cell>
          <cell r="H50">
            <v>0</v>
          </cell>
          <cell r="I50">
            <v>0</v>
          </cell>
          <cell r="J50">
            <v>1</v>
          </cell>
          <cell r="K50">
            <v>0</v>
          </cell>
          <cell r="L50">
            <v>1</v>
          </cell>
          <cell r="M50">
            <v>1</v>
          </cell>
        </row>
        <row r="51">
          <cell r="C51" t="str">
            <v>17501-GE2-3000</v>
          </cell>
          <cell r="D51" t="str">
            <v>PIPE FUEL COCK SET</v>
          </cell>
          <cell r="E51" t="str">
            <v>COMP-W3</v>
          </cell>
          <cell r="F51" t="str">
            <v>PC</v>
          </cell>
          <cell r="G51" t="str">
            <v>RMAT</v>
          </cell>
          <cell r="H51">
            <v>0</v>
          </cell>
          <cell r="I51">
            <v>0</v>
          </cell>
          <cell r="J51">
            <v>1</v>
          </cell>
          <cell r="K51">
            <v>0</v>
          </cell>
          <cell r="L51">
            <v>1</v>
          </cell>
          <cell r="M51">
            <v>1</v>
          </cell>
        </row>
        <row r="52">
          <cell r="C52" t="str">
            <v>17501-KRC-9000</v>
          </cell>
          <cell r="D52" t="str">
            <v>PIPE FUEL COCK SET</v>
          </cell>
          <cell r="E52" t="str">
            <v>COMP-T1</v>
          </cell>
          <cell r="F52" t="str">
            <v>PC</v>
          </cell>
          <cell r="G52" t="str">
            <v>RMAT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 t="str">
            <v>17501-KRC-9000</v>
          </cell>
          <cell r="D53" t="str">
            <v>PIPE FUEL COCK SET</v>
          </cell>
          <cell r="E53" t="str">
            <v>COMP-T1</v>
          </cell>
          <cell r="F53" t="str">
            <v>PC</v>
          </cell>
          <cell r="G53" t="str">
            <v>RMAT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 t="str">
            <v>17505-AAB-0000</v>
          </cell>
          <cell r="D54" t="str">
            <v>METAL SET FUEL FILLER</v>
          </cell>
          <cell r="E54" t="str">
            <v>COMP-S6</v>
          </cell>
          <cell r="F54" t="str">
            <v>PC</v>
          </cell>
          <cell r="G54" t="str">
            <v>RMAT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 t="str">
            <v>17506-KVN-9000</v>
          </cell>
          <cell r="D55" t="str">
            <v>STAY SHROUD R LOW</v>
          </cell>
          <cell r="E55" t="str">
            <v>COMP-S5</v>
          </cell>
          <cell r="F55" t="str">
            <v>PC</v>
          </cell>
          <cell r="G55" t="str">
            <v>RMAT</v>
          </cell>
          <cell r="H55">
            <v>0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 t="str">
            <v>17506-KVN-9000</v>
          </cell>
          <cell r="D56" t="str">
            <v>STAY SHROUD R LOW</v>
          </cell>
          <cell r="E56" t="str">
            <v>COMP-S5</v>
          </cell>
          <cell r="F56" t="str">
            <v>PC</v>
          </cell>
          <cell r="G56" t="str">
            <v>RMAT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 t="str">
            <v>17507-KVN-9000</v>
          </cell>
          <cell r="D57" t="str">
            <v>STAY SHROUD L LOW</v>
          </cell>
          <cell r="E57" t="str">
            <v>COMP-S5</v>
          </cell>
          <cell r="F57" t="str">
            <v>PC</v>
          </cell>
          <cell r="G57" t="str">
            <v>RMAT</v>
          </cell>
          <cell r="H57">
            <v>0</v>
          </cell>
          <cell r="I57">
            <v>1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C58" t="str">
            <v>17507-KVN-9000</v>
          </cell>
          <cell r="D58" t="str">
            <v>STAY SHROUD L LOW</v>
          </cell>
          <cell r="E58" t="str">
            <v>COMP-S5</v>
          </cell>
          <cell r="F58" t="str">
            <v>PC</v>
          </cell>
          <cell r="G58" t="str">
            <v>RMAT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 t="str">
            <v>17508-KVN-9000</v>
          </cell>
          <cell r="D59" t="str">
            <v>STAY SHROUD RR</v>
          </cell>
          <cell r="E59" t="str">
            <v>COMP-S5</v>
          </cell>
          <cell r="F59" t="str">
            <v>PC</v>
          </cell>
          <cell r="G59" t="str">
            <v>RMAT</v>
          </cell>
          <cell r="H59">
            <v>0</v>
          </cell>
          <cell r="I59">
            <v>2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C60" t="str">
            <v>17508-KVN-9000</v>
          </cell>
          <cell r="D60" t="str">
            <v>STAY SHROUD RR</v>
          </cell>
          <cell r="E60" t="str">
            <v>COMP-S5</v>
          </cell>
          <cell r="F60" t="str">
            <v>PC</v>
          </cell>
          <cell r="G60" t="str">
            <v>RMAT</v>
          </cell>
          <cell r="H60">
            <v>0</v>
          </cell>
          <cell r="I60">
            <v>2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C61" t="str">
            <v>17510-AAB-0000-21</v>
          </cell>
          <cell r="D61" t="str">
            <v>HALF R OUTER</v>
          </cell>
          <cell r="E61" t="str">
            <v>FRM</v>
          </cell>
          <cell r="F61" t="str">
            <v>PC</v>
          </cell>
          <cell r="G61" t="str">
            <v>RMAT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C62" t="str">
            <v>17510-AAB-0000-21</v>
          </cell>
          <cell r="D62" t="str">
            <v>HALF R OUTER</v>
          </cell>
          <cell r="E62" t="str">
            <v>FRM</v>
          </cell>
          <cell r="F62" t="str">
            <v>PC</v>
          </cell>
          <cell r="G62" t="str">
            <v>RMAT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C63" t="str">
            <v>17510-AAB-0000-22</v>
          </cell>
          <cell r="D63" t="str">
            <v>HALF L OUTER</v>
          </cell>
          <cell r="E63" t="str">
            <v>FRM</v>
          </cell>
          <cell r="F63" t="str">
            <v>PC</v>
          </cell>
          <cell r="G63" t="str">
            <v>RMAT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C64" t="str">
            <v>17510-AAB-0000-22</v>
          </cell>
          <cell r="D64" t="str">
            <v>HALF L OUTER</v>
          </cell>
          <cell r="E64" t="str">
            <v>FRM</v>
          </cell>
          <cell r="F64" t="str">
            <v>PC</v>
          </cell>
          <cell r="G64" t="str">
            <v>RMAT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C65" t="str">
            <v>17510-AAB-0000-23</v>
          </cell>
          <cell r="D65" t="str">
            <v>PLATE,BOTTOM</v>
          </cell>
          <cell r="E65" t="str">
            <v>FRM</v>
          </cell>
          <cell r="F65" t="str">
            <v>PC</v>
          </cell>
          <cell r="G65" t="str">
            <v>RMAT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C66" t="str">
            <v>17510-AAB-0000-23</v>
          </cell>
          <cell r="D66" t="str">
            <v>PLATE,BOTTOM</v>
          </cell>
          <cell r="E66" t="str">
            <v>FRM</v>
          </cell>
          <cell r="F66" t="str">
            <v>PC</v>
          </cell>
          <cell r="G66" t="str">
            <v>RMAT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C67" t="str">
            <v>17510-KCC-870A</v>
          </cell>
          <cell r="D67" t="str">
            <v>PATCH FUEL COCK SET</v>
          </cell>
          <cell r="E67" t="str">
            <v>COMP-S5</v>
          </cell>
          <cell r="F67" t="str">
            <v>PC</v>
          </cell>
          <cell r="G67" t="str">
            <v>RMAT</v>
          </cell>
          <cell r="H67">
            <v>1</v>
          </cell>
          <cell r="I67">
            <v>1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C68" t="str">
            <v>17510-KCC-870B</v>
          </cell>
          <cell r="D68" t="str">
            <v>BODY  R FUEL TANK (KCC)-PAS</v>
          </cell>
          <cell r="E68" t="str">
            <v>COMP-S5</v>
          </cell>
          <cell r="F68" t="str">
            <v>PC</v>
          </cell>
          <cell r="G68" t="str">
            <v>SFGD</v>
          </cell>
          <cell r="H68">
            <v>0</v>
          </cell>
          <cell r="I68">
            <v>0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</row>
        <row r="69">
          <cell r="C69" t="str">
            <v>17510-KCC-870C</v>
          </cell>
          <cell r="D69" t="str">
            <v>BODY  L  FUEL TANK  (KCC)-PAS</v>
          </cell>
          <cell r="E69" t="str">
            <v>COMP-S5</v>
          </cell>
          <cell r="F69" t="str">
            <v>PC</v>
          </cell>
          <cell r="G69" t="str">
            <v>SFGD</v>
          </cell>
          <cell r="H69">
            <v>0</v>
          </cell>
          <cell r="I69">
            <v>0</v>
          </cell>
          <cell r="J69">
            <v>1</v>
          </cell>
          <cell r="K69">
            <v>0</v>
          </cell>
          <cell r="L69">
            <v>0</v>
          </cell>
          <cell r="M69">
            <v>0</v>
          </cell>
        </row>
        <row r="70">
          <cell r="C70" t="str">
            <v>17510-KCC-870D</v>
          </cell>
          <cell r="D70" t="str">
            <v>BOTTOM FUEL TANK  (KCC)-PAS</v>
          </cell>
          <cell r="E70" t="str">
            <v>FRM</v>
          </cell>
          <cell r="F70" t="str">
            <v>PC</v>
          </cell>
          <cell r="G70" t="str">
            <v>SFGD</v>
          </cell>
          <cell r="H70">
            <v>0</v>
          </cell>
          <cell r="I70">
            <v>0</v>
          </cell>
          <cell r="J70">
            <v>1</v>
          </cell>
          <cell r="K70">
            <v>0</v>
          </cell>
          <cell r="L70">
            <v>0</v>
          </cell>
          <cell r="M70">
            <v>0</v>
          </cell>
        </row>
        <row r="71">
          <cell r="C71" t="str">
            <v>17510-KVE-900D</v>
          </cell>
          <cell r="D71" t="str">
            <v>PATCH TANK RR</v>
          </cell>
          <cell r="E71" t="str">
            <v>COMP-S5</v>
          </cell>
          <cell r="F71" t="str">
            <v>PC</v>
          </cell>
          <cell r="G71" t="str">
            <v>RMAT</v>
          </cell>
          <cell r="H71">
            <v>1</v>
          </cell>
          <cell r="I71">
            <v>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C72" t="str">
            <v>17510-KVH-900A</v>
          </cell>
          <cell r="D72" t="str">
            <v>HALF R OUTER</v>
          </cell>
          <cell r="E72" t="str">
            <v>FRM</v>
          </cell>
          <cell r="F72" t="str">
            <v>PC</v>
          </cell>
          <cell r="G72" t="str">
            <v>SFGD</v>
          </cell>
          <cell r="H72">
            <v>0</v>
          </cell>
          <cell r="I72">
            <v>0</v>
          </cell>
          <cell r="J72">
            <v>0</v>
          </cell>
          <cell r="K72">
            <v>1</v>
          </cell>
          <cell r="L72">
            <v>0</v>
          </cell>
          <cell r="M72">
            <v>0</v>
          </cell>
        </row>
        <row r="73">
          <cell r="C73" t="str">
            <v>17510-KVH-900A</v>
          </cell>
          <cell r="D73" t="str">
            <v>HALF R OUTER</v>
          </cell>
          <cell r="E73" t="str">
            <v>FRM</v>
          </cell>
          <cell r="F73" t="str">
            <v>PC</v>
          </cell>
          <cell r="G73" t="str">
            <v>SFGD</v>
          </cell>
          <cell r="H73">
            <v>0</v>
          </cell>
          <cell r="I73">
            <v>0</v>
          </cell>
          <cell r="J73">
            <v>0</v>
          </cell>
          <cell r="K73">
            <v>1</v>
          </cell>
          <cell r="L73">
            <v>0</v>
          </cell>
          <cell r="M73">
            <v>0</v>
          </cell>
        </row>
        <row r="74">
          <cell r="C74" t="str">
            <v>17510-KVH-900B</v>
          </cell>
          <cell r="D74" t="str">
            <v>HALF L OUTER</v>
          </cell>
          <cell r="E74" t="str">
            <v>FRM</v>
          </cell>
          <cell r="F74" t="str">
            <v>PC</v>
          </cell>
          <cell r="G74" t="str">
            <v>SFGD</v>
          </cell>
          <cell r="H74">
            <v>0</v>
          </cell>
          <cell r="I74">
            <v>0</v>
          </cell>
          <cell r="J74">
            <v>0</v>
          </cell>
          <cell r="K74">
            <v>1</v>
          </cell>
          <cell r="L74">
            <v>0</v>
          </cell>
          <cell r="M74">
            <v>0</v>
          </cell>
        </row>
        <row r="75">
          <cell r="C75" t="str">
            <v>17510-KVH-900B</v>
          </cell>
          <cell r="D75" t="str">
            <v>HALF L OUTER</v>
          </cell>
          <cell r="E75" t="str">
            <v>FRM</v>
          </cell>
          <cell r="F75" t="str">
            <v>PC</v>
          </cell>
          <cell r="G75" t="str">
            <v>SFGD</v>
          </cell>
          <cell r="H75">
            <v>0</v>
          </cell>
          <cell r="I75">
            <v>0</v>
          </cell>
          <cell r="J75">
            <v>0</v>
          </cell>
          <cell r="K75">
            <v>1</v>
          </cell>
          <cell r="L75">
            <v>0</v>
          </cell>
          <cell r="M75">
            <v>0</v>
          </cell>
        </row>
        <row r="76">
          <cell r="C76" t="str">
            <v>17510-KVH-900C</v>
          </cell>
          <cell r="D76" t="str">
            <v>PLATE BOTTOM</v>
          </cell>
          <cell r="E76" t="str">
            <v>FRM</v>
          </cell>
          <cell r="F76" t="str">
            <v>PC</v>
          </cell>
          <cell r="G76" t="str">
            <v>SFGD</v>
          </cell>
          <cell r="H76">
            <v>0</v>
          </cell>
          <cell r="I76">
            <v>0</v>
          </cell>
          <cell r="J76">
            <v>0</v>
          </cell>
          <cell r="K76">
            <v>1</v>
          </cell>
          <cell r="L76">
            <v>0</v>
          </cell>
          <cell r="M76">
            <v>0</v>
          </cell>
        </row>
        <row r="77">
          <cell r="C77" t="str">
            <v>17510-KVH-900C</v>
          </cell>
          <cell r="D77" t="str">
            <v>PLATE BOTTOM</v>
          </cell>
          <cell r="E77" t="str">
            <v>FRM</v>
          </cell>
          <cell r="F77" t="str">
            <v>PC</v>
          </cell>
          <cell r="G77" t="str">
            <v>SFGD</v>
          </cell>
          <cell r="H77">
            <v>0</v>
          </cell>
          <cell r="I77">
            <v>0</v>
          </cell>
          <cell r="J77">
            <v>0</v>
          </cell>
          <cell r="K77">
            <v>1</v>
          </cell>
          <cell r="L77">
            <v>0</v>
          </cell>
          <cell r="M77">
            <v>0</v>
          </cell>
        </row>
        <row r="78">
          <cell r="C78" t="str">
            <v>17510-KVN-900A</v>
          </cell>
          <cell r="D78" t="str">
            <v>BODY R F/TANK KVNA</v>
          </cell>
          <cell r="E78" t="str">
            <v>FRM</v>
          </cell>
          <cell r="F78" t="str">
            <v>PC</v>
          </cell>
          <cell r="G78" t="str">
            <v>RMAT</v>
          </cell>
          <cell r="H78">
            <v>0</v>
          </cell>
          <cell r="I78">
            <v>1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C79" t="str">
            <v>17510-KVN-900B</v>
          </cell>
          <cell r="D79" t="str">
            <v>BODY L F/TANK KVNA</v>
          </cell>
          <cell r="E79" t="str">
            <v>FRM</v>
          </cell>
          <cell r="F79" t="str">
            <v>PC</v>
          </cell>
          <cell r="G79" t="str">
            <v>RMAT</v>
          </cell>
          <cell r="H79">
            <v>0</v>
          </cell>
          <cell r="I79">
            <v>1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C80" t="str">
            <v>17510-KVN-900C</v>
          </cell>
          <cell r="D80" t="str">
            <v>PLATE BOTTOM F/TANK KVNA</v>
          </cell>
          <cell r="E80" t="str">
            <v>FRM</v>
          </cell>
          <cell r="F80" t="str">
            <v>PC</v>
          </cell>
          <cell r="G80" t="str">
            <v>RMAT</v>
          </cell>
          <cell r="H80">
            <v>0</v>
          </cell>
          <cell r="I80">
            <v>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C81" t="str">
            <v>17511-KFN-8500</v>
          </cell>
          <cell r="D81" t="str">
            <v>BRACKET FUEL UNIT</v>
          </cell>
          <cell r="E81" t="str">
            <v>COMP-S5</v>
          </cell>
          <cell r="F81" t="str">
            <v>PC</v>
          </cell>
          <cell r="G81" t="str">
            <v>RMAT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</row>
        <row r="82">
          <cell r="C82" t="str">
            <v>17511-KFN-8500</v>
          </cell>
          <cell r="D82" t="str">
            <v>BRACKET FUEL UNIT</v>
          </cell>
          <cell r="E82" t="str">
            <v>COMP-S5</v>
          </cell>
          <cell r="F82" t="str">
            <v>PC</v>
          </cell>
          <cell r="G82" t="str">
            <v>RMAT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</row>
        <row r="83">
          <cell r="C83" t="str">
            <v>17511-KVH-9000</v>
          </cell>
          <cell r="D83" t="str">
            <v>BRKT COMP U-BOX FR</v>
          </cell>
          <cell r="E83" t="str">
            <v>FRM</v>
          </cell>
          <cell r="F83" t="str">
            <v>PC</v>
          </cell>
          <cell r="G83" t="str">
            <v>RMAT</v>
          </cell>
          <cell r="H83">
            <v>0</v>
          </cell>
          <cell r="I83">
            <v>0</v>
          </cell>
          <cell r="J83">
            <v>0</v>
          </cell>
          <cell r="K83">
            <v>1</v>
          </cell>
          <cell r="L83">
            <v>0</v>
          </cell>
          <cell r="M83">
            <v>0</v>
          </cell>
        </row>
        <row r="84">
          <cell r="C84" t="str">
            <v>17511-KVH-9000</v>
          </cell>
          <cell r="D84" t="str">
            <v>BRKT COMP U-BOX FR</v>
          </cell>
          <cell r="E84" t="str">
            <v>FRM</v>
          </cell>
          <cell r="F84" t="str">
            <v>PC</v>
          </cell>
          <cell r="G84" t="str">
            <v>RMAT</v>
          </cell>
          <cell r="H84">
            <v>0</v>
          </cell>
          <cell r="I84">
            <v>0</v>
          </cell>
          <cell r="J84">
            <v>0</v>
          </cell>
          <cell r="K84">
            <v>1</v>
          </cell>
          <cell r="L84">
            <v>0</v>
          </cell>
          <cell r="M84">
            <v>0</v>
          </cell>
        </row>
        <row r="85">
          <cell r="C85" t="str">
            <v>17511-KWH-9700</v>
          </cell>
          <cell r="D85" t="str">
            <v>LID COMP,FUEL TANK</v>
          </cell>
          <cell r="E85" t="str">
            <v>COMP-C2</v>
          </cell>
          <cell r="F85" t="str">
            <v>PC</v>
          </cell>
          <cell r="G85" t="str">
            <v>RMAT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</v>
          </cell>
        </row>
        <row r="86">
          <cell r="C86" t="str">
            <v>17511-KWH-9700</v>
          </cell>
          <cell r="D86" t="str">
            <v>LID COMP,FUEL TANK</v>
          </cell>
          <cell r="E86" t="str">
            <v>COMP-C2</v>
          </cell>
          <cell r="F86" t="str">
            <v>PC</v>
          </cell>
          <cell r="G86" t="str">
            <v>RMAT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</v>
          </cell>
        </row>
        <row r="87">
          <cell r="C87" t="str">
            <v>17511KCC9000010</v>
          </cell>
          <cell r="D87" t="str">
            <v>LID COMP.FUEL TANK(UNPAINTED)</v>
          </cell>
          <cell r="E87" t="str">
            <v>COMP-S5</v>
          </cell>
          <cell r="F87" t="str">
            <v>PC</v>
          </cell>
          <cell r="G87" t="str">
            <v>RMAT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1</v>
          </cell>
          <cell r="M87">
            <v>0</v>
          </cell>
        </row>
        <row r="88">
          <cell r="C88" t="str">
            <v>17512-KVH-9000</v>
          </cell>
          <cell r="D88" t="str">
            <v>BRKT COMP U-BOX RR</v>
          </cell>
          <cell r="E88" t="str">
            <v>FRM</v>
          </cell>
          <cell r="F88" t="str">
            <v>PC</v>
          </cell>
          <cell r="G88" t="str">
            <v>RMAT</v>
          </cell>
          <cell r="H88">
            <v>0</v>
          </cell>
          <cell r="I88">
            <v>0</v>
          </cell>
          <cell r="J88">
            <v>0</v>
          </cell>
          <cell r="K88">
            <v>1</v>
          </cell>
          <cell r="L88">
            <v>0</v>
          </cell>
          <cell r="M88">
            <v>0</v>
          </cell>
        </row>
        <row r="89">
          <cell r="C89" t="str">
            <v>17512-KVH-9000</v>
          </cell>
          <cell r="D89" t="str">
            <v>BRKT COMP U-BOX RR</v>
          </cell>
          <cell r="E89" t="str">
            <v>FRM</v>
          </cell>
          <cell r="F89" t="str">
            <v>PC</v>
          </cell>
          <cell r="G89" t="str">
            <v>RMAT</v>
          </cell>
          <cell r="H89">
            <v>0</v>
          </cell>
          <cell r="I89">
            <v>0</v>
          </cell>
          <cell r="J89">
            <v>0</v>
          </cell>
          <cell r="K89">
            <v>1</v>
          </cell>
          <cell r="L89">
            <v>0</v>
          </cell>
          <cell r="M89">
            <v>0</v>
          </cell>
        </row>
        <row r="90">
          <cell r="C90" t="str">
            <v>17513-198-9000</v>
          </cell>
          <cell r="D90" t="str">
            <v>REAR PATCH</v>
          </cell>
          <cell r="E90" t="str">
            <v>COMP-S5</v>
          </cell>
          <cell r="F90" t="str">
            <v>PC</v>
          </cell>
          <cell r="G90" t="str">
            <v>RMAT</v>
          </cell>
          <cell r="H90">
            <v>0</v>
          </cell>
          <cell r="I90">
            <v>0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</row>
        <row r="91">
          <cell r="C91" t="str">
            <v>17513-KVN-9000</v>
          </cell>
          <cell r="D91" t="str">
            <v>STAY COMP SHROUD R FR.</v>
          </cell>
          <cell r="E91" t="str">
            <v>COMP-S5</v>
          </cell>
          <cell r="F91" t="str">
            <v>PC</v>
          </cell>
          <cell r="G91" t="str">
            <v>RMAT</v>
          </cell>
          <cell r="H91">
            <v>0</v>
          </cell>
          <cell r="I91">
            <v>1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 t="str">
            <v>17514-KCC-9000</v>
          </cell>
          <cell r="D92" t="str">
            <v>STAY A FUEL TANK LID</v>
          </cell>
          <cell r="E92" t="str">
            <v>COMP-S4</v>
          </cell>
          <cell r="F92" t="str">
            <v>PC</v>
          </cell>
          <cell r="G92" t="str">
            <v>RMAT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1</v>
          </cell>
          <cell r="M92">
            <v>1</v>
          </cell>
        </row>
        <row r="93">
          <cell r="C93" t="str">
            <v>17514-KCC-9000</v>
          </cell>
          <cell r="D93" t="str">
            <v>STAY A FUEL TANK LID</v>
          </cell>
          <cell r="E93" t="str">
            <v>COMP-S4</v>
          </cell>
          <cell r="F93" t="str">
            <v>PC</v>
          </cell>
          <cell r="G93" t="str">
            <v>RMAT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</v>
          </cell>
          <cell r="M93">
            <v>1</v>
          </cell>
        </row>
        <row r="94">
          <cell r="C94" t="str">
            <v>17514-KVE-9000</v>
          </cell>
          <cell r="D94" t="str">
            <v>PIN SEAT SET</v>
          </cell>
          <cell r="E94" t="str">
            <v>COMP-S5</v>
          </cell>
          <cell r="F94" t="str">
            <v>PC</v>
          </cell>
          <cell r="G94" t="str">
            <v>RMAT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17514-KVN-9000</v>
          </cell>
          <cell r="D95" t="str">
            <v>STAY COMP SHROUD L FR.</v>
          </cell>
          <cell r="E95" t="str">
            <v>COMP-S5</v>
          </cell>
          <cell r="F95" t="str">
            <v>PC</v>
          </cell>
          <cell r="G95" t="str">
            <v>RMAT</v>
          </cell>
          <cell r="H95">
            <v>0</v>
          </cell>
          <cell r="I95">
            <v>1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C96" t="str">
            <v>17515-KCC-9000</v>
          </cell>
          <cell r="D96" t="str">
            <v>STAY B FUEL TANK LID</v>
          </cell>
          <cell r="E96" t="str">
            <v>COMP-T1</v>
          </cell>
          <cell r="F96" t="str">
            <v>PC</v>
          </cell>
          <cell r="G96" t="str">
            <v>RMAT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1</v>
          </cell>
          <cell r="M96">
            <v>1</v>
          </cell>
        </row>
        <row r="97">
          <cell r="C97" t="str">
            <v>17515-KCC-9000</v>
          </cell>
          <cell r="D97" t="str">
            <v>STAY B FUEL TANK LID</v>
          </cell>
          <cell r="E97" t="str">
            <v>COMP-T1</v>
          </cell>
          <cell r="F97" t="str">
            <v>PC</v>
          </cell>
          <cell r="G97" t="str">
            <v>RMAT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1</v>
          </cell>
          <cell r="M97">
            <v>1</v>
          </cell>
        </row>
        <row r="98">
          <cell r="C98" t="str">
            <v>17515-KVN-9000</v>
          </cell>
          <cell r="D98" t="str">
            <v>STAY COMP SHROUD R UP</v>
          </cell>
          <cell r="E98" t="str">
            <v>COMP-S5</v>
          </cell>
          <cell r="F98" t="str">
            <v>PC</v>
          </cell>
          <cell r="G98" t="str">
            <v>RMAT</v>
          </cell>
          <cell r="H98">
            <v>0</v>
          </cell>
          <cell r="I98">
            <v>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C99" t="str">
            <v>17516-198-9000</v>
          </cell>
          <cell r="D99" t="str">
            <v>METAL FUEL FILLER</v>
          </cell>
          <cell r="E99" t="str">
            <v>COMP-T1</v>
          </cell>
          <cell r="F99" t="str">
            <v>PC</v>
          </cell>
          <cell r="G99" t="str">
            <v>RMAT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1</v>
          </cell>
          <cell r="M99">
            <v>0</v>
          </cell>
        </row>
        <row r="100">
          <cell r="C100" t="str">
            <v>17516-198-9000</v>
          </cell>
          <cell r="D100" t="str">
            <v>METAL FUEL FILLER</v>
          </cell>
          <cell r="E100" t="str">
            <v>COMP-T1</v>
          </cell>
          <cell r="F100" t="str">
            <v>PC</v>
          </cell>
          <cell r="G100" t="str">
            <v>RMAT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1</v>
          </cell>
          <cell r="M100">
            <v>0</v>
          </cell>
        </row>
        <row r="101">
          <cell r="C101" t="str">
            <v>17516-KVN-9000</v>
          </cell>
          <cell r="D101" t="str">
            <v>STAY COMP SHROUD L UP</v>
          </cell>
          <cell r="E101" t="str">
            <v>COMP-S5</v>
          </cell>
          <cell r="F101" t="str">
            <v>PC</v>
          </cell>
          <cell r="G101" t="str">
            <v>RMAT</v>
          </cell>
          <cell r="H101">
            <v>0</v>
          </cell>
          <cell r="I101">
            <v>1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C102" t="str">
            <v>17517-KVH-9000</v>
          </cell>
          <cell r="D102" t="str">
            <v>STAY U-BOX FR</v>
          </cell>
          <cell r="E102" t="str">
            <v>FRM</v>
          </cell>
          <cell r="F102" t="str">
            <v>PC</v>
          </cell>
          <cell r="G102" t="str">
            <v>RMAT</v>
          </cell>
          <cell r="H102">
            <v>0</v>
          </cell>
          <cell r="I102">
            <v>0</v>
          </cell>
          <cell r="J102">
            <v>0</v>
          </cell>
          <cell r="K102">
            <v>1</v>
          </cell>
          <cell r="L102">
            <v>0</v>
          </cell>
          <cell r="M102">
            <v>0</v>
          </cell>
        </row>
        <row r="103">
          <cell r="C103" t="str">
            <v>17517-KVH-9000</v>
          </cell>
          <cell r="D103" t="str">
            <v>STAY U-BOX FR</v>
          </cell>
          <cell r="E103" t="str">
            <v>FRM</v>
          </cell>
          <cell r="F103" t="str">
            <v>PC</v>
          </cell>
          <cell r="G103" t="str">
            <v>RMAT</v>
          </cell>
          <cell r="H103">
            <v>0</v>
          </cell>
          <cell r="I103">
            <v>0</v>
          </cell>
          <cell r="J103">
            <v>0</v>
          </cell>
          <cell r="K103">
            <v>1</v>
          </cell>
          <cell r="L103">
            <v>0</v>
          </cell>
          <cell r="M103">
            <v>0</v>
          </cell>
        </row>
        <row r="104">
          <cell r="C104" t="str">
            <v>17518-KVH-9000</v>
          </cell>
          <cell r="D104" t="str">
            <v>STAY U-BOX RR</v>
          </cell>
          <cell r="E104" t="str">
            <v>FRM</v>
          </cell>
          <cell r="F104" t="str">
            <v>PC</v>
          </cell>
          <cell r="G104" t="str">
            <v>RMAT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0</v>
          </cell>
          <cell r="M104">
            <v>0</v>
          </cell>
        </row>
        <row r="105">
          <cell r="C105" t="str">
            <v>17518-KVH-9000</v>
          </cell>
          <cell r="D105" t="str">
            <v>STAY U-BOX RR</v>
          </cell>
          <cell r="E105" t="str">
            <v>FRM</v>
          </cell>
          <cell r="F105" t="str">
            <v>PC</v>
          </cell>
          <cell r="G105" t="str">
            <v>RMAT</v>
          </cell>
          <cell r="H105">
            <v>0</v>
          </cell>
          <cell r="I105">
            <v>0</v>
          </cell>
          <cell r="J105">
            <v>0</v>
          </cell>
          <cell r="K105">
            <v>1</v>
          </cell>
          <cell r="L105">
            <v>0</v>
          </cell>
          <cell r="M105">
            <v>0</v>
          </cell>
        </row>
        <row r="106">
          <cell r="C106" t="str">
            <v>17519-KVN-9000</v>
          </cell>
          <cell r="D106" t="str">
            <v>STAY COVER L SIDE</v>
          </cell>
          <cell r="E106" t="str">
            <v>COMP-S5</v>
          </cell>
          <cell r="F106" t="str">
            <v>PC</v>
          </cell>
          <cell r="G106" t="str">
            <v>RMAT</v>
          </cell>
          <cell r="H106">
            <v>0</v>
          </cell>
          <cell r="I106">
            <v>1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C107" t="str">
            <v>17519-KVN-9000</v>
          </cell>
          <cell r="D107" t="str">
            <v>STAY COVER L SIDE</v>
          </cell>
          <cell r="E107" t="str">
            <v>COMP-S5</v>
          </cell>
          <cell r="F107" t="str">
            <v>PC</v>
          </cell>
          <cell r="G107" t="str">
            <v>RMAT</v>
          </cell>
          <cell r="H107">
            <v>0</v>
          </cell>
          <cell r="I107">
            <v>1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C108" t="str">
            <v>1751A-KCC-9000</v>
          </cell>
          <cell r="D108" t="str">
            <v>HALF R OUTER</v>
          </cell>
          <cell r="E108" t="str">
            <v>FRM</v>
          </cell>
          <cell r="F108" t="str">
            <v>PC</v>
          </cell>
          <cell r="G108" t="str">
            <v>SFGD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1</v>
          </cell>
          <cell r="M108">
            <v>1</v>
          </cell>
        </row>
        <row r="109">
          <cell r="C109" t="str">
            <v>1751A-KST-9400</v>
          </cell>
          <cell r="D109" t="str">
            <v>PATCH &amp; STAY R FUEL TANK FR.</v>
          </cell>
          <cell r="E109" t="str">
            <v>FRM</v>
          </cell>
          <cell r="F109" t="str">
            <v>PC</v>
          </cell>
          <cell r="G109" t="str">
            <v>RMAT</v>
          </cell>
          <cell r="H109">
            <v>0</v>
          </cell>
          <cell r="I109">
            <v>0</v>
          </cell>
          <cell r="J109">
            <v>0</v>
          </cell>
          <cell r="K109">
            <v>1</v>
          </cell>
          <cell r="L109">
            <v>0</v>
          </cell>
          <cell r="M109">
            <v>0</v>
          </cell>
        </row>
        <row r="110">
          <cell r="C110" t="str">
            <v>1751B-KCC-9000</v>
          </cell>
          <cell r="D110" t="str">
            <v>HALF L OUTER</v>
          </cell>
          <cell r="E110" t="str">
            <v>FRM</v>
          </cell>
          <cell r="F110" t="str">
            <v>PC</v>
          </cell>
          <cell r="G110" t="str">
            <v>SFGD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1</v>
          </cell>
          <cell r="M110">
            <v>1</v>
          </cell>
        </row>
        <row r="111">
          <cell r="C111" t="str">
            <v>1751B-KST-9400</v>
          </cell>
          <cell r="D111" t="str">
            <v>PATCH &amp; STAY L FUEL TANK FR.</v>
          </cell>
          <cell r="E111" t="str">
            <v>FRM</v>
          </cell>
          <cell r="F111" t="str">
            <v>PC</v>
          </cell>
          <cell r="G111" t="str">
            <v>RMAT</v>
          </cell>
          <cell r="H111">
            <v>0</v>
          </cell>
          <cell r="I111">
            <v>0</v>
          </cell>
          <cell r="J111">
            <v>0</v>
          </cell>
          <cell r="K111">
            <v>1</v>
          </cell>
          <cell r="L111">
            <v>0</v>
          </cell>
          <cell r="M111">
            <v>0</v>
          </cell>
        </row>
        <row r="112">
          <cell r="C112" t="str">
            <v>1751C-KCC-9000</v>
          </cell>
          <cell r="D112" t="str">
            <v>PLATE BOTTOM</v>
          </cell>
          <cell r="E112" t="str">
            <v>FRM</v>
          </cell>
          <cell r="F112" t="str">
            <v>PC</v>
          </cell>
          <cell r="G112" t="str">
            <v>SFGD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</v>
          </cell>
          <cell r="M112">
            <v>1</v>
          </cell>
        </row>
        <row r="113">
          <cell r="C113" t="str">
            <v>1751D-KAG-9000</v>
          </cell>
          <cell r="D113" t="str">
            <v>PATCH AND STAY R FUEL TANK FRT</v>
          </cell>
          <cell r="E113" t="str">
            <v>COMP-T2</v>
          </cell>
          <cell r="F113" t="str">
            <v>PC</v>
          </cell>
          <cell r="G113" t="str">
            <v>RMAT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1</v>
          </cell>
          <cell r="M113">
            <v>1</v>
          </cell>
        </row>
        <row r="114">
          <cell r="C114" t="str">
            <v>1751D-KAG-9000</v>
          </cell>
          <cell r="D114" t="str">
            <v>PATCH AND STAY R FUEL TANK FRT</v>
          </cell>
          <cell r="E114" t="str">
            <v>COMP-T2</v>
          </cell>
          <cell r="F114" t="str">
            <v>PC</v>
          </cell>
          <cell r="G114" t="str">
            <v>RMAT</v>
          </cell>
          <cell r="H114">
            <v>0</v>
          </cell>
          <cell r="I114">
            <v>0</v>
          </cell>
          <cell r="J114">
            <v>1</v>
          </cell>
          <cell r="K114">
            <v>0</v>
          </cell>
          <cell r="L114">
            <v>1</v>
          </cell>
          <cell r="M114">
            <v>1</v>
          </cell>
        </row>
        <row r="115">
          <cell r="C115" t="str">
            <v>1751E-KAG-9000</v>
          </cell>
          <cell r="D115" t="str">
            <v>PATCH AND STAY L FUEL TANK FRT</v>
          </cell>
          <cell r="E115" t="str">
            <v>COMP-P3</v>
          </cell>
          <cell r="F115" t="str">
            <v>PC</v>
          </cell>
          <cell r="G115" t="str">
            <v>RMAT</v>
          </cell>
          <cell r="H115">
            <v>0</v>
          </cell>
          <cell r="I115">
            <v>0</v>
          </cell>
          <cell r="J115">
            <v>1</v>
          </cell>
          <cell r="K115">
            <v>0</v>
          </cell>
          <cell r="L115">
            <v>1</v>
          </cell>
          <cell r="M115">
            <v>1</v>
          </cell>
        </row>
        <row r="116">
          <cell r="C116" t="str">
            <v>1751E-KAG-9000</v>
          </cell>
          <cell r="D116" t="str">
            <v>PATCH AND STAY L FUEL TANK FRT</v>
          </cell>
          <cell r="E116" t="str">
            <v>COMP-P3</v>
          </cell>
          <cell r="F116" t="str">
            <v>PC</v>
          </cell>
          <cell r="G116" t="str">
            <v>RMAT</v>
          </cell>
          <cell r="H116">
            <v>0</v>
          </cell>
          <cell r="I116">
            <v>0</v>
          </cell>
          <cell r="J116">
            <v>1</v>
          </cell>
          <cell r="K116">
            <v>0</v>
          </cell>
          <cell r="L116">
            <v>1</v>
          </cell>
          <cell r="M116">
            <v>1</v>
          </cell>
        </row>
        <row r="117">
          <cell r="C117" t="str">
            <v>17525-KCC-9000</v>
          </cell>
          <cell r="D117" t="str">
            <v>SPACER FUEL TANK LID</v>
          </cell>
          <cell r="E117" t="str">
            <v>COMP-R</v>
          </cell>
          <cell r="F117" t="str">
            <v>PC</v>
          </cell>
          <cell r="G117" t="str">
            <v>RMAT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1</v>
          </cell>
          <cell r="M117">
            <v>1</v>
          </cell>
        </row>
        <row r="118">
          <cell r="C118" t="str">
            <v>18200-AAK-H000</v>
          </cell>
          <cell r="D118" t="str">
            <v>MUFFLER ASSY.EXH.</v>
          </cell>
          <cell r="E118" t="str">
            <v>COMP-S5</v>
          </cell>
          <cell r="F118" t="str">
            <v>PC</v>
          </cell>
          <cell r="G118" t="str">
            <v>RMAT</v>
          </cell>
          <cell r="H118">
            <v>0</v>
          </cell>
          <cell r="I118">
            <v>1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C119" t="str">
            <v>18300-AAC-H000</v>
          </cell>
          <cell r="D119" t="str">
            <v>MUFFLER ASSY EXH (KWAH)</v>
          </cell>
          <cell r="E119" t="str">
            <v>COMP-S5</v>
          </cell>
          <cell r="F119" t="str">
            <v>PC</v>
          </cell>
          <cell r="G119" t="str">
            <v>RMAT</v>
          </cell>
          <cell r="H119">
            <v>0</v>
          </cell>
          <cell r="I119">
            <v>0</v>
          </cell>
          <cell r="J119">
            <v>1</v>
          </cell>
          <cell r="K119">
            <v>0</v>
          </cell>
          <cell r="L119">
            <v>0</v>
          </cell>
          <cell r="M119">
            <v>0</v>
          </cell>
        </row>
        <row r="120">
          <cell r="C120" t="str">
            <v>18300-AAD-H000</v>
          </cell>
          <cell r="D120" t="str">
            <v>MUFFLER ASSY.EXH.</v>
          </cell>
          <cell r="E120" t="str">
            <v>COMP-S4</v>
          </cell>
          <cell r="F120" t="str">
            <v>PC</v>
          </cell>
          <cell r="G120" t="str">
            <v>RMAT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1</v>
          </cell>
        </row>
        <row r="121">
          <cell r="C121" t="str">
            <v>18300-AAE-H000</v>
          </cell>
          <cell r="D121" t="str">
            <v>MUFFLER ASSY EXH (KWHF BS3)</v>
          </cell>
          <cell r="E121" t="str">
            <v>COMP-T1</v>
          </cell>
          <cell r="F121" t="str">
            <v>PC</v>
          </cell>
          <cell r="G121" t="str">
            <v>RMAT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1</v>
          </cell>
          <cell r="M121">
            <v>0</v>
          </cell>
        </row>
        <row r="122">
          <cell r="C122" t="str">
            <v>18300-AAF-H000</v>
          </cell>
          <cell r="D122" t="str">
            <v>MUFFLER ASSY.EXH.</v>
          </cell>
          <cell r="E122" t="str">
            <v>FRM</v>
          </cell>
          <cell r="F122" t="str">
            <v>PC</v>
          </cell>
          <cell r="G122" t="str">
            <v>RMAT</v>
          </cell>
          <cell r="H122">
            <v>0</v>
          </cell>
          <cell r="I122">
            <v>0</v>
          </cell>
          <cell r="J122">
            <v>0</v>
          </cell>
          <cell r="K122">
            <v>1</v>
          </cell>
          <cell r="L122">
            <v>0</v>
          </cell>
          <cell r="M122">
            <v>0</v>
          </cell>
        </row>
        <row r="123">
          <cell r="C123" t="str">
            <v>18300-AAF-H000</v>
          </cell>
          <cell r="D123" t="str">
            <v>MUFFLER ASSY.EXH.</v>
          </cell>
          <cell r="E123" t="str">
            <v>FRM</v>
          </cell>
          <cell r="F123" t="str">
            <v>PC</v>
          </cell>
          <cell r="G123" t="str">
            <v>RMAT</v>
          </cell>
          <cell r="H123">
            <v>0</v>
          </cell>
          <cell r="I123">
            <v>0</v>
          </cell>
          <cell r="J123">
            <v>0</v>
          </cell>
          <cell r="K123">
            <v>1</v>
          </cell>
          <cell r="L123">
            <v>0</v>
          </cell>
          <cell r="M123">
            <v>0</v>
          </cell>
        </row>
        <row r="124">
          <cell r="C124" t="str">
            <v>1830A-AAB-0000</v>
          </cell>
          <cell r="D124" t="str">
            <v>MUFFLER COMP EXH SUB ASSY</v>
          </cell>
          <cell r="E124" t="str">
            <v>COMP-T2</v>
          </cell>
          <cell r="F124" t="str">
            <v>PC</v>
          </cell>
          <cell r="G124" t="str">
            <v>RMAT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C125" t="str">
            <v>18422-KCJ-6900</v>
          </cell>
          <cell r="D125" t="str">
            <v>COLLAR MUFFLER MOUNT</v>
          </cell>
          <cell r="E125" t="str">
            <v>COMP-S5</v>
          </cell>
          <cell r="F125" t="str">
            <v>PC</v>
          </cell>
          <cell r="G125" t="str">
            <v>RMAT</v>
          </cell>
          <cell r="H125">
            <v>1</v>
          </cell>
          <cell r="I125">
            <v>1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C126" t="str">
            <v>18422-KCJ-6900</v>
          </cell>
          <cell r="D126" t="str">
            <v>COLLAR MUFFLER MOUNT</v>
          </cell>
          <cell r="E126" t="str">
            <v>COMP-S5</v>
          </cell>
          <cell r="F126" t="str">
            <v>PC</v>
          </cell>
          <cell r="G126" t="str">
            <v>RMAT</v>
          </cell>
          <cell r="H126">
            <v>1</v>
          </cell>
          <cell r="I126">
            <v>1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C127" t="str">
            <v>22810-198-0000</v>
          </cell>
          <cell r="D127" t="str">
            <v>LEVER COMP.CLUTCH</v>
          </cell>
          <cell r="E127" t="str">
            <v>COMP-A</v>
          </cell>
          <cell r="F127" t="str">
            <v>PC</v>
          </cell>
          <cell r="G127" t="str">
            <v>RMAT</v>
          </cell>
          <cell r="H127">
            <v>0</v>
          </cell>
          <cell r="I127">
            <v>0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</row>
        <row r="128">
          <cell r="C128" t="str">
            <v>22810-198-0000</v>
          </cell>
          <cell r="D128" t="str">
            <v>LEVER COMP.CLUTCH</v>
          </cell>
          <cell r="E128" t="str">
            <v>COMP-A</v>
          </cell>
          <cell r="F128" t="str">
            <v>PC</v>
          </cell>
          <cell r="G128" t="str">
            <v>RMAT</v>
          </cell>
          <cell r="H128">
            <v>0</v>
          </cell>
          <cell r="I128">
            <v>0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</row>
        <row r="129">
          <cell r="C129" t="str">
            <v>22810-198-0000</v>
          </cell>
          <cell r="D129" t="str">
            <v>LEVER COMP.CLUTCH</v>
          </cell>
          <cell r="E129" t="str">
            <v>COMP-A</v>
          </cell>
          <cell r="F129" t="str">
            <v>PC</v>
          </cell>
          <cell r="G129" t="str">
            <v>RMAT</v>
          </cell>
          <cell r="H129">
            <v>0</v>
          </cell>
          <cell r="I129">
            <v>0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</row>
        <row r="130">
          <cell r="C130" t="str">
            <v>22810-KVE-9000</v>
          </cell>
          <cell r="D130" t="str">
            <v>LEVER COMP.CLUTCH</v>
          </cell>
          <cell r="E130" t="str">
            <v>COMP-T1</v>
          </cell>
          <cell r="F130" t="str">
            <v>PC</v>
          </cell>
          <cell r="G130" t="str">
            <v>RMAT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C131" t="str">
            <v>22810-KVE-9000</v>
          </cell>
          <cell r="D131" t="str">
            <v>LEVER COMP.CLUTCH</v>
          </cell>
          <cell r="E131" t="str">
            <v>COMP-T1</v>
          </cell>
          <cell r="F131" t="str">
            <v>PC</v>
          </cell>
          <cell r="G131" t="str">
            <v>RMAT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C132" t="str">
            <v>22821-KRM-8400</v>
          </cell>
          <cell r="D132" t="str">
            <v>RECEIVER CLUTCH CABLE</v>
          </cell>
          <cell r="E132" t="str">
            <v>COMP-S5</v>
          </cell>
          <cell r="F132" t="str">
            <v>PC</v>
          </cell>
          <cell r="G132" t="str">
            <v>RMAT</v>
          </cell>
          <cell r="H132">
            <v>1</v>
          </cell>
          <cell r="I132">
            <v>1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C133" t="str">
            <v>23422-GB4-7700</v>
          </cell>
          <cell r="D133" t="str">
            <v>BUSH 20X9</v>
          </cell>
          <cell r="E133" t="str">
            <v>COMP-T1</v>
          </cell>
          <cell r="F133" t="str">
            <v>PC</v>
          </cell>
          <cell r="G133" t="str">
            <v>RMAT</v>
          </cell>
          <cell r="H133">
            <v>0</v>
          </cell>
          <cell r="I133">
            <v>0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</row>
        <row r="134">
          <cell r="C134" t="str">
            <v>23801-178-0000</v>
          </cell>
          <cell r="D134" t="str">
            <v>SPROCKET DRIVE 14T</v>
          </cell>
          <cell r="E134" t="str">
            <v>COMP-F3</v>
          </cell>
          <cell r="F134" t="str">
            <v>PC</v>
          </cell>
          <cell r="G134" t="str">
            <v>RMAT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</row>
        <row r="135">
          <cell r="C135" t="str">
            <v>23801-KCT-6900</v>
          </cell>
          <cell r="D135" t="str">
            <v>SPROCKET DRIVE(14T)</v>
          </cell>
          <cell r="E135" t="str">
            <v>COMP-F3</v>
          </cell>
          <cell r="F135" t="str">
            <v>PC</v>
          </cell>
          <cell r="G135" t="str">
            <v>RMAT</v>
          </cell>
          <cell r="H135">
            <v>1</v>
          </cell>
          <cell r="I135">
            <v>1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C136" t="str">
            <v>23802-040-0000</v>
          </cell>
          <cell r="D136" t="str">
            <v>PLATE DRIVE SPROCKET FIXING</v>
          </cell>
          <cell r="E136" t="str">
            <v>COMP-S5</v>
          </cell>
          <cell r="F136" t="str">
            <v>PC</v>
          </cell>
          <cell r="G136" t="str">
            <v>RMAT</v>
          </cell>
          <cell r="H136">
            <v>0</v>
          </cell>
          <cell r="I136">
            <v>0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</row>
        <row r="137">
          <cell r="C137" t="str">
            <v>23802-040-0000</v>
          </cell>
          <cell r="D137" t="str">
            <v>PLATE DRIVE SPROCKET FIXING</v>
          </cell>
          <cell r="E137" t="str">
            <v>COMP-S5</v>
          </cell>
          <cell r="F137" t="str">
            <v>PC</v>
          </cell>
          <cell r="G137" t="str">
            <v>RMAT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</row>
        <row r="138">
          <cell r="C138" t="str">
            <v>23811-KR3-6000</v>
          </cell>
          <cell r="D138" t="str">
            <v>PLATE A2 FIXING</v>
          </cell>
          <cell r="E138" t="str">
            <v>COMP-S5</v>
          </cell>
          <cell r="F138" t="str">
            <v>PC</v>
          </cell>
          <cell r="G138" t="str">
            <v>RMAT</v>
          </cell>
          <cell r="H138">
            <v>1</v>
          </cell>
          <cell r="I138">
            <v>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C139" t="str">
            <v>24211-GF6-000R</v>
          </cell>
          <cell r="D139" t="str">
            <v>FORK GEAR SHIFT</v>
          </cell>
          <cell r="E139" t="str">
            <v>COMP-F3</v>
          </cell>
          <cell r="F139" t="str">
            <v>PC</v>
          </cell>
          <cell r="G139" t="str">
            <v>RMAT</v>
          </cell>
          <cell r="H139">
            <v>0</v>
          </cell>
          <cell r="I139">
            <v>0</v>
          </cell>
          <cell r="J139">
            <v>2</v>
          </cell>
          <cell r="K139">
            <v>2</v>
          </cell>
          <cell r="L139">
            <v>2</v>
          </cell>
          <cell r="M139">
            <v>2</v>
          </cell>
        </row>
        <row r="140">
          <cell r="C140" t="str">
            <v>24211-GF6-000R</v>
          </cell>
          <cell r="D140" t="str">
            <v>FORK GEAR SHIFT</v>
          </cell>
          <cell r="E140" t="str">
            <v>COMP-F3</v>
          </cell>
          <cell r="F140" t="str">
            <v>PC</v>
          </cell>
          <cell r="G140" t="str">
            <v>RMAT</v>
          </cell>
          <cell r="H140">
            <v>0</v>
          </cell>
          <cell r="I140">
            <v>0</v>
          </cell>
          <cell r="J140">
            <v>2</v>
          </cell>
          <cell r="K140">
            <v>2</v>
          </cell>
          <cell r="L140">
            <v>2</v>
          </cell>
          <cell r="M140">
            <v>2</v>
          </cell>
        </row>
        <row r="141">
          <cell r="C141" t="str">
            <v>24211-GF6-000R</v>
          </cell>
          <cell r="D141" t="str">
            <v>FORK GEAR SHIFT</v>
          </cell>
          <cell r="E141" t="str">
            <v>COMP-F3</v>
          </cell>
          <cell r="F141" t="str">
            <v>PC</v>
          </cell>
          <cell r="G141" t="str">
            <v>RMAT</v>
          </cell>
          <cell r="H141">
            <v>0</v>
          </cell>
          <cell r="I141">
            <v>0</v>
          </cell>
          <cell r="J141">
            <v>2</v>
          </cell>
          <cell r="K141">
            <v>2</v>
          </cell>
          <cell r="L141">
            <v>2</v>
          </cell>
          <cell r="M141">
            <v>2</v>
          </cell>
        </row>
        <row r="142">
          <cell r="C142" t="str">
            <v>24211-KRM-8400</v>
          </cell>
          <cell r="D142" t="str">
            <v>FORK R/L GEAR SHIFT</v>
          </cell>
          <cell r="E142" t="str">
            <v>ENG</v>
          </cell>
          <cell r="F142" t="str">
            <v>PC</v>
          </cell>
          <cell r="G142" t="str">
            <v>RMAT</v>
          </cell>
          <cell r="H142">
            <v>2</v>
          </cell>
          <cell r="I142">
            <v>2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C143" t="str">
            <v>24212-KRM-8400</v>
          </cell>
          <cell r="D143" t="str">
            <v>FORK C GEAR SHIFT</v>
          </cell>
          <cell r="E143" t="str">
            <v>ENG</v>
          </cell>
          <cell r="F143" t="str">
            <v>PC</v>
          </cell>
          <cell r="G143" t="str">
            <v>RMAT</v>
          </cell>
          <cell r="H143">
            <v>1</v>
          </cell>
          <cell r="I143">
            <v>1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C144" t="str">
            <v>24261-121-7420</v>
          </cell>
          <cell r="D144" t="str">
            <v>PIN GEAR SHIFT FORK GUIDE</v>
          </cell>
          <cell r="E144" t="str">
            <v>COMP-T1</v>
          </cell>
          <cell r="F144" t="str">
            <v>PC</v>
          </cell>
          <cell r="G144" t="str">
            <v>RMAT</v>
          </cell>
          <cell r="H144">
            <v>0</v>
          </cell>
          <cell r="I144">
            <v>0</v>
          </cell>
          <cell r="J144">
            <v>2</v>
          </cell>
          <cell r="K144">
            <v>2</v>
          </cell>
          <cell r="L144">
            <v>2</v>
          </cell>
          <cell r="M144">
            <v>2</v>
          </cell>
        </row>
        <row r="145">
          <cell r="C145" t="str">
            <v>24261-121-7420</v>
          </cell>
          <cell r="D145" t="str">
            <v>PIN GEAR SHIFT FORK GUIDE</v>
          </cell>
          <cell r="E145" t="str">
            <v>COMP-T1</v>
          </cell>
          <cell r="F145" t="str">
            <v>PC</v>
          </cell>
          <cell r="G145" t="str">
            <v>RMAT</v>
          </cell>
          <cell r="H145">
            <v>0</v>
          </cell>
          <cell r="I145">
            <v>0</v>
          </cell>
          <cell r="J145">
            <v>2</v>
          </cell>
          <cell r="K145">
            <v>2</v>
          </cell>
          <cell r="L145">
            <v>2</v>
          </cell>
          <cell r="M145">
            <v>2</v>
          </cell>
        </row>
        <row r="146">
          <cell r="C146" t="str">
            <v>24301-KSP-9100</v>
          </cell>
          <cell r="D146" t="str">
            <v>DRUM GEAR SHIFT</v>
          </cell>
          <cell r="E146" t="str">
            <v>COMP-C2</v>
          </cell>
          <cell r="F146" t="str">
            <v>PC</v>
          </cell>
          <cell r="G146" t="str">
            <v>SFGD</v>
          </cell>
          <cell r="H146">
            <v>1</v>
          </cell>
          <cell r="I146">
            <v>1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C147" t="str">
            <v>24301-KWA-9300</v>
          </cell>
          <cell r="D147" t="str">
            <v>GEAR SHIFT DRUM FULLY FINISHED</v>
          </cell>
          <cell r="E147" t="str">
            <v>COMP-C2</v>
          </cell>
          <cell r="F147" t="str">
            <v>PC</v>
          </cell>
          <cell r="G147" t="str">
            <v>RMAT</v>
          </cell>
          <cell r="H147">
            <v>0</v>
          </cell>
          <cell r="I147">
            <v>0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</row>
        <row r="148">
          <cell r="C148" t="str">
            <v>24425-198-9000</v>
          </cell>
          <cell r="D148" t="str">
            <v>PLATE SHIFT DRUM SIDE</v>
          </cell>
          <cell r="E148" t="str">
            <v>COMP-S5</v>
          </cell>
          <cell r="F148" t="str">
            <v>PC</v>
          </cell>
          <cell r="G148" t="str">
            <v>RMAT</v>
          </cell>
          <cell r="H148">
            <v>0</v>
          </cell>
          <cell r="I148">
            <v>0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</row>
        <row r="149">
          <cell r="C149" t="str">
            <v>24425-198-9000</v>
          </cell>
          <cell r="D149" t="str">
            <v>PLATE SHIFT DRUM SIDE</v>
          </cell>
          <cell r="E149" t="str">
            <v>COMP-S5</v>
          </cell>
          <cell r="F149" t="str">
            <v>PC</v>
          </cell>
          <cell r="G149" t="str">
            <v>RMAT</v>
          </cell>
          <cell r="H149">
            <v>0</v>
          </cell>
          <cell r="I149">
            <v>0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</row>
        <row r="150">
          <cell r="C150" t="str">
            <v>24430-KST-9000</v>
          </cell>
          <cell r="D150" t="str">
            <v>ARM COMP. SHIFT DRUM STOPPER</v>
          </cell>
          <cell r="E150" t="str">
            <v>COMP-T1</v>
          </cell>
          <cell r="F150" t="str">
            <v>PC</v>
          </cell>
          <cell r="G150" t="str">
            <v>RMAT</v>
          </cell>
          <cell r="H150">
            <v>0</v>
          </cell>
          <cell r="I150">
            <v>0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</row>
        <row r="151">
          <cell r="C151" t="str">
            <v>24430-KST-9000</v>
          </cell>
          <cell r="D151" t="str">
            <v>ARM COMP. SHIFT DRUM STOPPER</v>
          </cell>
          <cell r="E151" t="str">
            <v>COMP-T1</v>
          </cell>
          <cell r="F151" t="str">
            <v>PC</v>
          </cell>
          <cell r="G151" t="str">
            <v>RMAT</v>
          </cell>
          <cell r="H151">
            <v>0</v>
          </cell>
          <cell r="I151">
            <v>0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</row>
        <row r="152">
          <cell r="C152" t="str">
            <v>24430-KST-9000</v>
          </cell>
          <cell r="D152" t="str">
            <v>ARM COMP. SHIFT DRUM STOPPER</v>
          </cell>
          <cell r="E152" t="str">
            <v>COMP-T1</v>
          </cell>
          <cell r="F152" t="str">
            <v>PC</v>
          </cell>
          <cell r="G152" t="str">
            <v>RMAT</v>
          </cell>
          <cell r="H152">
            <v>0</v>
          </cell>
          <cell r="I152">
            <v>0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</row>
        <row r="153">
          <cell r="C153" t="str">
            <v>24430-KST-9000</v>
          </cell>
          <cell r="D153" t="str">
            <v>ARM COMP. SHIFT DRUM STOPPER</v>
          </cell>
          <cell r="E153" t="str">
            <v>COMP-T1</v>
          </cell>
          <cell r="F153" t="str">
            <v>PC</v>
          </cell>
          <cell r="G153" t="str">
            <v>RMAT</v>
          </cell>
          <cell r="H153">
            <v>0</v>
          </cell>
          <cell r="I153">
            <v>0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</row>
        <row r="154">
          <cell r="C154" t="str">
            <v>24430-KST-9000</v>
          </cell>
          <cell r="D154" t="str">
            <v>ARM COMP. SHIFT DRUM STOPPER</v>
          </cell>
          <cell r="E154" t="str">
            <v>COMP-T1</v>
          </cell>
          <cell r="F154" t="str">
            <v>PC</v>
          </cell>
          <cell r="G154" t="str">
            <v>RMAT</v>
          </cell>
          <cell r="H154">
            <v>0</v>
          </cell>
          <cell r="I154">
            <v>0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</row>
        <row r="155">
          <cell r="C155" t="str">
            <v>24430-KTN-9000</v>
          </cell>
          <cell r="D155" t="str">
            <v>STOPR.COMP.GEAR SHIFT DRUM</v>
          </cell>
          <cell r="E155" t="str">
            <v>COMP-T1</v>
          </cell>
          <cell r="F155" t="str">
            <v>PC</v>
          </cell>
          <cell r="G155" t="str">
            <v>RMAT</v>
          </cell>
          <cell r="H155">
            <v>1</v>
          </cell>
          <cell r="I155">
            <v>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C156" t="str">
            <v>2461A-KSP-9100</v>
          </cell>
          <cell r="D156" t="str">
            <v>SPINDLE ASSY.GEAR SHIFT</v>
          </cell>
          <cell r="E156" t="str">
            <v>COMP-T1</v>
          </cell>
          <cell r="F156" t="str">
            <v>PC</v>
          </cell>
          <cell r="G156" t="str">
            <v>RMAT</v>
          </cell>
          <cell r="H156">
            <v>1</v>
          </cell>
          <cell r="I156">
            <v>1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C157" t="str">
            <v>2461A-KST-9400</v>
          </cell>
          <cell r="D157" t="str">
            <v>SPINDLE ASSY.GEAR SHIFT</v>
          </cell>
          <cell r="E157" t="str">
            <v>COMP-T1</v>
          </cell>
          <cell r="F157" t="str">
            <v>PC</v>
          </cell>
          <cell r="G157" t="str">
            <v>RMAT</v>
          </cell>
          <cell r="H157">
            <v>0</v>
          </cell>
          <cell r="I157">
            <v>0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</row>
        <row r="158">
          <cell r="C158" t="str">
            <v>2461A-KST-9400</v>
          </cell>
          <cell r="D158" t="str">
            <v>SPINDLE ASSY.GEAR SHIFT</v>
          </cell>
          <cell r="E158" t="str">
            <v>COMP-T1</v>
          </cell>
          <cell r="F158" t="str">
            <v>PC</v>
          </cell>
          <cell r="G158" t="str">
            <v>RMAT</v>
          </cell>
          <cell r="H158">
            <v>0</v>
          </cell>
          <cell r="I158">
            <v>0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</row>
        <row r="159">
          <cell r="C159" t="str">
            <v>2461A-KST-9400</v>
          </cell>
          <cell r="D159" t="str">
            <v>SPINDLE ASSY.GEAR SHIFT</v>
          </cell>
          <cell r="E159" t="str">
            <v>COMP-T1</v>
          </cell>
          <cell r="F159" t="str">
            <v>PC</v>
          </cell>
          <cell r="G159" t="str">
            <v>RMAT</v>
          </cell>
          <cell r="H159">
            <v>0</v>
          </cell>
          <cell r="I159">
            <v>0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</row>
        <row r="160">
          <cell r="C160" t="str">
            <v>2461A-KST-9400</v>
          </cell>
          <cell r="D160" t="str">
            <v>SPINDLE ASSY.GEAR SHIFT</v>
          </cell>
          <cell r="E160" t="str">
            <v>COMP-T1</v>
          </cell>
          <cell r="F160" t="str">
            <v>PC</v>
          </cell>
          <cell r="G160" t="str">
            <v>RMAT</v>
          </cell>
          <cell r="H160">
            <v>0</v>
          </cell>
          <cell r="I160">
            <v>0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</row>
        <row r="161">
          <cell r="C161" t="str">
            <v>2461A-KST-9400</v>
          </cell>
          <cell r="D161" t="str">
            <v>SPINDLE ASSY.GEAR SHIFT</v>
          </cell>
          <cell r="E161" t="str">
            <v>COMP-T1</v>
          </cell>
          <cell r="F161" t="str">
            <v>PC</v>
          </cell>
          <cell r="G161" t="str">
            <v>RMAT</v>
          </cell>
          <cell r="H161">
            <v>0</v>
          </cell>
          <cell r="I161">
            <v>0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</row>
        <row r="162">
          <cell r="C162" t="str">
            <v>24701-KWA-9400</v>
          </cell>
          <cell r="D162" t="str">
            <v>PEDAL GEAR CHANGE</v>
          </cell>
          <cell r="E162" t="str">
            <v>COMP-S4</v>
          </cell>
          <cell r="F162" t="str">
            <v>PC</v>
          </cell>
          <cell r="G162" t="str">
            <v>RMAT</v>
          </cell>
          <cell r="H162">
            <v>0</v>
          </cell>
          <cell r="I162">
            <v>0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</row>
        <row r="163">
          <cell r="C163" t="str">
            <v>28117-KFL-8500</v>
          </cell>
          <cell r="D163" t="str">
            <v>SET PLATE STARTING SPROCKET</v>
          </cell>
          <cell r="E163" t="str">
            <v>COMP-S5</v>
          </cell>
          <cell r="F163" t="str">
            <v>PC</v>
          </cell>
          <cell r="G163" t="str">
            <v>RMAT</v>
          </cell>
          <cell r="H163">
            <v>0</v>
          </cell>
          <cell r="I163">
            <v>0</v>
          </cell>
          <cell r="J163">
            <v>1</v>
          </cell>
          <cell r="K163">
            <v>1</v>
          </cell>
          <cell r="L163">
            <v>0</v>
          </cell>
          <cell r="M163">
            <v>1</v>
          </cell>
        </row>
        <row r="164">
          <cell r="C164" t="str">
            <v>28215-KRM-8400</v>
          </cell>
          <cell r="D164" t="str">
            <v>PLATE KICK STOPPER</v>
          </cell>
          <cell r="E164" t="str">
            <v>COMP-S4</v>
          </cell>
          <cell r="F164" t="str">
            <v>PC</v>
          </cell>
          <cell r="G164" t="str">
            <v>RMAT</v>
          </cell>
          <cell r="H164">
            <v>1</v>
          </cell>
          <cell r="I164">
            <v>1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C165" t="str">
            <v>28254-198-0000</v>
          </cell>
          <cell r="D165" t="str">
            <v>RETAINER RACHET SPRING</v>
          </cell>
          <cell r="E165" t="str">
            <v>COMP-T1</v>
          </cell>
          <cell r="F165" t="str">
            <v>PC</v>
          </cell>
          <cell r="G165" t="str">
            <v>RMAT</v>
          </cell>
          <cell r="H165">
            <v>0</v>
          </cell>
          <cell r="I165">
            <v>0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</row>
        <row r="166">
          <cell r="C166" t="str">
            <v>28254-198-0000</v>
          </cell>
          <cell r="D166" t="str">
            <v>RETAINER RACHET SPRING</v>
          </cell>
          <cell r="E166" t="str">
            <v>COMP-T1</v>
          </cell>
          <cell r="F166" t="str">
            <v>PC</v>
          </cell>
          <cell r="G166" t="str">
            <v>RMAT</v>
          </cell>
          <cell r="H166">
            <v>0</v>
          </cell>
          <cell r="I166">
            <v>0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</row>
        <row r="167">
          <cell r="C167" t="str">
            <v>28254-198-0000</v>
          </cell>
          <cell r="D167" t="str">
            <v>RETAINER RACHET SPRING</v>
          </cell>
          <cell r="E167" t="str">
            <v>COMP-T1</v>
          </cell>
          <cell r="F167" t="str">
            <v>PC</v>
          </cell>
          <cell r="G167" t="str">
            <v>RMAT</v>
          </cell>
          <cell r="H167">
            <v>0</v>
          </cell>
          <cell r="I167">
            <v>0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</row>
        <row r="168">
          <cell r="C168" t="str">
            <v>28256-198-0000</v>
          </cell>
          <cell r="D168" t="str">
            <v>PLATE RATCHET GUIDE</v>
          </cell>
          <cell r="E168" t="str">
            <v>COMP-S5</v>
          </cell>
          <cell r="F168" t="str">
            <v>PC</v>
          </cell>
          <cell r="G168" t="str">
            <v>RMAT</v>
          </cell>
          <cell r="H168">
            <v>0</v>
          </cell>
          <cell r="I168">
            <v>0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</row>
        <row r="169">
          <cell r="C169" t="str">
            <v>28256-198-0000</v>
          </cell>
          <cell r="D169" t="str">
            <v>PLATE RATCHET GUIDE</v>
          </cell>
          <cell r="E169" t="str">
            <v>COMP-S5</v>
          </cell>
          <cell r="F169" t="str">
            <v>PC</v>
          </cell>
          <cell r="G169" t="str">
            <v>RMAT</v>
          </cell>
          <cell r="H169">
            <v>0</v>
          </cell>
          <cell r="I169">
            <v>0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</row>
        <row r="170">
          <cell r="C170" t="str">
            <v>28256-198-0000</v>
          </cell>
          <cell r="D170" t="str">
            <v>PLATE RATCHET GUIDE</v>
          </cell>
          <cell r="E170" t="str">
            <v>COMP-S5</v>
          </cell>
          <cell r="F170" t="str">
            <v>PC</v>
          </cell>
          <cell r="G170" t="str">
            <v>RMAT</v>
          </cell>
          <cell r="H170">
            <v>0</v>
          </cell>
          <cell r="I170">
            <v>0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</row>
        <row r="171">
          <cell r="C171" t="str">
            <v>28256-198-0000</v>
          </cell>
          <cell r="D171" t="str">
            <v>PLATE RATCHET GUIDE</v>
          </cell>
          <cell r="E171" t="str">
            <v>COMP-S5</v>
          </cell>
          <cell r="F171" t="str">
            <v>PC</v>
          </cell>
          <cell r="G171" t="str">
            <v>RMAT</v>
          </cell>
          <cell r="H171">
            <v>0</v>
          </cell>
          <cell r="I171">
            <v>0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</row>
        <row r="172">
          <cell r="C172" t="str">
            <v>28256-198-0000</v>
          </cell>
          <cell r="D172" t="str">
            <v>PLATE RATCHET GUIDE</v>
          </cell>
          <cell r="E172" t="str">
            <v>COMP-S5</v>
          </cell>
          <cell r="F172" t="str">
            <v>PC</v>
          </cell>
          <cell r="G172" t="str">
            <v>RMAT</v>
          </cell>
          <cell r="H172">
            <v>0</v>
          </cell>
          <cell r="I172">
            <v>0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</row>
        <row r="173">
          <cell r="C173" t="str">
            <v>28262-198-0000</v>
          </cell>
          <cell r="D173" t="str">
            <v>RETAINER KICK SPRING</v>
          </cell>
          <cell r="E173" t="str">
            <v>COMP-T1</v>
          </cell>
          <cell r="F173" t="str">
            <v>PC</v>
          </cell>
          <cell r="G173" t="str">
            <v>RMAT</v>
          </cell>
          <cell r="H173">
            <v>0</v>
          </cell>
          <cell r="I173">
            <v>0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</row>
        <row r="174">
          <cell r="C174" t="str">
            <v>28262-198-0000</v>
          </cell>
          <cell r="D174" t="str">
            <v>RETAINER KICK SPRING</v>
          </cell>
          <cell r="E174" t="str">
            <v>COMP-T1</v>
          </cell>
          <cell r="F174" t="str">
            <v>PC</v>
          </cell>
          <cell r="G174" t="str">
            <v>RMAT</v>
          </cell>
          <cell r="H174">
            <v>0</v>
          </cell>
          <cell r="I174">
            <v>0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</row>
        <row r="175">
          <cell r="C175" t="str">
            <v>28262-198-0000</v>
          </cell>
          <cell r="D175" t="str">
            <v>RETAINER KICK SPRING</v>
          </cell>
          <cell r="E175" t="str">
            <v>COMP-T1</v>
          </cell>
          <cell r="F175" t="str">
            <v>PC</v>
          </cell>
          <cell r="G175" t="str">
            <v>RMAT</v>
          </cell>
          <cell r="H175">
            <v>0</v>
          </cell>
          <cell r="I175">
            <v>0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</row>
        <row r="176">
          <cell r="C176" t="str">
            <v>28300-AAK-H000</v>
          </cell>
          <cell r="D176" t="str">
            <v>ARM ASSY KICK STARTER</v>
          </cell>
          <cell r="E176" t="str">
            <v>COMP-F3</v>
          </cell>
          <cell r="F176" t="str">
            <v>PC</v>
          </cell>
          <cell r="G176" t="str">
            <v>RMAT</v>
          </cell>
          <cell r="H176">
            <v>1</v>
          </cell>
          <cell r="I176">
            <v>1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C177" t="str">
            <v>28307-AAB-0000</v>
          </cell>
          <cell r="D177" t="str">
            <v>STOPPER KICK ARM</v>
          </cell>
          <cell r="E177" t="str">
            <v>COMP-S5</v>
          </cell>
          <cell r="F177" t="str">
            <v>PC</v>
          </cell>
          <cell r="G177" t="str">
            <v>RMAT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C178" t="str">
            <v>28307-AAK-H600</v>
          </cell>
          <cell r="D178" t="str">
            <v>STOPPER KICK ARM</v>
          </cell>
          <cell r="E178" t="str">
            <v>COMP-P3</v>
          </cell>
          <cell r="F178" t="str">
            <v>PC</v>
          </cell>
          <cell r="G178" t="str">
            <v>RMAT</v>
          </cell>
          <cell r="H178">
            <v>0</v>
          </cell>
          <cell r="I178">
            <v>1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C179" t="str">
            <v>2830A-KWA-9410</v>
          </cell>
          <cell r="D179" t="str">
            <v>ARM ASSY.KICK STARTER</v>
          </cell>
          <cell r="E179" t="str">
            <v>COMP-P3</v>
          </cell>
          <cell r="F179" t="str">
            <v>PC</v>
          </cell>
          <cell r="G179" t="str">
            <v>RMAT</v>
          </cell>
          <cell r="H179">
            <v>0</v>
          </cell>
          <cell r="I179">
            <v>0</v>
          </cell>
          <cell r="J179">
            <v>1</v>
          </cell>
          <cell r="K179">
            <v>1</v>
          </cell>
          <cell r="L179">
            <v>0</v>
          </cell>
          <cell r="M179">
            <v>0</v>
          </cell>
        </row>
        <row r="180">
          <cell r="C180" t="str">
            <v>2830A-KWH-7600</v>
          </cell>
          <cell r="D180" t="str">
            <v>ARM SUB ASSY KICK STARTER</v>
          </cell>
          <cell r="E180" t="str">
            <v>COMP-P3</v>
          </cell>
          <cell r="F180" t="str">
            <v>PC</v>
          </cell>
          <cell r="G180" t="str">
            <v>RMAT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1</v>
          </cell>
          <cell r="M180">
            <v>1</v>
          </cell>
        </row>
        <row r="181">
          <cell r="C181" t="str">
            <v>32961-KST-9400</v>
          </cell>
          <cell r="D181" t="str">
            <v>CLAMPER ACG CORD</v>
          </cell>
          <cell r="E181" t="str">
            <v>COMP-S5</v>
          </cell>
          <cell r="F181" t="str">
            <v>PC</v>
          </cell>
          <cell r="G181" t="str">
            <v>RMAT</v>
          </cell>
          <cell r="H181">
            <v>0</v>
          </cell>
          <cell r="I181">
            <v>0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</row>
        <row r="182">
          <cell r="C182" t="str">
            <v>32961-KST-9400</v>
          </cell>
          <cell r="D182" t="str">
            <v>CLAMPER ACG CORD</v>
          </cell>
          <cell r="E182" t="str">
            <v>COMP-S5</v>
          </cell>
          <cell r="F182" t="str">
            <v>PC</v>
          </cell>
          <cell r="G182" t="str">
            <v>RMAT</v>
          </cell>
          <cell r="H182">
            <v>0</v>
          </cell>
          <cell r="I182">
            <v>0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</row>
        <row r="183">
          <cell r="C183" t="str">
            <v>33100-AAC-H000</v>
          </cell>
          <cell r="D183" t="str">
            <v>LIGHT ASSY HEAD</v>
          </cell>
          <cell r="E183" t="str">
            <v>COMP-S6</v>
          </cell>
          <cell r="F183" t="str">
            <v>PC</v>
          </cell>
          <cell r="G183" t="str">
            <v>RMAT</v>
          </cell>
          <cell r="H183">
            <v>0</v>
          </cell>
          <cell r="I183">
            <v>0</v>
          </cell>
          <cell r="J183">
            <v>1</v>
          </cell>
          <cell r="K183">
            <v>0</v>
          </cell>
          <cell r="L183">
            <v>0</v>
          </cell>
          <cell r="M183">
            <v>0</v>
          </cell>
        </row>
        <row r="184">
          <cell r="C184" t="str">
            <v>33100-AAD-H000</v>
          </cell>
          <cell r="D184" t="str">
            <v>LIGHT ASSY HEAD</v>
          </cell>
          <cell r="E184" t="str">
            <v>COMP-S4</v>
          </cell>
          <cell r="F184" t="str">
            <v>PC</v>
          </cell>
          <cell r="G184" t="str">
            <v>RMAT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</row>
        <row r="185">
          <cell r="C185" t="str">
            <v>33100-AAF-H010</v>
          </cell>
          <cell r="D185" t="str">
            <v>LIGHT ASSY HEAD</v>
          </cell>
          <cell r="E185" t="str">
            <v>COMP-E</v>
          </cell>
          <cell r="F185" t="str">
            <v>PC</v>
          </cell>
          <cell r="G185" t="str">
            <v>RMAT</v>
          </cell>
          <cell r="H185">
            <v>0</v>
          </cell>
          <cell r="I185">
            <v>0</v>
          </cell>
          <cell r="J185">
            <v>0</v>
          </cell>
          <cell r="K185">
            <v>1</v>
          </cell>
          <cell r="L185">
            <v>0</v>
          </cell>
          <cell r="M185">
            <v>0</v>
          </cell>
        </row>
        <row r="186">
          <cell r="C186" t="str">
            <v>33100-KCC-710A</v>
          </cell>
          <cell r="D186" t="str">
            <v>LIGHT ASSY.HEAD</v>
          </cell>
          <cell r="E186" t="str">
            <v>COMP-S4</v>
          </cell>
          <cell r="F186" t="str">
            <v>PC</v>
          </cell>
          <cell r="G186" t="str">
            <v>RMAT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1</v>
          </cell>
          <cell r="M186">
            <v>0</v>
          </cell>
        </row>
        <row r="187">
          <cell r="C187" t="str">
            <v>33400-AAB-0010</v>
          </cell>
          <cell r="D187" t="str">
            <v>WINKER ASSY R FR</v>
          </cell>
          <cell r="E187" t="str">
            <v>COMP-E</v>
          </cell>
          <cell r="F187" t="str">
            <v>PC</v>
          </cell>
          <cell r="G187" t="str">
            <v>RMAT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C188" t="str">
            <v>33400-KVH-7610</v>
          </cell>
          <cell r="D188" t="str">
            <v>WINKER ASSY R FR</v>
          </cell>
          <cell r="E188" t="str">
            <v>COMP-E</v>
          </cell>
          <cell r="F188" t="str">
            <v>PC</v>
          </cell>
          <cell r="G188" t="str">
            <v>RMAT</v>
          </cell>
          <cell r="H188">
            <v>0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0</v>
          </cell>
        </row>
        <row r="189">
          <cell r="C189" t="str">
            <v>33400-KVN-9000</v>
          </cell>
          <cell r="D189" t="str">
            <v>WINKER ASSY.R  FR.</v>
          </cell>
          <cell r="E189" t="str">
            <v>COMP-L</v>
          </cell>
          <cell r="F189" t="str">
            <v>PC</v>
          </cell>
          <cell r="G189" t="str">
            <v>RMAT</v>
          </cell>
          <cell r="H189">
            <v>0</v>
          </cell>
          <cell r="I189">
            <v>1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C190" t="str">
            <v>33400-KWA-9310</v>
          </cell>
          <cell r="D190" t="str">
            <v>WINKER ASSY R FRONT</v>
          </cell>
          <cell r="E190" t="str">
            <v>COMP-T2</v>
          </cell>
          <cell r="F190" t="str">
            <v>PC</v>
          </cell>
          <cell r="G190" t="str">
            <v>RMAT</v>
          </cell>
          <cell r="H190">
            <v>0</v>
          </cell>
          <cell r="I190">
            <v>0</v>
          </cell>
          <cell r="J190">
            <v>1</v>
          </cell>
          <cell r="K190">
            <v>0</v>
          </cell>
          <cell r="L190">
            <v>0</v>
          </cell>
          <cell r="M190">
            <v>0</v>
          </cell>
        </row>
        <row r="191">
          <cell r="C191" t="str">
            <v>33450-AAB-0010</v>
          </cell>
          <cell r="D191" t="str">
            <v>WINKER ASSY L FR</v>
          </cell>
          <cell r="E191" t="str">
            <v>COMP-E</v>
          </cell>
          <cell r="F191" t="str">
            <v>PC</v>
          </cell>
          <cell r="G191" t="str">
            <v>RMAT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C192" t="str">
            <v>33450-KVH-7610</v>
          </cell>
          <cell r="D192" t="str">
            <v>WINKER ASSY L FR</v>
          </cell>
          <cell r="E192" t="str">
            <v>COMP-E</v>
          </cell>
          <cell r="F192" t="str">
            <v>PC</v>
          </cell>
          <cell r="G192" t="str">
            <v>RMAT</v>
          </cell>
          <cell r="H192">
            <v>0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0</v>
          </cell>
        </row>
        <row r="193">
          <cell r="C193" t="str">
            <v>33450-KVN-9000</v>
          </cell>
          <cell r="D193" t="str">
            <v>WINKER ASSY.L FR.</v>
          </cell>
          <cell r="E193" t="str">
            <v>COMP-L</v>
          </cell>
          <cell r="F193" t="str">
            <v>PC</v>
          </cell>
          <cell r="G193" t="str">
            <v>RMAT</v>
          </cell>
          <cell r="H193">
            <v>0</v>
          </cell>
          <cell r="I193">
            <v>1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C194" t="str">
            <v>33450-KWA-9310</v>
          </cell>
          <cell r="D194" t="str">
            <v>WINKER ASSY L FRONT</v>
          </cell>
          <cell r="E194" t="str">
            <v>COMP-T2</v>
          </cell>
          <cell r="F194" t="str">
            <v>PC</v>
          </cell>
          <cell r="G194" t="str">
            <v>RMAT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3370C-AAF-0000</v>
          </cell>
          <cell r="D195" t="str">
            <v>TAIL LIGHT SUB ASSY</v>
          </cell>
          <cell r="E195" t="str">
            <v>COMP-P3</v>
          </cell>
          <cell r="F195" t="str">
            <v>PC</v>
          </cell>
          <cell r="G195" t="str">
            <v>RMAT</v>
          </cell>
          <cell r="H195">
            <v>0</v>
          </cell>
          <cell r="I195">
            <v>0</v>
          </cell>
          <cell r="J195">
            <v>0</v>
          </cell>
          <cell r="K195">
            <v>1</v>
          </cell>
          <cell r="L195">
            <v>0</v>
          </cell>
          <cell r="M195">
            <v>0</v>
          </cell>
        </row>
        <row r="196">
          <cell r="C196" t="str">
            <v>33740-AAB-0000</v>
          </cell>
          <cell r="D196" t="str">
            <v>REFLEX REFLECTOR FRONT</v>
          </cell>
          <cell r="E196" t="str">
            <v>COMP-P2</v>
          </cell>
          <cell r="F196" t="str">
            <v>PC</v>
          </cell>
          <cell r="G196" t="str">
            <v>RMAT</v>
          </cell>
          <cell r="H196">
            <v>2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C197" t="str">
            <v>35106-KTC-9000</v>
          </cell>
          <cell r="D197" t="str">
            <v>COVER COMB.SW.</v>
          </cell>
          <cell r="E197" t="str">
            <v>COMP-S5</v>
          </cell>
          <cell r="F197" t="str">
            <v>PC</v>
          </cell>
          <cell r="G197" t="str">
            <v>RMAT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C198" t="str">
            <v>35106-KTC-9000</v>
          </cell>
          <cell r="D198" t="str">
            <v>COVER COMB.SW.</v>
          </cell>
          <cell r="E198" t="str">
            <v>COMP-S5</v>
          </cell>
          <cell r="F198" t="str">
            <v>PC</v>
          </cell>
          <cell r="G198" t="str">
            <v>RMAT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C199" t="str">
            <v>35753-035-0100</v>
          </cell>
          <cell r="D199" t="str">
            <v>ROTOR NEUTRAL SW.</v>
          </cell>
          <cell r="E199" t="str">
            <v>COMP-S5</v>
          </cell>
          <cell r="F199" t="str">
            <v>PC</v>
          </cell>
          <cell r="G199" t="str">
            <v>RMAT</v>
          </cell>
          <cell r="H199">
            <v>0</v>
          </cell>
          <cell r="I199">
            <v>0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</row>
        <row r="200">
          <cell r="C200" t="str">
            <v>35753-035-0100</v>
          </cell>
          <cell r="D200" t="str">
            <v>ROTOR NEUTRAL SW.</v>
          </cell>
          <cell r="E200" t="str">
            <v>COMP-S5</v>
          </cell>
          <cell r="F200" t="str">
            <v>PC</v>
          </cell>
          <cell r="G200" t="str">
            <v>RMAT</v>
          </cell>
          <cell r="H200">
            <v>0</v>
          </cell>
          <cell r="I200">
            <v>0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</row>
        <row r="201">
          <cell r="C201" t="str">
            <v>35755-001-0000</v>
          </cell>
          <cell r="D201" t="str">
            <v>CONTACT FIXING PLATE</v>
          </cell>
          <cell r="E201" t="str">
            <v>COMP-S5</v>
          </cell>
          <cell r="F201" t="str">
            <v>PC</v>
          </cell>
          <cell r="G201" t="str">
            <v>RMAT</v>
          </cell>
          <cell r="H201">
            <v>0</v>
          </cell>
          <cell r="I201">
            <v>0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</row>
        <row r="202">
          <cell r="C202" t="str">
            <v>38117-KFE-7010</v>
          </cell>
          <cell r="D202" t="str">
            <v>COLLAR HORN SET</v>
          </cell>
          <cell r="E202" t="str">
            <v>COMP-T1</v>
          </cell>
          <cell r="F202" t="str">
            <v>PC</v>
          </cell>
          <cell r="G202" t="str">
            <v>RMAT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</row>
        <row r="203">
          <cell r="C203" t="str">
            <v>40510-KST-9401</v>
          </cell>
          <cell r="D203" t="str">
            <v>CASE UPP HALF DRIVE CHAIN(BLK)</v>
          </cell>
          <cell r="E203" t="str">
            <v>FRM</v>
          </cell>
          <cell r="F203" t="str">
            <v>PC</v>
          </cell>
          <cell r="G203" t="str">
            <v>RMAT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</row>
        <row r="204">
          <cell r="C204" t="str">
            <v>40510-KWA-9400</v>
          </cell>
          <cell r="D204" t="str">
            <v>CASE UP (HALF) DRIVE CHAIN</v>
          </cell>
          <cell r="E204" t="str">
            <v>COMP-C2</v>
          </cell>
          <cell r="F204" t="str">
            <v>PC</v>
          </cell>
          <cell r="G204" t="str">
            <v>RMAT</v>
          </cell>
          <cell r="H204">
            <v>0</v>
          </cell>
          <cell r="I204">
            <v>0</v>
          </cell>
          <cell r="J204">
            <v>1</v>
          </cell>
          <cell r="K204">
            <v>0</v>
          </cell>
          <cell r="L204">
            <v>0</v>
          </cell>
          <cell r="M204">
            <v>0</v>
          </cell>
        </row>
        <row r="205">
          <cell r="C205" t="str">
            <v>40510-KWA-9400</v>
          </cell>
          <cell r="D205" t="str">
            <v>CASE UP (HALF) DRIVE CHAIN</v>
          </cell>
          <cell r="E205" t="str">
            <v>COMP-C2</v>
          </cell>
          <cell r="F205" t="str">
            <v>PC</v>
          </cell>
          <cell r="G205" t="str">
            <v>RMAT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</row>
        <row r="206">
          <cell r="C206" t="str">
            <v>40510-KWH-9700</v>
          </cell>
          <cell r="D206" t="str">
            <v>CASE,UP.(HALF) DRIVE CHAIN</v>
          </cell>
          <cell r="E206" t="str">
            <v>COMP-F3</v>
          </cell>
          <cell r="F206" t="str">
            <v>PC</v>
          </cell>
          <cell r="G206" t="str">
            <v>RMAT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1</v>
          </cell>
          <cell r="M206">
            <v>1</v>
          </cell>
        </row>
        <row r="207">
          <cell r="C207" t="str">
            <v>40510-KWH-9700</v>
          </cell>
          <cell r="D207" t="str">
            <v>CASE,UP.(HALF) DRIVE CHAIN</v>
          </cell>
          <cell r="E207" t="str">
            <v>COMP-F3</v>
          </cell>
          <cell r="F207" t="str">
            <v>PC</v>
          </cell>
          <cell r="G207" t="str">
            <v>RMAT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1</v>
          </cell>
          <cell r="M207">
            <v>1</v>
          </cell>
        </row>
        <row r="208">
          <cell r="C208" t="str">
            <v>4052A-KVH-9000</v>
          </cell>
          <cell r="D208" t="str">
            <v>CHAIN CASE UND HALF SUB ASSY</v>
          </cell>
          <cell r="E208" t="str">
            <v>COMP-F3</v>
          </cell>
          <cell r="F208" t="str">
            <v>PC</v>
          </cell>
          <cell r="G208" t="str">
            <v>RMAT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1</v>
          </cell>
          <cell r="M208">
            <v>1</v>
          </cell>
        </row>
        <row r="209">
          <cell r="C209" t="str">
            <v>4052A-KVH-9000</v>
          </cell>
          <cell r="D209" t="str">
            <v>CHAIN CASE UND HALF SUB ASSY</v>
          </cell>
          <cell r="E209" t="str">
            <v>COMP-F3</v>
          </cell>
          <cell r="F209" t="str">
            <v>PC</v>
          </cell>
          <cell r="G209" t="str">
            <v>RMAT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1</v>
          </cell>
          <cell r="M209">
            <v>1</v>
          </cell>
        </row>
        <row r="210">
          <cell r="C210" t="str">
            <v>4052A-KVH-9500</v>
          </cell>
          <cell r="D210" t="str">
            <v>CHAIN CASE UND HALF SUB ASSY.</v>
          </cell>
          <cell r="E210" t="str">
            <v>FRM</v>
          </cell>
          <cell r="F210" t="str">
            <v>PC</v>
          </cell>
          <cell r="G210" t="str">
            <v>RMAT</v>
          </cell>
          <cell r="H210">
            <v>0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0</v>
          </cell>
        </row>
        <row r="211">
          <cell r="C211" t="str">
            <v>4052A-KWA-9400</v>
          </cell>
          <cell r="D211" t="str">
            <v>CHAIN CASE UND HALF SUB ASSY</v>
          </cell>
          <cell r="E211" t="str">
            <v>COMP-F3</v>
          </cell>
          <cell r="F211" t="str">
            <v>PC</v>
          </cell>
          <cell r="G211" t="str">
            <v>RMAT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</row>
        <row r="212">
          <cell r="C212" t="str">
            <v>4052A-KWA-9400</v>
          </cell>
          <cell r="D212" t="str">
            <v>CHAIN CASE UND HALF SUB ASSY</v>
          </cell>
          <cell r="E212" t="str">
            <v>COMP-F3</v>
          </cell>
          <cell r="F212" t="str">
            <v>PC</v>
          </cell>
          <cell r="G212" t="str">
            <v>RMAT</v>
          </cell>
          <cell r="H212">
            <v>0</v>
          </cell>
          <cell r="I212">
            <v>0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</row>
        <row r="213">
          <cell r="C213" t="str">
            <v>4053A-198-9000</v>
          </cell>
          <cell r="D213" t="str">
            <v>ADJUSTER CHAIN R SUB ASSY.</v>
          </cell>
          <cell r="E213" t="str">
            <v>COMP-T1</v>
          </cell>
          <cell r="F213" t="str">
            <v>PC</v>
          </cell>
          <cell r="G213" t="str">
            <v>RMAT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0</v>
          </cell>
          <cell r="M213">
            <v>0</v>
          </cell>
        </row>
        <row r="214">
          <cell r="C214" t="str">
            <v>4053A-198-9000</v>
          </cell>
          <cell r="D214" t="str">
            <v>ADJUSTER CHAIN R SUB ASSY.</v>
          </cell>
          <cell r="E214" t="str">
            <v>COMP-T1</v>
          </cell>
          <cell r="F214" t="str">
            <v>PC</v>
          </cell>
          <cell r="G214" t="str">
            <v>RMAT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0</v>
          </cell>
          <cell r="M214">
            <v>0</v>
          </cell>
        </row>
        <row r="215">
          <cell r="C215" t="str">
            <v>4053A-198-9000</v>
          </cell>
          <cell r="D215" t="str">
            <v>ADJUSTER CHAIN R SUB ASSY.</v>
          </cell>
          <cell r="E215" t="str">
            <v>COMP-T1</v>
          </cell>
          <cell r="F215" t="str">
            <v>PC</v>
          </cell>
          <cell r="G215" t="str">
            <v>RMAT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0</v>
          </cell>
          <cell r="M215">
            <v>0</v>
          </cell>
        </row>
        <row r="216">
          <cell r="C216" t="str">
            <v>4053A-198-9000</v>
          </cell>
          <cell r="D216" t="str">
            <v>ADJUSTER CHAIN R SUB ASSY.</v>
          </cell>
          <cell r="E216" t="str">
            <v>COMP-T1</v>
          </cell>
          <cell r="F216" t="str">
            <v>PC</v>
          </cell>
          <cell r="G216" t="str">
            <v>RMAT</v>
          </cell>
          <cell r="H216">
            <v>0</v>
          </cell>
          <cell r="I216">
            <v>0</v>
          </cell>
          <cell r="J216">
            <v>1</v>
          </cell>
          <cell r="K216">
            <v>0</v>
          </cell>
          <cell r="L216">
            <v>0</v>
          </cell>
          <cell r="M216">
            <v>0</v>
          </cell>
        </row>
        <row r="217">
          <cell r="C217" t="str">
            <v>4053A-KST-9400</v>
          </cell>
          <cell r="D217" t="str">
            <v>ADJUSTER CHAIN RIGHT SUB.ASSY.</v>
          </cell>
          <cell r="E217" t="str">
            <v>COMP-S1</v>
          </cell>
          <cell r="F217" t="str">
            <v>PC</v>
          </cell>
          <cell r="G217" t="str">
            <v>RMAT</v>
          </cell>
          <cell r="H217">
            <v>0</v>
          </cell>
          <cell r="I217">
            <v>0</v>
          </cell>
          <cell r="J217">
            <v>0</v>
          </cell>
          <cell r="K217">
            <v>1</v>
          </cell>
          <cell r="L217">
            <v>1</v>
          </cell>
          <cell r="M217">
            <v>1</v>
          </cell>
        </row>
        <row r="218">
          <cell r="C218" t="str">
            <v>4053A-KST-9400</v>
          </cell>
          <cell r="D218" t="str">
            <v>ADJUSTER CHAIN RIGHT SUB.ASSY.</v>
          </cell>
          <cell r="E218" t="str">
            <v>COMP-S1</v>
          </cell>
          <cell r="F218" t="str">
            <v>PC</v>
          </cell>
          <cell r="G218" t="str">
            <v>RMAT</v>
          </cell>
          <cell r="H218">
            <v>0</v>
          </cell>
          <cell r="I218">
            <v>0</v>
          </cell>
          <cell r="J218">
            <v>0</v>
          </cell>
          <cell r="K218">
            <v>1</v>
          </cell>
          <cell r="L218">
            <v>1</v>
          </cell>
          <cell r="M218">
            <v>1</v>
          </cell>
        </row>
        <row r="219">
          <cell r="C219" t="str">
            <v>4053A-KVE-9000</v>
          </cell>
          <cell r="D219" t="str">
            <v>ADJUSTER CHAIN R SUB ASSY</v>
          </cell>
          <cell r="E219" t="str">
            <v>COMP-S5</v>
          </cell>
          <cell r="F219" t="str">
            <v>PC</v>
          </cell>
          <cell r="G219" t="str">
            <v>RMAT</v>
          </cell>
          <cell r="H219">
            <v>0</v>
          </cell>
          <cell r="I219">
            <v>1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C220" t="str">
            <v>4053A-KVE-9001</v>
          </cell>
          <cell r="D220" t="str">
            <v>ADJUSTER CHAIN R SUB ASSY</v>
          </cell>
          <cell r="E220" t="str">
            <v>COMP-S5</v>
          </cell>
          <cell r="F220" t="str">
            <v>PC</v>
          </cell>
          <cell r="G220" t="str">
            <v>RMAT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C221" t="str">
            <v>4054A-198-9000</v>
          </cell>
          <cell r="D221" t="str">
            <v>ADJUSTER CHAIN L SUB ASSY.</v>
          </cell>
          <cell r="E221" t="str">
            <v>COMP-F2</v>
          </cell>
          <cell r="F221" t="str">
            <v>PC</v>
          </cell>
          <cell r="G221" t="str">
            <v>RMAT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0</v>
          </cell>
          <cell r="M221">
            <v>0</v>
          </cell>
        </row>
        <row r="222">
          <cell r="C222" t="str">
            <v>4054A-198-9000</v>
          </cell>
          <cell r="D222" t="str">
            <v>ADJUSTER CHAIN L SUB ASSY.</v>
          </cell>
          <cell r="E222" t="str">
            <v>COMP-F2</v>
          </cell>
          <cell r="F222" t="str">
            <v>PC</v>
          </cell>
          <cell r="G222" t="str">
            <v>RMAT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</row>
        <row r="223">
          <cell r="C223" t="str">
            <v>4054A-198-9000</v>
          </cell>
          <cell r="D223" t="str">
            <v>ADJUSTER CHAIN L SUB ASSY.</v>
          </cell>
          <cell r="E223" t="str">
            <v>COMP-F2</v>
          </cell>
          <cell r="F223" t="str">
            <v>PC</v>
          </cell>
          <cell r="G223" t="str">
            <v>RMAT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0</v>
          </cell>
          <cell r="M223">
            <v>0</v>
          </cell>
        </row>
        <row r="224">
          <cell r="C224" t="str">
            <v>4054A-198-9000</v>
          </cell>
          <cell r="D224" t="str">
            <v>ADJUSTER CHAIN L SUB ASSY.</v>
          </cell>
          <cell r="E224" t="str">
            <v>COMP-F2</v>
          </cell>
          <cell r="F224" t="str">
            <v>PC</v>
          </cell>
          <cell r="G224" t="str">
            <v>RMAT</v>
          </cell>
          <cell r="H224">
            <v>0</v>
          </cell>
          <cell r="I224">
            <v>0</v>
          </cell>
          <cell r="J224">
            <v>1</v>
          </cell>
          <cell r="K224">
            <v>0</v>
          </cell>
          <cell r="L224">
            <v>0</v>
          </cell>
          <cell r="M224">
            <v>0</v>
          </cell>
        </row>
        <row r="225">
          <cell r="C225" t="str">
            <v>4054A-KST-9400</v>
          </cell>
          <cell r="D225" t="str">
            <v>ADJUSTER CHAIN LEFT SUB.ASSY.</v>
          </cell>
          <cell r="E225" t="str">
            <v>COMP-S1</v>
          </cell>
          <cell r="F225" t="str">
            <v>PC</v>
          </cell>
          <cell r="G225" t="str">
            <v>RMAT</v>
          </cell>
          <cell r="H225">
            <v>0</v>
          </cell>
          <cell r="I225">
            <v>0</v>
          </cell>
          <cell r="J225">
            <v>0</v>
          </cell>
          <cell r="K225">
            <v>1</v>
          </cell>
          <cell r="L225">
            <v>1</v>
          </cell>
          <cell r="M225">
            <v>1</v>
          </cell>
        </row>
        <row r="226">
          <cell r="C226" t="str">
            <v>4054A-KST-9400</v>
          </cell>
          <cell r="D226" t="str">
            <v>ADJUSTER CHAIN LEFT SUB.ASSY.</v>
          </cell>
          <cell r="E226" t="str">
            <v>COMP-S1</v>
          </cell>
          <cell r="F226" t="str">
            <v>PC</v>
          </cell>
          <cell r="G226" t="str">
            <v>RMAT</v>
          </cell>
          <cell r="H226">
            <v>0</v>
          </cell>
          <cell r="I226">
            <v>0</v>
          </cell>
          <cell r="J226">
            <v>0</v>
          </cell>
          <cell r="K226">
            <v>1</v>
          </cell>
          <cell r="L226">
            <v>1</v>
          </cell>
          <cell r="M226">
            <v>1</v>
          </cell>
        </row>
        <row r="227">
          <cell r="C227" t="str">
            <v>4054A-KVE-9000</v>
          </cell>
          <cell r="D227" t="str">
            <v>ADJUSTER CHAIN L SUB ASSY</v>
          </cell>
          <cell r="E227" t="str">
            <v>COMP-S5</v>
          </cell>
          <cell r="F227" t="str">
            <v>PC</v>
          </cell>
          <cell r="G227" t="str">
            <v>RMAT</v>
          </cell>
          <cell r="H227">
            <v>0</v>
          </cell>
          <cell r="I227">
            <v>1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C228" t="str">
            <v>4054A-KVE-9001</v>
          </cell>
          <cell r="D228" t="str">
            <v>ADJUSTER CHAIN L SUB ASSY</v>
          </cell>
          <cell r="E228" t="str">
            <v>COMP-S5</v>
          </cell>
          <cell r="F228" t="str">
            <v>PC</v>
          </cell>
          <cell r="G228" t="str">
            <v>RMAT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C229" t="str">
            <v>42303-KCC-6000</v>
          </cell>
          <cell r="D229" t="str">
            <v>SLEEVE REAR WHEEL</v>
          </cell>
          <cell r="E229" t="str">
            <v>COMP-S6</v>
          </cell>
          <cell r="F229" t="str">
            <v>PC</v>
          </cell>
          <cell r="G229" t="str">
            <v>RMAT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</row>
        <row r="230">
          <cell r="C230" t="str">
            <v>42303-KCC-6000</v>
          </cell>
          <cell r="D230" t="str">
            <v>SLEEVE REAR WHEEL</v>
          </cell>
          <cell r="E230" t="str">
            <v>COMP-S6</v>
          </cell>
          <cell r="F230" t="str">
            <v>PC</v>
          </cell>
          <cell r="G230" t="str">
            <v>RMAT</v>
          </cell>
          <cell r="H230">
            <v>0</v>
          </cell>
          <cell r="I230">
            <v>0</v>
          </cell>
          <cell r="J230">
            <v>1</v>
          </cell>
          <cell r="K230">
            <v>0</v>
          </cell>
          <cell r="L230">
            <v>0</v>
          </cell>
          <cell r="M230">
            <v>0</v>
          </cell>
        </row>
        <row r="231">
          <cell r="C231" t="str">
            <v>42303-KCC-6000</v>
          </cell>
          <cell r="D231" t="str">
            <v>SLEEVE REAR WHEEL</v>
          </cell>
          <cell r="E231" t="str">
            <v>COMP-S6</v>
          </cell>
          <cell r="F231" t="str">
            <v>PC</v>
          </cell>
          <cell r="G231" t="str">
            <v>RMAT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0</v>
          </cell>
          <cell r="M231">
            <v>0</v>
          </cell>
        </row>
        <row r="232">
          <cell r="C232" t="str">
            <v>42303-KRY-9310</v>
          </cell>
          <cell r="D232" t="str">
            <v>SLEEVE RR WHEEL(P70)</v>
          </cell>
          <cell r="E232" t="str">
            <v>COMP-T1</v>
          </cell>
          <cell r="F232" t="str">
            <v>PC</v>
          </cell>
          <cell r="G232" t="str">
            <v>RMAT</v>
          </cell>
          <cell r="H232">
            <v>1</v>
          </cell>
          <cell r="I232">
            <v>1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C233" t="str">
            <v>42303-KST-9400</v>
          </cell>
          <cell r="D233" t="str">
            <v>SLEEVE REAR WHEEL</v>
          </cell>
          <cell r="E233" t="str">
            <v>COMP-T1</v>
          </cell>
          <cell r="F233" t="str">
            <v>PC</v>
          </cell>
          <cell r="G233" t="str">
            <v>RMAT</v>
          </cell>
          <cell r="H233">
            <v>0</v>
          </cell>
          <cell r="I233">
            <v>0</v>
          </cell>
          <cell r="J233">
            <v>0</v>
          </cell>
          <cell r="K233">
            <v>1</v>
          </cell>
          <cell r="L233">
            <v>1</v>
          </cell>
          <cell r="M233">
            <v>1</v>
          </cell>
        </row>
        <row r="234">
          <cell r="C234" t="str">
            <v>42303-KST-9400</v>
          </cell>
          <cell r="D234" t="str">
            <v>SLEEVE REAR WHEEL</v>
          </cell>
          <cell r="E234" t="str">
            <v>COMP-T1</v>
          </cell>
          <cell r="F234" t="str">
            <v>PC</v>
          </cell>
          <cell r="G234" t="str">
            <v>RMAT</v>
          </cell>
          <cell r="H234">
            <v>0</v>
          </cell>
          <cell r="I234">
            <v>0</v>
          </cell>
          <cell r="J234">
            <v>0</v>
          </cell>
          <cell r="K234">
            <v>1</v>
          </cell>
          <cell r="L234">
            <v>1</v>
          </cell>
          <cell r="M234">
            <v>1</v>
          </cell>
        </row>
        <row r="235">
          <cell r="C235" t="str">
            <v>42304-198-9000</v>
          </cell>
          <cell r="D235" t="str">
            <v>COLLAR RR.AXLE SLEEVE</v>
          </cell>
          <cell r="E235" t="str">
            <v>COMP-T1</v>
          </cell>
          <cell r="F235" t="str">
            <v>PC</v>
          </cell>
          <cell r="G235" t="str">
            <v>RMAT</v>
          </cell>
          <cell r="H235">
            <v>0</v>
          </cell>
          <cell r="I235">
            <v>0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</row>
        <row r="236">
          <cell r="C236" t="str">
            <v>42304-198-9000</v>
          </cell>
          <cell r="D236" t="str">
            <v>COLLAR RR.AXLE SLEEVE</v>
          </cell>
          <cell r="E236" t="str">
            <v>COMP-T1</v>
          </cell>
          <cell r="F236" t="str">
            <v>PC</v>
          </cell>
          <cell r="G236" t="str">
            <v>RMAT</v>
          </cell>
          <cell r="H236">
            <v>0</v>
          </cell>
          <cell r="I236">
            <v>0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</row>
        <row r="237">
          <cell r="C237" t="str">
            <v>42304-KN6-9400</v>
          </cell>
          <cell r="D237" t="str">
            <v>COLLAR RR.WHEEL SIDE</v>
          </cell>
          <cell r="E237" t="str">
            <v>COMP-T1</v>
          </cell>
          <cell r="F237" t="str">
            <v>PC</v>
          </cell>
          <cell r="G237" t="str">
            <v>RMAT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C238" t="str">
            <v>42311-KVE-9000</v>
          </cell>
          <cell r="D238" t="str">
            <v>COLLAR RR .WHEEL SIDE</v>
          </cell>
          <cell r="E238" t="str">
            <v>COMP-T1</v>
          </cell>
          <cell r="F238" t="str">
            <v>PC</v>
          </cell>
          <cell r="G238" t="str">
            <v>RMAT</v>
          </cell>
          <cell r="H238">
            <v>1</v>
          </cell>
          <cell r="I238">
            <v>1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C239" t="str">
            <v>42313-198-9000</v>
          </cell>
          <cell r="D239" t="str">
            <v>COLLAR RR.BRK.PANEL SIDE</v>
          </cell>
          <cell r="E239" t="str">
            <v>COMP-T1</v>
          </cell>
          <cell r="F239" t="str">
            <v>PC</v>
          </cell>
          <cell r="G239" t="str">
            <v>RMAT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1</v>
          </cell>
          <cell r="M239">
            <v>1</v>
          </cell>
        </row>
        <row r="240">
          <cell r="C240" t="str">
            <v>42313-198-9000</v>
          </cell>
          <cell r="D240" t="str">
            <v>COLLAR RR.BRK.PANEL SIDE</v>
          </cell>
          <cell r="E240" t="str">
            <v>COMP-T1</v>
          </cell>
          <cell r="F240" t="str">
            <v>PC</v>
          </cell>
          <cell r="G240" t="str">
            <v>RMAT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1</v>
          </cell>
          <cell r="M240">
            <v>1</v>
          </cell>
        </row>
        <row r="241">
          <cell r="C241" t="str">
            <v>42313-198-9000</v>
          </cell>
          <cell r="D241" t="str">
            <v>COLLAR RR.BRK.PANEL SIDE</v>
          </cell>
          <cell r="E241" t="str">
            <v>COMP-T1</v>
          </cell>
          <cell r="F241" t="str">
            <v>PC</v>
          </cell>
          <cell r="G241" t="str">
            <v>RMAT</v>
          </cell>
          <cell r="H241">
            <v>0</v>
          </cell>
          <cell r="I241">
            <v>0</v>
          </cell>
          <cell r="J241">
            <v>0</v>
          </cell>
          <cell r="K241">
            <v>1</v>
          </cell>
          <cell r="L241">
            <v>1</v>
          </cell>
          <cell r="M241">
            <v>1</v>
          </cell>
        </row>
        <row r="242">
          <cell r="C242" t="str">
            <v>42313-KCC-6000</v>
          </cell>
          <cell r="D242" t="str">
            <v>COLLAR RR BRK PANEL SIDE</v>
          </cell>
          <cell r="E242" t="str">
            <v>COMP-R</v>
          </cell>
          <cell r="F242" t="str">
            <v>PC</v>
          </cell>
          <cell r="G242" t="str">
            <v>RMAT</v>
          </cell>
          <cell r="H242">
            <v>0</v>
          </cell>
          <cell r="I242">
            <v>0</v>
          </cell>
          <cell r="J242">
            <v>1</v>
          </cell>
          <cell r="K242">
            <v>0</v>
          </cell>
          <cell r="L242">
            <v>0</v>
          </cell>
          <cell r="M242">
            <v>0</v>
          </cell>
        </row>
        <row r="243">
          <cell r="C243" t="str">
            <v>42313-KCC-6000</v>
          </cell>
          <cell r="D243" t="str">
            <v>COLLAR RR BRK PANEL SIDE</v>
          </cell>
          <cell r="E243" t="str">
            <v>COMP-R</v>
          </cell>
          <cell r="F243" t="str">
            <v>PC</v>
          </cell>
          <cell r="G243" t="str">
            <v>RMAT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0</v>
          </cell>
          <cell r="M243">
            <v>0</v>
          </cell>
        </row>
        <row r="244">
          <cell r="C244" t="str">
            <v>42313-KCC-6000</v>
          </cell>
          <cell r="D244" t="str">
            <v>COLLAR RR BRK PANEL SIDE</v>
          </cell>
          <cell r="E244" t="str">
            <v>COMP-R</v>
          </cell>
          <cell r="F244" t="str">
            <v>PC</v>
          </cell>
          <cell r="G244" t="str">
            <v>RMAT</v>
          </cell>
          <cell r="H244">
            <v>0</v>
          </cell>
          <cell r="I244">
            <v>0</v>
          </cell>
          <cell r="J244">
            <v>1</v>
          </cell>
          <cell r="K244">
            <v>0</v>
          </cell>
          <cell r="L244">
            <v>0</v>
          </cell>
          <cell r="M244">
            <v>0</v>
          </cell>
        </row>
        <row r="245">
          <cell r="C245" t="str">
            <v>42620-GB6-9200</v>
          </cell>
          <cell r="D245" t="str">
            <v>COLLAR REAR AXLE DIST</v>
          </cell>
          <cell r="E245" t="str">
            <v>COMP-T1</v>
          </cell>
          <cell r="F245" t="str">
            <v>PC</v>
          </cell>
          <cell r="G245" t="str">
            <v>RMAT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  <cell r="L245">
            <v>0</v>
          </cell>
          <cell r="M245">
            <v>1</v>
          </cell>
        </row>
        <row r="246">
          <cell r="C246" t="str">
            <v>42620-GB6-9200</v>
          </cell>
          <cell r="D246" t="str">
            <v>COLLAR REAR AXLE DIST</v>
          </cell>
          <cell r="E246" t="str">
            <v>COMP-T1</v>
          </cell>
          <cell r="F246" t="str">
            <v>PC</v>
          </cell>
          <cell r="G246" t="str">
            <v>RMAT</v>
          </cell>
          <cell r="H246">
            <v>0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1</v>
          </cell>
        </row>
        <row r="247">
          <cell r="C247" t="str">
            <v>42620-GB6-9200</v>
          </cell>
          <cell r="D247" t="str">
            <v>COLLAR REAR AXLE DIST</v>
          </cell>
          <cell r="E247" t="str">
            <v>COMP-T1</v>
          </cell>
          <cell r="F247" t="str">
            <v>PC</v>
          </cell>
          <cell r="G247" t="str">
            <v>RMAT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1</v>
          </cell>
        </row>
        <row r="248">
          <cell r="C248" t="str">
            <v>42620-KTR-7000</v>
          </cell>
          <cell r="D248" t="str">
            <v>COLLAR REAR AXLE DIST</v>
          </cell>
          <cell r="E248" t="str">
            <v>COMP-P2</v>
          </cell>
          <cell r="F248" t="str">
            <v>PC</v>
          </cell>
          <cell r="G248" t="str">
            <v>RMAT</v>
          </cell>
          <cell r="H248">
            <v>0</v>
          </cell>
          <cell r="I248">
            <v>0</v>
          </cell>
          <cell r="J248">
            <v>0.7</v>
          </cell>
          <cell r="K248">
            <v>0</v>
          </cell>
          <cell r="L248">
            <v>0</v>
          </cell>
          <cell r="M248">
            <v>0</v>
          </cell>
        </row>
        <row r="249">
          <cell r="C249" t="str">
            <v>42620-KTR-7000</v>
          </cell>
          <cell r="D249" t="str">
            <v>COLLAR REAR AXLE DIST</v>
          </cell>
          <cell r="E249" t="str">
            <v>COMP-P2</v>
          </cell>
          <cell r="F249" t="str">
            <v>PC</v>
          </cell>
          <cell r="G249" t="str">
            <v>RMAT</v>
          </cell>
          <cell r="H249">
            <v>0</v>
          </cell>
          <cell r="I249">
            <v>0</v>
          </cell>
          <cell r="J249">
            <v>0.7</v>
          </cell>
          <cell r="K249">
            <v>0</v>
          </cell>
          <cell r="L249">
            <v>0</v>
          </cell>
          <cell r="M249">
            <v>0</v>
          </cell>
        </row>
        <row r="250">
          <cell r="C250" t="str">
            <v>42620-KTR-7000</v>
          </cell>
          <cell r="D250" t="str">
            <v>COLLAR REAR AXLE DIST</v>
          </cell>
          <cell r="E250" t="str">
            <v>COMP-P2</v>
          </cell>
          <cell r="F250" t="str">
            <v>PC</v>
          </cell>
          <cell r="G250" t="str">
            <v>RMAT</v>
          </cell>
          <cell r="H250">
            <v>0</v>
          </cell>
          <cell r="I250">
            <v>0</v>
          </cell>
          <cell r="J250">
            <v>0.7</v>
          </cell>
          <cell r="K250">
            <v>0</v>
          </cell>
          <cell r="L250">
            <v>0</v>
          </cell>
          <cell r="M250">
            <v>0</v>
          </cell>
        </row>
        <row r="251">
          <cell r="C251" t="str">
            <v>43103-397-6300</v>
          </cell>
          <cell r="D251" t="str">
            <v>PIN  FR. BRAKE (SHOE) ANCHOR</v>
          </cell>
          <cell r="E251" t="str">
            <v>COMP-T1</v>
          </cell>
          <cell r="F251" t="str">
            <v>PC</v>
          </cell>
          <cell r="G251" t="str">
            <v>RMAT</v>
          </cell>
          <cell r="H251">
            <v>0</v>
          </cell>
          <cell r="I251">
            <v>0</v>
          </cell>
          <cell r="J251">
            <v>0</v>
          </cell>
          <cell r="K251">
            <v>0.27</v>
          </cell>
          <cell r="L251">
            <v>0.27</v>
          </cell>
          <cell r="M251">
            <v>0.27</v>
          </cell>
        </row>
        <row r="252">
          <cell r="C252" t="str">
            <v>43103-397-6300</v>
          </cell>
          <cell r="D252" t="str">
            <v>PIN  FR. BRAKE (SHOE) ANCHOR</v>
          </cell>
          <cell r="E252" t="str">
            <v>COMP-T1</v>
          </cell>
          <cell r="F252" t="str">
            <v>PC</v>
          </cell>
          <cell r="G252" t="str">
            <v>RMAT</v>
          </cell>
          <cell r="H252">
            <v>0</v>
          </cell>
          <cell r="I252">
            <v>0</v>
          </cell>
          <cell r="J252">
            <v>0</v>
          </cell>
          <cell r="K252">
            <v>0.27</v>
          </cell>
          <cell r="L252">
            <v>0.27</v>
          </cell>
          <cell r="M252">
            <v>0.27</v>
          </cell>
        </row>
        <row r="253">
          <cell r="C253" t="str">
            <v>43141-KST-9200</v>
          </cell>
          <cell r="D253" t="str">
            <v>CAM REAR BRAKE</v>
          </cell>
          <cell r="E253" t="str">
            <v>COMP-P3</v>
          </cell>
          <cell r="F253" t="str">
            <v>PC</v>
          </cell>
          <cell r="G253" t="str">
            <v>RMAT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0.27</v>
          </cell>
          <cell r="M253">
            <v>0.27</v>
          </cell>
        </row>
        <row r="254">
          <cell r="C254" t="str">
            <v>43156-AAB-0100</v>
          </cell>
          <cell r="D254" t="str">
            <v>STAY CUP MASTER CYL.</v>
          </cell>
          <cell r="E254" t="str">
            <v>COMP-S5</v>
          </cell>
          <cell r="F254" t="str">
            <v>PC</v>
          </cell>
          <cell r="G254" t="str">
            <v>RMAT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C255" t="str">
            <v>43451-KVE-9010</v>
          </cell>
          <cell r="D255" t="str">
            <v>ROD COMP.RR.BRK.</v>
          </cell>
          <cell r="E255" t="str">
            <v>COMP-S5</v>
          </cell>
          <cell r="F255" t="str">
            <v>PC</v>
          </cell>
          <cell r="G255" t="str">
            <v>RMAT</v>
          </cell>
          <cell r="H255">
            <v>1</v>
          </cell>
          <cell r="I255">
            <v>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C256" t="str">
            <v>44620-400-0000</v>
          </cell>
          <cell r="D256" t="str">
            <v>COLLAR FRONT  AXLE DIST</v>
          </cell>
          <cell r="E256" t="str">
            <v>COMP-T1</v>
          </cell>
          <cell r="F256" t="str">
            <v>PC</v>
          </cell>
          <cell r="G256" t="str">
            <v>RMAT</v>
          </cell>
          <cell r="H256">
            <v>1</v>
          </cell>
          <cell r="I256">
            <v>1</v>
          </cell>
          <cell r="J256">
            <v>0.7</v>
          </cell>
          <cell r="K256">
            <v>1</v>
          </cell>
          <cell r="L256">
            <v>0</v>
          </cell>
          <cell r="M256">
            <v>1</v>
          </cell>
        </row>
        <row r="257">
          <cell r="C257" t="str">
            <v>44620-400-0000</v>
          </cell>
          <cell r="D257" t="str">
            <v>COLLAR FRONT  AXLE DIST</v>
          </cell>
          <cell r="E257" t="str">
            <v>COMP-T1</v>
          </cell>
          <cell r="F257" t="str">
            <v>PC</v>
          </cell>
          <cell r="G257" t="str">
            <v>RMAT</v>
          </cell>
          <cell r="H257">
            <v>1</v>
          </cell>
          <cell r="I257">
            <v>1</v>
          </cell>
          <cell r="J257">
            <v>0.7</v>
          </cell>
          <cell r="K257">
            <v>1</v>
          </cell>
          <cell r="L257">
            <v>0</v>
          </cell>
          <cell r="M257">
            <v>1</v>
          </cell>
        </row>
        <row r="258">
          <cell r="C258" t="str">
            <v>44620-400-0000</v>
          </cell>
          <cell r="D258" t="str">
            <v>COLLAR FRONT  AXLE DIST</v>
          </cell>
          <cell r="E258" t="str">
            <v>COMP-T1</v>
          </cell>
          <cell r="F258" t="str">
            <v>PC</v>
          </cell>
          <cell r="G258" t="str">
            <v>RMAT</v>
          </cell>
          <cell r="H258">
            <v>1</v>
          </cell>
          <cell r="I258">
            <v>1</v>
          </cell>
          <cell r="J258">
            <v>0.7</v>
          </cell>
          <cell r="K258">
            <v>1</v>
          </cell>
          <cell r="L258">
            <v>0</v>
          </cell>
          <cell r="M258">
            <v>1</v>
          </cell>
        </row>
        <row r="259">
          <cell r="C259" t="str">
            <v>44680-KSP-B000</v>
          </cell>
          <cell r="D259" t="str">
            <v>RETAINER GEAR BOX</v>
          </cell>
          <cell r="E259" t="str">
            <v>COMP-C1</v>
          </cell>
          <cell r="F259" t="str">
            <v>PC</v>
          </cell>
          <cell r="G259" t="str">
            <v>RMAT</v>
          </cell>
          <cell r="H259">
            <v>0</v>
          </cell>
          <cell r="I259">
            <v>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C260" t="str">
            <v>44680-KSP-B000</v>
          </cell>
          <cell r="D260" t="str">
            <v>RETAINER GEAR BOX</v>
          </cell>
          <cell r="E260" t="str">
            <v>COMP-C1</v>
          </cell>
          <cell r="F260" t="str">
            <v>PC</v>
          </cell>
          <cell r="G260" t="str">
            <v>RMAT</v>
          </cell>
          <cell r="H260">
            <v>0</v>
          </cell>
          <cell r="I260">
            <v>1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</row>
        <row r="261">
          <cell r="C261" t="str">
            <v>44818-KSP-B000</v>
          </cell>
          <cell r="D261" t="str">
            <v>CLAMPER B , SPDMT CORD</v>
          </cell>
          <cell r="E261" t="str">
            <v>COMP-S5</v>
          </cell>
          <cell r="F261" t="str">
            <v>PC</v>
          </cell>
          <cell r="G261" t="str">
            <v>RMAT</v>
          </cell>
          <cell r="H261">
            <v>1</v>
          </cell>
          <cell r="I261">
            <v>1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C262" t="str">
            <v>44818-KSP-B000</v>
          </cell>
          <cell r="D262" t="str">
            <v>CLAMPER B , SPDMT CORD</v>
          </cell>
          <cell r="E262" t="str">
            <v>COMP-S5</v>
          </cell>
          <cell r="F262" t="str">
            <v>PC</v>
          </cell>
          <cell r="G262" t="str">
            <v>RMAT</v>
          </cell>
          <cell r="H262">
            <v>1</v>
          </cell>
          <cell r="I262">
            <v>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</row>
        <row r="263">
          <cell r="C263" t="str">
            <v>45103-400-3000</v>
          </cell>
          <cell r="D263" t="str">
            <v>PIN BRAKE(SHOE ANCHOR)  OR</v>
          </cell>
          <cell r="E263" t="str">
            <v>COMP-T1</v>
          </cell>
          <cell r="F263" t="str">
            <v>PC</v>
          </cell>
          <cell r="G263" t="str">
            <v>RMAT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0.27</v>
          </cell>
          <cell r="M263">
            <v>0.27</v>
          </cell>
        </row>
        <row r="264">
          <cell r="C264" t="str">
            <v>45103-400-3000</v>
          </cell>
          <cell r="D264" t="str">
            <v>PIN BRAKE(SHOE ANCHOR)  OR</v>
          </cell>
          <cell r="E264" t="str">
            <v>COMP-T1</v>
          </cell>
          <cell r="F264" t="str">
            <v>PC</v>
          </cell>
          <cell r="G264" t="str">
            <v>RMAT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0.27</v>
          </cell>
          <cell r="M264">
            <v>0.27</v>
          </cell>
        </row>
        <row r="265">
          <cell r="C265" t="str">
            <v>45141-KTC-9000</v>
          </cell>
          <cell r="D265" t="str">
            <v>CAM FR.BRAKE</v>
          </cell>
          <cell r="E265" t="str">
            <v>COMP-T1</v>
          </cell>
          <cell r="F265" t="str">
            <v>PC</v>
          </cell>
          <cell r="G265" t="str">
            <v>RMAT</v>
          </cell>
          <cell r="H265">
            <v>0</v>
          </cell>
          <cell r="I265">
            <v>0</v>
          </cell>
          <cell r="J265">
            <v>0</v>
          </cell>
          <cell r="K265">
            <v>0.27</v>
          </cell>
          <cell r="L265">
            <v>0.27</v>
          </cell>
          <cell r="M265">
            <v>0.27</v>
          </cell>
        </row>
        <row r="266">
          <cell r="C266" t="str">
            <v>45164-KVN-9700</v>
          </cell>
          <cell r="D266" t="str">
            <v>CLAMPER SP SENSOR</v>
          </cell>
          <cell r="E266" t="str">
            <v>COMP-S5</v>
          </cell>
          <cell r="F266" t="str">
            <v>PC</v>
          </cell>
          <cell r="G266" t="str">
            <v>RMAT</v>
          </cell>
          <cell r="H266">
            <v>1</v>
          </cell>
          <cell r="I266">
            <v>1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C267" t="str">
            <v>46500-AAB-H600</v>
          </cell>
          <cell r="D267" t="str">
            <v>PEDAL BRAKE</v>
          </cell>
          <cell r="E267" t="str">
            <v>COMP-S4</v>
          </cell>
          <cell r="F267" t="str">
            <v>PC</v>
          </cell>
          <cell r="G267" t="str">
            <v>RMAT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C268" t="str">
            <v>46500-KVN-9000</v>
          </cell>
          <cell r="D268" t="str">
            <v>PEDAL BRAKE</v>
          </cell>
          <cell r="E268" t="str">
            <v>COMP-T2</v>
          </cell>
          <cell r="F268" t="str">
            <v>PC</v>
          </cell>
          <cell r="G268" t="str">
            <v>RMAT</v>
          </cell>
          <cell r="H268">
            <v>0</v>
          </cell>
          <cell r="I268">
            <v>1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C269" t="str">
            <v>46500-KVN-9700</v>
          </cell>
          <cell r="D269" t="str">
            <v>PEDAL,BRAKE</v>
          </cell>
          <cell r="E269" t="str">
            <v>COMP-S4</v>
          </cell>
          <cell r="F269" t="str">
            <v>PC</v>
          </cell>
          <cell r="G269" t="str">
            <v>RMAT</v>
          </cell>
          <cell r="H269">
            <v>0</v>
          </cell>
          <cell r="I269">
            <v>1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C270" t="str">
            <v>4650A-KST-9400</v>
          </cell>
          <cell r="D270" t="str">
            <v>RR.BRAKE PEDAL &amp; ROD ASSY.</v>
          </cell>
          <cell r="E270" t="str">
            <v>FRM</v>
          </cell>
          <cell r="F270" t="str">
            <v>PC</v>
          </cell>
          <cell r="G270" t="str">
            <v>RMAT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</row>
        <row r="271">
          <cell r="C271" t="str">
            <v>4650A-KWA-8300</v>
          </cell>
          <cell r="D271" t="str">
            <v>PEDAL BRAKE AND ROD SUB ASSY</v>
          </cell>
          <cell r="E271" t="str">
            <v>COMP-F2</v>
          </cell>
          <cell r="F271" t="str">
            <v>PC</v>
          </cell>
          <cell r="G271" t="str">
            <v>RMAT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0</v>
          </cell>
          <cell r="M271">
            <v>0</v>
          </cell>
        </row>
        <row r="272">
          <cell r="C272" t="str">
            <v>4650A-KWA-9100</v>
          </cell>
          <cell r="D272" t="str">
            <v>RR.BRK.PEDAL &amp; ROD ASSY.</v>
          </cell>
          <cell r="E272" t="str">
            <v>COMP-F2</v>
          </cell>
          <cell r="F272" t="str">
            <v>PC</v>
          </cell>
          <cell r="G272" t="str">
            <v>RMAT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1</v>
          </cell>
          <cell r="M272">
            <v>1</v>
          </cell>
        </row>
        <row r="273">
          <cell r="C273" t="str">
            <v>46515-KVE-9000</v>
          </cell>
          <cell r="D273" t="str">
            <v>ARM COMP.MIDDLE</v>
          </cell>
          <cell r="E273" t="str">
            <v>COMP-S5</v>
          </cell>
          <cell r="F273" t="str">
            <v>PC</v>
          </cell>
          <cell r="G273" t="str">
            <v>RMAT</v>
          </cell>
          <cell r="H273">
            <v>1</v>
          </cell>
          <cell r="I273">
            <v>1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C274" t="str">
            <v>46515-KVN-9700</v>
          </cell>
          <cell r="D274" t="str">
            <v>ARM COMP,MIDDLE</v>
          </cell>
          <cell r="E274" t="str">
            <v>COMP-S5</v>
          </cell>
          <cell r="F274" t="str">
            <v>PC</v>
          </cell>
          <cell r="G274" t="str">
            <v>RMAT</v>
          </cell>
          <cell r="H274">
            <v>1</v>
          </cell>
          <cell r="I274">
            <v>1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C275" t="str">
            <v>50100-AAC-0100</v>
          </cell>
          <cell r="D275" t="str">
            <v>FRAME BODY COMP  GTR</v>
          </cell>
          <cell r="E275" t="str">
            <v>COMP-S4</v>
          </cell>
          <cell r="F275" t="str">
            <v>PC</v>
          </cell>
          <cell r="G275" t="str">
            <v>SFGD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0</v>
          </cell>
          <cell r="M275">
            <v>0</v>
          </cell>
        </row>
        <row r="276">
          <cell r="C276" t="str">
            <v>50100AAC0100060</v>
          </cell>
          <cell r="D276" t="str">
            <v>FRAME BODY-FULLY WELDED &amp; FINE BORED</v>
          </cell>
          <cell r="E276" t="str">
            <v>COMP-S4</v>
          </cell>
          <cell r="F276" t="str">
            <v>PC</v>
          </cell>
          <cell r="G276" t="str">
            <v>SFGD</v>
          </cell>
          <cell r="H276">
            <v>0</v>
          </cell>
          <cell r="I276">
            <v>0</v>
          </cell>
          <cell r="J276">
            <v>0.7</v>
          </cell>
          <cell r="K276">
            <v>0</v>
          </cell>
          <cell r="L276">
            <v>0</v>
          </cell>
          <cell r="M276">
            <v>0</v>
          </cell>
        </row>
        <row r="277">
          <cell r="C277" t="str">
            <v>50100AAC0100060</v>
          </cell>
          <cell r="D277" t="str">
            <v>FRAME BODY-FULLY WELDED &amp; FINE BORED</v>
          </cell>
          <cell r="E277" t="str">
            <v>COMP-S4</v>
          </cell>
          <cell r="F277" t="str">
            <v>PC</v>
          </cell>
          <cell r="G277" t="str">
            <v>SFGD</v>
          </cell>
          <cell r="H277">
            <v>0</v>
          </cell>
          <cell r="I277">
            <v>0</v>
          </cell>
          <cell r="J277">
            <v>0.7</v>
          </cell>
          <cell r="K277">
            <v>0</v>
          </cell>
          <cell r="L277">
            <v>0</v>
          </cell>
          <cell r="M277">
            <v>0</v>
          </cell>
        </row>
        <row r="278">
          <cell r="C278" t="str">
            <v>50100AAD5000060</v>
          </cell>
          <cell r="D278" t="str">
            <v>FRAME BODY COMP</v>
          </cell>
          <cell r="E278" t="str">
            <v>FRM</v>
          </cell>
          <cell r="F278" t="str">
            <v>PC</v>
          </cell>
          <cell r="G278" t="str">
            <v>RMAT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</v>
          </cell>
        </row>
        <row r="279">
          <cell r="C279" t="str">
            <v>50100AAD5100060</v>
          </cell>
          <cell r="D279" t="str">
            <v>FRAME BODY COMP</v>
          </cell>
          <cell r="E279" t="str">
            <v>FRM</v>
          </cell>
          <cell r="F279" t="str">
            <v>PC</v>
          </cell>
          <cell r="G279" t="str">
            <v>RMAT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1</v>
          </cell>
        </row>
        <row r="280">
          <cell r="C280" t="str">
            <v>50100AAE0000060</v>
          </cell>
          <cell r="D280" t="str">
            <v>FRAME BODY FULLY WELDED AND FINE BORED</v>
          </cell>
          <cell r="E280" t="str">
            <v>COMP-T2</v>
          </cell>
          <cell r="F280" t="str">
            <v>PC</v>
          </cell>
          <cell r="G280" t="str">
            <v>RMAT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1</v>
          </cell>
          <cell r="M280">
            <v>0</v>
          </cell>
        </row>
        <row r="281">
          <cell r="C281" t="str">
            <v>50100AAF1000060</v>
          </cell>
          <cell r="D281" t="str">
            <v>FRAME BODY COMP</v>
          </cell>
          <cell r="E281" t="str">
            <v>FRM</v>
          </cell>
          <cell r="F281" t="str">
            <v>PC</v>
          </cell>
          <cell r="G281" t="str">
            <v>RMAT</v>
          </cell>
          <cell r="H281">
            <v>0</v>
          </cell>
          <cell r="I281">
            <v>0</v>
          </cell>
          <cell r="J281">
            <v>0</v>
          </cell>
          <cell r="K281">
            <v>1</v>
          </cell>
          <cell r="L281">
            <v>0</v>
          </cell>
          <cell r="M281">
            <v>0</v>
          </cell>
        </row>
        <row r="282">
          <cell r="C282" t="str">
            <v>50152-KCC-9000</v>
          </cell>
          <cell r="D282" t="str">
            <v>CLIP A HARNESS</v>
          </cell>
          <cell r="E282" t="str">
            <v>COMP-S5</v>
          </cell>
          <cell r="F282" t="str">
            <v>PC</v>
          </cell>
          <cell r="G282" t="str">
            <v>RMAT</v>
          </cell>
          <cell r="H282">
            <v>1</v>
          </cell>
          <cell r="I282">
            <v>1</v>
          </cell>
          <cell r="J282">
            <v>2</v>
          </cell>
          <cell r="K282">
            <v>1</v>
          </cell>
          <cell r="L282">
            <v>2</v>
          </cell>
          <cell r="M282">
            <v>2</v>
          </cell>
        </row>
        <row r="283">
          <cell r="C283" t="str">
            <v>50152-KCC-9000</v>
          </cell>
          <cell r="D283" t="str">
            <v>CLIP A HARNESS</v>
          </cell>
          <cell r="E283" t="str">
            <v>COMP-S5</v>
          </cell>
          <cell r="F283" t="str">
            <v>PC</v>
          </cell>
          <cell r="G283" t="str">
            <v>RMAT</v>
          </cell>
          <cell r="H283">
            <v>1</v>
          </cell>
          <cell r="I283">
            <v>1</v>
          </cell>
          <cell r="J283">
            <v>2</v>
          </cell>
          <cell r="K283">
            <v>1</v>
          </cell>
          <cell r="L283">
            <v>2</v>
          </cell>
          <cell r="M283">
            <v>2</v>
          </cell>
        </row>
        <row r="284">
          <cell r="C284" t="str">
            <v>50157-KVE-8600</v>
          </cell>
          <cell r="D284" t="str">
            <v>GUIDE,CLUTCH CABLE</v>
          </cell>
          <cell r="E284" t="str">
            <v>COMP-S5</v>
          </cell>
          <cell r="F284" t="str">
            <v>PC</v>
          </cell>
          <cell r="G284" t="str">
            <v>RMAT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C285" t="str">
            <v>50192-KVN-9000</v>
          </cell>
          <cell r="D285" t="str">
            <v>BAR SEAT STOPPER</v>
          </cell>
          <cell r="E285" t="str">
            <v>COMP-S5</v>
          </cell>
          <cell r="F285" t="str">
            <v>PC</v>
          </cell>
          <cell r="G285" t="str">
            <v>RMAT</v>
          </cell>
          <cell r="H285">
            <v>0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C286" t="str">
            <v>50211-KCC-9000</v>
          </cell>
          <cell r="D286" t="str">
            <v>PLATE ENGINE HANGER</v>
          </cell>
          <cell r="E286" t="str">
            <v>COMP-S5</v>
          </cell>
          <cell r="F286" t="str">
            <v>PC</v>
          </cell>
          <cell r="G286" t="str">
            <v>RMAT</v>
          </cell>
          <cell r="H286">
            <v>0</v>
          </cell>
          <cell r="I286">
            <v>0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</row>
        <row r="287">
          <cell r="C287" t="str">
            <v>50211-KCC-9000</v>
          </cell>
          <cell r="D287" t="str">
            <v>PLATE ENGINE HANGER</v>
          </cell>
          <cell r="E287" t="str">
            <v>COMP-S5</v>
          </cell>
          <cell r="F287" t="str">
            <v>PC</v>
          </cell>
          <cell r="G287" t="str">
            <v>RMAT</v>
          </cell>
          <cell r="H287">
            <v>0</v>
          </cell>
          <cell r="I287">
            <v>0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</row>
        <row r="288">
          <cell r="C288" t="str">
            <v>50211-KCC-9000</v>
          </cell>
          <cell r="D288" t="str">
            <v>PLATE ENGINE HANGER</v>
          </cell>
          <cell r="E288" t="str">
            <v>COMP-S5</v>
          </cell>
          <cell r="F288" t="str">
            <v>PC</v>
          </cell>
          <cell r="G288" t="str">
            <v>RMAT</v>
          </cell>
          <cell r="H288">
            <v>0</v>
          </cell>
          <cell r="I288">
            <v>0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</row>
        <row r="289">
          <cell r="C289" t="str">
            <v>50220-AAF-0400</v>
          </cell>
          <cell r="D289" t="str">
            <v>BRKT I3S STAY</v>
          </cell>
          <cell r="E289" t="str">
            <v>FRM</v>
          </cell>
          <cell r="F289" t="str">
            <v>PC</v>
          </cell>
          <cell r="G289" t="str">
            <v>RMAT</v>
          </cell>
          <cell r="H289">
            <v>0</v>
          </cell>
          <cell r="I289">
            <v>0</v>
          </cell>
          <cell r="J289">
            <v>0</v>
          </cell>
          <cell r="K289">
            <v>2</v>
          </cell>
          <cell r="L289">
            <v>0</v>
          </cell>
          <cell r="M289">
            <v>0</v>
          </cell>
        </row>
        <row r="290">
          <cell r="C290" t="str">
            <v>50250-KWA-8300</v>
          </cell>
          <cell r="D290" t="str">
            <v>COVER SEAT LOCK CABLE</v>
          </cell>
          <cell r="E290" t="str">
            <v>COMP-F1</v>
          </cell>
          <cell r="F290" t="str">
            <v>PC</v>
          </cell>
          <cell r="G290" t="str">
            <v>RMAT</v>
          </cell>
          <cell r="H290">
            <v>0</v>
          </cell>
          <cell r="I290">
            <v>0</v>
          </cell>
          <cell r="J290">
            <v>1</v>
          </cell>
          <cell r="K290">
            <v>0</v>
          </cell>
          <cell r="L290">
            <v>0</v>
          </cell>
          <cell r="M290">
            <v>0</v>
          </cell>
        </row>
        <row r="291">
          <cell r="C291" t="str">
            <v>50250-KWA-8300</v>
          </cell>
          <cell r="D291" t="str">
            <v>COVER SEAT LOCK CABLE</v>
          </cell>
          <cell r="E291" t="str">
            <v>COMP-F1</v>
          </cell>
          <cell r="F291" t="str">
            <v>PC</v>
          </cell>
          <cell r="G291" t="str">
            <v>RMAT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0</v>
          </cell>
          <cell r="M291">
            <v>0</v>
          </cell>
        </row>
        <row r="292">
          <cell r="C292" t="str">
            <v>50296-KVE-9000</v>
          </cell>
          <cell r="D292" t="str">
            <v>GUIDE DRAIN HOSE</v>
          </cell>
          <cell r="E292" t="str">
            <v>COMP-S5</v>
          </cell>
          <cell r="F292" t="str">
            <v>PC</v>
          </cell>
          <cell r="G292" t="str">
            <v>RMAT</v>
          </cell>
          <cell r="H292">
            <v>1</v>
          </cell>
          <cell r="I292">
            <v>1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C293" t="str">
            <v>50351-KVE-9000</v>
          </cell>
          <cell r="D293" t="str">
            <v>PLATE FRONT ENG. HANGER</v>
          </cell>
          <cell r="E293" t="str">
            <v>COMP-S5</v>
          </cell>
          <cell r="F293" t="str">
            <v>PC</v>
          </cell>
          <cell r="G293" t="str">
            <v>RMAT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C294" t="str">
            <v>50351-KVN-9000</v>
          </cell>
          <cell r="D294" t="str">
            <v>PLATE FRONT ENG HANGER</v>
          </cell>
          <cell r="E294" t="str">
            <v>COMP-S5</v>
          </cell>
          <cell r="F294" t="str">
            <v>PC</v>
          </cell>
          <cell r="G294" t="str">
            <v>RMAT</v>
          </cell>
          <cell r="H294">
            <v>0</v>
          </cell>
          <cell r="I294">
            <v>1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C295" t="str">
            <v>50500-KVE-9000</v>
          </cell>
          <cell r="D295" t="str">
            <v>STAND COMP.MAIN</v>
          </cell>
          <cell r="E295" t="str">
            <v>COMP-T2</v>
          </cell>
          <cell r="F295" t="str">
            <v>PC</v>
          </cell>
          <cell r="G295" t="str">
            <v>RMAT</v>
          </cell>
          <cell r="H295">
            <v>0</v>
          </cell>
          <cell r="I295">
            <v>1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C296" t="str">
            <v>50500-KWH-7600</v>
          </cell>
          <cell r="D296" t="str">
            <v>STAND COMP MAIN</v>
          </cell>
          <cell r="E296" t="str">
            <v>COMP-S4</v>
          </cell>
          <cell r="F296" t="str">
            <v>PC</v>
          </cell>
          <cell r="G296" t="str">
            <v>SFGD</v>
          </cell>
          <cell r="H296">
            <v>0</v>
          </cell>
          <cell r="I296">
            <v>0</v>
          </cell>
          <cell r="J296">
            <v>1</v>
          </cell>
          <cell r="K296">
            <v>0</v>
          </cell>
          <cell r="L296">
            <v>1</v>
          </cell>
          <cell r="M296">
            <v>1</v>
          </cell>
        </row>
        <row r="297">
          <cell r="C297" t="str">
            <v>50500AAHH400100</v>
          </cell>
          <cell r="D297" t="str">
            <v>STAND COMP MAIN</v>
          </cell>
          <cell r="E297" t="str">
            <v>COMP-F2</v>
          </cell>
          <cell r="F297" t="str">
            <v>PC</v>
          </cell>
          <cell r="G297" t="str">
            <v>RMAT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</row>
        <row r="298">
          <cell r="C298" t="str">
            <v>50500KWH7600010</v>
          </cell>
          <cell r="D298" t="str">
            <v>MAIN STAND COMP (UN PAINTED)</v>
          </cell>
          <cell r="E298" t="str">
            <v>COMP-F2</v>
          </cell>
          <cell r="F298" t="str">
            <v>PC</v>
          </cell>
          <cell r="G298" t="str">
            <v>RMAT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C299" t="str">
            <v>50512-KTC-9000</v>
          </cell>
          <cell r="D299" t="str">
            <v>PIPE RR.BRK.PIVOT</v>
          </cell>
          <cell r="E299" t="str">
            <v>COMP-T1</v>
          </cell>
          <cell r="F299" t="str">
            <v>PC</v>
          </cell>
          <cell r="G299" t="str">
            <v>RMAT</v>
          </cell>
          <cell r="H299">
            <v>0</v>
          </cell>
          <cell r="I299">
            <v>0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</row>
        <row r="300">
          <cell r="C300" t="str">
            <v>50512-KTC-9000</v>
          </cell>
          <cell r="D300" t="str">
            <v>PIPE RR.BRK.PIVOT</v>
          </cell>
          <cell r="E300" t="str">
            <v>COMP-T1</v>
          </cell>
          <cell r="F300" t="str">
            <v>PC</v>
          </cell>
          <cell r="G300" t="str">
            <v>RMAT</v>
          </cell>
          <cell r="H300">
            <v>0</v>
          </cell>
          <cell r="I300">
            <v>0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</row>
        <row r="301">
          <cell r="C301" t="str">
            <v>50512-KTC-9000</v>
          </cell>
          <cell r="D301" t="str">
            <v>PIPE RR.BRK.PIVOT</v>
          </cell>
          <cell r="E301" t="str">
            <v>COMP-T1</v>
          </cell>
          <cell r="F301" t="str">
            <v>PC</v>
          </cell>
          <cell r="G301" t="str">
            <v>RMAT</v>
          </cell>
          <cell r="H301">
            <v>0</v>
          </cell>
          <cell r="I301">
            <v>0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</row>
        <row r="302">
          <cell r="C302" t="str">
            <v>50526-KCT-6900</v>
          </cell>
          <cell r="D302" t="str">
            <v>SHAFT MAIN STAND PIVOT</v>
          </cell>
          <cell r="E302" t="str">
            <v>COMP-T1</v>
          </cell>
          <cell r="F302" t="str">
            <v>PC</v>
          </cell>
          <cell r="G302" t="str">
            <v>RMAT</v>
          </cell>
          <cell r="H302">
            <v>1</v>
          </cell>
          <cell r="I302">
            <v>1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C303" t="str">
            <v>50530-KCC-9000</v>
          </cell>
          <cell r="D303" t="str">
            <v>BAR COMP.SIDE STAND</v>
          </cell>
          <cell r="E303" t="str">
            <v>COMP-S4</v>
          </cell>
          <cell r="F303" t="str">
            <v>PC</v>
          </cell>
          <cell r="G303" t="str">
            <v>SFGD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1</v>
          </cell>
        </row>
        <row r="304">
          <cell r="C304" t="str">
            <v>50530-KVE-9000</v>
          </cell>
          <cell r="D304" t="str">
            <v>BAR COMP.SIDE STAND</v>
          </cell>
          <cell r="E304" t="str">
            <v>COMP-T2</v>
          </cell>
          <cell r="F304" t="str">
            <v>PC</v>
          </cell>
          <cell r="G304" t="str">
            <v>RMAT</v>
          </cell>
          <cell r="H304">
            <v>1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C305" t="str">
            <v>50530KCC9000010</v>
          </cell>
          <cell r="D305" t="str">
            <v>BAR COMP.SIDE STAND (UNPAINTED)</v>
          </cell>
          <cell r="E305" t="str">
            <v>COMP-F2</v>
          </cell>
          <cell r="F305" t="str">
            <v>PC</v>
          </cell>
          <cell r="G305" t="str">
            <v>RMAT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C306" t="str">
            <v>50530KST9400100</v>
          </cell>
          <cell r="D306" t="str">
            <v>BAR COMP.SIDE STAND</v>
          </cell>
          <cell r="E306" t="str">
            <v>COMP-F2</v>
          </cell>
          <cell r="F306" t="str">
            <v>PC</v>
          </cell>
          <cell r="G306" t="str">
            <v>RMAT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C307" t="str">
            <v>5061A-AAF-0400</v>
          </cell>
          <cell r="D307" t="str">
            <v>STEP BAR R SUB ASSY</v>
          </cell>
          <cell r="E307" t="str">
            <v>FRM</v>
          </cell>
          <cell r="F307" t="str">
            <v>PC</v>
          </cell>
          <cell r="G307" t="str">
            <v>RMAT</v>
          </cell>
          <cell r="H307">
            <v>0</v>
          </cell>
          <cell r="I307">
            <v>0</v>
          </cell>
          <cell r="J307">
            <v>0</v>
          </cell>
          <cell r="K307">
            <v>1</v>
          </cell>
          <cell r="L307">
            <v>0</v>
          </cell>
          <cell r="M307">
            <v>0</v>
          </cell>
        </row>
        <row r="308">
          <cell r="C308" t="str">
            <v>5061A-KCC-9000</v>
          </cell>
          <cell r="D308" t="str">
            <v>STEP  BAR R SUB ASSY</v>
          </cell>
          <cell r="E308" t="str">
            <v>COMP-A</v>
          </cell>
          <cell r="F308" t="str">
            <v>PC</v>
          </cell>
          <cell r="G308" t="str">
            <v>RMAT</v>
          </cell>
          <cell r="H308">
            <v>0</v>
          </cell>
          <cell r="I308">
            <v>0</v>
          </cell>
          <cell r="J308">
            <v>1</v>
          </cell>
          <cell r="K308">
            <v>0</v>
          </cell>
          <cell r="L308">
            <v>1</v>
          </cell>
          <cell r="M308">
            <v>1</v>
          </cell>
        </row>
        <row r="309">
          <cell r="C309" t="str">
            <v>50620-KCC-9000</v>
          </cell>
          <cell r="D309" t="str">
            <v>STEP ASSY.L</v>
          </cell>
          <cell r="E309" t="str">
            <v>COMP-A</v>
          </cell>
          <cell r="F309" t="str">
            <v>PC</v>
          </cell>
          <cell r="G309" t="str">
            <v>RMAT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1</v>
          </cell>
        </row>
        <row r="310">
          <cell r="C310" t="str">
            <v>5070A-AAF-0400</v>
          </cell>
          <cell r="D310" t="str">
            <v>STEP PILLION R SUB ASSY</v>
          </cell>
          <cell r="E310" t="str">
            <v>FRM</v>
          </cell>
          <cell r="F310" t="str">
            <v>PC</v>
          </cell>
          <cell r="G310" t="str">
            <v>RMAT</v>
          </cell>
          <cell r="H310">
            <v>0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0</v>
          </cell>
        </row>
        <row r="311">
          <cell r="C311" t="str">
            <v>5070A-KWA-8300</v>
          </cell>
          <cell r="D311" t="str">
            <v>STEP PILLION R SUB ASSY</v>
          </cell>
          <cell r="E311" t="str">
            <v>COMP-F2</v>
          </cell>
          <cell r="F311" t="str">
            <v>PC</v>
          </cell>
          <cell r="G311" t="str">
            <v>RMAT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0</v>
          </cell>
          <cell r="M311">
            <v>1</v>
          </cell>
        </row>
        <row r="312">
          <cell r="C312" t="str">
            <v>5070B-AAF-0400</v>
          </cell>
          <cell r="D312" t="str">
            <v>STEP PILLION L SUB ASSY</v>
          </cell>
          <cell r="E312" t="str">
            <v>FRM</v>
          </cell>
          <cell r="F312" t="str">
            <v>PC</v>
          </cell>
          <cell r="G312" t="str">
            <v>RMAT</v>
          </cell>
          <cell r="H312">
            <v>0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0</v>
          </cell>
        </row>
        <row r="313">
          <cell r="C313" t="str">
            <v>5070B-KWA-9400</v>
          </cell>
          <cell r="D313" t="str">
            <v>STEP PILLION L SUB ASSY</v>
          </cell>
          <cell r="E313" t="str">
            <v>COMP-F2</v>
          </cell>
          <cell r="F313" t="str">
            <v>PC</v>
          </cell>
          <cell r="G313" t="str">
            <v>RMAT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0</v>
          </cell>
          <cell r="M313">
            <v>1</v>
          </cell>
        </row>
        <row r="314">
          <cell r="C314" t="str">
            <v>50803-KST-9400</v>
          </cell>
          <cell r="D314" t="str">
            <v>GUARD ENGINE</v>
          </cell>
          <cell r="E314" t="str">
            <v>COMP-S4</v>
          </cell>
          <cell r="F314" t="str">
            <v>PC</v>
          </cell>
          <cell r="G314" t="str">
            <v>RMAT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1</v>
          </cell>
          <cell r="M314">
            <v>1</v>
          </cell>
        </row>
        <row r="315">
          <cell r="C315" t="str">
            <v>50803-KVE-9000</v>
          </cell>
          <cell r="D315" t="str">
            <v>GUARD FRONT</v>
          </cell>
          <cell r="E315" t="str">
            <v>COMP-T2</v>
          </cell>
          <cell r="F315" t="str">
            <v>PC</v>
          </cell>
          <cell r="G315" t="str">
            <v>RMAT</v>
          </cell>
          <cell r="H315">
            <v>1</v>
          </cell>
          <cell r="I315">
            <v>1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C316" t="str">
            <v>50805-KVE-9000</v>
          </cell>
          <cell r="D316" t="str">
            <v>U-CLAMP</v>
          </cell>
          <cell r="E316" t="str">
            <v>COMP-T1</v>
          </cell>
          <cell r="F316" t="str">
            <v>PC</v>
          </cell>
          <cell r="G316" t="str">
            <v>RMAT</v>
          </cell>
          <cell r="H316">
            <v>1</v>
          </cell>
          <cell r="I316">
            <v>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C317" t="str">
            <v>51103-KVH-7600</v>
          </cell>
          <cell r="D317" t="str">
            <v>GUARD , SARI</v>
          </cell>
          <cell r="E317" t="str">
            <v>FRM</v>
          </cell>
          <cell r="F317" t="str">
            <v>PC</v>
          </cell>
          <cell r="G317" t="str">
            <v>RMAT</v>
          </cell>
          <cell r="H317">
            <v>0</v>
          </cell>
          <cell r="I317">
            <v>0</v>
          </cell>
          <cell r="J317">
            <v>0</v>
          </cell>
          <cell r="K317">
            <v>1</v>
          </cell>
          <cell r="L317">
            <v>0</v>
          </cell>
          <cell r="M317">
            <v>0</v>
          </cell>
        </row>
        <row r="318">
          <cell r="C318" t="str">
            <v>51104-AAE-H000</v>
          </cell>
          <cell r="D318" t="str">
            <v>STEP PILLION</v>
          </cell>
          <cell r="E318" t="str">
            <v>COMP-T2</v>
          </cell>
          <cell r="F318" t="str">
            <v>PC</v>
          </cell>
          <cell r="G318" t="str">
            <v>RMAT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1</v>
          </cell>
          <cell r="M318">
            <v>0</v>
          </cell>
        </row>
        <row r="319">
          <cell r="C319" t="str">
            <v>51104-AAH-0300</v>
          </cell>
          <cell r="D319" t="str">
            <v>STEP WOMEN</v>
          </cell>
          <cell r="E319" t="str">
            <v>COMP-T2</v>
          </cell>
          <cell r="F319" t="str">
            <v>PC</v>
          </cell>
          <cell r="G319" t="str">
            <v>RMAT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1</v>
          </cell>
        </row>
        <row r="320">
          <cell r="C320" t="str">
            <v>51109-KVE-8600</v>
          </cell>
          <cell r="D320" t="str">
            <v>COLLAR SAREE GUARD</v>
          </cell>
          <cell r="E320" t="str">
            <v>COMP-S2</v>
          </cell>
          <cell r="F320" t="str">
            <v>PC</v>
          </cell>
          <cell r="G320" t="str">
            <v>RMAT</v>
          </cell>
          <cell r="H320">
            <v>2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C321" t="str">
            <v>5110A-AAB-0000</v>
          </cell>
          <cell r="D321" t="str">
            <v>SAREE GUARD SUB ASSY.</v>
          </cell>
          <cell r="E321" t="str">
            <v>COMP-S5</v>
          </cell>
          <cell r="F321" t="str">
            <v>PC</v>
          </cell>
          <cell r="G321" t="str">
            <v>RMAT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C322" t="str">
            <v>5110A-AAC-0000</v>
          </cell>
          <cell r="D322" t="str">
            <v>GUARD SARI SUB ASSY</v>
          </cell>
          <cell r="E322" t="str">
            <v>COMP-T1</v>
          </cell>
          <cell r="F322" t="str">
            <v>PC</v>
          </cell>
          <cell r="G322" t="str">
            <v>RMAT</v>
          </cell>
          <cell r="H322">
            <v>0</v>
          </cell>
          <cell r="I322">
            <v>0</v>
          </cell>
          <cell r="J322">
            <v>1</v>
          </cell>
          <cell r="K322">
            <v>0</v>
          </cell>
          <cell r="L322">
            <v>0</v>
          </cell>
          <cell r="M322">
            <v>0</v>
          </cell>
        </row>
        <row r="323">
          <cell r="C323" t="str">
            <v>5110A-AAD-0000</v>
          </cell>
          <cell r="D323" t="str">
            <v>GAURD SAREE SUB ASSY</v>
          </cell>
          <cell r="E323" t="str">
            <v>COMP-T2</v>
          </cell>
          <cell r="F323" t="str">
            <v>PC</v>
          </cell>
          <cell r="G323" t="str">
            <v>RMAT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1</v>
          </cell>
        </row>
        <row r="324">
          <cell r="C324" t="str">
            <v>5110A-AAE-H000</v>
          </cell>
          <cell r="D324" t="str">
            <v>GUARD SAREE SUB ASSY</v>
          </cell>
          <cell r="E324" t="str">
            <v>COMP-T2</v>
          </cell>
          <cell r="F324" t="str">
            <v>PC</v>
          </cell>
          <cell r="G324" t="str">
            <v>RMAT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1</v>
          </cell>
          <cell r="M324">
            <v>0</v>
          </cell>
        </row>
        <row r="325">
          <cell r="C325" t="str">
            <v>51110-KVN-9500</v>
          </cell>
          <cell r="D325" t="str">
            <v>GUARD ASSY SAREE</v>
          </cell>
          <cell r="E325" t="str">
            <v>COMP-A</v>
          </cell>
          <cell r="F325" t="str">
            <v>PC</v>
          </cell>
          <cell r="G325" t="str">
            <v>RMAT</v>
          </cell>
          <cell r="H325">
            <v>0</v>
          </cell>
          <cell r="I325">
            <v>1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C326" t="str">
            <v>5210A-AAB-0000</v>
          </cell>
          <cell r="D326" t="str">
            <v>SWINGARM ASSY RR COMP</v>
          </cell>
          <cell r="E326" t="str">
            <v>COMP-S6</v>
          </cell>
          <cell r="F326" t="str">
            <v>PC</v>
          </cell>
          <cell r="G326" t="str">
            <v>RMAT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C327" t="str">
            <v>5210A-AAB-0100</v>
          </cell>
          <cell r="D327" t="str">
            <v>SWINGARM ASSY RR COMP</v>
          </cell>
          <cell r="E327" t="str">
            <v>COMP-S6</v>
          </cell>
          <cell r="F327" t="str">
            <v>PC</v>
          </cell>
          <cell r="G327" t="str">
            <v>RMAT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C328" t="str">
            <v>5210A-AAC-4000</v>
          </cell>
          <cell r="D328" t="str">
            <v>SWINGARM ASSY.RR COMP.</v>
          </cell>
          <cell r="E328" t="str">
            <v>COMP-S5</v>
          </cell>
          <cell r="F328" t="str">
            <v>PC</v>
          </cell>
          <cell r="G328" t="str">
            <v>RMAT</v>
          </cell>
          <cell r="H328">
            <v>0</v>
          </cell>
          <cell r="I328">
            <v>0</v>
          </cell>
          <cell r="J328">
            <v>1</v>
          </cell>
          <cell r="K328">
            <v>0</v>
          </cell>
          <cell r="L328">
            <v>0</v>
          </cell>
          <cell r="M328">
            <v>0</v>
          </cell>
        </row>
        <row r="329">
          <cell r="C329" t="str">
            <v>5210A-KST-9400</v>
          </cell>
          <cell r="D329" t="str">
            <v>SWINGARM RR.SUB ASSY.</v>
          </cell>
          <cell r="E329" t="str">
            <v>COMP-A</v>
          </cell>
          <cell r="F329" t="str">
            <v>PC</v>
          </cell>
          <cell r="G329" t="str">
            <v>RMAT</v>
          </cell>
          <cell r="H329">
            <v>0</v>
          </cell>
          <cell r="I329">
            <v>0</v>
          </cell>
          <cell r="J329">
            <v>0</v>
          </cell>
          <cell r="K329">
            <v>1</v>
          </cell>
          <cell r="L329">
            <v>1</v>
          </cell>
          <cell r="M329">
            <v>1</v>
          </cell>
        </row>
        <row r="330">
          <cell r="C330" t="str">
            <v>5210A-KST-9400</v>
          </cell>
          <cell r="D330" t="str">
            <v>SWINGARM RR.SUB ASSY.</v>
          </cell>
          <cell r="E330" t="str">
            <v>COMP-A</v>
          </cell>
          <cell r="F330" t="str">
            <v>PC</v>
          </cell>
          <cell r="G330" t="str">
            <v>RMAT</v>
          </cell>
          <cell r="H330">
            <v>0</v>
          </cell>
          <cell r="I330">
            <v>0</v>
          </cell>
          <cell r="J330">
            <v>0</v>
          </cell>
          <cell r="K330">
            <v>1</v>
          </cell>
          <cell r="L330">
            <v>1</v>
          </cell>
          <cell r="M330">
            <v>1</v>
          </cell>
        </row>
        <row r="331">
          <cell r="C331" t="str">
            <v>5210A-KST-9400</v>
          </cell>
          <cell r="D331" t="str">
            <v>SWINGARM RR.SUB ASSY.</v>
          </cell>
          <cell r="E331" t="str">
            <v>COMP-A</v>
          </cell>
          <cell r="F331" t="str">
            <v>PC</v>
          </cell>
          <cell r="G331" t="str">
            <v>RMAT</v>
          </cell>
          <cell r="H331">
            <v>0</v>
          </cell>
          <cell r="I331">
            <v>0</v>
          </cell>
          <cell r="J331">
            <v>0</v>
          </cell>
          <cell r="K331">
            <v>1</v>
          </cell>
          <cell r="L331">
            <v>1</v>
          </cell>
          <cell r="M331">
            <v>1</v>
          </cell>
        </row>
        <row r="332">
          <cell r="C332" t="str">
            <v>5210A-KVN-9700</v>
          </cell>
          <cell r="D332" t="str">
            <v>SWINGARM ASSY.RR.COMP. (Rr. Disc)</v>
          </cell>
          <cell r="E332" t="str">
            <v>COMP-S5</v>
          </cell>
          <cell r="F332" t="str">
            <v>PC</v>
          </cell>
          <cell r="G332" t="str">
            <v>RMAT</v>
          </cell>
          <cell r="H332">
            <v>0</v>
          </cell>
          <cell r="I332">
            <v>1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C333" t="str">
            <v>5210A-KVN-9800</v>
          </cell>
          <cell r="D333" t="str">
            <v>SWINGARM ASSY RR COMP</v>
          </cell>
          <cell r="E333" t="str">
            <v>COMP-S5</v>
          </cell>
          <cell r="F333" t="str">
            <v>PC</v>
          </cell>
          <cell r="G333" t="str">
            <v>RMAT</v>
          </cell>
          <cell r="H333">
            <v>0</v>
          </cell>
          <cell r="I333">
            <v>1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C334" t="str">
            <v>53200-AAD-0000</v>
          </cell>
          <cell r="D334" t="str">
            <v>STEM COMP STRG</v>
          </cell>
          <cell r="E334" t="str">
            <v>COMP-W1</v>
          </cell>
          <cell r="F334" t="str">
            <v>PC</v>
          </cell>
          <cell r="G334" t="str">
            <v>RMAT</v>
          </cell>
          <cell r="H334">
            <v>0</v>
          </cell>
          <cell r="I334">
            <v>0</v>
          </cell>
          <cell r="J334">
            <v>1</v>
          </cell>
          <cell r="K334">
            <v>1</v>
          </cell>
          <cell r="L334">
            <v>0</v>
          </cell>
          <cell r="M334">
            <v>1</v>
          </cell>
        </row>
        <row r="335">
          <cell r="C335" t="str">
            <v>53200-AAD-0000</v>
          </cell>
          <cell r="D335" t="str">
            <v>STEM COMP STRG</v>
          </cell>
          <cell r="E335" t="str">
            <v>COMP-W1</v>
          </cell>
          <cell r="F335" t="str">
            <v>PC</v>
          </cell>
          <cell r="G335" t="str">
            <v>RMAT</v>
          </cell>
          <cell r="H335">
            <v>0</v>
          </cell>
          <cell r="I335">
            <v>0</v>
          </cell>
          <cell r="J335">
            <v>1</v>
          </cell>
          <cell r="K335">
            <v>1</v>
          </cell>
          <cell r="L335">
            <v>0</v>
          </cell>
          <cell r="M335">
            <v>1</v>
          </cell>
        </row>
        <row r="336">
          <cell r="C336" t="str">
            <v>53200-KCC-6900</v>
          </cell>
          <cell r="D336" t="str">
            <v>STEM COMP.STRG.</v>
          </cell>
          <cell r="E336" t="str">
            <v>COMP-W3</v>
          </cell>
          <cell r="F336" t="str">
            <v>PC</v>
          </cell>
          <cell r="G336" t="str">
            <v>RMAT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1</v>
          </cell>
          <cell r="M336">
            <v>0</v>
          </cell>
        </row>
        <row r="337">
          <cell r="C337" t="str">
            <v>53200-KCC-6900</v>
          </cell>
          <cell r="D337" t="str">
            <v>STEM COMP.STRG.</v>
          </cell>
          <cell r="E337" t="str">
            <v>COMP-W3</v>
          </cell>
          <cell r="F337" t="str">
            <v>PC</v>
          </cell>
          <cell r="G337" t="str">
            <v>RMAT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1</v>
          </cell>
          <cell r="M337">
            <v>0</v>
          </cell>
        </row>
        <row r="338">
          <cell r="C338" t="str">
            <v>53200-KCC-6900</v>
          </cell>
          <cell r="D338" t="str">
            <v>STEM COMP.STRG.</v>
          </cell>
          <cell r="E338" t="str">
            <v>COMP-W3</v>
          </cell>
          <cell r="F338" t="str">
            <v>PC</v>
          </cell>
          <cell r="G338" t="str">
            <v>RMAT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1</v>
          </cell>
          <cell r="M338">
            <v>0</v>
          </cell>
        </row>
        <row r="339">
          <cell r="C339" t="str">
            <v>53200-KTN-7000</v>
          </cell>
          <cell r="D339" t="str">
            <v>STEM COMP.STRG.</v>
          </cell>
          <cell r="E339" t="str">
            <v>COMP-F3</v>
          </cell>
          <cell r="F339" t="str">
            <v>PC</v>
          </cell>
          <cell r="G339" t="str">
            <v>RMAT</v>
          </cell>
          <cell r="H339">
            <v>0</v>
          </cell>
          <cell r="I339">
            <v>1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C340" t="str">
            <v>53200-KVE-8600</v>
          </cell>
          <cell r="D340" t="str">
            <v>STEM COMP STRG</v>
          </cell>
          <cell r="E340" t="str">
            <v>COMP-F3</v>
          </cell>
          <cell r="F340" t="str">
            <v>PC</v>
          </cell>
          <cell r="G340" t="str">
            <v>RMAT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C341" t="str">
            <v>53215-001-0000</v>
          </cell>
          <cell r="D341" t="str">
            <v>WASHER STRG.HEAD DUST SEAL</v>
          </cell>
          <cell r="E341" t="str">
            <v>COMP-R</v>
          </cell>
          <cell r="F341" t="str">
            <v>PC</v>
          </cell>
          <cell r="G341" t="str">
            <v>RMAT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</v>
          </cell>
          <cell r="M341">
            <v>0</v>
          </cell>
        </row>
        <row r="342">
          <cell r="C342" t="str">
            <v>53215-001-0000</v>
          </cell>
          <cell r="D342" t="str">
            <v>WASHER STRG.HEAD DUST SEAL</v>
          </cell>
          <cell r="E342" t="str">
            <v>COMP-R</v>
          </cell>
          <cell r="F342" t="str">
            <v>PC</v>
          </cell>
          <cell r="G342" t="str">
            <v>RMAT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1</v>
          </cell>
          <cell r="M342">
            <v>0</v>
          </cell>
        </row>
        <row r="343">
          <cell r="C343" t="str">
            <v>53216-KVN-9700</v>
          </cell>
          <cell r="D343" t="str">
            <v>PLATE WIRE HARNESS GUIDE</v>
          </cell>
          <cell r="E343" t="str">
            <v>COMP-S5</v>
          </cell>
          <cell r="F343" t="str">
            <v>PC</v>
          </cell>
          <cell r="G343" t="str">
            <v>RMAT</v>
          </cell>
          <cell r="H343">
            <v>1</v>
          </cell>
          <cell r="I343">
            <v>1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C344" t="str">
            <v>53216-KVN-9700</v>
          </cell>
          <cell r="D344" t="str">
            <v>PLATE WIRE HARNESS GUIDE</v>
          </cell>
          <cell r="E344" t="str">
            <v>COMP-S5</v>
          </cell>
          <cell r="F344" t="str">
            <v>PC</v>
          </cell>
          <cell r="G344" t="str">
            <v>RMAT</v>
          </cell>
          <cell r="H344">
            <v>1</v>
          </cell>
          <cell r="I344">
            <v>1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C345" t="str">
            <v>53230-KTN-7000</v>
          </cell>
          <cell r="D345" t="str">
            <v>BRIDGE COMP.,FORK TOP ASSY</v>
          </cell>
          <cell r="E345" t="str">
            <v>COMP-A</v>
          </cell>
          <cell r="F345" t="str">
            <v>PC</v>
          </cell>
          <cell r="G345" t="str">
            <v>RMAT</v>
          </cell>
          <cell r="H345">
            <v>0</v>
          </cell>
          <cell r="I345">
            <v>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C346" t="str">
            <v>5323A-KST-9500</v>
          </cell>
          <cell r="D346" t="str">
            <v>FORK TOP BRIDGE SUB ASSY.</v>
          </cell>
          <cell r="E346" t="str">
            <v>COMP-A</v>
          </cell>
          <cell r="F346" t="str">
            <v>PC</v>
          </cell>
          <cell r="G346" t="str">
            <v>RMAT</v>
          </cell>
          <cell r="H346">
            <v>0</v>
          </cell>
          <cell r="I346">
            <v>0</v>
          </cell>
          <cell r="J346">
            <v>1</v>
          </cell>
          <cell r="K346">
            <v>1</v>
          </cell>
          <cell r="L346">
            <v>0</v>
          </cell>
          <cell r="M346">
            <v>0</v>
          </cell>
        </row>
        <row r="347">
          <cell r="C347" t="str">
            <v>5323A-KWA-9100</v>
          </cell>
          <cell r="D347" t="str">
            <v>FORK TOP BRIDGE SUB ASSY</v>
          </cell>
          <cell r="E347" t="str">
            <v>COMP-B</v>
          </cell>
          <cell r="F347" t="str">
            <v>PC</v>
          </cell>
          <cell r="G347" t="str">
            <v>RMAT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1</v>
          </cell>
          <cell r="M347">
            <v>0</v>
          </cell>
        </row>
        <row r="348">
          <cell r="C348" t="str">
            <v>5323A-KWH-9600</v>
          </cell>
          <cell r="D348" t="str">
            <v>FORK TOP BRIDGE SUB ASSY.</v>
          </cell>
          <cell r="E348" t="str">
            <v>COMP-S6</v>
          </cell>
          <cell r="F348" t="str">
            <v>PC</v>
          </cell>
          <cell r="G348" t="str">
            <v>RMAT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1</v>
          </cell>
        </row>
        <row r="349">
          <cell r="C349" t="str">
            <v>61102-KVE-8600</v>
          </cell>
          <cell r="D349" t="str">
            <v>STAY,FR FENDER</v>
          </cell>
          <cell r="E349" t="str">
            <v>COMP-S5</v>
          </cell>
          <cell r="F349" t="str">
            <v>PC</v>
          </cell>
          <cell r="G349" t="str">
            <v>RMAT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C350" t="str">
            <v>61102-KVN-9000</v>
          </cell>
          <cell r="D350" t="str">
            <v>STAY FR FENDER</v>
          </cell>
          <cell r="E350" t="str">
            <v>COMP-S5</v>
          </cell>
          <cell r="F350" t="str">
            <v>PC</v>
          </cell>
          <cell r="G350" t="str">
            <v>RMAT</v>
          </cell>
          <cell r="H350">
            <v>0</v>
          </cell>
          <cell r="I350">
            <v>1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C351" t="str">
            <v>61103-KST-9400</v>
          </cell>
          <cell r="D351" t="str">
            <v>COLLAR FR.FENDER R</v>
          </cell>
          <cell r="E351" t="str">
            <v>COMP-S5</v>
          </cell>
          <cell r="F351" t="str">
            <v>PC</v>
          </cell>
          <cell r="G351" t="str">
            <v>RMAT</v>
          </cell>
          <cell r="H351">
            <v>0</v>
          </cell>
          <cell r="I351">
            <v>0</v>
          </cell>
          <cell r="J351">
            <v>0</v>
          </cell>
          <cell r="K351">
            <v>1</v>
          </cell>
          <cell r="L351">
            <v>1</v>
          </cell>
          <cell r="M351">
            <v>1</v>
          </cell>
        </row>
        <row r="352">
          <cell r="C352" t="str">
            <v>61103-KST-9400</v>
          </cell>
          <cell r="D352" t="str">
            <v>COLLAR FR.FENDER R</v>
          </cell>
          <cell r="E352" t="str">
            <v>COMP-S5</v>
          </cell>
          <cell r="F352" t="str">
            <v>PC</v>
          </cell>
          <cell r="G352" t="str">
            <v>RMAT</v>
          </cell>
          <cell r="H352">
            <v>0</v>
          </cell>
          <cell r="I352">
            <v>0</v>
          </cell>
          <cell r="J352">
            <v>0</v>
          </cell>
          <cell r="K352">
            <v>1</v>
          </cell>
          <cell r="L352">
            <v>1</v>
          </cell>
          <cell r="M352">
            <v>1</v>
          </cell>
        </row>
        <row r="353">
          <cell r="C353" t="str">
            <v>61103-KST-9400</v>
          </cell>
          <cell r="D353" t="str">
            <v>COLLAR FR.FENDER R</v>
          </cell>
          <cell r="E353" t="str">
            <v>COMP-S5</v>
          </cell>
          <cell r="F353" t="str">
            <v>PC</v>
          </cell>
          <cell r="G353" t="str">
            <v>RMAT</v>
          </cell>
          <cell r="H353">
            <v>0</v>
          </cell>
          <cell r="I353">
            <v>0</v>
          </cell>
          <cell r="J353">
            <v>0</v>
          </cell>
          <cell r="K353">
            <v>1</v>
          </cell>
          <cell r="L353">
            <v>1</v>
          </cell>
          <cell r="M353">
            <v>1</v>
          </cell>
        </row>
        <row r="354">
          <cell r="C354" t="str">
            <v>61103-KST-9400</v>
          </cell>
          <cell r="D354" t="str">
            <v>COLLAR FR.FENDER R</v>
          </cell>
          <cell r="E354" t="str">
            <v>COMP-S5</v>
          </cell>
          <cell r="F354" t="str">
            <v>PC</v>
          </cell>
          <cell r="G354" t="str">
            <v>RMAT</v>
          </cell>
          <cell r="H354">
            <v>0</v>
          </cell>
          <cell r="I354">
            <v>0</v>
          </cell>
          <cell r="J354">
            <v>0</v>
          </cell>
          <cell r="K354">
            <v>1</v>
          </cell>
          <cell r="L354">
            <v>1</v>
          </cell>
          <cell r="M354">
            <v>1</v>
          </cell>
        </row>
        <row r="355">
          <cell r="C355" t="str">
            <v>61104-KST-9400</v>
          </cell>
          <cell r="D355" t="str">
            <v>COLLAR FR.FENDER L</v>
          </cell>
          <cell r="E355" t="str">
            <v>COMP-S5</v>
          </cell>
          <cell r="F355" t="str">
            <v>PC</v>
          </cell>
          <cell r="G355" t="str">
            <v>RMAT</v>
          </cell>
          <cell r="H355">
            <v>0</v>
          </cell>
          <cell r="I355">
            <v>0</v>
          </cell>
          <cell r="J355">
            <v>0</v>
          </cell>
          <cell r="K355">
            <v>1</v>
          </cell>
          <cell r="L355">
            <v>1</v>
          </cell>
          <cell r="M355">
            <v>1</v>
          </cell>
        </row>
        <row r="356">
          <cell r="C356" t="str">
            <v>61104-KST-9400</v>
          </cell>
          <cell r="D356" t="str">
            <v>COLLAR FR.FENDER L</v>
          </cell>
          <cell r="E356" t="str">
            <v>COMP-S5</v>
          </cell>
          <cell r="F356" t="str">
            <v>PC</v>
          </cell>
          <cell r="G356" t="str">
            <v>RMAT</v>
          </cell>
          <cell r="H356">
            <v>0</v>
          </cell>
          <cell r="I356">
            <v>0</v>
          </cell>
          <cell r="J356">
            <v>0</v>
          </cell>
          <cell r="K356">
            <v>1</v>
          </cell>
          <cell r="L356">
            <v>1</v>
          </cell>
          <cell r="M356">
            <v>1</v>
          </cell>
        </row>
        <row r="357">
          <cell r="C357" t="str">
            <v>61104-KST-9400</v>
          </cell>
          <cell r="D357" t="str">
            <v>COLLAR FR.FENDER L</v>
          </cell>
          <cell r="E357" t="str">
            <v>COMP-S5</v>
          </cell>
          <cell r="F357" t="str">
            <v>PC</v>
          </cell>
          <cell r="G357" t="str">
            <v>RMAT</v>
          </cell>
          <cell r="H357">
            <v>0</v>
          </cell>
          <cell r="I357">
            <v>0</v>
          </cell>
          <cell r="J357">
            <v>0</v>
          </cell>
          <cell r="K357">
            <v>1</v>
          </cell>
          <cell r="L357">
            <v>1</v>
          </cell>
          <cell r="M357">
            <v>1</v>
          </cell>
        </row>
        <row r="358">
          <cell r="C358" t="str">
            <v>61104-KST-9400</v>
          </cell>
          <cell r="D358" t="str">
            <v>COLLAR FR.FENDER L</v>
          </cell>
          <cell r="E358" t="str">
            <v>COMP-S5</v>
          </cell>
          <cell r="F358" t="str">
            <v>PC</v>
          </cell>
          <cell r="G358" t="str">
            <v>RMAT</v>
          </cell>
          <cell r="H358">
            <v>0</v>
          </cell>
          <cell r="I358">
            <v>0</v>
          </cell>
          <cell r="J358">
            <v>0</v>
          </cell>
          <cell r="K358">
            <v>1</v>
          </cell>
          <cell r="L358">
            <v>1</v>
          </cell>
          <cell r="M358">
            <v>1</v>
          </cell>
        </row>
        <row r="359">
          <cell r="C359" t="str">
            <v>61107-KK6-0000</v>
          </cell>
          <cell r="D359" t="str">
            <v>WASHER 6 MM</v>
          </cell>
          <cell r="E359" t="str">
            <v>COMP-R</v>
          </cell>
          <cell r="F359" t="str">
            <v>PC</v>
          </cell>
          <cell r="G359" t="str">
            <v>RMAT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</v>
          </cell>
        </row>
        <row r="360">
          <cell r="C360" t="str">
            <v>61107-KK6-0000</v>
          </cell>
          <cell r="D360" t="str">
            <v>WASHER 6 MM</v>
          </cell>
          <cell r="E360" t="str">
            <v>COMP-R</v>
          </cell>
          <cell r="F360" t="str">
            <v>PC</v>
          </cell>
          <cell r="G360" t="str">
            <v>RMAT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2</v>
          </cell>
        </row>
        <row r="361">
          <cell r="C361" t="str">
            <v>61315-KVH-9000</v>
          </cell>
          <cell r="D361" t="str">
            <v>STAY FR. COWL LOWER</v>
          </cell>
          <cell r="E361" t="str">
            <v>FRM</v>
          </cell>
          <cell r="F361" t="str">
            <v>PC</v>
          </cell>
          <cell r="G361" t="str">
            <v>RMAT</v>
          </cell>
          <cell r="H361">
            <v>0</v>
          </cell>
          <cell r="I361">
            <v>0</v>
          </cell>
          <cell r="J361">
            <v>0</v>
          </cell>
          <cell r="K361">
            <v>1</v>
          </cell>
          <cell r="L361">
            <v>0</v>
          </cell>
          <cell r="M361">
            <v>0</v>
          </cell>
        </row>
        <row r="362">
          <cell r="C362" t="str">
            <v>61315-KVH-9000</v>
          </cell>
          <cell r="D362" t="str">
            <v>STAY FR. COWL LOWER</v>
          </cell>
          <cell r="E362" t="str">
            <v>FRM</v>
          </cell>
          <cell r="F362" t="str">
            <v>PC</v>
          </cell>
          <cell r="G362" t="str">
            <v>RMAT</v>
          </cell>
          <cell r="H362">
            <v>0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0</v>
          </cell>
        </row>
        <row r="363">
          <cell r="C363" t="str">
            <v>61317-KCC-9000</v>
          </cell>
          <cell r="D363" t="str">
            <v>GUIDE A</v>
          </cell>
          <cell r="E363" t="str">
            <v>COMP-S5</v>
          </cell>
          <cell r="F363" t="str">
            <v>PC</v>
          </cell>
          <cell r="G363" t="str">
            <v>RMAT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1</v>
          </cell>
        </row>
        <row r="364">
          <cell r="C364" t="str">
            <v>6131A-KCC-8400</v>
          </cell>
          <cell r="D364" t="str">
            <v>STAY HEAD LIGHT BRACKET SUB ASSY.</v>
          </cell>
          <cell r="E364" t="str">
            <v>COMP-R</v>
          </cell>
          <cell r="F364" t="str">
            <v>PC</v>
          </cell>
          <cell r="G364" t="str">
            <v>RMAT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1</v>
          </cell>
          <cell r="M364">
            <v>0</v>
          </cell>
        </row>
        <row r="365">
          <cell r="C365" t="str">
            <v>6131A-KVH-9000</v>
          </cell>
          <cell r="D365" t="str">
            <v>STAY COMP.FR.COWL SUB ASSY.</v>
          </cell>
          <cell r="E365" t="str">
            <v>FRM</v>
          </cell>
          <cell r="F365" t="str">
            <v>PC</v>
          </cell>
          <cell r="G365" t="str">
            <v>RMAT</v>
          </cell>
          <cell r="H365">
            <v>0</v>
          </cell>
          <cell r="I365">
            <v>0</v>
          </cell>
          <cell r="J365">
            <v>0</v>
          </cell>
          <cell r="K365">
            <v>1</v>
          </cell>
          <cell r="L365">
            <v>0</v>
          </cell>
          <cell r="M365">
            <v>0</v>
          </cell>
        </row>
        <row r="366">
          <cell r="C366" t="str">
            <v>6131A-KWA-8300</v>
          </cell>
          <cell r="D366" t="str">
            <v>STAY FR VISOR SUB ASSY</v>
          </cell>
          <cell r="E366" t="str">
            <v>COMP-R</v>
          </cell>
          <cell r="F366" t="str">
            <v>PC</v>
          </cell>
          <cell r="G366" t="str">
            <v>RMAT</v>
          </cell>
          <cell r="H366">
            <v>0</v>
          </cell>
          <cell r="I366">
            <v>0</v>
          </cell>
          <cell r="J366">
            <v>1</v>
          </cell>
          <cell r="K366">
            <v>0</v>
          </cell>
          <cell r="L366">
            <v>0</v>
          </cell>
          <cell r="M366">
            <v>0</v>
          </cell>
        </row>
        <row r="367">
          <cell r="C367" t="str">
            <v>6131A-KWA-8300</v>
          </cell>
          <cell r="D367" t="str">
            <v>STAY FR VISOR SUB ASSY</v>
          </cell>
          <cell r="E367" t="str">
            <v>COMP-R</v>
          </cell>
          <cell r="F367" t="str">
            <v>PC</v>
          </cell>
          <cell r="G367" t="str">
            <v>RMAT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0</v>
          </cell>
          <cell r="M367">
            <v>0</v>
          </cell>
        </row>
        <row r="368">
          <cell r="C368" t="str">
            <v>6131A-KWH-9700</v>
          </cell>
          <cell r="D368" t="str">
            <v>STAY,HEADLIGHT BRKT</v>
          </cell>
          <cell r="E368" t="str">
            <v>COMP-R</v>
          </cell>
          <cell r="F368" t="str">
            <v>PC</v>
          </cell>
          <cell r="G368" t="str">
            <v>RMAT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1</v>
          </cell>
        </row>
        <row r="369">
          <cell r="C369" t="str">
            <v>6131B-KCC-9000</v>
          </cell>
          <cell r="D369" t="str">
            <v>STAY R HD. LIGHT SUBASSY.</v>
          </cell>
          <cell r="E369" t="str">
            <v>COMP-R</v>
          </cell>
          <cell r="F369" t="str">
            <v>PC</v>
          </cell>
          <cell r="G369" t="str">
            <v>RMAT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1</v>
          </cell>
          <cell r="M369">
            <v>0</v>
          </cell>
        </row>
        <row r="370">
          <cell r="C370" t="str">
            <v>6131B-KCC-9000</v>
          </cell>
          <cell r="D370" t="str">
            <v>STAY R HD. LIGHT SUBASSY.</v>
          </cell>
          <cell r="E370" t="str">
            <v>COMP-R</v>
          </cell>
          <cell r="F370" t="str">
            <v>PC</v>
          </cell>
          <cell r="G370" t="str">
            <v>RMAT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1</v>
          </cell>
          <cell r="M370">
            <v>0</v>
          </cell>
        </row>
        <row r="371">
          <cell r="C371" t="str">
            <v>6131B-KCC-9000</v>
          </cell>
          <cell r="D371" t="str">
            <v>STAY R HD. LIGHT SUBASSY.</v>
          </cell>
          <cell r="E371" t="str">
            <v>COMP-R</v>
          </cell>
          <cell r="F371" t="str">
            <v>PC</v>
          </cell>
          <cell r="G371" t="str">
            <v>RMAT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</v>
          </cell>
          <cell r="M371">
            <v>0</v>
          </cell>
        </row>
        <row r="372">
          <cell r="C372" t="str">
            <v>6131C-KCC-9000</v>
          </cell>
          <cell r="D372" t="str">
            <v>STAY L HD. LIGHT SUBASSY.</v>
          </cell>
          <cell r="E372" t="str">
            <v>COMP-R</v>
          </cell>
          <cell r="F372" t="str">
            <v>PC</v>
          </cell>
          <cell r="G372" t="str">
            <v>RMAT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1</v>
          </cell>
          <cell r="M372">
            <v>0</v>
          </cell>
        </row>
        <row r="373">
          <cell r="C373" t="str">
            <v>6131C-KCC-9000</v>
          </cell>
          <cell r="D373" t="str">
            <v>STAY L HD. LIGHT SUBASSY.</v>
          </cell>
          <cell r="E373" t="str">
            <v>COMP-R</v>
          </cell>
          <cell r="F373" t="str">
            <v>PC</v>
          </cell>
          <cell r="G373" t="str">
            <v>RMAT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1</v>
          </cell>
          <cell r="M373">
            <v>0</v>
          </cell>
        </row>
        <row r="374">
          <cell r="C374" t="str">
            <v>6131C-KCC-9000</v>
          </cell>
          <cell r="D374" t="str">
            <v>STAY L HD. LIGHT SUBASSY.</v>
          </cell>
          <cell r="E374" t="str">
            <v>COMP-R</v>
          </cell>
          <cell r="F374" t="str">
            <v>PC</v>
          </cell>
          <cell r="G374" t="str">
            <v>RMAT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</v>
          </cell>
          <cell r="M374">
            <v>0</v>
          </cell>
        </row>
        <row r="375">
          <cell r="C375" t="str">
            <v>64311-KCC-8600</v>
          </cell>
          <cell r="D375" t="str">
            <v>BKT. COMP.FR. NO. PLATE</v>
          </cell>
          <cell r="E375" t="str">
            <v>COMP-F1</v>
          </cell>
          <cell r="F375" t="str">
            <v>PC</v>
          </cell>
          <cell r="G375" t="str">
            <v>RMAT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1</v>
          </cell>
          <cell r="M375">
            <v>1</v>
          </cell>
        </row>
        <row r="376">
          <cell r="C376" t="str">
            <v>64311-KCC-8600</v>
          </cell>
          <cell r="D376" t="str">
            <v>BKT. COMP.FR. NO. PLATE</v>
          </cell>
          <cell r="E376" t="str">
            <v>COMP-F1</v>
          </cell>
          <cell r="F376" t="str">
            <v>PC</v>
          </cell>
          <cell r="G376" t="str">
            <v>RMAT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1</v>
          </cell>
          <cell r="M376">
            <v>1</v>
          </cell>
        </row>
        <row r="377">
          <cell r="C377" t="str">
            <v>64311-KCC-8600</v>
          </cell>
          <cell r="D377" t="str">
            <v>BKT. COMP.FR. NO. PLATE</v>
          </cell>
          <cell r="E377" t="str">
            <v>COMP-F1</v>
          </cell>
          <cell r="F377" t="str">
            <v>PC</v>
          </cell>
          <cell r="G377" t="str">
            <v>RMAT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1</v>
          </cell>
          <cell r="M377">
            <v>1</v>
          </cell>
        </row>
        <row r="378">
          <cell r="C378" t="str">
            <v>64312-KVN-9700</v>
          </cell>
          <cell r="D378" t="str">
            <v>STAY COMP , FR. COWL</v>
          </cell>
          <cell r="E378" t="str">
            <v>COMP-S5</v>
          </cell>
          <cell r="F378" t="str">
            <v>PC</v>
          </cell>
          <cell r="G378" t="str">
            <v>RMAT</v>
          </cell>
          <cell r="H378">
            <v>0</v>
          </cell>
          <cell r="I378">
            <v>1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C379" t="str">
            <v>64313-KVN-9000</v>
          </cell>
          <cell r="D379" t="str">
            <v>STAY COMP. FR. WINKER</v>
          </cell>
          <cell r="E379" t="str">
            <v>COMP-S5</v>
          </cell>
          <cell r="F379" t="str">
            <v>PC</v>
          </cell>
          <cell r="G379" t="str">
            <v>RMAT</v>
          </cell>
          <cell r="H379">
            <v>0</v>
          </cell>
          <cell r="I379">
            <v>1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</row>
        <row r="380">
          <cell r="C380" t="str">
            <v>64315-AAB-0000</v>
          </cell>
          <cell r="D380" t="str">
            <v>STAY FRONT NUMBER PLATE</v>
          </cell>
          <cell r="E380" t="str">
            <v>COMP-S5</v>
          </cell>
          <cell r="F380" t="str">
            <v>PC</v>
          </cell>
          <cell r="G380" t="str">
            <v>RMAT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C381" t="str">
            <v>64315-KCC-9000</v>
          </cell>
          <cell r="D381" t="str">
            <v>BASE FR.NUMBER PLATE</v>
          </cell>
          <cell r="E381" t="str">
            <v>COMP-F1</v>
          </cell>
          <cell r="F381" t="str">
            <v>PC</v>
          </cell>
          <cell r="G381" t="str">
            <v>RMAT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1</v>
          </cell>
          <cell r="M381">
            <v>1</v>
          </cell>
        </row>
        <row r="382">
          <cell r="C382" t="str">
            <v>64315-KCC-9000</v>
          </cell>
          <cell r="D382" t="str">
            <v>BASE FR.NUMBER PLATE</v>
          </cell>
          <cell r="E382" t="str">
            <v>COMP-F1</v>
          </cell>
          <cell r="F382" t="str">
            <v>PC</v>
          </cell>
          <cell r="G382" t="str">
            <v>RMAT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1</v>
          </cell>
          <cell r="M382">
            <v>1</v>
          </cell>
        </row>
        <row r="383">
          <cell r="C383" t="str">
            <v>64315-KCC-9000</v>
          </cell>
          <cell r="D383" t="str">
            <v>BASE FR.NUMBER PLATE</v>
          </cell>
          <cell r="E383" t="str">
            <v>COMP-F1</v>
          </cell>
          <cell r="F383" t="str">
            <v>PC</v>
          </cell>
          <cell r="G383" t="str">
            <v>RMAT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1</v>
          </cell>
          <cell r="M383">
            <v>1</v>
          </cell>
        </row>
        <row r="384">
          <cell r="C384" t="str">
            <v>64315-KVN-9000</v>
          </cell>
          <cell r="D384" t="str">
            <v>STAY FR. NUMBER PLATE</v>
          </cell>
          <cell r="E384" t="str">
            <v>COMP-S5</v>
          </cell>
          <cell r="F384" t="str">
            <v>PC</v>
          </cell>
          <cell r="G384" t="str">
            <v>RMAT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C385" t="str">
            <v>64315-KWA-9400</v>
          </cell>
          <cell r="D385" t="str">
            <v>STAY FR.NUMBER PLATE</v>
          </cell>
          <cell r="E385" t="str">
            <v>COMP-T1</v>
          </cell>
          <cell r="F385" t="str">
            <v>PC</v>
          </cell>
          <cell r="G385" t="str">
            <v>RMAT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0</v>
          </cell>
          <cell r="M385">
            <v>0</v>
          </cell>
        </row>
        <row r="386">
          <cell r="C386" t="str">
            <v>64315-KWA-9400</v>
          </cell>
          <cell r="D386" t="str">
            <v>STAY FR.NUMBER PLATE</v>
          </cell>
          <cell r="E386" t="str">
            <v>COMP-T1</v>
          </cell>
          <cell r="F386" t="str">
            <v>PC</v>
          </cell>
          <cell r="G386" t="str">
            <v>RMAT</v>
          </cell>
          <cell r="H386">
            <v>0</v>
          </cell>
          <cell r="I386">
            <v>0</v>
          </cell>
          <cell r="J386">
            <v>1</v>
          </cell>
          <cell r="K386">
            <v>0</v>
          </cell>
          <cell r="L386">
            <v>0</v>
          </cell>
          <cell r="M386">
            <v>0</v>
          </cell>
        </row>
        <row r="387">
          <cell r="C387" t="str">
            <v>64316-KWA-9400</v>
          </cell>
          <cell r="D387" t="str">
            <v>STAY FR VISOR LOWER</v>
          </cell>
          <cell r="E387" t="str">
            <v>COMP-F2</v>
          </cell>
          <cell r="F387" t="str">
            <v>PC</v>
          </cell>
          <cell r="G387" t="str">
            <v>RMAT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0</v>
          </cell>
          <cell r="M387">
            <v>0</v>
          </cell>
        </row>
        <row r="388">
          <cell r="C388" t="str">
            <v>64316-KWA-9400</v>
          </cell>
          <cell r="D388" t="str">
            <v>STAY FR VISOR LOWER</v>
          </cell>
          <cell r="E388" t="str">
            <v>COMP-F2</v>
          </cell>
          <cell r="F388" t="str">
            <v>PC</v>
          </cell>
          <cell r="G388" t="str">
            <v>RMAT</v>
          </cell>
          <cell r="H388">
            <v>0</v>
          </cell>
          <cell r="I388">
            <v>0</v>
          </cell>
          <cell r="J388">
            <v>1</v>
          </cell>
          <cell r="K388">
            <v>0</v>
          </cell>
          <cell r="L388">
            <v>0</v>
          </cell>
          <cell r="M388">
            <v>0</v>
          </cell>
        </row>
        <row r="389">
          <cell r="C389" t="str">
            <v>6431A-AAB-0000</v>
          </cell>
          <cell r="D389" t="str">
            <v>STAY FR COWL SUB ASSY</v>
          </cell>
          <cell r="E389" t="str">
            <v>COMP-S5</v>
          </cell>
          <cell r="F389" t="str">
            <v>PC</v>
          </cell>
          <cell r="G389" t="str">
            <v>RMAT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</row>
        <row r="390">
          <cell r="C390" t="str">
            <v>64332-AAB-0000</v>
          </cell>
          <cell r="D390" t="str">
            <v>STAY AIMING</v>
          </cell>
          <cell r="E390" t="str">
            <v>COMP-S5</v>
          </cell>
          <cell r="F390" t="str">
            <v>PC</v>
          </cell>
          <cell r="G390" t="str">
            <v>RMAT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C391" t="str">
            <v>75581-673-0000</v>
          </cell>
          <cell r="D391" t="str">
            <v>SET SPRING LOCK KEY</v>
          </cell>
          <cell r="E391" t="str">
            <v>FRM</v>
          </cell>
          <cell r="F391" t="str">
            <v>PC</v>
          </cell>
          <cell r="G391" t="str">
            <v>RMAT</v>
          </cell>
          <cell r="H391">
            <v>0</v>
          </cell>
          <cell r="I391">
            <v>0</v>
          </cell>
          <cell r="J391">
            <v>1</v>
          </cell>
          <cell r="K391">
            <v>2</v>
          </cell>
          <cell r="L391">
            <v>5</v>
          </cell>
          <cell r="M391">
            <v>4</v>
          </cell>
        </row>
        <row r="392">
          <cell r="C392" t="str">
            <v>75581-673-0000</v>
          </cell>
          <cell r="D392" t="str">
            <v>SET SPRING LOCK KEY</v>
          </cell>
          <cell r="E392" t="str">
            <v>FRM</v>
          </cell>
          <cell r="F392" t="str">
            <v>PC</v>
          </cell>
          <cell r="G392" t="str">
            <v>RMAT</v>
          </cell>
          <cell r="H392">
            <v>0</v>
          </cell>
          <cell r="I392">
            <v>0</v>
          </cell>
          <cell r="J392">
            <v>1</v>
          </cell>
          <cell r="K392">
            <v>2</v>
          </cell>
          <cell r="L392">
            <v>5</v>
          </cell>
          <cell r="M392">
            <v>4</v>
          </cell>
        </row>
        <row r="393">
          <cell r="C393" t="str">
            <v>75582-KCW-8700</v>
          </cell>
          <cell r="D393" t="str">
            <v>SET SPRING LOCK KEY</v>
          </cell>
          <cell r="E393" t="str">
            <v>COMP-S5</v>
          </cell>
          <cell r="F393" t="str">
            <v>PC</v>
          </cell>
          <cell r="G393" t="str">
            <v>RMAT</v>
          </cell>
          <cell r="H393">
            <v>1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C394" t="str">
            <v>7716A-KVN-9700-XPA</v>
          </cell>
          <cell r="D394" t="str">
            <v>Bracket Comp Seat lock sub assy</v>
          </cell>
          <cell r="E394" t="str">
            <v>COMP-S1</v>
          </cell>
          <cell r="F394" t="str">
            <v>PC</v>
          </cell>
          <cell r="G394" t="str">
            <v>RMAT</v>
          </cell>
          <cell r="H394">
            <v>0</v>
          </cell>
          <cell r="I394">
            <v>1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C395" t="str">
            <v>7716A-KVN-9700-XPA</v>
          </cell>
          <cell r="D395" t="str">
            <v>Bracket Comp Seat lock sub assy</v>
          </cell>
          <cell r="E395" t="str">
            <v>COMP-S1</v>
          </cell>
          <cell r="F395" t="str">
            <v>PC</v>
          </cell>
          <cell r="G395" t="str">
            <v>RMAT</v>
          </cell>
          <cell r="H395">
            <v>0</v>
          </cell>
          <cell r="I395">
            <v>1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C396" t="str">
            <v>77201-KVH-9000</v>
          </cell>
          <cell r="D396" t="str">
            <v>COLLAR SEAT MTG</v>
          </cell>
          <cell r="E396" t="str">
            <v>FRM</v>
          </cell>
          <cell r="F396" t="str">
            <v>PC</v>
          </cell>
          <cell r="G396" t="str">
            <v>RMAT</v>
          </cell>
          <cell r="H396">
            <v>0</v>
          </cell>
          <cell r="I396">
            <v>0</v>
          </cell>
          <cell r="J396">
            <v>0</v>
          </cell>
          <cell r="K396">
            <v>2</v>
          </cell>
          <cell r="L396">
            <v>0</v>
          </cell>
          <cell r="M396">
            <v>0</v>
          </cell>
        </row>
        <row r="397">
          <cell r="C397" t="str">
            <v>77201-KVH-9000</v>
          </cell>
          <cell r="D397" t="str">
            <v>COLLAR SEAT MTG</v>
          </cell>
          <cell r="E397" t="str">
            <v>FRM</v>
          </cell>
          <cell r="F397" t="str">
            <v>PC</v>
          </cell>
          <cell r="G397" t="str">
            <v>RMAT</v>
          </cell>
          <cell r="H397">
            <v>0</v>
          </cell>
          <cell r="I397">
            <v>0</v>
          </cell>
          <cell r="J397">
            <v>0</v>
          </cell>
          <cell r="K397">
            <v>2</v>
          </cell>
          <cell r="L397">
            <v>0</v>
          </cell>
          <cell r="M397">
            <v>0</v>
          </cell>
        </row>
        <row r="398">
          <cell r="C398" t="str">
            <v>77215-AAD-3000</v>
          </cell>
          <cell r="D398" t="str">
            <v>CROSS PIPE</v>
          </cell>
          <cell r="E398" t="str">
            <v>COMP-S4</v>
          </cell>
          <cell r="F398" t="str">
            <v>PC</v>
          </cell>
          <cell r="G398" t="str">
            <v>RMAT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1</v>
          </cell>
          <cell r="M398">
            <v>1</v>
          </cell>
        </row>
        <row r="399">
          <cell r="C399" t="str">
            <v>77215-AAD-3000</v>
          </cell>
          <cell r="D399" t="str">
            <v>CROSS PIPE</v>
          </cell>
          <cell r="E399" t="str">
            <v>COMP-S4</v>
          </cell>
          <cell r="F399" t="str">
            <v>PC</v>
          </cell>
          <cell r="G399" t="str">
            <v>RMAT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</v>
          </cell>
          <cell r="M399">
            <v>1</v>
          </cell>
        </row>
        <row r="400">
          <cell r="C400" t="str">
            <v>77215-AAD-3000</v>
          </cell>
          <cell r="D400" t="str">
            <v>CROSS PIPE</v>
          </cell>
          <cell r="E400" t="str">
            <v>COMP-S4</v>
          </cell>
          <cell r="F400" t="str">
            <v>PC</v>
          </cell>
          <cell r="G400" t="str">
            <v>RMAT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1</v>
          </cell>
          <cell r="M400">
            <v>1</v>
          </cell>
        </row>
        <row r="401">
          <cell r="C401" t="str">
            <v>77235-AAB-0000</v>
          </cell>
          <cell r="D401" t="str">
            <v>STAY TAIL LIGHT</v>
          </cell>
          <cell r="E401" t="str">
            <v>COMP-P2</v>
          </cell>
          <cell r="F401" t="str">
            <v>PC</v>
          </cell>
          <cell r="G401" t="str">
            <v>RMAT</v>
          </cell>
          <cell r="H401">
            <v>2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C402" t="str">
            <v>77244-AAB-0000</v>
          </cell>
          <cell r="D402" t="str">
            <v>STAY SEAT LOCK CABLE</v>
          </cell>
          <cell r="E402" t="str">
            <v>COMP-S5</v>
          </cell>
          <cell r="F402" t="str">
            <v>PC</v>
          </cell>
          <cell r="G402" t="str">
            <v>RMAT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C403" t="str">
            <v>77244-KVN-9000</v>
          </cell>
          <cell r="D403" t="str">
            <v>STAY SEAT LOCK CABLE</v>
          </cell>
          <cell r="E403" t="str">
            <v>COMP-S5</v>
          </cell>
          <cell r="F403" t="str">
            <v>PC</v>
          </cell>
          <cell r="G403" t="str">
            <v>RMAT</v>
          </cell>
          <cell r="H403">
            <v>0</v>
          </cell>
          <cell r="I403">
            <v>1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C404" t="str">
            <v>80111-KVN-9000</v>
          </cell>
          <cell r="D404" t="str">
            <v>COLLAR RR FENDER</v>
          </cell>
          <cell r="E404" t="str">
            <v>COMP-S5</v>
          </cell>
          <cell r="F404" t="str">
            <v>PC</v>
          </cell>
          <cell r="G404" t="str">
            <v>RMAT</v>
          </cell>
          <cell r="H404">
            <v>0</v>
          </cell>
          <cell r="I404">
            <v>6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C405" t="str">
            <v>80111-KVN-9000</v>
          </cell>
          <cell r="D405" t="str">
            <v>COLLAR RR FENDER</v>
          </cell>
          <cell r="E405" t="str">
            <v>COMP-S5</v>
          </cell>
          <cell r="F405" t="str">
            <v>PC</v>
          </cell>
          <cell r="G405" t="str">
            <v>RMAT</v>
          </cell>
          <cell r="H405">
            <v>0</v>
          </cell>
          <cell r="I405">
            <v>6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C406" t="str">
            <v>81202-KCC-730Z</v>
          </cell>
          <cell r="D406" t="str">
            <v>STAY RR GRIP R</v>
          </cell>
          <cell r="E406" t="str">
            <v>COMP-C1</v>
          </cell>
          <cell r="F406" t="str">
            <v>PC</v>
          </cell>
          <cell r="G406" t="str">
            <v>RMAT</v>
          </cell>
          <cell r="H406">
            <v>0</v>
          </cell>
          <cell r="I406">
            <v>0</v>
          </cell>
          <cell r="J406">
            <v>1</v>
          </cell>
          <cell r="K406">
            <v>0</v>
          </cell>
          <cell r="L406">
            <v>0</v>
          </cell>
          <cell r="M406">
            <v>0</v>
          </cell>
        </row>
        <row r="407">
          <cell r="C407" t="str">
            <v>81203-KCC-730Z</v>
          </cell>
          <cell r="D407" t="str">
            <v>STAY RR GRIP L</v>
          </cell>
          <cell r="E407" t="str">
            <v>COMP-F1</v>
          </cell>
          <cell r="F407" t="str">
            <v>PC</v>
          </cell>
          <cell r="G407" t="str">
            <v>RMAT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0</v>
          </cell>
          <cell r="M407">
            <v>0</v>
          </cell>
        </row>
        <row r="408">
          <cell r="C408" t="str">
            <v>83510-KWA-8300</v>
          </cell>
          <cell r="D408" t="str">
            <v>UTILITY BOX</v>
          </cell>
          <cell r="E408" t="str">
            <v>COMP-F1</v>
          </cell>
          <cell r="F408" t="str">
            <v>PC</v>
          </cell>
          <cell r="G408" t="str">
            <v>RMAT</v>
          </cell>
          <cell r="H408">
            <v>0</v>
          </cell>
          <cell r="I408">
            <v>0</v>
          </cell>
          <cell r="J408">
            <v>1</v>
          </cell>
          <cell r="K408">
            <v>0</v>
          </cell>
          <cell r="L408">
            <v>0</v>
          </cell>
          <cell r="M408">
            <v>0</v>
          </cell>
        </row>
        <row r="409">
          <cell r="C409" t="str">
            <v>83510-KWA-8300</v>
          </cell>
          <cell r="D409" t="str">
            <v>UTILITY BOX</v>
          </cell>
          <cell r="E409" t="str">
            <v>COMP-F1</v>
          </cell>
          <cell r="F409" t="str">
            <v>PC</v>
          </cell>
          <cell r="G409" t="str">
            <v>RMAT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0</v>
          </cell>
          <cell r="M409">
            <v>0</v>
          </cell>
        </row>
        <row r="410">
          <cell r="C410" t="str">
            <v>83512-KCC-9400</v>
          </cell>
          <cell r="D410" t="str">
            <v>COVER RIGHT UTILITY BOX</v>
          </cell>
          <cell r="E410" t="str">
            <v>COMP-F1</v>
          </cell>
          <cell r="F410" t="str">
            <v>PC</v>
          </cell>
          <cell r="G410" t="str">
            <v>RMAT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1</v>
          </cell>
          <cell r="M410">
            <v>0</v>
          </cell>
        </row>
        <row r="411">
          <cell r="C411" t="str">
            <v>83512-KWH-9600</v>
          </cell>
          <cell r="D411" t="str">
            <v>COVER R UTILITY BOX</v>
          </cell>
          <cell r="E411" t="str">
            <v>COMP-F1</v>
          </cell>
          <cell r="F411" t="str">
            <v>PC</v>
          </cell>
          <cell r="G411" t="str">
            <v>RMAT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1</v>
          </cell>
        </row>
        <row r="412">
          <cell r="C412" t="str">
            <v>83514-KWA-8400</v>
          </cell>
          <cell r="D412" t="str">
            <v>SET ILL. UTILITY BOX R COVER</v>
          </cell>
          <cell r="E412" t="str">
            <v>COMP-B</v>
          </cell>
          <cell r="F412" t="str">
            <v>PC</v>
          </cell>
          <cell r="G412" t="str">
            <v>RMAT</v>
          </cell>
          <cell r="H412">
            <v>0</v>
          </cell>
          <cell r="I412">
            <v>0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C413" t="str">
            <v>83514-KWA-8400</v>
          </cell>
          <cell r="D413" t="str">
            <v>SET ILL. UTILITY BOX R COVER</v>
          </cell>
          <cell r="E413" t="str">
            <v>COMP-B</v>
          </cell>
          <cell r="F413" t="str">
            <v>PC</v>
          </cell>
          <cell r="G413" t="str">
            <v>RMAT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0</v>
          </cell>
          <cell r="M413">
            <v>0</v>
          </cell>
        </row>
        <row r="414">
          <cell r="C414" t="str">
            <v>83518-KWA-8400</v>
          </cell>
          <cell r="D414" t="str">
            <v>SET ILL. UTILITY BOX L COVER</v>
          </cell>
          <cell r="E414" t="str">
            <v>COMP-B</v>
          </cell>
          <cell r="F414" t="str">
            <v>PC</v>
          </cell>
          <cell r="G414" t="str">
            <v>RMAT</v>
          </cell>
          <cell r="H414">
            <v>0</v>
          </cell>
          <cell r="I414">
            <v>0</v>
          </cell>
          <cell r="J414">
            <v>1</v>
          </cell>
          <cell r="K414">
            <v>0</v>
          </cell>
          <cell r="L414">
            <v>0</v>
          </cell>
          <cell r="M414">
            <v>0</v>
          </cell>
        </row>
        <row r="415">
          <cell r="C415" t="str">
            <v>83518-KWA-8400</v>
          </cell>
          <cell r="D415" t="str">
            <v>SET ILL. UTILITY BOX L COVER</v>
          </cell>
          <cell r="E415" t="str">
            <v>COMP-B</v>
          </cell>
          <cell r="F415" t="str">
            <v>PC</v>
          </cell>
          <cell r="G415" t="str">
            <v>RMAT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0</v>
          </cell>
          <cell r="M415">
            <v>0</v>
          </cell>
        </row>
        <row r="416">
          <cell r="C416" t="str">
            <v>8351A-KCC-9400</v>
          </cell>
          <cell r="D416" t="str">
            <v>UTILITY BOX ASSY.</v>
          </cell>
          <cell r="E416" t="str">
            <v>COMP-B</v>
          </cell>
          <cell r="F416" t="str">
            <v>PC</v>
          </cell>
          <cell r="G416" t="str">
            <v>RMAT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1</v>
          </cell>
          <cell r="M416">
            <v>0</v>
          </cell>
        </row>
        <row r="417">
          <cell r="C417" t="str">
            <v>8351A-KWH-9600</v>
          </cell>
          <cell r="D417" t="str">
            <v>UTILITY BOX COMP.SUB ASSY.</v>
          </cell>
          <cell r="E417" t="str">
            <v>COMP-B</v>
          </cell>
          <cell r="F417" t="str">
            <v>PC</v>
          </cell>
          <cell r="G417" t="str">
            <v>RMAT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</v>
          </cell>
        </row>
        <row r="418">
          <cell r="C418" t="str">
            <v>8351A-KWH-9700</v>
          </cell>
          <cell r="D418" t="str">
            <v>UTILITY BOX COMP</v>
          </cell>
          <cell r="E418" t="str">
            <v>COMP-B</v>
          </cell>
          <cell r="F418" t="str">
            <v>PC</v>
          </cell>
          <cell r="G418" t="str">
            <v>RMAT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1</v>
          </cell>
        </row>
        <row r="419">
          <cell r="C419" t="str">
            <v>83700-KWH-9700</v>
          </cell>
          <cell r="D419" t="str">
            <v>SET ILLUST R UTILITY BOX COVER</v>
          </cell>
          <cell r="E419" t="str">
            <v>COMP-P2</v>
          </cell>
          <cell r="F419" t="str">
            <v>PC</v>
          </cell>
          <cell r="G419" t="str">
            <v>RMAT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1</v>
          </cell>
        </row>
        <row r="420">
          <cell r="C420" t="str">
            <v>90081-035-0000</v>
          </cell>
          <cell r="D420" t="str">
            <v>BOLT SEALING 14 MM</v>
          </cell>
          <cell r="E420" t="str">
            <v>COMP-T1</v>
          </cell>
          <cell r="F420" t="str">
            <v>PC</v>
          </cell>
          <cell r="G420" t="str">
            <v>RMAT</v>
          </cell>
          <cell r="H420">
            <v>0</v>
          </cell>
          <cell r="I420">
            <v>0</v>
          </cell>
          <cell r="J420">
            <v>1</v>
          </cell>
          <cell r="K420">
            <v>1</v>
          </cell>
          <cell r="L420">
            <v>1</v>
          </cell>
          <cell r="M420">
            <v>1</v>
          </cell>
        </row>
        <row r="421">
          <cell r="C421" t="str">
            <v>90081-035-0000</v>
          </cell>
          <cell r="D421" t="str">
            <v>BOLT SEALING 14 MM</v>
          </cell>
          <cell r="E421" t="str">
            <v>COMP-T1</v>
          </cell>
          <cell r="F421" t="str">
            <v>PC</v>
          </cell>
          <cell r="G421" t="str">
            <v>RMAT</v>
          </cell>
          <cell r="H421">
            <v>0</v>
          </cell>
          <cell r="I421">
            <v>0</v>
          </cell>
          <cell r="J421">
            <v>1</v>
          </cell>
          <cell r="K421">
            <v>1</v>
          </cell>
          <cell r="L421">
            <v>1</v>
          </cell>
          <cell r="M421">
            <v>1</v>
          </cell>
        </row>
        <row r="422">
          <cell r="C422" t="str">
            <v>90183-KTC-9000</v>
          </cell>
          <cell r="D422" t="str">
            <v>WASHER SPECIAL 12 MM</v>
          </cell>
          <cell r="E422" t="str">
            <v>COMP-W1</v>
          </cell>
          <cell r="F422" t="str">
            <v>PC</v>
          </cell>
          <cell r="G422" t="str">
            <v>RMAT</v>
          </cell>
          <cell r="H422">
            <v>0</v>
          </cell>
          <cell r="I422">
            <v>0</v>
          </cell>
          <cell r="J422">
            <v>2</v>
          </cell>
          <cell r="K422">
            <v>2</v>
          </cell>
          <cell r="L422">
            <v>2</v>
          </cell>
          <cell r="M422">
            <v>2</v>
          </cell>
        </row>
        <row r="423">
          <cell r="C423" t="str">
            <v>90183-KTC-9000</v>
          </cell>
          <cell r="D423" t="str">
            <v>WASHER SPECIAL 12 MM</v>
          </cell>
          <cell r="E423" t="str">
            <v>COMP-W1</v>
          </cell>
          <cell r="F423" t="str">
            <v>PC</v>
          </cell>
          <cell r="G423" t="str">
            <v>RMAT</v>
          </cell>
          <cell r="H423">
            <v>0</v>
          </cell>
          <cell r="I423">
            <v>0</v>
          </cell>
          <cell r="J423">
            <v>2</v>
          </cell>
          <cell r="K423">
            <v>2</v>
          </cell>
          <cell r="L423">
            <v>2</v>
          </cell>
          <cell r="M423">
            <v>2</v>
          </cell>
        </row>
        <row r="424">
          <cell r="C424" t="str">
            <v>90183-KTC-9000</v>
          </cell>
          <cell r="D424" t="str">
            <v>WASHER SPECIAL 12 MM</v>
          </cell>
          <cell r="E424" t="str">
            <v>COMP-W1</v>
          </cell>
          <cell r="F424" t="str">
            <v>PC</v>
          </cell>
          <cell r="G424" t="str">
            <v>RMAT</v>
          </cell>
          <cell r="H424">
            <v>0</v>
          </cell>
          <cell r="I424">
            <v>0</v>
          </cell>
          <cell r="J424">
            <v>2</v>
          </cell>
          <cell r="K424">
            <v>2</v>
          </cell>
          <cell r="L424">
            <v>2</v>
          </cell>
          <cell r="M424">
            <v>2</v>
          </cell>
        </row>
        <row r="425">
          <cell r="C425" t="str">
            <v>90307-GJ6-0000</v>
          </cell>
          <cell r="D425" t="str">
            <v>WASHER LOCK 6MM</v>
          </cell>
          <cell r="E425" t="str">
            <v>COMP-W3</v>
          </cell>
          <cell r="F425" t="str">
            <v>PC</v>
          </cell>
          <cell r="G425" t="str">
            <v>RMAT</v>
          </cell>
          <cell r="H425">
            <v>0</v>
          </cell>
          <cell r="I425">
            <v>1</v>
          </cell>
          <cell r="J425">
            <v>1</v>
          </cell>
          <cell r="K425">
            <v>1</v>
          </cell>
          <cell r="L425">
            <v>0</v>
          </cell>
          <cell r="M425">
            <v>0</v>
          </cell>
        </row>
        <row r="426">
          <cell r="C426" t="str">
            <v>90307-GJ6-0000</v>
          </cell>
          <cell r="D426" t="str">
            <v>WASHER LOCK 6MM</v>
          </cell>
          <cell r="E426" t="str">
            <v>COMP-W3</v>
          </cell>
          <cell r="F426" t="str">
            <v>PC</v>
          </cell>
          <cell r="G426" t="str">
            <v>RMAT</v>
          </cell>
          <cell r="H426">
            <v>0</v>
          </cell>
          <cell r="I426">
            <v>1</v>
          </cell>
          <cell r="J426">
            <v>1</v>
          </cell>
          <cell r="K426">
            <v>1</v>
          </cell>
          <cell r="L426">
            <v>0</v>
          </cell>
          <cell r="M426">
            <v>0</v>
          </cell>
        </row>
        <row r="427">
          <cell r="C427" t="str">
            <v>90320-GC3-0000</v>
          </cell>
          <cell r="D427" t="str">
            <v>NUT SPRING M5</v>
          </cell>
          <cell r="E427" t="str">
            <v>COMP-S5</v>
          </cell>
          <cell r="F427" t="str">
            <v>PC</v>
          </cell>
          <cell r="G427" t="str">
            <v>RMAT</v>
          </cell>
          <cell r="H427">
            <v>0</v>
          </cell>
          <cell r="I427">
            <v>0</v>
          </cell>
          <cell r="J427">
            <v>4</v>
          </cell>
          <cell r="K427">
            <v>0</v>
          </cell>
          <cell r="L427">
            <v>0</v>
          </cell>
          <cell r="M427">
            <v>0</v>
          </cell>
        </row>
        <row r="428">
          <cell r="C428" t="str">
            <v>90320-GC3-0000</v>
          </cell>
          <cell r="D428" t="str">
            <v>NUT SPRING M5</v>
          </cell>
          <cell r="E428" t="str">
            <v>COMP-S5</v>
          </cell>
          <cell r="F428" t="str">
            <v>PC</v>
          </cell>
          <cell r="G428" t="str">
            <v>RMAT</v>
          </cell>
          <cell r="H428">
            <v>0</v>
          </cell>
          <cell r="I428">
            <v>0</v>
          </cell>
          <cell r="J428">
            <v>4</v>
          </cell>
          <cell r="K428">
            <v>0</v>
          </cell>
          <cell r="L428">
            <v>0</v>
          </cell>
          <cell r="M428">
            <v>0</v>
          </cell>
        </row>
        <row r="429">
          <cell r="C429" t="str">
            <v>90324-KCC-9000</v>
          </cell>
          <cell r="D429" t="str">
            <v>COLLAR 8 MM</v>
          </cell>
          <cell r="E429" t="str">
            <v>COMP-T1</v>
          </cell>
          <cell r="F429" t="str">
            <v>PC</v>
          </cell>
          <cell r="G429" t="str">
            <v>RMAT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1</v>
          </cell>
          <cell r="M429">
            <v>1</v>
          </cell>
        </row>
        <row r="430">
          <cell r="C430" t="str">
            <v>90324-KCC-9000</v>
          </cell>
          <cell r="D430" t="str">
            <v>COLLAR 8 MM</v>
          </cell>
          <cell r="E430" t="str">
            <v>COMP-T1</v>
          </cell>
          <cell r="F430" t="str">
            <v>PC</v>
          </cell>
          <cell r="G430" t="str">
            <v>RMAT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1</v>
          </cell>
          <cell r="M430">
            <v>1</v>
          </cell>
        </row>
        <row r="431">
          <cell r="C431" t="str">
            <v>90325-KCC-9000</v>
          </cell>
          <cell r="D431" t="str">
            <v>WASHER PLAIN 8 MM</v>
          </cell>
          <cell r="E431" t="str">
            <v>COMP-W1</v>
          </cell>
          <cell r="F431" t="str">
            <v>PC</v>
          </cell>
          <cell r="G431" t="str">
            <v>RMAT</v>
          </cell>
          <cell r="H431">
            <v>0</v>
          </cell>
          <cell r="I431">
            <v>0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</row>
        <row r="432">
          <cell r="C432" t="str">
            <v>90325-KCC-9000</v>
          </cell>
          <cell r="D432" t="str">
            <v>WASHER PLAIN 8 MM</v>
          </cell>
          <cell r="E432" t="str">
            <v>COMP-W1</v>
          </cell>
          <cell r="F432" t="str">
            <v>PC</v>
          </cell>
          <cell r="G432" t="str">
            <v>RMAT</v>
          </cell>
          <cell r="H432">
            <v>0</v>
          </cell>
          <cell r="I432">
            <v>0</v>
          </cell>
          <cell r="J432">
            <v>1</v>
          </cell>
          <cell r="K432">
            <v>1</v>
          </cell>
          <cell r="L432">
            <v>1</v>
          </cell>
          <cell r="M432">
            <v>1</v>
          </cell>
        </row>
        <row r="433">
          <cell r="C433" t="str">
            <v>90407-259-0000</v>
          </cell>
          <cell r="D433" t="str">
            <v>DRAIN COCK PACKING</v>
          </cell>
          <cell r="E433" t="str">
            <v>COMP-W1</v>
          </cell>
          <cell r="F433" t="str">
            <v>PC</v>
          </cell>
          <cell r="G433" t="str">
            <v>RMAT</v>
          </cell>
          <cell r="H433">
            <v>0</v>
          </cell>
          <cell r="I433">
            <v>0</v>
          </cell>
          <cell r="J433">
            <v>1</v>
          </cell>
          <cell r="K433">
            <v>1</v>
          </cell>
          <cell r="L433">
            <v>1</v>
          </cell>
          <cell r="M433">
            <v>1</v>
          </cell>
        </row>
        <row r="434">
          <cell r="C434" t="str">
            <v>90407-259-0000</v>
          </cell>
          <cell r="D434" t="str">
            <v>DRAIN COCK PACKING</v>
          </cell>
          <cell r="E434" t="str">
            <v>COMP-W1</v>
          </cell>
          <cell r="F434" t="str">
            <v>PC</v>
          </cell>
          <cell r="G434" t="str">
            <v>RMAT</v>
          </cell>
          <cell r="H434">
            <v>0</v>
          </cell>
          <cell r="I434">
            <v>0</v>
          </cell>
          <cell r="J434">
            <v>1</v>
          </cell>
          <cell r="K434">
            <v>1</v>
          </cell>
          <cell r="L434">
            <v>1</v>
          </cell>
          <cell r="M434">
            <v>1</v>
          </cell>
        </row>
        <row r="435">
          <cell r="C435" t="str">
            <v>90410-HC4-0000</v>
          </cell>
          <cell r="D435" t="str">
            <v>WASHER 10 MM</v>
          </cell>
          <cell r="E435" t="str">
            <v>COMP-W2</v>
          </cell>
          <cell r="F435" t="str">
            <v>PC</v>
          </cell>
          <cell r="G435" t="str">
            <v>RMAT</v>
          </cell>
          <cell r="H435">
            <v>0</v>
          </cell>
          <cell r="I435">
            <v>0</v>
          </cell>
          <cell r="J435">
            <v>1</v>
          </cell>
          <cell r="K435">
            <v>1</v>
          </cell>
          <cell r="L435">
            <v>1</v>
          </cell>
          <cell r="M435">
            <v>1</v>
          </cell>
        </row>
        <row r="436">
          <cell r="C436" t="str">
            <v>90417-041-0000</v>
          </cell>
          <cell r="D436" t="str">
            <v>WASHER SHIFT DRUM SIDE</v>
          </cell>
          <cell r="E436" t="str">
            <v>COMP-W2</v>
          </cell>
          <cell r="F436" t="str">
            <v>PC</v>
          </cell>
          <cell r="G436" t="str">
            <v>RMAT</v>
          </cell>
          <cell r="H436">
            <v>0</v>
          </cell>
          <cell r="I436">
            <v>2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C437" t="str">
            <v>90417-041-0000</v>
          </cell>
          <cell r="D437" t="str">
            <v>WASHER SHIFT DRUM SIDE</v>
          </cell>
          <cell r="E437" t="str">
            <v>COMP-W2</v>
          </cell>
          <cell r="F437" t="str">
            <v>PC</v>
          </cell>
          <cell r="G437" t="str">
            <v>RMAT</v>
          </cell>
          <cell r="H437">
            <v>0</v>
          </cell>
          <cell r="I437">
            <v>2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C438" t="str">
            <v>90441-035-0000</v>
          </cell>
          <cell r="D438" t="str">
            <v>WASHER SEALING 14 MM</v>
          </cell>
          <cell r="E438" t="str">
            <v>COMP-W1</v>
          </cell>
          <cell r="F438" t="str">
            <v>PC</v>
          </cell>
          <cell r="G438" t="str">
            <v>RMAT</v>
          </cell>
          <cell r="H438">
            <v>0</v>
          </cell>
          <cell r="I438">
            <v>0</v>
          </cell>
          <cell r="J438">
            <v>1</v>
          </cell>
          <cell r="K438">
            <v>1</v>
          </cell>
          <cell r="L438">
            <v>1</v>
          </cell>
          <cell r="M438">
            <v>1</v>
          </cell>
        </row>
        <row r="439">
          <cell r="C439" t="str">
            <v>90441-035-0000</v>
          </cell>
          <cell r="D439" t="str">
            <v>WASHER SEALING 14 MM</v>
          </cell>
          <cell r="E439" t="str">
            <v>COMP-W1</v>
          </cell>
          <cell r="F439" t="str">
            <v>PC</v>
          </cell>
          <cell r="G439" t="str">
            <v>RMAT</v>
          </cell>
          <cell r="H439">
            <v>0</v>
          </cell>
          <cell r="I439">
            <v>0</v>
          </cell>
          <cell r="J439">
            <v>1</v>
          </cell>
          <cell r="K439">
            <v>1</v>
          </cell>
          <cell r="L439">
            <v>1</v>
          </cell>
          <cell r="M439">
            <v>1</v>
          </cell>
        </row>
        <row r="440">
          <cell r="C440" t="str">
            <v>90441-KRM-8400</v>
          </cell>
          <cell r="D440" t="str">
            <v>PLATE BRG.HOLD</v>
          </cell>
          <cell r="E440" t="str">
            <v>COMP-S5</v>
          </cell>
          <cell r="F440" t="str">
            <v>PC</v>
          </cell>
          <cell r="G440" t="str">
            <v>RMAT</v>
          </cell>
          <cell r="H440">
            <v>2</v>
          </cell>
          <cell r="I440">
            <v>2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C441" t="str">
            <v>90442-GF6-0000</v>
          </cell>
          <cell r="D441" t="str">
            <v>WASHER SEALING 7 MM</v>
          </cell>
          <cell r="E441" t="str">
            <v>COMP-W2</v>
          </cell>
          <cell r="F441" t="str">
            <v>PC</v>
          </cell>
          <cell r="G441" t="str">
            <v>RMAT</v>
          </cell>
          <cell r="H441">
            <v>0</v>
          </cell>
          <cell r="I441">
            <v>0</v>
          </cell>
          <cell r="J441">
            <v>3</v>
          </cell>
          <cell r="K441">
            <v>3</v>
          </cell>
          <cell r="L441">
            <v>3</v>
          </cell>
          <cell r="M441">
            <v>3</v>
          </cell>
        </row>
        <row r="442">
          <cell r="C442" t="str">
            <v>90442-GF6-0000</v>
          </cell>
          <cell r="D442" t="str">
            <v>WASHER SEALING 7 MM</v>
          </cell>
          <cell r="E442" t="str">
            <v>COMP-W2</v>
          </cell>
          <cell r="F442" t="str">
            <v>PC</v>
          </cell>
          <cell r="G442" t="str">
            <v>RMAT</v>
          </cell>
          <cell r="H442">
            <v>0</v>
          </cell>
          <cell r="I442">
            <v>0</v>
          </cell>
          <cell r="J442">
            <v>3</v>
          </cell>
          <cell r="K442">
            <v>3</v>
          </cell>
          <cell r="L442">
            <v>3</v>
          </cell>
          <cell r="M442">
            <v>3</v>
          </cell>
        </row>
        <row r="443">
          <cell r="C443" t="str">
            <v>90443-GF6-0000</v>
          </cell>
          <cell r="D443" t="str">
            <v>WASHER A SEALING 7 MM</v>
          </cell>
          <cell r="E443" t="str">
            <v>COMP-W2</v>
          </cell>
          <cell r="F443" t="str">
            <v>PC</v>
          </cell>
          <cell r="G443" t="str">
            <v>RMAT</v>
          </cell>
          <cell r="H443">
            <v>0</v>
          </cell>
          <cell r="I443">
            <v>0</v>
          </cell>
          <cell r="J443">
            <v>1</v>
          </cell>
          <cell r="K443">
            <v>1</v>
          </cell>
          <cell r="L443">
            <v>0</v>
          </cell>
          <cell r="M443">
            <v>0</v>
          </cell>
        </row>
        <row r="444">
          <cell r="C444" t="str">
            <v>90443-GF6-0000</v>
          </cell>
          <cell r="D444" t="str">
            <v>WASHER A SEALING 7 MM</v>
          </cell>
          <cell r="E444" t="str">
            <v>COMP-W2</v>
          </cell>
          <cell r="F444" t="str">
            <v>PC</v>
          </cell>
          <cell r="G444" t="str">
            <v>RMAT</v>
          </cell>
          <cell r="H444">
            <v>0</v>
          </cell>
          <cell r="I444">
            <v>0</v>
          </cell>
          <cell r="J444">
            <v>1</v>
          </cell>
          <cell r="K444">
            <v>1</v>
          </cell>
          <cell r="L444">
            <v>0</v>
          </cell>
          <cell r="M444">
            <v>0</v>
          </cell>
        </row>
        <row r="445">
          <cell r="C445" t="str">
            <v>90443-GF6-0100</v>
          </cell>
          <cell r="D445" t="str">
            <v>WASHER A SEALING 7 MM</v>
          </cell>
          <cell r="E445" t="str">
            <v>FRM</v>
          </cell>
          <cell r="F445" t="str">
            <v>PC</v>
          </cell>
          <cell r="G445" t="str">
            <v>RMAT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1</v>
          </cell>
          <cell r="M445">
            <v>1</v>
          </cell>
        </row>
        <row r="446">
          <cell r="C446" t="str">
            <v>90443-GF6-0100</v>
          </cell>
          <cell r="D446" t="str">
            <v>WASHER A SEALING 7 MM</v>
          </cell>
          <cell r="E446" t="str">
            <v>FRM</v>
          </cell>
          <cell r="F446" t="str">
            <v>PC</v>
          </cell>
          <cell r="G446" t="str">
            <v>RMAT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1</v>
          </cell>
          <cell r="M446">
            <v>1</v>
          </cell>
        </row>
        <row r="447">
          <cell r="C447" t="str">
            <v>90451-KRM-8400</v>
          </cell>
          <cell r="D447" t="str">
            <v>WASHER,THRUST 16 MM</v>
          </cell>
          <cell r="E447" t="str">
            <v>COMP-S5</v>
          </cell>
          <cell r="F447" t="str">
            <v>PC</v>
          </cell>
          <cell r="G447" t="str">
            <v>RMAT</v>
          </cell>
          <cell r="H447">
            <v>2</v>
          </cell>
          <cell r="I447">
            <v>2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C448" t="str">
            <v>90455-KSP-9100</v>
          </cell>
          <cell r="D448" t="str">
            <v>WASHER SPL.14 MM</v>
          </cell>
          <cell r="E448" t="str">
            <v>COMP-S5</v>
          </cell>
          <cell r="F448" t="str">
            <v>PC</v>
          </cell>
          <cell r="G448" t="str">
            <v>RMAT</v>
          </cell>
          <cell r="H448">
            <v>1</v>
          </cell>
          <cell r="I448">
            <v>1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C449" t="str">
            <v>90455-KSP-9100</v>
          </cell>
          <cell r="D449" t="str">
            <v>WASHER SPL.14 MM</v>
          </cell>
          <cell r="E449" t="str">
            <v>COMP-S5</v>
          </cell>
          <cell r="F449" t="str">
            <v>PC</v>
          </cell>
          <cell r="G449" t="str">
            <v>RMAT</v>
          </cell>
          <cell r="H449">
            <v>1</v>
          </cell>
          <cell r="I449">
            <v>1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</row>
        <row r="450">
          <cell r="C450" t="str">
            <v>90461-357-0000</v>
          </cell>
          <cell r="D450" t="str">
            <v>WASHER SEALING 12 MM</v>
          </cell>
          <cell r="E450" t="str">
            <v>COMP-W1</v>
          </cell>
          <cell r="F450" t="str">
            <v>PC</v>
          </cell>
          <cell r="G450" t="str">
            <v>RMAT</v>
          </cell>
          <cell r="H450">
            <v>0</v>
          </cell>
          <cell r="I450">
            <v>0</v>
          </cell>
          <cell r="J450">
            <v>2</v>
          </cell>
          <cell r="K450">
            <v>2</v>
          </cell>
          <cell r="L450">
            <v>2</v>
          </cell>
          <cell r="M450">
            <v>2</v>
          </cell>
        </row>
        <row r="451">
          <cell r="C451" t="str">
            <v>90461-357-0000</v>
          </cell>
          <cell r="D451" t="str">
            <v>WASHER SEALING 12 MM</v>
          </cell>
          <cell r="E451" t="str">
            <v>COMP-W1</v>
          </cell>
          <cell r="F451" t="str">
            <v>PC</v>
          </cell>
          <cell r="G451" t="str">
            <v>RMAT</v>
          </cell>
          <cell r="H451">
            <v>0</v>
          </cell>
          <cell r="I451">
            <v>0</v>
          </cell>
          <cell r="J451">
            <v>2</v>
          </cell>
          <cell r="K451">
            <v>2</v>
          </cell>
          <cell r="L451">
            <v>2</v>
          </cell>
          <cell r="M451">
            <v>2</v>
          </cell>
        </row>
        <row r="452">
          <cell r="C452" t="str">
            <v>90463-ML7-0000</v>
          </cell>
          <cell r="D452" t="str">
            <v>WASHER SEALING 6.5 MM</v>
          </cell>
          <cell r="E452" t="str">
            <v>COMP-W2</v>
          </cell>
          <cell r="F452" t="str">
            <v>PC</v>
          </cell>
          <cell r="G452" t="str">
            <v>RMAT</v>
          </cell>
          <cell r="H452">
            <v>1</v>
          </cell>
          <cell r="I452">
            <v>1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C453" t="str">
            <v>90481-035-0000</v>
          </cell>
          <cell r="D453" t="str">
            <v>WASHER 8 MM</v>
          </cell>
          <cell r="E453" t="str">
            <v>COMP-W1</v>
          </cell>
          <cell r="F453" t="str">
            <v>PC</v>
          </cell>
          <cell r="G453" t="str">
            <v>RMAT</v>
          </cell>
          <cell r="H453">
            <v>0</v>
          </cell>
          <cell r="I453">
            <v>0</v>
          </cell>
          <cell r="J453">
            <v>1</v>
          </cell>
          <cell r="K453">
            <v>1</v>
          </cell>
          <cell r="L453">
            <v>1</v>
          </cell>
          <cell r="M453">
            <v>1</v>
          </cell>
        </row>
        <row r="454">
          <cell r="C454" t="str">
            <v>90481-035-0000</v>
          </cell>
          <cell r="D454" t="str">
            <v>WASHER 8 MM</v>
          </cell>
          <cell r="E454" t="str">
            <v>COMP-W1</v>
          </cell>
          <cell r="F454" t="str">
            <v>PC</v>
          </cell>
          <cell r="G454" t="str">
            <v>RMAT</v>
          </cell>
          <cell r="H454">
            <v>0</v>
          </cell>
          <cell r="I454">
            <v>0</v>
          </cell>
          <cell r="J454">
            <v>1</v>
          </cell>
          <cell r="K454">
            <v>1</v>
          </cell>
          <cell r="L454">
            <v>1</v>
          </cell>
          <cell r="M454">
            <v>1</v>
          </cell>
        </row>
        <row r="455">
          <cell r="C455" t="str">
            <v>90501-KRY-9700</v>
          </cell>
          <cell r="D455" t="str">
            <v>WASHER,PLAIN 6X18</v>
          </cell>
          <cell r="E455" t="str">
            <v>COMP-W1</v>
          </cell>
          <cell r="F455" t="str">
            <v>PC</v>
          </cell>
          <cell r="G455" t="str">
            <v>RMAT</v>
          </cell>
          <cell r="H455">
            <v>3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C456" t="str">
            <v>90502-198-9000</v>
          </cell>
          <cell r="D456" t="str">
            <v>WASHER BRAKE ROD</v>
          </cell>
          <cell r="E456" t="str">
            <v>COMP-W1</v>
          </cell>
          <cell r="F456" t="str">
            <v>PC</v>
          </cell>
          <cell r="G456" t="str">
            <v>RMAT</v>
          </cell>
          <cell r="H456">
            <v>0</v>
          </cell>
          <cell r="I456">
            <v>0</v>
          </cell>
          <cell r="J456">
            <v>1</v>
          </cell>
          <cell r="K456">
            <v>1</v>
          </cell>
          <cell r="L456">
            <v>1</v>
          </cell>
          <cell r="M456">
            <v>1</v>
          </cell>
        </row>
        <row r="457">
          <cell r="C457" t="str">
            <v>90502-KRY-9300</v>
          </cell>
          <cell r="D457" t="str">
            <v>WASHER BRAKE ROD</v>
          </cell>
          <cell r="E457" t="str">
            <v>COMP-W1</v>
          </cell>
          <cell r="F457" t="str">
            <v>PC</v>
          </cell>
          <cell r="G457" t="str">
            <v>RMAT</v>
          </cell>
          <cell r="H457">
            <v>1</v>
          </cell>
          <cell r="I457">
            <v>1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C458" t="str">
            <v>90503-051-8700</v>
          </cell>
          <cell r="D458" t="str">
            <v>WASHER STEERING STEM NUT</v>
          </cell>
          <cell r="E458" t="str">
            <v>COMP-W1</v>
          </cell>
          <cell r="F458" t="str">
            <v>PC</v>
          </cell>
          <cell r="G458" t="str">
            <v>RMAT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</v>
          </cell>
          <cell r="M458">
            <v>0</v>
          </cell>
        </row>
        <row r="459">
          <cell r="C459" t="str">
            <v>90503-KTR-9000</v>
          </cell>
          <cell r="D459" t="str">
            <v>WASHER STRG.STEM</v>
          </cell>
          <cell r="E459" t="str">
            <v>COMP-W3</v>
          </cell>
          <cell r="F459" t="str">
            <v>PC</v>
          </cell>
          <cell r="G459" t="str">
            <v>RMAT</v>
          </cell>
          <cell r="H459">
            <v>1</v>
          </cell>
          <cell r="I459">
            <v>1</v>
          </cell>
          <cell r="J459">
            <v>1</v>
          </cell>
          <cell r="K459">
            <v>1</v>
          </cell>
          <cell r="L459">
            <v>0</v>
          </cell>
          <cell r="M459">
            <v>1</v>
          </cell>
        </row>
        <row r="460">
          <cell r="C460" t="str">
            <v>90505-425-0000</v>
          </cell>
          <cell r="D460" t="str">
            <v>WASHER 8 MM</v>
          </cell>
          <cell r="E460" t="str">
            <v>COMP-W2</v>
          </cell>
          <cell r="F460" t="str">
            <v>PC</v>
          </cell>
          <cell r="G460" t="str">
            <v>RMAT</v>
          </cell>
          <cell r="H460">
            <v>1</v>
          </cell>
          <cell r="I460">
            <v>1</v>
          </cell>
          <cell r="J460">
            <v>1</v>
          </cell>
          <cell r="K460">
            <v>1</v>
          </cell>
          <cell r="L460">
            <v>1</v>
          </cell>
          <cell r="M460">
            <v>1</v>
          </cell>
        </row>
        <row r="461">
          <cell r="C461" t="str">
            <v>90505-425-0000</v>
          </cell>
          <cell r="D461" t="str">
            <v>WASHER 8 MM</v>
          </cell>
          <cell r="E461" t="str">
            <v>COMP-W2</v>
          </cell>
          <cell r="F461" t="str">
            <v>PC</v>
          </cell>
          <cell r="G461" t="str">
            <v>RMAT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</row>
        <row r="462">
          <cell r="C462" t="str">
            <v>90521-292-0000</v>
          </cell>
          <cell r="D462" t="str">
            <v>WASHER PLAIN 10.3 MM</v>
          </cell>
          <cell r="E462" t="str">
            <v>COMP-W1</v>
          </cell>
          <cell r="F462" t="str">
            <v>PC</v>
          </cell>
          <cell r="G462" t="str">
            <v>RMAT</v>
          </cell>
          <cell r="H462">
            <v>0</v>
          </cell>
          <cell r="I462">
            <v>2</v>
          </cell>
          <cell r="J462">
            <v>2</v>
          </cell>
          <cell r="K462">
            <v>2</v>
          </cell>
          <cell r="L462">
            <v>2</v>
          </cell>
          <cell r="M462">
            <v>2</v>
          </cell>
        </row>
        <row r="463">
          <cell r="C463" t="str">
            <v>90525-030-0000</v>
          </cell>
          <cell r="D463" t="str">
            <v>WASHER PLAIN</v>
          </cell>
          <cell r="E463" t="str">
            <v>COMP-W1</v>
          </cell>
          <cell r="F463" t="str">
            <v>PC</v>
          </cell>
          <cell r="G463" t="str">
            <v>RMAT</v>
          </cell>
          <cell r="H463">
            <v>0</v>
          </cell>
          <cell r="I463">
            <v>3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C464" t="str">
            <v>90525-428-9000</v>
          </cell>
          <cell r="D464" t="str">
            <v>WASHER PLAIN 6 MM</v>
          </cell>
          <cell r="E464" t="str">
            <v>COMP-W1</v>
          </cell>
          <cell r="F464" t="str">
            <v>PC</v>
          </cell>
          <cell r="G464" t="str">
            <v>RMAT</v>
          </cell>
          <cell r="H464">
            <v>0</v>
          </cell>
          <cell r="I464">
            <v>1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C465" t="str">
            <v>90525-428-9000</v>
          </cell>
          <cell r="D465" t="str">
            <v>WASHER PLAIN 6 MM</v>
          </cell>
          <cell r="E465" t="str">
            <v>COMP-W1</v>
          </cell>
          <cell r="F465" t="str">
            <v>PC</v>
          </cell>
          <cell r="G465" t="str">
            <v>RMAT</v>
          </cell>
          <cell r="H465">
            <v>0</v>
          </cell>
          <cell r="I465">
            <v>1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C466" t="str">
            <v>90534-MV4-0000</v>
          </cell>
          <cell r="D466" t="str">
            <v>WASHER 8.5X28</v>
          </cell>
          <cell r="E466" t="str">
            <v>COMP-W1</v>
          </cell>
          <cell r="F466" t="str">
            <v>PC</v>
          </cell>
          <cell r="G466" t="str">
            <v>RMAT</v>
          </cell>
          <cell r="H466">
            <v>1</v>
          </cell>
          <cell r="I466">
            <v>1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C467" t="str">
            <v>90534-MV4-0000</v>
          </cell>
          <cell r="D467" t="str">
            <v>WASHER 8.5X28</v>
          </cell>
          <cell r="E467" t="str">
            <v>COMP-W1</v>
          </cell>
          <cell r="F467" t="str">
            <v>PC</v>
          </cell>
          <cell r="G467" t="str">
            <v>RMAT</v>
          </cell>
          <cell r="H467">
            <v>1</v>
          </cell>
          <cell r="I467">
            <v>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C468" t="str">
            <v>90551-178-0000</v>
          </cell>
          <cell r="D468" t="str">
            <v>WASHER SPECIAL 10MM</v>
          </cell>
          <cell r="E468" t="str">
            <v>COMP-W1</v>
          </cell>
          <cell r="F468" t="str">
            <v>PC</v>
          </cell>
          <cell r="G468" t="str">
            <v>RMAT</v>
          </cell>
          <cell r="H468">
            <v>2</v>
          </cell>
          <cell r="I468">
            <v>2</v>
          </cell>
          <cell r="J468">
            <v>3</v>
          </cell>
          <cell r="K468">
            <v>0</v>
          </cell>
          <cell r="L468">
            <v>3</v>
          </cell>
          <cell r="M468">
            <v>3</v>
          </cell>
        </row>
        <row r="469">
          <cell r="C469" t="str">
            <v>90551-178-0000</v>
          </cell>
          <cell r="D469" t="str">
            <v>WASHER SPECIAL 10MM</v>
          </cell>
          <cell r="E469" t="str">
            <v>COMP-W1</v>
          </cell>
          <cell r="F469" t="str">
            <v>PC</v>
          </cell>
          <cell r="G469" t="str">
            <v>RMAT</v>
          </cell>
          <cell r="H469">
            <v>2</v>
          </cell>
          <cell r="I469">
            <v>2</v>
          </cell>
          <cell r="J469">
            <v>3</v>
          </cell>
          <cell r="K469">
            <v>0</v>
          </cell>
          <cell r="L469">
            <v>3</v>
          </cell>
          <cell r="M469">
            <v>3</v>
          </cell>
        </row>
        <row r="470">
          <cell r="C470" t="str">
            <v>90551-KTE-9100</v>
          </cell>
          <cell r="D470" t="str">
            <v>WASHER SPECIAL 10 MM</v>
          </cell>
          <cell r="E470" t="str">
            <v>FRM</v>
          </cell>
          <cell r="F470" t="str">
            <v>PC</v>
          </cell>
          <cell r="G470" t="str">
            <v>RMAT</v>
          </cell>
          <cell r="H470">
            <v>0</v>
          </cell>
          <cell r="I470">
            <v>0</v>
          </cell>
          <cell r="J470">
            <v>0</v>
          </cell>
          <cell r="K470">
            <v>4</v>
          </cell>
          <cell r="L470">
            <v>0</v>
          </cell>
          <cell r="M470">
            <v>0</v>
          </cell>
        </row>
        <row r="471">
          <cell r="C471" t="str">
            <v>90551-KTE-9100</v>
          </cell>
          <cell r="D471" t="str">
            <v>WASHER SPECIAL 10 MM</v>
          </cell>
          <cell r="E471" t="str">
            <v>FRM</v>
          </cell>
          <cell r="F471" t="str">
            <v>PC</v>
          </cell>
          <cell r="G471" t="str">
            <v>RMAT</v>
          </cell>
          <cell r="H471">
            <v>0</v>
          </cell>
          <cell r="I471">
            <v>0</v>
          </cell>
          <cell r="J471">
            <v>0</v>
          </cell>
          <cell r="K471">
            <v>4</v>
          </cell>
          <cell r="L471">
            <v>0</v>
          </cell>
          <cell r="M471">
            <v>0</v>
          </cell>
        </row>
        <row r="472">
          <cell r="C472" t="str">
            <v>90559-AAB-0000</v>
          </cell>
          <cell r="D472" t="str">
            <v>WASHER L RR AXLE</v>
          </cell>
          <cell r="E472" t="str">
            <v>COMP-F1</v>
          </cell>
          <cell r="F472" t="str">
            <v>PC</v>
          </cell>
          <cell r="G472" t="str">
            <v>RMAT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C473" t="str">
            <v>90559-KRY-9700</v>
          </cell>
          <cell r="D473" t="str">
            <v>WASHER L RR AXLE</v>
          </cell>
          <cell r="E473" t="str">
            <v>COMP-S5</v>
          </cell>
          <cell r="F473" t="str">
            <v>PC</v>
          </cell>
          <cell r="G473" t="str">
            <v>RMAT</v>
          </cell>
          <cell r="H473">
            <v>0</v>
          </cell>
          <cell r="I473">
            <v>1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C474" t="str">
            <v>90560-KVE-9000</v>
          </cell>
          <cell r="D474" t="str">
            <v>WASHER R RR.AXLE</v>
          </cell>
          <cell r="E474" t="str">
            <v>COMP-W2</v>
          </cell>
          <cell r="F474" t="str">
            <v>PC</v>
          </cell>
          <cell r="G474" t="str">
            <v>RMAT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C475" t="str">
            <v>90563-355-0000</v>
          </cell>
          <cell r="D475" t="str">
            <v>WASHER WHEEL 6 MM</v>
          </cell>
          <cell r="E475" t="str">
            <v>COMP-W1</v>
          </cell>
          <cell r="F475" t="str">
            <v>PC</v>
          </cell>
          <cell r="G475" t="str">
            <v>RMAT</v>
          </cell>
          <cell r="H475">
            <v>0</v>
          </cell>
          <cell r="I475">
            <v>2</v>
          </cell>
          <cell r="J475">
            <v>0</v>
          </cell>
          <cell r="K475">
            <v>0</v>
          </cell>
          <cell r="L475">
            <v>6</v>
          </cell>
          <cell r="M475">
            <v>6</v>
          </cell>
        </row>
        <row r="476">
          <cell r="C476" t="str">
            <v>90563-355-0000</v>
          </cell>
          <cell r="D476" t="str">
            <v>WASHER WHEEL 6 MM</v>
          </cell>
          <cell r="E476" t="str">
            <v>COMP-W1</v>
          </cell>
          <cell r="F476" t="str">
            <v>PC</v>
          </cell>
          <cell r="G476" t="str">
            <v>RMAT</v>
          </cell>
          <cell r="H476">
            <v>0</v>
          </cell>
          <cell r="I476">
            <v>2</v>
          </cell>
          <cell r="J476">
            <v>0</v>
          </cell>
          <cell r="K476">
            <v>0</v>
          </cell>
          <cell r="L476">
            <v>6</v>
          </cell>
          <cell r="M476">
            <v>6</v>
          </cell>
        </row>
        <row r="477">
          <cell r="C477" t="str">
            <v>90605-200-0000</v>
          </cell>
          <cell r="D477" t="str">
            <v>SET RING 20 MM</v>
          </cell>
          <cell r="E477" t="str">
            <v>COMP-W2</v>
          </cell>
          <cell r="F477" t="str">
            <v>PC</v>
          </cell>
          <cell r="G477" t="str">
            <v>RMAT</v>
          </cell>
          <cell r="H477">
            <v>1</v>
          </cell>
          <cell r="I477">
            <v>1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</row>
        <row r="478">
          <cell r="C478" t="str">
            <v>90605-200-0000</v>
          </cell>
          <cell r="D478" t="str">
            <v>SET RING 20 MM</v>
          </cell>
          <cell r="E478" t="str">
            <v>COMP-W2</v>
          </cell>
          <cell r="F478" t="str">
            <v>PC</v>
          </cell>
          <cell r="G478" t="str">
            <v>RMAT</v>
          </cell>
          <cell r="H478">
            <v>1</v>
          </cell>
          <cell r="I478">
            <v>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C479" t="str">
            <v>90605-200-0000</v>
          </cell>
          <cell r="D479" t="str">
            <v>SET RING 20 MM</v>
          </cell>
          <cell r="E479" t="str">
            <v>COMP-W2</v>
          </cell>
          <cell r="F479" t="str">
            <v>PC</v>
          </cell>
          <cell r="G479" t="str">
            <v>RMAT</v>
          </cell>
          <cell r="H479">
            <v>1</v>
          </cell>
          <cell r="I479">
            <v>1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</row>
        <row r="480">
          <cell r="C480" t="str">
            <v>90701-KFN-8500</v>
          </cell>
          <cell r="D480" t="str">
            <v>PIN SPRING 3X10</v>
          </cell>
          <cell r="E480" t="str">
            <v>COMP-P1</v>
          </cell>
          <cell r="F480" t="str">
            <v>PC</v>
          </cell>
          <cell r="G480" t="str">
            <v>RMAT</v>
          </cell>
          <cell r="H480">
            <v>1</v>
          </cell>
          <cell r="I480">
            <v>1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C481" t="str">
            <v>90701-KFN-8500</v>
          </cell>
          <cell r="D481" t="str">
            <v>PIN SPRING 3X10</v>
          </cell>
          <cell r="E481" t="str">
            <v>COMP-P1</v>
          </cell>
          <cell r="F481" t="str">
            <v>PC</v>
          </cell>
          <cell r="G481" t="str">
            <v>RMAT</v>
          </cell>
          <cell r="H481">
            <v>1</v>
          </cell>
          <cell r="I481">
            <v>1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C482" t="str">
            <v>90701-KFN-8500</v>
          </cell>
          <cell r="D482" t="str">
            <v>PIN SPRING 3X10</v>
          </cell>
          <cell r="E482" t="str">
            <v>COMP-P1</v>
          </cell>
          <cell r="F482" t="str">
            <v>PC</v>
          </cell>
          <cell r="G482" t="str">
            <v>RMAT</v>
          </cell>
          <cell r="H482">
            <v>1</v>
          </cell>
          <cell r="I482">
            <v>1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</row>
        <row r="483">
          <cell r="C483" t="str">
            <v>90801-KRM-8400</v>
          </cell>
          <cell r="D483" t="str">
            <v>PLUG SEALING 7.5X4</v>
          </cell>
          <cell r="E483" t="str">
            <v>COMP-S5</v>
          </cell>
          <cell r="F483" t="str">
            <v>PC</v>
          </cell>
          <cell r="G483" t="str">
            <v>RMAT</v>
          </cell>
          <cell r="H483">
            <v>1</v>
          </cell>
          <cell r="I483">
            <v>1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C484" t="str">
            <v>90802-KRM-8400</v>
          </cell>
          <cell r="D484" t="str">
            <v>PLUG SEALING 8X6</v>
          </cell>
          <cell r="E484" t="str">
            <v>COMP-T1</v>
          </cell>
          <cell r="F484" t="str">
            <v>PC</v>
          </cell>
          <cell r="G484" t="str">
            <v>RMAT</v>
          </cell>
          <cell r="H484">
            <v>1</v>
          </cell>
          <cell r="I484">
            <v>1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</row>
        <row r="485">
          <cell r="C485" t="str">
            <v>90805-GHB-3000</v>
          </cell>
          <cell r="D485" t="str">
            <v>PLUG CONE TYPE 6X7</v>
          </cell>
          <cell r="E485" t="str">
            <v>COMP-T1</v>
          </cell>
          <cell r="F485" t="str">
            <v>PC</v>
          </cell>
          <cell r="G485" t="str">
            <v>RMAT</v>
          </cell>
          <cell r="H485">
            <v>2</v>
          </cell>
          <cell r="I485">
            <v>2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C486" t="str">
            <v>92800-12000-00</v>
          </cell>
          <cell r="D486" t="str">
            <v>DRAIN PLUG BOLT</v>
          </cell>
          <cell r="E486" t="str">
            <v>COMP-T1</v>
          </cell>
          <cell r="F486" t="str">
            <v>PC</v>
          </cell>
          <cell r="G486" t="str">
            <v>RMAT</v>
          </cell>
          <cell r="H486">
            <v>0</v>
          </cell>
          <cell r="I486">
            <v>0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</row>
        <row r="487">
          <cell r="C487" t="str">
            <v>92800-12000-00</v>
          </cell>
          <cell r="D487" t="str">
            <v>DRAIN PLUG BOLT</v>
          </cell>
          <cell r="E487" t="str">
            <v>COMP-T1</v>
          </cell>
          <cell r="F487" t="str">
            <v>PC</v>
          </cell>
          <cell r="G487" t="str">
            <v>RMAT</v>
          </cell>
          <cell r="H487">
            <v>0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</row>
        <row r="488">
          <cell r="C488" t="str">
            <v>94101-04700</v>
          </cell>
          <cell r="D488" t="str">
            <v>WASHER PLAIN 4MM</v>
          </cell>
          <cell r="E488" t="str">
            <v>COMP-W1</v>
          </cell>
          <cell r="F488" t="str">
            <v>PC</v>
          </cell>
          <cell r="G488" t="str">
            <v>RMAT</v>
          </cell>
          <cell r="H488">
            <v>2</v>
          </cell>
          <cell r="I488">
            <v>2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C489" t="str">
            <v>94101-04700</v>
          </cell>
          <cell r="D489" t="str">
            <v>WASHER PLAIN 4MM</v>
          </cell>
          <cell r="E489" t="str">
            <v>COMP-W1</v>
          </cell>
          <cell r="F489" t="str">
            <v>PC</v>
          </cell>
          <cell r="G489" t="str">
            <v>RMAT</v>
          </cell>
          <cell r="H489">
            <v>2</v>
          </cell>
          <cell r="I489">
            <v>2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</row>
        <row r="490">
          <cell r="C490" t="str">
            <v>94101-05000</v>
          </cell>
          <cell r="D490" t="str">
            <v>WASHER PLAIN 5 MM</v>
          </cell>
          <cell r="E490" t="str">
            <v>COMP-W1</v>
          </cell>
          <cell r="F490" t="str">
            <v>PC</v>
          </cell>
          <cell r="G490" t="str">
            <v>RMAT</v>
          </cell>
          <cell r="H490">
            <v>0</v>
          </cell>
          <cell r="I490">
            <v>2</v>
          </cell>
          <cell r="J490">
            <v>2</v>
          </cell>
          <cell r="K490">
            <v>0</v>
          </cell>
          <cell r="L490">
            <v>0</v>
          </cell>
          <cell r="M490">
            <v>2</v>
          </cell>
        </row>
        <row r="491">
          <cell r="C491" t="str">
            <v>94101-05000</v>
          </cell>
          <cell r="D491" t="str">
            <v>WASHER PLAIN 5 MM</v>
          </cell>
          <cell r="E491" t="str">
            <v>COMP-W1</v>
          </cell>
          <cell r="F491" t="str">
            <v>PC</v>
          </cell>
          <cell r="G491" t="str">
            <v>RMAT</v>
          </cell>
          <cell r="H491">
            <v>0</v>
          </cell>
          <cell r="I491">
            <v>2</v>
          </cell>
          <cell r="J491">
            <v>2</v>
          </cell>
          <cell r="K491">
            <v>0</v>
          </cell>
          <cell r="L491">
            <v>0</v>
          </cell>
          <cell r="M491">
            <v>2</v>
          </cell>
        </row>
        <row r="492">
          <cell r="C492" t="str">
            <v>94101-06000</v>
          </cell>
          <cell r="D492" t="str">
            <v>WASHER PLAIN 6 MM</v>
          </cell>
          <cell r="E492" t="str">
            <v>COMP-W1</v>
          </cell>
          <cell r="F492" t="str">
            <v>PC</v>
          </cell>
          <cell r="G492" t="str">
            <v>RMAT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4</v>
          </cell>
          <cell r="M492">
            <v>0</v>
          </cell>
        </row>
        <row r="493">
          <cell r="C493" t="str">
            <v>94101-06000</v>
          </cell>
          <cell r="D493" t="str">
            <v>WASHER PLAIN 6 MM</v>
          </cell>
          <cell r="E493" t="str">
            <v>COMP-W1</v>
          </cell>
          <cell r="F493" t="str">
            <v>PC</v>
          </cell>
          <cell r="G493" t="str">
            <v>RMAT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4</v>
          </cell>
          <cell r="M493">
            <v>0</v>
          </cell>
        </row>
        <row r="494">
          <cell r="C494" t="str">
            <v>94101-08000</v>
          </cell>
          <cell r="D494" t="str">
            <v>WASHER PLAIN 8 MM</v>
          </cell>
          <cell r="E494" t="str">
            <v>COMP-W1</v>
          </cell>
          <cell r="F494" t="str">
            <v>PC</v>
          </cell>
          <cell r="G494" t="str">
            <v>RMAT</v>
          </cell>
          <cell r="H494">
            <v>0</v>
          </cell>
          <cell r="I494">
            <v>0</v>
          </cell>
          <cell r="J494">
            <v>1</v>
          </cell>
          <cell r="K494">
            <v>0</v>
          </cell>
          <cell r="L494">
            <v>4</v>
          </cell>
          <cell r="M494">
            <v>3</v>
          </cell>
        </row>
        <row r="495">
          <cell r="C495" t="str">
            <v>94101-08000</v>
          </cell>
          <cell r="D495" t="str">
            <v>WASHER PLAIN 8 MM</v>
          </cell>
          <cell r="E495" t="str">
            <v>COMP-W1</v>
          </cell>
          <cell r="F495" t="str">
            <v>PC</v>
          </cell>
          <cell r="G495" t="str">
            <v>RMAT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4</v>
          </cell>
          <cell r="M495">
            <v>3</v>
          </cell>
        </row>
        <row r="496">
          <cell r="C496" t="str">
            <v>94101-08000</v>
          </cell>
          <cell r="D496" t="str">
            <v>WASHER PLAIN 8 MM</v>
          </cell>
          <cell r="E496" t="str">
            <v>COMP-W1</v>
          </cell>
          <cell r="F496" t="str">
            <v>PC</v>
          </cell>
          <cell r="G496" t="str">
            <v>RMAT</v>
          </cell>
          <cell r="H496">
            <v>0</v>
          </cell>
          <cell r="I496">
            <v>0</v>
          </cell>
          <cell r="J496">
            <v>1</v>
          </cell>
          <cell r="K496">
            <v>0</v>
          </cell>
          <cell r="L496">
            <v>4</v>
          </cell>
          <cell r="M496">
            <v>3</v>
          </cell>
        </row>
        <row r="497">
          <cell r="C497" t="str">
            <v>94101-12800</v>
          </cell>
          <cell r="D497" t="str">
            <v>WASHER PLAIN 12 MM</v>
          </cell>
          <cell r="E497" t="str">
            <v>COMP-W1</v>
          </cell>
          <cell r="F497" t="str">
            <v>PC</v>
          </cell>
          <cell r="G497" t="str">
            <v>RMAT</v>
          </cell>
          <cell r="H497">
            <v>2</v>
          </cell>
          <cell r="I497">
            <v>2</v>
          </cell>
          <cell r="J497">
            <v>2</v>
          </cell>
          <cell r="K497">
            <v>2</v>
          </cell>
          <cell r="L497">
            <v>2</v>
          </cell>
          <cell r="M497">
            <v>2</v>
          </cell>
        </row>
        <row r="498">
          <cell r="C498" t="str">
            <v>94101-12800</v>
          </cell>
          <cell r="D498" t="str">
            <v>WASHER PLAIN 12 MM</v>
          </cell>
          <cell r="E498" t="str">
            <v>COMP-W1</v>
          </cell>
          <cell r="F498" t="str">
            <v>PC</v>
          </cell>
          <cell r="G498" t="str">
            <v>RMAT</v>
          </cell>
          <cell r="H498">
            <v>2</v>
          </cell>
          <cell r="I498">
            <v>2</v>
          </cell>
          <cell r="J498">
            <v>2</v>
          </cell>
          <cell r="K498">
            <v>2</v>
          </cell>
          <cell r="L498">
            <v>2</v>
          </cell>
          <cell r="M498">
            <v>2</v>
          </cell>
        </row>
        <row r="499">
          <cell r="C499" t="str">
            <v>94101-12800</v>
          </cell>
          <cell r="D499" t="str">
            <v>WASHER PLAIN 12 MM</v>
          </cell>
          <cell r="E499" t="str">
            <v>COMP-W1</v>
          </cell>
          <cell r="F499" t="str">
            <v>PC</v>
          </cell>
          <cell r="G499" t="str">
            <v>RMAT</v>
          </cell>
          <cell r="H499">
            <v>2</v>
          </cell>
          <cell r="I499">
            <v>2</v>
          </cell>
          <cell r="J499">
            <v>2</v>
          </cell>
          <cell r="K499">
            <v>2</v>
          </cell>
          <cell r="L499">
            <v>2</v>
          </cell>
          <cell r="M499">
            <v>2</v>
          </cell>
        </row>
        <row r="500">
          <cell r="C500" t="str">
            <v>94102-08000</v>
          </cell>
          <cell r="D500" t="str">
            <v>WASHER PLAIN 8 MM</v>
          </cell>
          <cell r="E500" t="str">
            <v>COMP-W1</v>
          </cell>
          <cell r="F500" t="str">
            <v>PC</v>
          </cell>
          <cell r="G500" t="str">
            <v>RMAT</v>
          </cell>
          <cell r="H500">
            <v>0</v>
          </cell>
          <cell r="I500">
            <v>4</v>
          </cell>
          <cell r="J500">
            <v>0</v>
          </cell>
          <cell r="K500">
            <v>1</v>
          </cell>
          <cell r="L500">
            <v>0</v>
          </cell>
          <cell r="M500">
            <v>0</v>
          </cell>
        </row>
        <row r="501">
          <cell r="C501" t="str">
            <v>94102-08000</v>
          </cell>
          <cell r="D501" t="str">
            <v>WASHER PLAIN 8 MM</v>
          </cell>
          <cell r="E501" t="str">
            <v>COMP-W1</v>
          </cell>
          <cell r="F501" t="str">
            <v>PC</v>
          </cell>
          <cell r="G501" t="str">
            <v>RMAT</v>
          </cell>
          <cell r="H501">
            <v>0</v>
          </cell>
          <cell r="I501">
            <v>4</v>
          </cell>
          <cell r="J501">
            <v>0</v>
          </cell>
          <cell r="K501">
            <v>1</v>
          </cell>
          <cell r="L501">
            <v>0</v>
          </cell>
          <cell r="M501">
            <v>0</v>
          </cell>
        </row>
        <row r="502">
          <cell r="C502" t="str">
            <v>94103-06000</v>
          </cell>
          <cell r="D502" t="str">
            <v>WASHER PLAIN 6MM</v>
          </cell>
          <cell r="E502" t="str">
            <v>COMP-W2</v>
          </cell>
          <cell r="F502" t="str">
            <v>PC</v>
          </cell>
          <cell r="G502" t="str">
            <v>RMAT</v>
          </cell>
          <cell r="H502">
            <v>3</v>
          </cell>
          <cell r="I502">
            <v>1</v>
          </cell>
          <cell r="J502">
            <v>0</v>
          </cell>
          <cell r="K502">
            <v>1</v>
          </cell>
          <cell r="L502">
            <v>0</v>
          </cell>
          <cell r="M502">
            <v>0</v>
          </cell>
        </row>
        <row r="503">
          <cell r="C503" t="str">
            <v>94103-06000</v>
          </cell>
          <cell r="D503" t="str">
            <v>WASHER PLAIN 6MM</v>
          </cell>
          <cell r="E503" t="str">
            <v>COMP-W2</v>
          </cell>
          <cell r="F503" t="str">
            <v>PC</v>
          </cell>
          <cell r="G503" t="str">
            <v>RMAT</v>
          </cell>
          <cell r="H503">
            <v>3</v>
          </cell>
          <cell r="I503">
            <v>1</v>
          </cell>
          <cell r="J503">
            <v>0</v>
          </cell>
          <cell r="K503">
            <v>1</v>
          </cell>
          <cell r="L503">
            <v>0</v>
          </cell>
          <cell r="M503">
            <v>0</v>
          </cell>
        </row>
        <row r="504">
          <cell r="C504" t="str">
            <v>94103-06700</v>
          </cell>
          <cell r="D504" t="str">
            <v>WASHER PLAIN 6 MM</v>
          </cell>
          <cell r="E504" t="str">
            <v>COMP-W1</v>
          </cell>
          <cell r="F504" t="str">
            <v>PC</v>
          </cell>
          <cell r="G504" t="str">
            <v>RMAT</v>
          </cell>
          <cell r="H504">
            <v>2</v>
          </cell>
          <cell r="I504">
            <v>0</v>
          </cell>
          <cell r="J504">
            <v>2</v>
          </cell>
          <cell r="K504">
            <v>3</v>
          </cell>
          <cell r="L504">
            <v>2</v>
          </cell>
          <cell r="M504">
            <v>2</v>
          </cell>
        </row>
        <row r="505">
          <cell r="C505" t="str">
            <v>94103-06700</v>
          </cell>
          <cell r="D505" t="str">
            <v>WASHER PLAIN 6 MM</v>
          </cell>
          <cell r="E505" t="str">
            <v>COMP-W1</v>
          </cell>
          <cell r="F505" t="str">
            <v>PC</v>
          </cell>
          <cell r="G505" t="str">
            <v>RMAT</v>
          </cell>
          <cell r="H505">
            <v>2</v>
          </cell>
          <cell r="I505">
            <v>0</v>
          </cell>
          <cell r="J505">
            <v>2</v>
          </cell>
          <cell r="K505">
            <v>3</v>
          </cell>
          <cell r="L505">
            <v>2</v>
          </cell>
          <cell r="M505">
            <v>2</v>
          </cell>
        </row>
        <row r="506">
          <cell r="C506" t="str">
            <v>94103-10000</v>
          </cell>
          <cell r="D506" t="str">
            <v>WASHER PLAIN 10 MM</v>
          </cell>
          <cell r="E506" t="str">
            <v>COMP-W1</v>
          </cell>
          <cell r="F506" t="str">
            <v>PC</v>
          </cell>
          <cell r="G506" t="str">
            <v>RMAT</v>
          </cell>
          <cell r="H506">
            <v>1</v>
          </cell>
          <cell r="I506">
            <v>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C507" t="str">
            <v>94103-10000</v>
          </cell>
          <cell r="D507" t="str">
            <v>WASHER PLAIN 10 MM</v>
          </cell>
          <cell r="E507" t="str">
            <v>COMP-W1</v>
          </cell>
          <cell r="F507" t="str">
            <v>PC</v>
          </cell>
          <cell r="G507" t="str">
            <v>RMAT</v>
          </cell>
          <cell r="H507">
            <v>1</v>
          </cell>
          <cell r="I507">
            <v>1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C508" t="str">
            <v>94109-12000</v>
          </cell>
          <cell r="D508" t="str">
            <v>WASHER PLUG DRAIN</v>
          </cell>
          <cell r="E508" t="str">
            <v>COMP-W2</v>
          </cell>
          <cell r="F508" t="str">
            <v>PC</v>
          </cell>
          <cell r="G508" t="str">
            <v>RMAT</v>
          </cell>
          <cell r="H508">
            <v>1</v>
          </cell>
          <cell r="I508">
            <v>1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C509" t="str">
            <v>94111-05000</v>
          </cell>
          <cell r="D509" t="str">
            <v>WASHER SPRING 5 MM</v>
          </cell>
          <cell r="E509" t="str">
            <v>COMP-W3</v>
          </cell>
          <cell r="F509" t="str">
            <v>PC</v>
          </cell>
          <cell r="G509" t="str">
            <v>RMAT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2</v>
          </cell>
        </row>
        <row r="510">
          <cell r="C510" t="str">
            <v>94111-08000</v>
          </cell>
          <cell r="D510" t="str">
            <v>WASHER SPRING 8 MM</v>
          </cell>
          <cell r="E510" t="str">
            <v>COMP-W3</v>
          </cell>
          <cell r="F510" t="str">
            <v>PC</v>
          </cell>
          <cell r="G510" t="str">
            <v>RMAT</v>
          </cell>
          <cell r="H510">
            <v>0</v>
          </cell>
          <cell r="I510">
            <v>0</v>
          </cell>
          <cell r="J510">
            <v>2</v>
          </cell>
          <cell r="K510">
            <v>2</v>
          </cell>
          <cell r="L510">
            <v>6</v>
          </cell>
          <cell r="M510">
            <v>4</v>
          </cell>
        </row>
        <row r="511">
          <cell r="C511" t="str">
            <v>94201-20150</v>
          </cell>
          <cell r="D511" t="str">
            <v>PIN SPLIT 2X15 MM</v>
          </cell>
          <cell r="E511" t="str">
            <v>COMP-P1</v>
          </cell>
          <cell r="F511" t="str">
            <v>PC</v>
          </cell>
          <cell r="G511" t="str">
            <v>RMAT</v>
          </cell>
          <cell r="H511">
            <v>1</v>
          </cell>
          <cell r="I511">
            <v>5</v>
          </cell>
          <cell r="J511">
            <v>1</v>
          </cell>
          <cell r="K511">
            <v>2</v>
          </cell>
          <cell r="L511">
            <v>1</v>
          </cell>
          <cell r="M511">
            <v>1</v>
          </cell>
        </row>
        <row r="512">
          <cell r="C512" t="str">
            <v>94201-30250</v>
          </cell>
          <cell r="D512" t="str">
            <v>PIN SPLIT 3X25 MM</v>
          </cell>
          <cell r="E512" t="str">
            <v>COMP-P1</v>
          </cell>
          <cell r="F512" t="str">
            <v>PC</v>
          </cell>
          <cell r="G512" t="str">
            <v>RMAT</v>
          </cell>
          <cell r="H512">
            <v>0</v>
          </cell>
          <cell r="I512">
            <v>0</v>
          </cell>
          <cell r="J512">
            <v>1</v>
          </cell>
          <cell r="K512">
            <v>1</v>
          </cell>
          <cell r="L512">
            <v>1</v>
          </cell>
          <cell r="M512">
            <v>1</v>
          </cell>
        </row>
        <row r="513">
          <cell r="C513" t="str">
            <v>94201-30300</v>
          </cell>
          <cell r="D513" t="str">
            <v>PIN SPLIT 3X30 MM</v>
          </cell>
          <cell r="E513" t="str">
            <v>COMP-F1</v>
          </cell>
          <cell r="F513" t="str">
            <v>PC</v>
          </cell>
          <cell r="G513" t="str">
            <v>RMAT</v>
          </cell>
          <cell r="H513">
            <v>1</v>
          </cell>
          <cell r="I513">
            <v>1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C514" t="str">
            <v>94510-16000</v>
          </cell>
          <cell r="D514" t="str">
            <v>CIRCLIP EXTERNAL 16 MM</v>
          </cell>
          <cell r="E514" t="str">
            <v>COMP-W3</v>
          </cell>
          <cell r="F514" t="str">
            <v>PC</v>
          </cell>
          <cell r="G514" t="str">
            <v>RMAT</v>
          </cell>
          <cell r="H514">
            <v>1</v>
          </cell>
          <cell r="I514">
            <v>1</v>
          </cell>
          <cell r="J514">
            <v>1</v>
          </cell>
          <cell r="K514">
            <v>1</v>
          </cell>
          <cell r="L514">
            <v>1</v>
          </cell>
          <cell r="M514">
            <v>1</v>
          </cell>
        </row>
        <row r="515">
          <cell r="C515" t="str">
            <v>95015-32001</v>
          </cell>
          <cell r="D515" t="str">
            <v>JOINT B BRAKE ARM</v>
          </cell>
          <cell r="E515" t="str">
            <v>COMP-T1</v>
          </cell>
          <cell r="F515" t="str">
            <v>PC</v>
          </cell>
          <cell r="G515" t="str">
            <v>RMAT</v>
          </cell>
          <cell r="H515">
            <v>0</v>
          </cell>
          <cell r="I515">
            <v>0</v>
          </cell>
          <cell r="J515">
            <v>2</v>
          </cell>
          <cell r="K515">
            <v>2</v>
          </cell>
          <cell r="L515">
            <v>2</v>
          </cell>
          <cell r="M515">
            <v>2</v>
          </cell>
        </row>
        <row r="516">
          <cell r="C516" t="str">
            <v>95015-32001</v>
          </cell>
          <cell r="D516" t="str">
            <v>JOINT B BRAKE ARM</v>
          </cell>
          <cell r="E516" t="str">
            <v>COMP-T1</v>
          </cell>
          <cell r="F516" t="str">
            <v>PC</v>
          </cell>
          <cell r="G516" t="str">
            <v>RMAT</v>
          </cell>
          <cell r="H516">
            <v>0</v>
          </cell>
          <cell r="I516">
            <v>0</v>
          </cell>
          <cell r="J516">
            <v>2</v>
          </cell>
          <cell r="K516">
            <v>2</v>
          </cell>
          <cell r="L516">
            <v>2</v>
          </cell>
          <cell r="M516">
            <v>2</v>
          </cell>
        </row>
        <row r="517">
          <cell r="C517" t="str">
            <v>95015-54000</v>
          </cell>
          <cell r="D517" t="str">
            <v>PIN D JOINT</v>
          </cell>
          <cell r="E517" t="str">
            <v>COMP-S5</v>
          </cell>
          <cell r="F517" t="str">
            <v>PC</v>
          </cell>
          <cell r="G517" t="str">
            <v>RMAT</v>
          </cell>
          <cell r="H517">
            <v>1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N54"/>
  <sheetViews>
    <sheetView showZeros="0" topLeftCell="K29" zoomScale="40" zoomScaleNormal="40" workbookViewId="0">
      <selection activeCell="AB33" sqref="AB33"/>
    </sheetView>
  </sheetViews>
  <sheetFormatPr defaultColWidth="9.109375" defaultRowHeight="13.2"/>
  <cols>
    <col min="1" max="1" width="8.33203125" style="53" customWidth="1"/>
    <col min="2" max="2" width="42.33203125" style="53" customWidth="1"/>
    <col min="3" max="3" width="33.33203125" style="53" customWidth="1"/>
    <col min="4" max="4" width="12.44140625" style="53" customWidth="1"/>
    <col min="5" max="5" width="11.88671875" style="53" customWidth="1"/>
    <col min="6" max="6" width="33.5546875" style="53" customWidth="1"/>
    <col min="7" max="7" width="28.6640625" style="53" customWidth="1"/>
    <col min="8" max="8" width="23.109375" style="53" customWidth="1"/>
    <col min="9" max="9" width="18.88671875" style="53" customWidth="1"/>
    <col min="10" max="11" width="15.109375" style="53" customWidth="1"/>
    <col min="12" max="13" width="15.109375" style="68" customWidth="1"/>
    <col min="14" max="16" width="23.44140625" style="68" customWidth="1"/>
    <col min="17" max="17" width="20.5546875" style="68" customWidth="1"/>
    <col min="18" max="18" width="19.44140625" style="68" customWidth="1"/>
    <col min="19" max="20" width="15.109375" style="53" customWidth="1"/>
    <col min="21" max="29" width="15.109375" style="68" customWidth="1"/>
    <col min="30" max="30" width="15.109375" style="53" customWidth="1"/>
    <col min="31" max="32" width="13.109375" style="53" customWidth="1"/>
    <col min="33" max="33" width="9.109375" style="53"/>
    <col min="34" max="34" width="14.5546875" style="53" customWidth="1"/>
    <col min="35" max="35" width="13.6640625" style="53" customWidth="1"/>
    <col min="36" max="170" width="9.109375" style="53"/>
    <col min="171" max="16384" width="9.109375" style="43"/>
  </cols>
  <sheetData>
    <row r="1" spans="1:32" s="3" customFormat="1" ht="36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4" customFormat="1" ht="15"/>
    <row r="3" spans="1:32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4" customFormat="1" ht="45" customHeight="1">
      <c r="A4" s="7"/>
      <c r="B4" s="475" t="s">
        <v>85</v>
      </c>
      <c r="C4" s="475"/>
      <c r="D4" s="8"/>
      <c r="E4" s="8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4" customFormat="1" ht="28.5" customHeight="1">
      <c r="A5" s="7"/>
      <c r="B5" s="9" t="s">
        <v>1</v>
      </c>
      <c r="C5" s="10"/>
      <c r="D5" s="10"/>
      <c r="E5" s="10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4" customFormat="1" ht="15.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s="16" customFormat="1" ht="46.5" customHeight="1">
      <c r="A7" s="11"/>
      <c r="B7" s="12"/>
      <c r="C7" s="476" t="s">
        <v>2</v>
      </c>
      <c r="D7" s="476"/>
      <c r="E7" s="476"/>
      <c r="F7" s="13"/>
      <c r="G7" s="476" t="s">
        <v>3</v>
      </c>
      <c r="H7" s="476"/>
      <c r="I7" s="12"/>
      <c r="J7" s="12"/>
      <c r="K7" s="12"/>
      <c r="L7" s="14"/>
      <c r="M7" s="12"/>
      <c r="N7" s="12"/>
      <c r="O7" s="12"/>
      <c r="P7" s="12"/>
      <c r="Q7" s="15"/>
      <c r="R7" s="15"/>
      <c r="S7" s="15"/>
      <c r="T7" s="15"/>
      <c r="U7" s="15"/>
      <c r="V7" s="12"/>
      <c r="W7" s="12"/>
      <c r="X7" s="12"/>
      <c r="Y7" s="15"/>
      <c r="Z7" s="15"/>
      <c r="AA7" s="15"/>
      <c r="AB7" s="15"/>
      <c r="AC7" s="15"/>
      <c r="AD7" s="15"/>
      <c r="AE7" s="15"/>
      <c r="AF7" s="15"/>
    </row>
    <row r="8" spans="1:32" s="16" customFormat="1" ht="100.5" customHeight="1">
      <c r="A8" s="11"/>
      <c r="B8" s="17" t="s">
        <v>4</v>
      </c>
      <c r="C8" s="17" t="s">
        <v>5</v>
      </c>
      <c r="D8" s="477" t="s">
        <v>6</v>
      </c>
      <c r="E8" s="477"/>
      <c r="F8" s="18"/>
      <c r="G8" s="17" t="s">
        <v>5</v>
      </c>
      <c r="H8" s="17" t="s">
        <v>6</v>
      </c>
      <c r="I8" s="12"/>
      <c r="J8" s="17" t="s">
        <v>7</v>
      </c>
      <c r="K8" s="12"/>
      <c r="L8" s="14"/>
      <c r="N8" s="474" t="s">
        <v>8</v>
      </c>
      <c r="O8" s="474"/>
      <c r="P8" s="474"/>
      <c r="Q8" s="20"/>
      <c r="R8" s="20"/>
      <c r="S8" s="21"/>
      <c r="T8" s="21"/>
      <c r="U8" s="15"/>
      <c r="Y8" s="15"/>
      <c r="Z8" s="15"/>
      <c r="AA8" s="15"/>
      <c r="AB8" s="15"/>
      <c r="AC8" s="15"/>
      <c r="AD8" s="15"/>
      <c r="AE8" s="15"/>
      <c r="AF8" s="15"/>
    </row>
    <row r="9" spans="1:32" s="20" customFormat="1" ht="68.25" customHeight="1">
      <c r="B9" s="22" t="s">
        <v>9</v>
      </c>
      <c r="C9" s="23">
        <v>40.799999999999997</v>
      </c>
      <c r="D9" s="458">
        <f>+C9-1</f>
        <v>39.799999999999997</v>
      </c>
      <c r="E9" s="458"/>
      <c r="F9" s="24"/>
      <c r="G9" s="23">
        <f>+C9+J9</f>
        <v>41</v>
      </c>
      <c r="H9" s="23">
        <f>+G9-1</f>
        <v>40</v>
      </c>
      <c r="I9" s="25"/>
      <c r="J9" s="23">
        <v>0.2</v>
      </c>
      <c r="K9" s="26"/>
      <c r="L9" s="27"/>
      <c r="N9" s="28" t="s">
        <v>10</v>
      </c>
      <c r="O9" s="28" t="s">
        <v>11</v>
      </c>
      <c r="P9" s="28" t="s">
        <v>12</v>
      </c>
      <c r="S9" s="29"/>
      <c r="T9" s="30"/>
      <c r="U9" s="31"/>
      <c r="Y9" s="31"/>
      <c r="Z9" s="31"/>
      <c r="AA9" s="31"/>
      <c r="AB9" s="31"/>
      <c r="AC9" s="31"/>
      <c r="AD9" s="31"/>
      <c r="AE9" s="31"/>
      <c r="AF9" s="31"/>
    </row>
    <row r="10" spans="1:32" s="20" customFormat="1" ht="68.25" customHeight="1">
      <c r="B10" s="22" t="s">
        <v>13</v>
      </c>
      <c r="C10" s="23">
        <v>39.799999999999997</v>
      </c>
      <c r="D10" s="458">
        <f>+C10-1</f>
        <v>38.799999999999997</v>
      </c>
      <c r="E10" s="458"/>
      <c r="F10" s="24"/>
      <c r="G10" s="23">
        <f>+C10+J10</f>
        <v>40</v>
      </c>
      <c r="H10" s="23">
        <f>+G10-1</f>
        <v>39</v>
      </c>
      <c r="I10" s="25"/>
      <c r="J10" s="23">
        <v>0.2</v>
      </c>
      <c r="K10" s="26"/>
      <c r="L10" s="27"/>
      <c r="N10" s="33" t="s">
        <v>14</v>
      </c>
      <c r="O10" s="33">
        <v>0.1089</v>
      </c>
      <c r="P10" s="34">
        <v>0.1089</v>
      </c>
      <c r="S10" s="29"/>
      <c r="T10" s="35"/>
      <c r="U10" s="31"/>
      <c r="Y10" s="31"/>
      <c r="Z10" s="31"/>
      <c r="AA10" s="31"/>
      <c r="AB10" s="31"/>
      <c r="AC10" s="31"/>
      <c r="AD10" s="31"/>
      <c r="AE10" s="31"/>
      <c r="AF10" s="31"/>
    </row>
    <row r="11" spans="1:32" s="20" customFormat="1" ht="68.25" customHeight="1">
      <c r="B11" s="22" t="s">
        <v>15</v>
      </c>
      <c r="C11" s="23">
        <v>38.799999999999997</v>
      </c>
      <c r="D11" s="458">
        <f>+C11-1</f>
        <v>37.799999999999997</v>
      </c>
      <c r="E11" s="458"/>
      <c r="F11" s="24"/>
      <c r="G11" s="23">
        <f>+C11+J11</f>
        <v>39</v>
      </c>
      <c r="H11" s="23">
        <f>+G11-1</f>
        <v>38</v>
      </c>
      <c r="I11" s="25"/>
      <c r="J11" s="23">
        <v>0.2</v>
      </c>
      <c r="K11" s="26"/>
      <c r="L11" s="27"/>
      <c r="N11" s="33" t="s">
        <v>16</v>
      </c>
      <c r="O11" s="33">
        <v>0.2026</v>
      </c>
      <c r="P11" s="34">
        <v>0.2026</v>
      </c>
      <c r="S11" s="29"/>
      <c r="T11" s="35"/>
      <c r="U11" s="31"/>
      <c r="Y11" s="31"/>
      <c r="Z11" s="31"/>
      <c r="AA11" s="31"/>
      <c r="AB11" s="31"/>
      <c r="AC11" s="31"/>
      <c r="AD11" s="31"/>
      <c r="AE11" s="31"/>
      <c r="AF11" s="31"/>
    </row>
    <row r="12" spans="1:32" s="20" customFormat="1" ht="68.25" customHeight="1">
      <c r="B12" s="22" t="s">
        <v>17</v>
      </c>
      <c r="C12" s="23">
        <v>35.799999999999997</v>
      </c>
      <c r="D12" s="458">
        <f>+C12</f>
        <v>35.799999999999997</v>
      </c>
      <c r="E12" s="458"/>
      <c r="F12" s="24"/>
      <c r="G12" s="23">
        <f>+C12+J12</f>
        <v>36</v>
      </c>
      <c r="H12" s="23">
        <f>+G12-1</f>
        <v>35</v>
      </c>
      <c r="I12" s="25"/>
      <c r="J12" s="23">
        <v>0.2</v>
      </c>
      <c r="K12" s="26"/>
      <c r="L12" s="36"/>
      <c r="N12" s="33" t="s">
        <v>18</v>
      </c>
      <c r="O12" s="33">
        <v>0.34029999999999999</v>
      </c>
      <c r="P12" s="34">
        <v>0.34029999999999999</v>
      </c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</row>
    <row r="13" spans="1:32" s="20" customFormat="1" ht="68.25" customHeight="1">
      <c r="B13" s="22" t="s">
        <v>19</v>
      </c>
      <c r="C13" s="459">
        <v>14</v>
      </c>
      <c r="D13" s="460"/>
      <c r="E13" s="461"/>
      <c r="F13" s="24"/>
      <c r="G13" s="459">
        <v>14</v>
      </c>
      <c r="H13" s="461"/>
      <c r="I13" s="25"/>
      <c r="J13" s="23"/>
      <c r="K13" s="26"/>
      <c r="L13" s="36"/>
      <c r="N13" s="19" t="s">
        <v>20</v>
      </c>
      <c r="O13" s="19">
        <v>0.38150000000000001</v>
      </c>
      <c r="P13" s="37">
        <v>0.38150000000000001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</row>
    <row r="14" spans="1:32" s="20" customFormat="1" ht="68.25" customHeight="1">
      <c r="B14" s="22" t="s">
        <v>71</v>
      </c>
      <c r="C14" s="459">
        <v>12</v>
      </c>
      <c r="D14" s="460"/>
      <c r="E14" s="461"/>
      <c r="F14" s="24"/>
      <c r="G14" s="459">
        <v>12</v>
      </c>
      <c r="H14" s="461"/>
      <c r="I14" s="25"/>
      <c r="J14" s="23"/>
      <c r="K14" s="26"/>
      <c r="L14" s="36"/>
      <c r="N14" s="19" t="s">
        <v>22</v>
      </c>
      <c r="O14" s="19">
        <v>0.38200000000000001</v>
      </c>
      <c r="P14" s="37">
        <v>0.38200000000000001</v>
      </c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</row>
    <row r="15" spans="1:32" s="20" customFormat="1" ht="68.25" customHeight="1">
      <c r="B15" s="22" t="s">
        <v>21</v>
      </c>
      <c r="C15" s="459">
        <v>42.35</v>
      </c>
      <c r="D15" s="460"/>
      <c r="E15" s="461"/>
      <c r="F15" s="24"/>
      <c r="G15" s="459">
        <f t="shared" ref="G15:G21" si="0">+C15+J15</f>
        <v>44.6</v>
      </c>
      <c r="H15" s="461"/>
      <c r="I15" s="25"/>
      <c r="J15" s="23">
        <v>2.25</v>
      </c>
      <c r="K15" s="26"/>
      <c r="L15" s="36"/>
      <c r="N15" s="19" t="s">
        <v>24</v>
      </c>
      <c r="O15" s="19">
        <v>0.56069999999999998</v>
      </c>
      <c r="P15" s="37">
        <v>0.56069999999999998</v>
      </c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</row>
    <row r="16" spans="1:32" s="20" customFormat="1" ht="68.25" customHeight="1">
      <c r="B16" s="22" t="s">
        <v>72</v>
      </c>
      <c r="C16" s="459">
        <v>44.85</v>
      </c>
      <c r="D16" s="460"/>
      <c r="E16" s="461"/>
      <c r="F16" s="24"/>
      <c r="G16" s="459">
        <f t="shared" si="0"/>
        <v>47.1</v>
      </c>
      <c r="H16" s="461"/>
      <c r="I16" s="25"/>
      <c r="J16" s="23">
        <v>2.25</v>
      </c>
      <c r="K16" s="26"/>
      <c r="L16" s="36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</row>
    <row r="17" spans="1:170" s="20" customFormat="1" ht="68.25" customHeight="1">
      <c r="B17" s="22" t="s">
        <v>23</v>
      </c>
      <c r="C17" s="23">
        <v>38.299999999999997</v>
      </c>
      <c r="D17" s="458">
        <f>C17-3.5</f>
        <v>34.799999999999997</v>
      </c>
      <c r="E17" s="458"/>
      <c r="F17" s="24"/>
      <c r="G17" s="23">
        <f t="shared" si="0"/>
        <v>41.599999999999994</v>
      </c>
      <c r="H17" s="23">
        <f>G17-3.5</f>
        <v>38.099999999999994</v>
      </c>
      <c r="I17" s="25"/>
      <c r="J17" s="23">
        <v>3.3</v>
      </c>
      <c r="K17" s="26"/>
      <c r="L17" s="36"/>
      <c r="Q17" s="31"/>
      <c r="R17" s="36"/>
      <c r="S17" s="36"/>
      <c r="T17" s="36"/>
      <c r="U17" s="36"/>
      <c r="V17" s="31"/>
      <c r="W17" s="31"/>
      <c r="X17" s="31"/>
      <c r="Y17" s="36"/>
      <c r="Z17" s="38"/>
      <c r="AA17" s="38"/>
      <c r="AB17" s="31"/>
      <c r="AC17" s="31"/>
      <c r="AD17" s="31"/>
      <c r="AE17" s="31"/>
      <c r="AF17" s="36"/>
    </row>
    <row r="18" spans="1:170" s="20" customFormat="1" ht="68.25" customHeight="1">
      <c r="B18" s="22" t="s">
        <v>25</v>
      </c>
      <c r="C18" s="459">
        <v>48.35</v>
      </c>
      <c r="D18" s="460"/>
      <c r="E18" s="461"/>
      <c r="F18" s="24"/>
      <c r="G18" s="459">
        <f t="shared" si="0"/>
        <v>48.35</v>
      </c>
      <c r="H18" s="461"/>
      <c r="I18" s="25"/>
      <c r="J18" s="23"/>
      <c r="K18" s="26"/>
      <c r="L18" s="36"/>
      <c r="N18" s="36"/>
      <c r="O18" s="36"/>
      <c r="P18" s="36"/>
      <c r="Q18" s="31"/>
      <c r="R18" s="36"/>
      <c r="S18" s="36"/>
      <c r="T18" s="36"/>
      <c r="U18" s="36"/>
      <c r="V18" s="31"/>
      <c r="W18" s="31"/>
      <c r="X18" s="31"/>
      <c r="Y18" s="36"/>
      <c r="Z18" s="38"/>
      <c r="AA18" s="38"/>
      <c r="AB18" s="31"/>
      <c r="AC18" s="31"/>
      <c r="AD18" s="31"/>
      <c r="AE18" s="31"/>
      <c r="AF18" s="36"/>
    </row>
    <row r="19" spans="1:170" s="20" customFormat="1" ht="68.25" customHeight="1">
      <c r="B19" s="22" t="s">
        <v>70</v>
      </c>
      <c r="C19" s="459">
        <v>36.799999999999997</v>
      </c>
      <c r="D19" s="460"/>
      <c r="E19" s="461"/>
      <c r="F19" s="24"/>
      <c r="G19" s="459">
        <f t="shared" si="0"/>
        <v>37</v>
      </c>
      <c r="H19" s="461"/>
      <c r="I19" s="25"/>
      <c r="J19" s="23">
        <v>0.2</v>
      </c>
      <c r="K19" s="26"/>
      <c r="L19" s="36"/>
      <c r="N19" s="36"/>
      <c r="O19" s="36"/>
      <c r="P19" s="36"/>
      <c r="Q19" s="31"/>
      <c r="R19" s="36"/>
      <c r="S19" s="36"/>
      <c r="T19" s="36"/>
      <c r="U19" s="36"/>
      <c r="V19" s="31"/>
      <c r="W19" s="31"/>
      <c r="X19" s="31"/>
      <c r="Y19" s="36"/>
      <c r="Z19" s="38"/>
      <c r="AA19" s="38"/>
      <c r="AB19" s="31"/>
      <c r="AC19" s="31"/>
      <c r="AD19" s="31"/>
      <c r="AE19" s="31"/>
      <c r="AF19" s="36"/>
    </row>
    <row r="20" spans="1:170" s="20" customFormat="1" ht="68.25" customHeight="1">
      <c r="B20" s="22" t="s">
        <v>68</v>
      </c>
      <c r="C20" s="459">
        <v>1</v>
      </c>
      <c r="D20" s="460"/>
      <c r="E20" s="461"/>
      <c r="F20" s="24"/>
      <c r="G20" s="459">
        <f t="shared" si="0"/>
        <v>1</v>
      </c>
      <c r="H20" s="461"/>
      <c r="I20" s="25"/>
      <c r="J20" s="23"/>
      <c r="K20" s="26"/>
      <c r="L20" s="36"/>
      <c r="N20" s="36"/>
      <c r="O20" s="36"/>
      <c r="P20" s="36"/>
      <c r="Q20" s="31"/>
      <c r="R20" s="36"/>
      <c r="S20" s="36"/>
      <c r="T20" s="36"/>
      <c r="U20" s="36"/>
      <c r="V20" s="31"/>
      <c r="W20" s="31"/>
      <c r="X20" s="31"/>
      <c r="Y20" s="36"/>
      <c r="Z20" s="38"/>
      <c r="AA20" s="38"/>
      <c r="AB20" s="31"/>
      <c r="AC20" s="31"/>
      <c r="AD20" s="31"/>
      <c r="AE20" s="31"/>
      <c r="AF20" s="36"/>
    </row>
    <row r="21" spans="1:170" s="20" customFormat="1" ht="68.25" customHeight="1">
      <c r="B21" s="22" t="s">
        <v>69</v>
      </c>
      <c r="C21" s="459">
        <v>0.32</v>
      </c>
      <c r="D21" s="460"/>
      <c r="E21" s="461"/>
      <c r="F21" s="24"/>
      <c r="G21" s="459">
        <f t="shared" si="0"/>
        <v>0.32</v>
      </c>
      <c r="H21" s="461"/>
      <c r="I21" s="25"/>
      <c r="J21" s="23"/>
      <c r="K21" s="26"/>
      <c r="L21" s="36"/>
      <c r="N21" s="36"/>
      <c r="O21" s="36"/>
      <c r="P21" s="36"/>
      <c r="Q21" s="31"/>
      <c r="R21" s="36"/>
      <c r="S21" s="36"/>
      <c r="T21" s="36"/>
      <c r="U21" s="36"/>
      <c r="V21" s="31"/>
      <c r="W21" s="31"/>
      <c r="X21" s="31"/>
      <c r="Y21" s="36"/>
      <c r="Z21" s="38"/>
      <c r="AA21" s="38"/>
      <c r="AB21" s="31"/>
      <c r="AC21" s="31"/>
      <c r="AD21" s="31"/>
      <c r="AE21" s="31"/>
      <c r="AF21" s="36"/>
    </row>
    <row r="22" spans="1:170" ht="79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40"/>
      <c r="P22" s="40"/>
      <c r="Q22" s="40"/>
      <c r="R22" s="40"/>
      <c r="S22" s="40"/>
      <c r="T22" s="40"/>
      <c r="U22" s="40"/>
      <c r="V22" s="41"/>
      <c r="W22" s="41"/>
      <c r="X22" s="41"/>
      <c r="Y22" s="39"/>
      <c r="Z22" s="39"/>
      <c r="AA22" s="39"/>
      <c r="AB22" s="39"/>
      <c r="AC22" s="40"/>
      <c r="AD22" s="40"/>
      <c r="AE22" s="40"/>
      <c r="AF22" s="39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</row>
    <row r="23" spans="1:170" s="48" customFormat="1" ht="135" customHeight="1">
      <c r="A23" s="463" t="s">
        <v>26</v>
      </c>
      <c r="B23" s="463" t="s">
        <v>27</v>
      </c>
      <c r="C23" s="463" t="s">
        <v>28</v>
      </c>
      <c r="D23" s="463" t="s">
        <v>29</v>
      </c>
      <c r="E23" s="463"/>
      <c r="F23" s="463" t="s">
        <v>30</v>
      </c>
      <c r="G23" s="467" t="s">
        <v>31</v>
      </c>
      <c r="H23" s="467" t="s">
        <v>32</v>
      </c>
      <c r="I23" s="467"/>
      <c r="J23" s="467"/>
      <c r="K23" s="463" t="s">
        <v>33</v>
      </c>
      <c r="L23" s="463"/>
      <c r="M23" s="463"/>
      <c r="N23" s="463"/>
      <c r="O23" s="463"/>
      <c r="P23" s="463"/>
      <c r="Q23" s="463"/>
      <c r="R23" s="464" t="s">
        <v>34</v>
      </c>
      <c r="S23" s="465" t="s">
        <v>35</v>
      </c>
      <c r="T23" s="46"/>
      <c r="U23" s="466" t="s">
        <v>36</v>
      </c>
      <c r="V23" s="466"/>
      <c r="W23" s="466"/>
      <c r="X23" s="466"/>
      <c r="Y23" s="466"/>
      <c r="Z23" s="466"/>
      <c r="AA23" s="466"/>
      <c r="AB23" s="466"/>
      <c r="AC23" s="466"/>
      <c r="AD23" s="46"/>
      <c r="AE23" s="473" t="s">
        <v>37</v>
      </c>
      <c r="AF23" s="473" t="s">
        <v>38</v>
      </c>
      <c r="AG23" s="47"/>
      <c r="AH23" s="463" t="s">
        <v>39</v>
      </c>
      <c r="AI23" s="463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</row>
    <row r="24" spans="1:170" s="48" customFormat="1" ht="153.75" customHeight="1">
      <c r="A24" s="463"/>
      <c r="B24" s="463"/>
      <c r="C24" s="463"/>
      <c r="D24" s="472" t="s">
        <v>40</v>
      </c>
      <c r="E24" s="472" t="s">
        <v>41</v>
      </c>
      <c r="F24" s="463"/>
      <c r="G24" s="467"/>
      <c r="H24" s="463" t="s">
        <v>42</v>
      </c>
      <c r="I24" s="463" t="s">
        <v>43</v>
      </c>
      <c r="J24" s="463" t="s">
        <v>44</v>
      </c>
      <c r="K24" s="49" t="s">
        <v>45</v>
      </c>
      <c r="L24" s="50" t="s">
        <v>46</v>
      </c>
      <c r="M24" s="45" t="s">
        <v>47</v>
      </c>
      <c r="N24" s="45" t="s">
        <v>48</v>
      </c>
      <c r="O24" s="45" t="s">
        <v>49</v>
      </c>
      <c r="P24" s="45" t="s">
        <v>50</v>
      </c>
      <c r="Q24" s="45" t="s">
        <v>51</v>
      </c>
      <c r="R24" s="464"/>
      <c r="S24" s="465"/>
      <c r="T24" s="46"/>
      <c r="U24" s="51" t="s">
        <v>45</v>
      </c>
      <c r="V24" s="50" t="s">
        <v>46</v>
      </c>
      <c r="W24" s="45" t="s">
        <v>47</v>
      </c>
      <c r="X24" s="45" t="s">
        <v>48</v>
      </c>
      <c r="Y24" s="45" t="s">
        <v>49</v>
      </c>
      <c r="Z24" s="45" t="s">
        <v>50</v>
      </c>
      <c r="AA24" s="45" t="s">
        <v>51</v>
      </c>
      <c r="AB24" s="32" t="s">
        <v>52</v>
      </c>
      <c r="AC24" s="45" t="s">
        <v>35</v>
      </c>
      <c r="AD24" s="46"/>
      <c r="AE24" s="473"/>
      <c r="AF24" s="473"/>
      <c r="AG24" s="47"/>
      <c r="AH24" s="472" t="s">
        <v>40</v>
      </c>
      <c r="AI24" s="472" t="s">
        <v>41</v>
      </c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</row>
    <row r="25" spans="1:170" s="48" customFormat="1" ht="59.25" customHeight="1">
      <c r="A25" s="463"/>
      <c r="B25" s="463"/>
      <c r="C25" s="463"/>
      <c r="D25" s="472"/>
      <c r="E25" s="472"/>
      <c r="F25" s="463"/>
      <c r="G25" s="467"/>
      <c r="H25" s="463"/>
      <c r="I25" s="463"/>
      <c r="J25" s="463"/>
      <c r="K25" s="49" t="s">
        <v>53</v>
      </c>
      <c r="L25" s="52" t="s">
        <v>54</v>
      </c>
      <c r="M25" s="44" t="s">
        <v>55</v>
      </c>
      <c r="N25" s="44"/>
      <c r="O25" s="44" t="s">
        <v>55</v>
      </c>
      <c r="P25" s="44" t="s">
        <v>55</v>
      </c>
      <c r="Q25" s="44" t="s">
        <v>55</v>
      </c>
      <c r="R25" s="54" t="s">
        <v>55</v>
      </c>
      <c r="S25" s="44" t="s">
        <v>56</v>
      </c>
      <c r="T25" s="46"/>
      <c r="U25" s="49" t="s">
        <v>57</v>
      </c>
      <c r="V25" s="52" t="s">
        <v>58</v>
      </c>
      <c r="W25" s="44" t="s">
        <v>55</v>
      </c>
      <c r="X25" s="44"/>
      <c r="Y25" s="44" t="s">
        <v>59</v>
      </c>
      <c r="Z25" s="44" t="s">
        <v>55</v>
      </c>
      <c r="AA25" s="44" t="s">
        <v>55</v>
      </c>
      <c r="AB25" s="54" t="s">
        <v>56</v>
      </c>
      <c r="AC25" s="44" t="s">
        <v>56</v>
      </c>
      <c r="AD25" s="46"/>
      <c r="AE25" s="473"/>
      <c r="AF25" s="473"/>
      <c r="AG25" s="47"/>
      <c r="AH25" s="472"/>
      <c r="AI25" s="472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</row>
    <row r="26" spans="1:170" s="47" customFormat="1" ht="51.75" customHeight="1">
      <c r="A26" s="55">
        <v>1</v>
      </c>
      <c r="B26" s="72" t="s">
        <v>73</v>
      </c>
      <c r="C26" s="56" t="s">
        <v>74</v>
      </c>
      <c r="D26" s="55">
        <v>1</v>
      </c>
      <c r="E26" s="55"/>
      <c r="F26" s="58"/>
      <c r="G26" s="73" t="s">
        <v>60</v>
      </c>
      <c r="H26" s="59">
        <v>0.05</v>
      </c>
      <c r="I26" s="59">
        <v>2.0000000000000004E-2</v>
      </c>
      <c r="J26" s="59">
        <v>0.03</v>
      </c>
      <c r="K26" s="60">
        <f>$C$11</f>
        <v>38.799999999999997</v>
      </c>
      <c r="L26" s="61">
        <f>$C$13</f>
        <v>14</v>
      </c>
      <c r="M26" s="58">
        <f>+K26*H26</f>
        <v>1.94</v>
      </c>
      <c r="N26" s="58">
        <f>+M26*1.12506</f>
        <v>2.1826163999999997</v>
      </c>
      <c r="O26" s="58">
        <f>+L26*I26</f>
        <v>0.28000000000000003</v>
      </c>
      <c r="P26" s="58">
        <f>+N26-O26</f>
        <v>1.9026163999999997</v>
      </c>
      <c r="Q26" s="58">
        <f>+R26-P26</f>
        <v>1.6773836000000004</v>
      </c>
      <c r="R26" s="62">
        <v>3.58</v>
      </c>
      <c r="S26" s="58">
        <f>+R26</f>
        <v>3.58</v>
      </c>
      <c r="T26" s="63"/>
      <c r="U26" s="60">
        <f>+$G$11</f>
        <v>39</v>
      </c>
      <c r="V26" s="61">
        <f>+$G$13</f>
        <v>14</v>
      </c>
      <c r="W26" s="64">
        <f>+U26*H26</f>
        <v>1.9500000000000002</v>
      </c>
      <c r="X26" s="58">
        <f>+W26*1.12506</f>
        <v>2.193867</v>
      </c>
      <c r="Y26" s="64">
        <f>+V26*I26</f>
        <v>0.28000000000000003</v>
      </c>
      <c r="Z26" s="64">
        <f>+X26-Y26</f>
        <v>1.913867</v>
      </c>
      <c r="AA26" s="64">
        <f>+Q26</f>
        <v>1.6773836000000004</v>
      </c>
      <c r="AB26" s="62">
        <f>+Z26+AA26</f>
        <v>3.5912506000000004</v>
      </c>
      <c r="AC26" s="58">
        <f>+AB26</f>
        <v>3.5912506000000004</v>
      </c>
      <c r="AD26" s="65"/>
      <c r="AE26" s="66">
        <f>+AC26-S26</f>
        <v>1.1250600000000333E-2</v>
      </c>
      <c r="AF26" s="66">
        <v>0.5</v>
      </c>
      <c r="AH26" s="58">
        <f>+$AF26*$AE26*D26</f>
        <v>5.6253000000001663E-3</v>
      </c>
      <c r="AI26" s="58">
        <f>+$AF26*$AE26*E26</f>
        <v>0</v>
      </c>
    </row>
    <row r="27" spans="1:170" s="47" customFormat="1" ht="51.75" customHeight="1">
      <c r="A27" s="55"/>
      <c r="B27" s="56"/>
      <c r="C27" s="55"/>
      <c r="D27" s="55"/>
      <c r="E27" s="55"/>
      <c r="F27" s="58"/>
      <c r="G27" s="55"/>
      <c r="H27" s="59"/>
      <c r="I27" s="59"/>
      <c r="J27" s="59"/>
      <c r="K27" s="60"/>
      <c r="L27" s="61"/>
      <c r="M27" s="58"/>
      <c r="N27" s="58"/>
      <c r="O27" s="58"/>
      <c r="P27" s="67">
        <f>+P26/R26</f>
        <v>0.53145709497206695</v>
      </c>
      <c r="Q27" s="67">
        <f>1-P27</f>
        <v>0.46854290502793305</v>
      </c>
      <c r="R27" s="62"/>
      <c r="S27" s="58"/>
      <c r="T27" s="63"/>
      <c r="U27" s="60"/>
      <c r="V27" s="61"/>
      <c r="W27" s="64"/>
      <c r="X27" s="64"/>
      <c r="Y27" s="64"/>
      <c r="Z27" s="67">
        <f>+Z26/AB26</f>
        <v>0.5329249370678838</v>
      </c>
      <c r="AA27" s="67">
        <f>1-Z27</f>
        <v>0.4670750629321162</v>
      </c>
      <c r="AB27" s="62"/>
      <c r="AC27" s="58"/>
      <c r="AD27" s="65"/>
      <c r="AE27" s="66"/>
      <c r="AF27" s="66"/>
      <c r="AH27" s="58"/>
      <c r="AI27" s="58"/>
    </row>
    <row r="28" spans="1:170" s="47" customFormat="1" ht="51.75" customHeight="1">
      <c r="A28" s="55">
        <v>2</v>
      </c>
      <c r="B28" s="72" t="s">
        <v>75</v>
      </c>
      <c r="C28" s="56" t="s">
        <v>76</v>
      </c>
      <c r="D28" s="55">
        <v>1</v>
      </c>
      <c r="E28" s="55"/>
      <c r="F28" s="74" t="s">
        <v>77</v>
      </c>
      <c r="G28" s="73" t="s">
        <v>78</v>
      </c>
      <c r="H28" s="59">
        <v>4.8000000000000001E-2</v>
      </c>
      <c r="I28" s="59">
        <f>+H28-J28</f>
        <v>1.4999999999999999E-2</v>
      </c>
      <c r="J28" s="59">
        <v>3.3000000000000002E-2</v>
      </c>
      <c r="K28" s="60">
        <f>$D$11</f>
        <v>37.799999999999997</v>
      </c>
      <c r="L28" s="61">
        <f>$C$13</f>
        <v>14</v>
      </c>
      <c r="M28" s="58">
        <f>+K28*H28</f>
        <v>1.8143999999999998</v>
      </c>
      <c r="N28" s="58">
        <f>+M28*1.12506</f>
        <v>2.0413088639999999</v>
      </c>
      <c r="O28" s="58">
        <f>+L28*I28</f>
        <v>0.21</v>
      </c>
      <c r="P28" s="58">
        <f>+N28-O28</f>
        <v>1.8313088639999999</v>
      </c>
      <c r="Q28" s="58">
        <f>+R28-P31</f>
        <v>1.4592469650000006</v>
      </c>
      <c r="R28" s="62">
        <v>4.2300000000000004</v>
      </c>
      <c r="S28" s="58">
        <f>+R28</f>
        <v>4.2300000000000004</v>
      </c>
      <c r="T28" s="63"/>
      <c r="U28" s="60">
        <f>+$H$11</f>
        <v>38</v>
      </c>
      <c r="V28" s="61">
        <f>+$G$13</f>
        <v>14</v>
      </c>
      <c r="W28" s="64">
        <f>+U28*H28</f>
        <v>1.8240000000000001</v>
      </c>
      <c r="X28" s="58">
        <f>+W28*1.12506</f>
        <v>2.0521094400000002</v>
      </c>
      <c r="Y28" s="64">
        <f>+V28*I28</f>
        <v>0.21</v>
      </c>
      <c r="Z28" s="64">
        <f>+X28-Y28</f>
        <v>1.8421094400000002</v>
      </c>
      <c r="AA28" s="64">
        <f>+Q28</f>
        <v>1.4592469650000006</v>
      </c>
      <c r="AB28" s="62">
        <f>+Z31+AA28</f>
        <v>4.2408005760000007</v>
      </c>
      <c r="AC28" s="58">
        <f>+AB28</f>
        <v>4.2408005760000007</v>
      </c>
      <c r="AD28" s="65"/>
      <c r="AE28" s="66">
        <f>+AC28-S28</f>
        <v>1.0800576000000284E-2</v>
      </c>
      <c r="AF28" s="66">
        <v>0.5</v>
      </c>
      <c r="AH28" s="58">
        <f>+$AF28*$AE28*D28</f>
        <v>5.4002880000001419E-3</v>
      </c>
      <c r="AI28" s="58">
        <f>+$AF28*$AE28*E28</f>
        <v>0</v>
      </c>
    </row>
    <row r="29" spans="1:170" s="47" customFormat="1" ht="51.75" customHeight="1">
      <c r="A29" s="55"/>
      <c r="B29" s="72"/>
      <c r="C29" s="56"/>
      <c r="D29" s="55"/>
      <c r="E29" s="55"/>
      <c r="F29" s="74" t="s">
        <v>79</v>
      </c>
      <c r="G29" s="73" t="s">
        <v>25</v>
      </c>
      <c r="H29" s="59">
        <v>8.9999999999999993E-3</v>
      </c>
      <c r="I29" s="59">
        <f>+H29-J29</f>
        <v>4.9999999999999871E-4</v>
      </c>
      <c r="J29" s="59">
        <v>8.5000000000000006E-3</v>
      </c>
      <c r="K29" s="60">
        <f>+$C$18</f>
        <v>48.35</v>
      </c>
      <c r="L29" s="61">
        <f>+$C$14</f>
        <v>12</v>
      </c>
      <c r="M29" s="58">
        <f>+K29*H29</f>
        <v>0.43514999999999998</v>
      </c>
      <c r="N29" s="58">
        <f>+M29*1.12506</f>
        <v>0.48956985899999994</v>
      </c>
      <c r="O29" s="58">
        <f>+L29*I29</f>
        <v>5.9999999999999845E-3</v>
      </c>
      <c r="P29" s="58">
        <f>+N29-O29</f>
        <v>0.48356985899999994</v>
      </c>
      <c r="Q29" s="58"/>
      <c r="R29" s="62"/>
      <c r="S29" s="58"/>
      <c r="T29" s="63"/>
      <c r="U29" s="60">
        <f>+$G$18</f>
        <v>48.35</v>
      </c>
      <c r="V29" s="61">
        <f>+$G$14</f>
        <v>12</v>
      </c>
      <c r="W29" s="64">
        <f>+U29*H29</f>
        <v>0.43514999999999998</v>
      </c>
      <c r="X29" s="58">
        <f>+W29*1.12506</f>
        <v>0.48956985899999994</v>
      </c>
      <c r="Y29" s="64">
        <f>+V29*I29</f>
        <v>5.9999999999999845E-3</v>
      </c>
      <c r="Z29" s="64">
        <f>+X29-Y29</f>
        <v>0.48356985899999994</v>
      </c>
      <c r="AA29" s="64"/>
      <c r="AB29" s="62"/>
      <c r="AC29" s="58"/>
      <c r="AD29" s="65"/>
      <c r="AE29" s="66"/>
      <c r="AF29" s="66"/>
      <c r="AH29" s="58"/>
      <c r="AI29" s="58"/>
    </row>
    <row r="30" spans="1:170" s="47" customFormat="1" ht="51.75" customHeight="1">
      <c r="A30" s="55"/>
      <c r="B30" s="72"/>
      <c r="C30" s="56"/>
      <c r="D30" s="55"/>
      <c r="E30" s="55"/>
      <c r="F30" s="74" t="s">
        <v>80</v>
      </c>
      <c r="G30" s="73" t="s">
        <v>61</v>
      </c>
      <c r="H30" s="59"/>
      <c r="I30" s="59"/>
      <c r="J30" s="59"/>
      <c r="K30" s="60"/>
      <c r="L30" s="61"/>
      <c r="M30" s="58">
        <f>+$O$11*2</f>
        <v>0.4052</v>
      </c>
      <c r="N30" s="58">
        <f>+M30*1.12506</f>
        <v>0.455874312</v>
      </c>
      <c r="O30" s="58"/>
      <c r="P30" s="58">
        <f>+N30-O30</f>
        <v>0.455874312</v>
      </c>
      <c r="Q30" s="58"/>
      <c r="R30" s="62"/>
      <c r="S30" s="58"/>
      <c r="T30" s="63"/>
      <c r="U30" s="60"/>
      <c r="V30" s="61"/>
      <c r="W30" s="58">
        <f>+$P$11*2</f>
        <v>0.4052</v>
      </c>
      <c r="X30" s="58">
        <f>+W30*1.12506</f>
        <v>0.455874312</v>
      </c>
      <c r="Y30" s="58"/>
      <c r="Z30" s="58">
        <f>+X30-Y30</f>
        <v>0.455874312</v>
      </c>
      <c r="AA30" s="64"/>
      <c r="AB30" s="62"/>
      <c r="AC30" s="58"/>
      <c r="AD30" s="65"/>
      <c r="AE30" s="66"/>
      <c r="AF30" s="66"/>
      <c r="AH30" s="58"/>
      <c r="AI30" s="58"/>
    </row>
    <row r="31" spans="1:170" s="47" customFormat="1" ht="51.75" customHeight="1">
      <c r="A31" s="55"/>
      <c r="B31" s="56"/>
      <c r="C31" s="57"/>
      <c r="D31" s="55"/>
      <c r="E31" s="55"/>
      <c r="F31" s="74"/>
      <c r="G31" s="73"/>
      <c r="H31" s="59"/>
      <c r="I31" s="59"/>
      <c r="J31" s="59"/>
      <c r="K31" s="60"/>
      <c r="L31" s="61"/>
      <c r="M31" s="58"/>
      <c r="N31" s="58"/>
      <c r="O31" s="58"/>
      <c r="P31" s="58">
        <f>+P29+P28+P30</f>
        <v>2.7707530349999998</v>
      </c>
      <c r="Q31" s="58"/>
      <c r="R31" s="62"/>
      <c r="S31" s="58"/>
      <c r="T31" s="63"/>
      <c r="U31" s="60"/>
      <c r="V31" s="61"/>
      <c r="W31" s="64"/>
      <c r="X31" s="58"/>
      <c r="Y31" s="64"/>
      <c r="Z31" s="58">
        <f>+Z29+Z28+Z30</f>
        <v>2.7815536110000001</v>
      </c>
      <c r="AA31" s="64"/>
      <c r="AB31" s="62"/>
      <c r="AC31" s="58"/>
      <c r="AD31" s="65"/>
      <c r="AE31" s="66"/>
      <c r="AF31" s="66"/>
      <c r="AH31" s="58"/>
      <c r="AI31" s="58"/>
    </row>
    <row r="32" spans="1:170" s="47" customFormat="1" ht="51.75" customHeight="1">
      <c r="A32" s="55"/>
      <c r="B32" s="56"/>
      <c r="C32" s="55"/>
      <c r="D32" s="55"/>
      <c r="E32" s="55"/>
      <c r="F32" s="58"/>
      <c r="G32" s="55"/>
      <c r="H32" s="59"/>
      <c r="I32" s="59"/>
      <c r="J32" s="59"/>
      <c r="K32" s="60"/>
      <c r="L32" s="61"/>
      <c r="M32" s="58"/>
      <c r="N32" s="58"/>
      <c r="O32" s="58"/>
      <c r="P32" s="67">
        <f>+P31/R28</f>
        <v>0.65502435815602822</v>
      </c>
      <c r="Q32" s="67">
        <f>1-P32</f>
        <v>0.34497564184397178</v>
      </c>
      <c r="R32" s="62"/>
      <c r="S32" s="58"/>
      <c r="T32" s="63"/>
      <c r="U32" s="60"/>
      <c r="V32" s="61"/>
      <c r="W32" s="64"/>
      <c r="X32" s="64"/>
      <c r="Y32" s="64"/>
      <c r="Z32" s="67">
        <f>+Z31/AB28</f>
        <v>0.65590295066966142</v>
      </c>
      <c r="AA32" s="67">
        <f>1-Z32</f>
        <v>0.34409704933033858</v>
      </c>
      <c r="AB32" s="62"/>
      <c r="AC32" s="58"/>
      <c r="AD32" s="65"/>
      <c r="AE32" s="66"/>
      <c r="AF32" s="66"/>
      <c r="AH32" s="58"/>
      <c r="AI32" s="58"/>
    </row>
    <row r="33" spans="1:35" s="47" customFormat="1" ht="51.75" customHeight="1">
      <c r="A33" s="55">
        <v>3</v>
      </c>
      <c r="B33" s="72" t="s">
        <v>81</v>
      </c>
      <c r="C33" s="56" t="s">
        <v>82</v>
      </c>
      <c r="D33" s="55">
        <v>1</v>
      </c>
      <c r="E33" s="55"/>
      <c r="F33" s="74" t="s">
        <v>77</v>
      </c>
      <c r="G33" s="73" t="s">
        <v>78</v>
      </c>
      <c r="H33" s="59">
        <v>4.8000000000000001E-2</v>
      </c>
      <c r="I33" s="59">
        <f>+H33-J33</f>
        <v>1.4999999999999999E-2</v>
      </c>
      <c r="J33" s="59">
        <v>3.3000000000000002E-2</v>
      </c>
      <c r="K33" s="60">
        <f>$D$11</f>
        <v>37.799999999999997</v>
      </c>
      <c r="L33" s="61">
        <f>$C$13</f>
        <v>14</v>
      </c>
      <c r="M33" s="58">
        <f>+K33*H33</f>
        <v>1.8143999999999998</v>
      </c>
      <c r="N33" s="58">
        <f>+M33*1.12506</f>
        <v>2.0413088639999999</v>
      </c>
      <c r="O33" s="58">
        <f>+L33*I33</f>
        <v>0.21</v>
      </c>
      <c r="P33" s="58">
        <f>+N33-O33</f>
        <v>1.8313088639999999</v>
      </c>
      <c r="Q33" s="58">
        <f>+R33-P36</f>
        <v>1.4492469649999999</v>
      </c>
      <c r="R33" s="62">
        <v>4.22</v>
      </c>
      <c r="S33" s="58">
        <f>+R33</f>
        <v>4.22</v>
      </c>
      <c r="T33" s="63"/>
      <c r="U33" s="60">
        <f>+$H$11</f>
        <v>38</v>
      </c>
      <c r="V33" s="61">
        <f>+$G$13</f>
        <v>14</v>
      </c>
      <c r="W33" s="64">
        <f>+U33*H33</f>
        <v>1.8240000000000001</v>
      </c>
      <c r="X33" s="58">
        <f>+W33*1.12506</f>
        <v>2.0521094400000002</v>
      </c>
      <c r="Y33" s="64">
        <f>+V33*I33</f>
        <v>0.21</v>
      </c>
      <c r="Z33" s="64">
        <f>+X33-Y33</f>
        <v>1.8421094400000002</v>
      </c>
      <c r="AA33" s="64">
        <f>+Q33</f>
        <v>1.4492469649999999</v>
      </c>
      <c r="AB33" s="62">
        <f>+Z36+AA33</f>
        <v>4.230800576</v>
      </c>
      <c r="AC33" s="58">
        <f>+AB33</f>
        <v>4.230800576</v>
      </c>
      <c r="AD33" s="65"/>
      <c r="AE33" s="66">
        <f>+AC33-S33</f>
        <v>1.0800576000000284E-2</v>
      </c>
      <c r="AF33" s="66">
        <v>0.5</v>
      </c>
      <c r="AH33" s="58">
        <f>+$AF33*$AE33*D33</f>
        <v>5.4002880000001419E-3</v>
      </c>
      <c r="AI33" s="58">
        <f>+$AF33*$AE33*E33</f>
        <v>0</v>
      </c>
    </row>
    <row r="34" spans="1:35" s="47" customFormat="1" ht="51.75" customHeight="1">
      <c r="A34" s="55"/>
      <c r="B34" s="72"/>
      <c r="C34" s="56"/>
      <c r="D34" s="55"/>
      <c r="E34" s="55"/>
      <c r="F34" s="74" t="s">
        <v>79</v>
      </c>
      <c r="G34" s="73" t="s">
        <v>25</v>
      </c>
      <c r="H34" s="59">
        <v>8.9999999999999993E-3</v>
      </c>
      <c r="I34" s="59">
        <f>+H34-J34</f>
        <v>4.9999999999999871E-4</v>
      </c>
      <c r="J34" s="59">
        <v>8.5000000000000006E-3</v>
      </c>
      <c r="K34" s="60">
        <f>+$C$18</f>
        <v>48.35</v>
      </c>
      <c r="L34" s="61">
        <f>+$C$14</f>
        <v>12</v>
      </c>
      <c r="M34" s="58">
        <f>+K34*H34</f>
        <v>0.43514999999999998</v>
      </c>
      <c r="N34" s="58">
        <f>+M34*1.12506</f>
        <v>0.48956985899999994</v>
      </c>
      <c r="O34" s="58">
        <f>+L34*I34</f>
        <v>5.9999999999999845E-3</v>
      </c>
      <c r="P34" s="58">
        <f>+N34-O34</f>
        <v>0.48356985899999994</v>
      </c>
      <c r="Q34" s="58"/>
      <c r="R34" s="62"/>
      <c r="S34" s="58"/>
      <c r="T34" s="63"/>
      <c r="U34" s="60">
        <f>+$G$18</f>
        <v>48.35</v>
      </c>
      <c r="V34" s="61">
        <f>+$G$14</f>
        <v>12</v>
      </c>
      <c r="W34" s="64">
        <f>+U34*H34</f>
        <v>0.43514999999999998</v>
      </c>
      <c r="X34" s="58">
        <f>+W34*1.12506</f>
        <v>0.48956985899999994</v>
      </c>
      <c r="Y34" s="64">
        <f>+V34*I34</f>
        <v>5.9999999999999845E-3</v>
      </c>
      <c r="Z34" s="64">
        <f>+X34-Y34</f>
        <v>0.48356985899999994</v>
      </c>
      <c r="AA34" s="64"/>
      <c r="AB34" s="62"/>
      <c r="AC34" s="58"/>
      <c r="AD34" s="65"/>
      <c r="AE34" s="66"/>
      <c r="AF34" s="66"/>
      <c r="AH34" s="58"/>
      <c r="AI34" s="58"/>
    </row>
    <row r="35" spans="1:35" s="47" customFormat="1" ht="51.75" customHeight="1">
      <c r="A35" s="55"/>
      <c r="B35" s="72"/>
      <c r="C35" s="56"/>
      <c r="D35" s="55"/>
      <c r="E35" s="55"/>
      <c r="F35" s="74" t="s">
        <v>80</v>
      </c>
      <c r="G35" s="73" t="s">
        <v>61</v>
      </c>
      <c r="H35" s="59"/>
      <c r="I35" s="59"/>
      <c r="J35" s="59"/>
      <c r="K35" s="60"/>
      <c r="L35" s="61"/>
      <c r="M35" s="58">
        <f>+$O$11*2</f>
        <v>0.4052</v>
      </c>
      <c r="N35" s="58">
        <f>+M35*1.12506</f>
        <v>0.455874312</v>
      </c>
      <c r="O35" s="58"/>
      <c r="P35" s="58">
        <f>+N35-O35</f>
        <v>0.455874312</v>
      </c>
      <c r="Q35" s="58"/>
      <c r="R35" s="62"/>
      <c r="S35" s="58"/>
      <c r="T35" s="63"/>
      <c r="U35" s="60"/>
      <c r="V35" s="61"/>
      <c r="W35" s="58">
        <f>+$P$11*2</f>
        <v>0.4052</v>
      </c>
      <c r="X35" s="58">
        <f>+W35*1.12506</f>
        <v>0.455874312</v>
      </c>
      <c r="Y35" s="58"/>
      <c r="Z35" s="58">
        <f>+X35-Y35</f>
        <v>0.455874312</v>
      </c>
      <c r="AA35" s="64"/>
      <c r="AB35" s="62"/>
      <c r="AC35" s="58"/>
      <c r="AD35" s="65"/>
      <c r="AE35" s="66"/>
      <c r="AF35" s="66"/>
      <c r="AH35" s="58"/>
      <c r="AI35" s="58"/>
    </row>
    <row r="36" spans="1:35" s="47" customFormat="1" ht="51.75" customHeight="1">
      <c r="A36" s="55"/>
      <c r="B36" s="56"/>
      <c r="C36" s="57"/>
      <c r="D36" s="55"/>
      <c r="E36" s="55"/>
      <c r="F36" s="74"/>
      <c r="G36" s="73"/>
      <c r="H36" s="59"/>
      <c r="I36" s="59"/>
      <c r="J36" s="59"/>
      <c r="K36" s="60"/>
      <c r="L36" s="61"/>
      <c r="M36" s="58"/>
      <c r="N36" s="58"/>
      <c r="O36" s="58"/>
      <c r="P36" s="58">
        <f>+P34+P33+P35</f>
        <v>2.7707530349999998</v>
      </c>
      <c r="Q36" s="58"/>
      <c r="R36" s="62"/>
      <c r="S36" s="58"/>
      <c r="T36" s="63"/>
      <c r="U36" s="60"/>
      <c r="V36" s="61"/>
      <c r="W36" s="64"/>
      <c r="X36" s="58"/>
      <c r="Y36" s="64"/>
      <c r="Z36" s="58">
        <f>+Z34+Z33+Z35</f>
        <v>2.7815536110000001</v>
      </c>
      <c r="AA36" s="64"/>
      <c r="AB36" s="62"/>
      <c r="AC36" s="58"/>
      <c r="AD36" s="65"/>
      <c r="AE36" s="66"/>
      <c r="AF36" s="66"/>
      <c r="AH36" s="58"/>
      <c r="AI36" s="58"/>
    </row>
    <row r="37" spans="1:35" s="47" customFormat="1" ht="51.75" customHeight="1">
      <c r="A37" s="55"/>
      <c r="B37" s="56"/>
      <c r="C37" s="55"/>
      <c r="D37" s="55"/>
      <c r="E37" s="55"/>
      <c r="F37" s="58"/>
      <c r="G37" s="55"/>
      <c r="H37" s="59"/>
      <c r="I37" s="59"/>
      <c r="J37" s="59"/>
      <c r="K37" s="60"/>
      <c r="L37" s="61"/>
      <c r="M37" s="58"/>
      <c r="N37" s="58"/>
      <c r="O37" s="58"/>
      <c r="P37" s="67">
        <f>+P36/R33</f>
        <v>0.65657654857819903</v>
      </c>
      <c r="Q37" s="67">
        <f>1-P37</f>
        <v>0.34342345142180097</v>
      </c>
      <c r="R37" s="62"/>
      <c r="S37" s="58"/>
      <c r="T37" s="63"/>
      <c r="U37" s="60"/>
      <c r="V37" s="61"/>
      <c r="W37" s="64"/>
      <c r="X37" s="64"/>
      <c r="Y37" s="64"/>
      <c r="Z37" s="67">
        <f>+Z36/AB33</f>
        <v>0.65745325524887144</v>
      </c>
      <c r="AA37" s="67">
        <f>1-Z37</f>
        <v>0.34254674475112856</v>
      </c>
      <c r="AB37" s="62"/>
      <c r="AC37" s="58"/>
      <c r="AD37" s="65"/>
      <c r="AE37" s="66"/>
      <c r="AF37" s="66"/>
      <c r="AH37" s="58"/>
      <c r="AI37" s="58"/>
    </row>
    <row r="38" spans="1:35" s="47" customFormat="1" ht="51.75" customHeight="1">
      <c r="A38" s="55">
        <v>4</v>
      </c>
      <c r="B38" s="72" t="s">
        <v>83</v>
      </c>
      <c r="C38" s="56" t="s">
        <v>76</v>
      </c>
      <c r="D38" s="55"/>
      <c r="E38" s="55">
        <v>1</v>
      </c>
      <c r="F38" s="74" t="s">
        <v>77</v>
      </c>
      <c r="G38" s="73" t="s">
        <v>78</v>
      </c>
      <c r="H38" s="59">
        <v>4.8000000000000001E-2</v>
      </c>
      <c r="I38" s="59">
        <f>+H38-J38</f>
        <v>1.4999999999999999E-2</v>
      </c>
      <c r="J38" s="59">
        <v>3.3000000000000002E-2</v>
      </c>
      <c r="K38" s="60">
        <f>$D$11</f>
        <v>37.799999999999997</v>
      </c>
      <c r="L38" s="61">
        <f>$C$13</f>
        <v>14</v>
      </c>
      <c r="M38" s="58">
        <f>+K38*H38</f>
        <v>1.8143999999999998</v>
      </c>
      <c r="N38" s="58">
        <f>+M38*1.12506</f>
        <v>2.0413088639999999</v>
      </c>
      <c r="O38" s="58">
        <f>+L38*I38</f>
        <v>0.21</v>
      </c>
      <c r="P38" s="58">
        <f>+N38-O38</f>
        <v>1.8313088639999999</v>
      </c>
      <c r="Q38" s="58">
        <f>+R38-P41</f>
        <v>1.4592469650000006</v>
      </c>
      <c r="R38" s="62">
        <v>4.2300000000000004</v>
      </c>
      <c r="S38" s="58">
        <f>+R38</f>
        <v>4.2300000000000004</v>
      </c>
      <c r="T38" s="63"/>
      <c r="U38" s="60">
        <f>+$H$11</f>
        <v>38</v>
      </c>
      <c r="V38" s="61">
        <f>+$G$13</f>
        <v>14</v>
      </c>
      <c r="W38" s="64">
        <f>+U38*H38</f>
        <v>1.8240000000000001</v>
      </c>
      <c r="X38" s="58">
        <f>+W38*1.12506</f>
        <v>2.0521094400000002</v>
      </c>
      <c r="Y38" s="64">
        <f>+V38*I38</f>
        <v>0.21</v>
      </c>
      <c r="Z38" s="64">
        <f>+X38-Y38</f>
        <v>1.8421094400000002</v>
      </c>
      <c r="AA38" s="64">
        <f>+Q38</f>
        <v>1.4592469650000006</v>
      </c>
      <c r="AB38" s="62">
        <f>+Z41+AA38</f>
        <v>4.2408005760000007</v>
      </c>
      <c r="AC38" s="58">
        <f>+AB38</f>
        <v>4.2408005760000007</v>
      </c>
      <c r="AD38" s="65"/>
      <c r="AE38" s="66">
        <f>+AC38-S38</f>
        <v>1.0800576000000284E-2</v>
      </c>
      <c r="AF38" s="66">
        <v>0.5</v>
      </c>
      <c r="AH38" s="58">
        <f>+$AF38*$AE38*D38</f>
        <v>0</v>
      </c>
      <c r="AI38" s="58">
        <f>+$AF38*$AE38*E38</f>
        <v>5.4002880000001419E-3</v>
      </c>
    </row>
    <row r="39" spans="1:35" s="47" customFormat="1" ht="51.75" customHeight="1">
      <c r="A39" s="55"/>
      <c r="B39" s="72"/>
      <c r="C39" s="56"/>
      <c r="D39" s="55"/>
      <c r="E39" s="55"/>
      <c r="F39" s="74" t="s">
        <v>79</v>
      </c>
      <c r="G39" s="73" t="s">
        <v>25</v>
      </c>
      <c r="H39" s="59">
        <v>8.9999999999999993E-3</v>
      </c>
      <c r="I39" s="59">
        <f>+H39-J39</f>
        <v>4.9999999999999871E-4</v>
      </c>
      <c r="J39" s="59">
        <v>8.5000000000000006E-3</v>
      </c>
      <c r="K39" s="60">
        <f>+$C$18</f>
        <v>48.35</v>
      </c>
      <c r="L39" s="61">
        <f>+$C$14</f>
        <v>12</v>
      </c>
      <c r="M39" s="58">
        <f>+K39*H39</f>
        <v>0.43514999999999998</v>
      </c>
      <c r="N39" s="58">
        <f>+M39*1.12506</f>
        <v>0.48956985899999994</v>
      </c>
      <c r="O39" s="58">
        <f>+L39*I39</f>
        <v>5.9999999999999845E-3</v>
      </c>
      <c r="P39" s="58">
        <f>+N39-O39</f>
        <v>0.48356985899999994</v>
      </c>
      <c r="Q39" s="58"/>
      <c r="R39" s="62"/>
      <c r="S39" s="58"/>
      <c r="T39" s="63"/>
      <c r="U39" s="60">
        <f>+$G$18</f>
        <v>48.35</v>
      </c>
      <c r="V39" s="61">
        <f>+$G$14</f>
        <v>12</v>
      </c>
      <c r="W39" s="64">
        <f>+U39*H39</f>
        <v>0.43514999999999998</v>
      </c>
      <c r="X39" s="58">
        <f>+W39*1.12506</f>
        <v>0.48956985899999994</v>
      </c>
      <c r="Y39" s="64">
        <f>+V39*I39</f>
        <v>5.9999999999999845E-3</v>
      </c>
      <c r="Z39" s="64">
        <f>+X39-Y39</f>
        <v>0.48356985899999994</v>
      </c>
      <c r="AA39" s="64"/>
      <c r="AB39" s="62"/>
      <c r="AC39" s="58"/>
      <c r="AD39" s="65"/>
      <c r="AE39" s="66"/>
      <c r="AF39" s="66"/>
      <c r="AH39" s="58"/>
      <c r="AI39" s="58"/>
    </row>
    <row r="40" spans="1:35" s="47" customFormat="1" ht="51.75" customHeight="1">
      <c r="A40" s="55"/>
      <c r="B40" s="72"/>
      <c r="C40" s="56"/>
      <c r="D40" s="55"/>
      <c r="E40" s="55"/>
      <c r="F40" s="74" t="s">
        <v>80</v>
      </c>
      <c r="G40" s="73" t="s">
        <v>61</v>
      </c>
      <c r="H40" s="59"/>
      <c r="I40" s="59"/>
      <c r="J40" s="59"/>
      <c r="K40" s="60"/>
      <c r="L40" s="61"/>
      <c r="M40" s="58">
        <f>+$O$11*2</f>
        <v>0.4052</v>
      </c>
      <c r="N40" s="58">
        <f>+M40*1.12506</f>
        <v>0.455874312</v>
      </c>
      <c r="O40" s="58"/>
      <c r="P40" s="58">
        <f>+N40-O40</f>
        <v>0.455874312</v>
      </c>
      <c r="Q40" s="58"/>
      <c r="R40" s="62"/>
      <c r="S40" s="58"/>
      <c r="T40" s="63"/>
      <c r="U40" s="60"/>
      <c r="V40" s="61"/>
      <c r="W40" s="58">
        <f>+$P$11*2</f>
        <v>0.4052</v>
      </c>
      <c r="X40" s="58">
        <f>+W40*1.12506</f>
        <v>0.455874312</v>
      </c>
      <c r="Y40" s="58"/>
      <c r="Z40" s="58">
        <f>+X40-Y40</f>
        <v>0.455874312</v>
      </c>
      <c r="AA40" s="64"/>
      <c r="AB40" s="62"/>
      <c r="AC40" s="58"/>
      <c r="AD40" s="65"/>
      <c r="AE40" s="66"/>
      <c r="AF40" s="66"/>
      <c r="AH40" s="58"/>
      <c r="AI40" s="58"/>
    </row>
    <row r="41" spans="1:35" s="47" customFormat="1" ht="51.75" customHeight="1">
      <c r="A41" s="55"/>
      <c r="B41" s="56"/>
      <c r="C41" s="57"/>
      <c r="D41" s="55"/>
      <c r="E41" s="55"/>
      <c r="F41" s="74"/>
      <c r="G41" s="73"/>
      <c r="H41" s="59"/>
      <c r="I41" s="59"/>
      <c r="J41" s="59"/>
      <c r="K41" s="60"/>
      <c r="L41" s="61"/>
      <c r="M41" s="58"/>
      <c r="N41" s="58"/>
      <c r="O41" s="58"/>
      <c r="P41" s="58">
        <f>+P39+P38+P40</f>
        <v>2.7707530349999998</v>
      </c>
      <c r="Q41" s="58"/>
      <c r="R41" s="62"/>
      <c r="S41" s="58"/>
      <c r="T41" s="63"/>
      <c r="U41" s="60"/>
      <c r="V41" s="61"/>
      <c r="W41" s="64"/>
      <c r="X41" s="58"/>
      <c r="Y41" s="64"/>
      <c r="Z41" s="58">
        <f>+Z39+Z38+Z40</f>
        <v>2.7815536110000001</v>
      </c>
      <c r="AA41" s="64"/>
      <c r="AB41" s="62"/>
      <c r="AC41" s="58"/>
      <c r="AD41" s="65"/>
      <c r="AE41" s="66"/>
      <c r="AF41" s="66"/>
      <c r="AH41" s="58"/>
      <c r="AI41" s="58"/>
    </row>
    <row r="42" spans="1:35" s="47" customFormat="1" ht="51.75" customHeight="1">
      <c r="A42" s="55"/>
      <c r="B42" s="56"/>
      <c r="C42" s="55"/>
      <c r="D42" s="55"/>
      <c r="E42" s="55"/>
      <c r="F42" s="58"/>
      <c r="G42" s="55"/>
      <c r="H42" s="59"/>
      <c r="I42" s="59"/>
      <c r="J42" s="59"/>
      <c r="K42" s="60"/>
      <c r="L42" s="61"/>
      <c r="M42" s="58"/>
      <c r="N42" s="58"/>
      <c r="O42" s="58"/>
      <c r="P42" s="67">
        <f>+P41/R38</f>
        <v>0.65502435815602822</v>
      </c>
      <c r="Q42" s="67">
        <f>1-P42</f>
        <v>0.34497564184397178</v>
      </c>
      <c r="R42" s="62"/>
      <c r="S42" s="58"/>
      <c r="T42" s="63"/>
      <c r="U42" s="60"/>
      <c r="V42" s="61"/>
      <c r="W42" s="64"/>
      <c r="X42" s="64"/>
      <c r="Y42" s="64"/>
      <c r="Z42" s="67">
        <f>+Z41/AB38</f>
        <v>0.65590295066966142</v>
      </c>
      <c r="AA42" s="67">
        <f>1-Z42</f>
        <v>0.34409704933033858</v>
      </c>
      <c r="AB42" s="62"/>
      <c r="AC42" s="58"/>
      <c r="AD42" s="65"/>
      <c r="AE42" s="66"/>
      <c r="AF42" s="66"/>
      <c r="AH42" s="58"/>
      <c r="AI42" s="58"/>
    </row>
    <row r="43" spans="1:35" s="47" customFormat="1" ht="51.75" customHeight="1">
      <c r="A43" s="55">
        <v>5</v>
      </c>
      <c r="B43" s="72" t="s">
        <v>84</v>
      </c>
      <c r="C43" s="56" t="s">
        <v>82</v>
      </c>
      <c r="D43" s="55"/>
      <c r="E43" s="55">
        <v>1</v>
      </c>
      <c r="F43" s="74" t="s">
        <v>77</v>
      </c>
      <c r="G43" s="73" t="s">
        <v>78</v>
      </c>
      <c r="H43" s="59">
        <v>4.8000000000000001E-2</v>
      </c>
      <c r="I43" s="59">
        <f>+H43-J43</f>
        <v>1.4999999999999999E-2</v>
      </c>
      <c r="J43" s="59">
        <v>3.3000000000000002E-2</v>
      </c>
      <c r="K43" s="60">
        <f>$D$11</f>
        <v>37.799999999999997</v>
      </c>
      <c r="L43" s="61">
        <f>$C$13</f>
        <v>14</v>
      </c>
      <c r="M43" s="58">
        <f>+K43*H43</f>
        <v>1.8143999999999998</v>
      </c>
      <c r="N43" s="58">
        <f>+M43*1.12506</f>
        <v>2.0413088639999999</v>
      </c>
      <c r="O43" s="58">
        <f>+L43*I43</f>
        <v>0.21</v>
      </c>
      <c r="P43" s="58">
        <f>+N43-O43</f>
        <v>1.8313088639999999</v>
      </c>
      <c r="Q43" s="58">
        <f>+R43-P46</f>
        <v>1.4492469649999999</v>
      </c>
      <c r="R43" s="62">
        <v>4.22</v>
      </c>
      <c r="S43" s="58">
        <f>+R43</f>
        <v>4.22</v>
      </c>
      <c r="T43" s="63"/>
      <c r="U43" s="60">
        <f>+$H$11</f>
        <v>38</v>
      </c>
      <c r="V43" s="61">
        <f>+$G$13</f>
        <v>14</v>
      </c>
      <c r="W43" s="64">
        <f>+U43*H43</f>
        <v>1.8240000000000001</v>
      </c>
      <c r="X43" s="58">
        <f>+W43*1.12506</f>
        <v>2.0521094400000002</v>
      </c>
      <c r="Y43" s="64">
        <f>+V43*I43</f>
        <v>0.21</v>
      </c>
      <c r="Z43" s="64">
        <f>+X43-Y43</f>
        <v>1.8421094400000002</v>
      </c>
      <c r="AA43" s="64">
        <f>+Q43</f>
        <v>1.4492469649999999</v>
      </c>
      <c r="AB43" s="62">
        <f>+Z46+AA43</f>
        <v>4.230800576</v>
      </c>
      <c r="AC43" s="58">
        <f>+AB43</f>
        <v>4.230800576</v>
      </c>
      <c r="AD43" s="65"/>
      <c r="AE43" s="66">
        <f>+AC43-S43</f>
        <v>1.0800576000000284E-2</v>
      </c>
      <c r="AF43" s="66">
        <v>0.5</v>
      </c>
      <c r="AH43" s="58">
        <f>+$AF43*$AE43*D43</f>
        <v>0</v>
      </c>
      <c r="AI43" s="58">
        <f>+$AF43*$AE43*E43</f>
        <v>5.4002880000001419E-3</v>
      </c>
    </row>
    <row r="44" spans="1:35" s="47" customFormat="1" ht="51.75" customHeight="1">
      <c r="A44" s="55"/>
      <c r="B44" s="72"/>
      <c r="C44" s="56"/>
      <c r="D44" s="55"/>
      <c r="E44" s="55"/>
      <c r="F44" s="74" t="s">
        <v>79</v>
      </c>
      <c r="G44" s="73" t="s">
        <v>25</v>
      </c>
      <c r="H44" s="59">
        <v>8.9999999999999993E-3</v>
      </c>
      <c r="I44" s="59">
        <f>+H44-J44</f>
        <v>4.9999999999999871E-4</v>
      </c>
      <c r="J44" s="59">
        <v>8.5000000000000006E-3</v>
      </c>
      <c r="K44" s="60">
        <f>+$C$18</f>
        <v>48.35</v>
      </c>
      <c r="L44" s="61">
        <f>+$C$14</f>
        <v>12</v>
      </c>
      <c r="M44" s="58">
        <f>+K44*H44</f>
        <v>0.43514999999999998</v>
      </c>
      <c r="N44" s="58">
        <f>+M44*1.12506</f>
        <v>0.48956985899999994</v>
      </c>
      <c r="O44" s="58">
        <f>+L44*I44</f>
        <v>5.9999999999999845E-3</v>
      </c>
      <c r="P44" s="58">
        <f>+N44-O44</f>
        <v>0.48356985899999994</v>
      </c>
      <c r="Q44" s="58"/>
      <c r="R44" s="62"/>
      <c r="S44" s="58"/>
      <c r="T44" s="63"/>
      <c r="U44" s="60">
        <f>+$G$18</f>
        <v>48.35</v>
      </c>
      <c r="V44" s="61">
        <f>+$G$14</f>
        <v>12</v>
      </c>
      <c r="W44" s="64">
        <f>+U44*H44</f>
        <v>0.43514999999999998</v>
      </c>
      <c r="X44" s="58">
        <f>+W44*1.12506</f>
        <v>0.48956985899999994</v>
      </c>
      <c r="Y44" s="64">
        <f>+V44*I44</f>
        <v>5.9999999999999845E-3</v>
      </c>
      <c r="Z44" s="64">
        <f>+X44-Y44</f>
        <v>0.48356985899999994</v>
      </c>
      <c r="AA44" s="64"/>
      <c r="AB44" s="62"/>
      <c r="AC44" s="58"/>
      <c r="AD44" s="65"/>
      <c r="AE44" s="66"/>
      <c r="AF44" s="66"/>
      <c r="AH44" s="58"/>
      <c r="AI44" s="58"/>
    </row>
    <row r="45" spans="1:35" s="47" customFormat="1" ht="51.75" customHeight="1">
      <c r="A45" s="55"/>
      <c r="B45" s="72"/>
      <c r="C45" s="56"/>
      <c r="D45" s="55"/>
      <c r="E45" s="55"/>
      <c r="F45" s="74" t="s">
        <v>80</v>
      </c>
      <c r="G45" s="73" t="s">
        <v>61</v>
      </c>
      <c r="H45" s="59"/>
      <c r="I45" s="59"/>
      <c r="J45" s="59"/>
      <c r="K45" s="60"/>
      <c r="L45" s="61"/>
      <c r="M45" s="58">
        <f>+$O$11*2</f>
        <v>0.4052</v>
      </c>
      <c r="N45" s="58">
        <f>+M45*1.12506</f>
        <v>0.455874312</v>
      </c>
      <c r="O45" s="58"/>
      <c r="P45" s="58">
        <f>+N45-O45</f>
        <v>0.455874312</v>
      </c>
      <c r="Q45" s="58"/>
      <c r="R45" s="62"/>
      <c r="S45" s="58"/>
      <c r="T45" s="63"/>
      <c r="U45" s="60"/>
      <c r="V45" s="61"/>
      <c r="W45" s="58">
        <f>+$P$11*2</f>
        <v>0.4052</v>
      </c>
      <c r="X45" s="58">
        <f>+W45*1.12506</f>
        <v>0.455874312</v>
      </c>
      <c r="Y45" s="58"/>
      <c r="Z45" s="58">
        <f>+X45-Y45</f>
        <v>0.455874312</v>
      </c>
      <c r="AA45" s="64"/>
      <c r="AB45" s="62"/>
      <c r="AC45" s="58"/>
      <c r="AD45" s="65"/>
      <c r="AE45" s="66"/>
      <c r="AF45" s="66"/>
      <c r="AH45" s="58"/>
      <c r="AI45" s="58"/>
    </row>
    <row r="46" spans="1:35" s="47" customFormat="1" ht="51.75" customHeight="1">
      <c r="A46" s="55"/>
      <c r="B46" s="56"/>
      <c r="C46" s="57"/>
      <c r="D46" s="55"/>
      <c r="E46" s="55"/>
      <c r="F46" s="74"/>
      <c r="G46" s="73"/>
      <c r="H46" s="59"/>
      <c r="I46" s="59"/>
      <c r="J46" s="59"/>
      <c r="K46" s="60"/>
      <c r="L46" s="61"/>
      <c r="M46" s="58"/>
      <c r="N46" s="58"/>
      <c r="O46" s="58"/>
      <c r="P46" s="58">
        <f>+P44+P43+P45</f>
        <v>2.7707530349999998</v>
      </c>
      <c r="Q46" s="58"/>
      <c r="R46" s="62"/>
      <c r="S46" s="58"/>
      <c r="T46" s="63"/>
      <c r="U46" s="60"/>
      <c r="V46" s="61"/>
      <c r="W46" s="64"/>
      <c r="X46" s="58"/>
      <c r="Y46" s="64"/>
      <c r="Z46" s="58">
        <f>+Z44+Z43+Z45</f>
        <v>2.7815536110000001</v>
      </c>
      <c r="AA46" s="64"/>
      <c r="AB46" s="62"/>
      <c r="AC46" s="58"/>
      <c r="AD46" s="65"/>
      <c r="AE46" s="66"/>
      <c r="AF46" s="66"/>
      <c r="AH46" s="58"/>
      <c r="AI46" s="58"/>
    </row>
    <row r="47" spans="1:35" s="47" customFormat="1" ht="51.75" customHeight="1">
      <c r="A47" s="55"/>
      <c r="B47" s="56"/>
      <c r="C47" s="55"/>
      <c r="D47" s="55"/>
      <c r="E47" s="55"/>
      <c r="F47" s="58"/>
      <c r="G47" s="55"/>
      <c r="H47" s="59"/>
      <c r="I47" s="59"/>
      <c r="J47" s="59"/>
      <c r="K47" s="60"/>
      <c r="L47" s="61"/>
      <c r="M47" s="58"/>
      <c r="N47" s="58"/>
      <c r="O47" s="58"/>
      <c r="P47" s="67">
        <f>+P46/R43</f>
        <v>0.65657654857819903</v>
      </c>
      <c r="Q47" s="67">
        <f>1-P47</f>
        <v>0.34342345142180097</v>
      </c>
      <c r="R47" s="62"/>
      <c r="S47" s="58"/>
      <c r="T47" s="63"/>
      <c r="U47" s="60"/>
      <c r="V47" s="61"/>
      <c r="W47" s="64"/>
      <c r="X47" s="64"/>
      <c r="Y47" s="64"/>
      <c r="Z47" s="67">
        <f>+Z46/AB43</f>
        <v>0.65745325524887144</v>
      </c>
      <c r="AA47" s="67">
        <f>1-Z47</f>
        <v>0.34254674475112856</v>
      </c>
      <c r="AB47" s="62"/>
      <c r="AC47" s="58"/>
      <c r="AD47" s="65"/>
      <c r="AE47" s="66"/>
      <c r="AF47" s="66"/>
      <c r="AH47" s="58"/>
      <c r="AI47" s="58"/>
    </row>
    <row r="48" spans="1:35" ht="32.25" customHeight="1"/>
    <row r="49" spans="28:35" ht="39.75" customHeight="1">
      <c r="AD49" s="470"/>
      <c r="AE49" s="470"/>
      <c r="AF49" s="470"/>
      <c r="AG49" s="470"/>
      <c r="AH49" s="69"/>
      <c r="AI49" s="69"/>
    </row>
    <row r="50" spans="28:35" ht="47.25" customHeight="1">
      <c r="AB50" s="471" t="s">
        <v>62</v>
      </c>
      <c r="AC50" s="471"/>
      <c r="AD50" s="462" t="s">
        <v>63</v>
      </c>
      <c r="AE50" s="462"/>
      <c r="AF50" s="462"/>
      <c r="AG50" s="462"/>
      <c r="AH50" s="70">
        <f>+SUM(AH26:AH47)</f>
        <v>1.642587600000045E-2</v>
      </c>
      <c r="AI50" s="70">
        <f>+SUM(AI26:AI47)</f>
        <v>1.0800576000000284E-2</v>
      </c>
    </row>
    <row r="51" spans="28:35" ht="47.25" customHeight="1">
      <c r="AB51" s="471"/>
      <c r="AC51" s="471"/>
      <c r="AD51" s="462" t="s">
        <v>64</v>
      </c>
      <c r="AE51" s="462"/>
      <c r="AF51" s="462"/>
      <c r="AG51" s="462"/>
      <c r="AH51" s="71"/>
      <c r="AI51" s="71"/>
    </row>
    <row r="52" spans="28:35" ht="47.25" customHeight="1">
      <c r="AB52" s="471"/>
      <c r="AC52" s="471"/>
      <c r="AD52" s="462" t="s">
        <v>65</v>
      </c>
      <c r="AE52" s="462"/>
      <c r="AF52" s="462"/>
      <c r="AG52" s="462"/>
      <c r="AH52" s="71">
        <f>+AH51*AH50</f>
        <v>0</v>
      </c>
      <c r="AI52" s="71">
        <f>+AI51*AI50</f>
        <v>0</v>
      </c>
    </row>
    <row r="53" spans="28:35" ht="47.25" customHeight="1">
      <c r="AB53" s="471"/>
      <c r="AC53" s="471"/>
      <c r="AD53" s="462" t="s">
        <v>66</v>
      </c>
      <c r="AE53" s="462"/>
      <c r="AF53" s="462"/>
      <c r="AG53" s="462"/>
      <c r="AH53" s="468">
        <f>+(AH52+AI52)/100000</f>
        <v>0</v>
      </c>
      <c r="AI53" s="469"/>
    </row>
    <row r="54" spans="28:35" ht="47.25" customHeight="1">
      <c r="AB54" s="471"/>
      <c r="AC54" s="471"/>
      <c r="AD54" s="462" t="s">
        <v>67</v>
      </c>
      <c r="AE54" s="462"/>
      <c r="AF54" s="462"/>
      <c r="AG54" s="462"/>
      <c r="AH54" s="468">
        <f>+AH53*100000/1920000</f>
        <v>0</v>
      </c>
      <c r="AI54" s="469"/>
    </row>
  </sheetData>
  <mergeCells count="56">
    <mergeCell ref="C14:E14"/>
    <mergeCell ref="G14:H14"/>
    <mergeCell ref="C15:E15"/>
    <mergeCell ref="C16:E16"/>
    <mergeCell ref="B4:C4"/>
    <mergeCell ref="C7:E7"/>
    <mergeCell ref="G7:H7"/>
    <mergeCell ref="D8:E8"/>
    <mergeCell ref="D10:E10"/>
    <mergeCell ref="G15:H15"/>
    <mergeCell ref="G16:H16"/>
    <mergeCell ref="N8:P8"/>
    <mergeCell ref="D9:E9"/>
    <mergeCell ref="G13:H13"/>
    <mergeCell ref="D11:E11"/>
    <mergeCell ref="D12:E12"/>
    <mergeCell ref="C13:E13"/>
    <mergeCell ref="A23:A25"/>
    <mergeCell ref="B23:B25"/>
    <mergeCell ref="C23:C25"/>
    <mergeCell ref="D23:E23"/>
    <mergeCell ref="F23:F25"/>
    <mergeCell ref="AI24:AI25"/>
    <mergeCell ref="AE23:AE25"/>
    <mergeCell ref="AF23:AF25"/>
    <mergeCell ref="AD52:AG52"/>
    <mergeCell ref="AD53:AG53"/>
    <mergeCell ref="AH54:AI54"/>
    <mergeCell ref="C20:E20"/>
    <mergeCell ref="G20:H20"/>
    <mergeCell ref="C21:E21"/>
    <mergeCell ref="G21:H21"/>
    <mergeCell ref="AD49:AG49"/>
    <mergeCell ref="AB50:AC54"/>
    <mergeCell ref="AD50:AG50"/>
    <mergeCell ref="AD51:AG51"/>
    <mergeCell ref="AH23:AI23"/>
    <mergeCell ref="AH53:AI53"/>
    <mergeCell ref="D24:D25"/>
    <mergeCell ref="E24:E25"/>
    <mergeCell ref="H24:H25"/>
    <mergeCell ref="I24:I25"/>
    <mergeCell ref="AH24:AH25"/>
    <mergeCell ref="D17:E17"/>
    <mergeCell ref="C18:E18"/>
    <mergeCell ref="G18:H18"/>
    <mergeCell ref="AD54:AG54"/>
    <mergeCell ref="K23:Q23"/>
    <mergeCell ref="R23:R24"/>
    <mergeCell ref="S23:S24"/>
    <mergeCell ref="U23:AC23"/>
    <mergeCell ref="G23:G25"/>
    <mergeCell ref="H23:J23"/>
    <mergeCell ref="J24:J25"/>
    <mergeCell ref="C19:E19"/>
    <mergeCell ref="G19:H19"/>
  </mergeCells>
  <phoneticPr fontId="42" type="noConversion"/>
  <printOptions horizontalCentered="1"/>
  <pageMargins left="0" right="0" top="0" bottom="0" header="0" footer="0"/>
  <pageSetup paperSize="8" scale="19" orientation="landscape" horizontalDpi="4294967295" verticalDpi="300" r:id="rId1"/>
  <headerFooter alignWithMargins="0">
    <oddHeader>&amp;R&amp;D</oddHeader>
    <oddFooter>Page &amp;P&amp;RCENTURY 01.06.2008.xls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pageSetUpPr fitToPage="1"/>
  </sheetPr>
  <dimension ref="A1:R19"/>
  <sheetViews>
    <sheetView topLeftCell="B1" workbookViewId="0">
      <selection activeCell="M8" sqref="M8:Q8"/>
    </sheetView>
  </sheetViews>
  <sheetFormatPr defaultRowHeight="14.4"/>
  <cols>
    <col min="1" max="1" width="27.44140625" style="420" hidden="1" customWidth="1"/>
    <col min="2" max="2" width="5.5546875" style="420" bestFit="1" customWidth="1"/>
    <col min="3" max="3" width="12" style="420" bestFit="1" customWidth="1"/>
    <col min="4" max="4" width="5.109375" style="420" bestFit="1" customWidth="1"/>
    <col min="5" max="5" width="6.109375" style="420" bestFit="1" customWidth="1"/>
    <col min="6" max="6" width="7.5546875" style="420" bestFit="1" customWidth="1"/>
    <col min="7" max="7" width="16.109375" style="420" bestFit="1" customWidth="1"/>
    <col min="8" max="8" width="31.6640625" style="420" bestFit="1" customWidth="1"/>
    <col min="9" max="9" width="9.109375" style="420"/>
    <col min="10" max="10" width="5.44140625" style="420" bestFit="1" customWidth="1"/>
    <col min="11" max="11" width="10.44140625" style="420" bestFit="1" customWidth="1"/>
    <col min="12" max="12" width="14" style="420" customWidth="1"/>
    <col min="13" max="13" width="12.88671875" style="420" bestFit="1" customWidth="1"/>
    <col min="14" max="17" width="9.109375" style="420"/>
    <col min="18" max="18" width="39.33203125" style="420" customWidth="1"/>
    <col min="19" max="257" width="9.109375" style="420"/>
    <col min="258" max="258" width="5.5546875" style="420" bestFit="1" customWidth="1"/>
    <col min="259" max="259" width="12" style="420" bestFit="1" customWidth="1"/>
    <col min="260" max="260" width="5.109375" style="420" bestFit="1" customWidth="1"/>
    <col min="261" max="261" width="6.109375" style="420" bestFit="1" customWidth="1"/>
    <col min="262" max="262" width="7.5546875" style="420" bestFit="1" customWidth="1"/>
    <col min="263" max="263" width="16.109375" style="420" bestFit="1" customWidth="1"/>
    <col min="264" max="264" width="31.6640625" style="420" bestFit="1" customWidth="1"/>
    <col min="265" max="265" width="9.109375" style="420"/>
    <col min="266" max="266" width="5.44140625" style="420" bestFit="1" customWidth="1"/>
    <col min="267" max="267" width="10.44140625" style="420" bestFit="1" customWidth="1"/>
    <col min="268" max="268" width="29.88671875" style="420" bestFit="1" customWidth="1"/>
    <col min="269" max="269" width="12.88671875" style="420" bestFit="1" customWidth="1"/>
    <col min="270" max="513" width="9.109375" style="420"/>
    <col min="514" max="514" width="5.5546875" style="420" bestFit="1" customWidth="1"/>
    <col min="515" max="515" width="12" style="420" bestFit="1" customWidth="1"/>
    <col min="516" max="516" width="5.109375" style="420" bestFit="1" customWidth="1"/>
    <col min="517" max="517" width="6.109375" style="420" bestFit="1" customWidth="1"/>
    <col min="518" max="518" width="7.5546875" style="420" bestFit="1" customWidth="1"/>
    <col min="519" max="519" width="16.109375" style="420" bestFit="1" customWidth="1"/>
    <col min="520" max="520" width="31.6640625" style="420" bestFit="1" customWidth="1"/>
    <col min="521" max="521" width="9.109375" style="420"/>
    <col min="522" max="522" width="5.44140625" style="420" bestFit="1" customWidth="1"/>
    <col min="523" max="523" width="10.44140625" style="420" bestFit="1" customWidth="1"/>
    <col min="524" max="524" width="29.88671875" style="420" bestFit="1" customWidth="1"/>
    <col min="525" max="525" width="12.88671875" style="420" bestFit="1" customWidth="1"/>
    <col min="526" max="769" width="9.109375" style="420"/>
    <col min="770" max="770" width="5.5546875" style="420" bestFit="1" customWidth="1"/>
    <col min="771" max="771" width="12" style="420" bestFit="1" customWidth="1"/>
    <col min="772" max="772" width="5.109375" style="420" bestFit="1" customWidth="1"/>
    <col min="773" max="773" width="6.109375" style="420" bestFit="1" customWidth="1"/>
    <col min="774" max="774" width="7.5546875" style="420" bestFit="1" customWidth="1"/>
    <col min="775" max="775" width="16.109375" style="420" bestFit="1" customWidth="1"/>
    <col min="776" max="776" width="31.6640625" style="420" bestFit="1" customWidth="1"/>
    <col min="777" max="777" width="9.109375" style="420"/>
    <col min="778" max="778" width="5.44140625" style="420" bestFit="1" customWidth="1"/>
    <col min="779" max="779" width="10.44140625" style="420" bestFit="1" customWidth="1"/>
    <col min="780" max="780" width="29.88671875" style="420" bestFit="1" customWidth="1"/>
    <col min="781" max="781" width="12.88671875" style="420" bestFit="1" customWidth="1"/>
    <col min="782" max="1025" width="9.109375" style="420"/>
    <col min="1026" max="1026" width="5.5546875" style="420" bestFit="1" customWidth="1"/>
    <col min="1027" max="1027" width="12" style="420" bestFit="1" customWidth="1"/>
    <col min="1028" max="1028" width="5.109375" style="420" bestFit="1" customWidth="1"/>
    <col min="1029" max="1029" width="6.109375" style="420" bestFit="1" customWidth="1"/>
    <col min="1030" max="1030" width="7.5546875" style="420" bestFit="1" customWidth="1"/>
    <col min="1031" max="1031" width="16.109375" style="420" bestFit="1" customWidth="1"/>
    <col min="1032" max="1032" width="31.6640625" style="420" bestFit="1" customWidth="1"/>
    <col min="1033" max="1033" width="9.109375" style="420"/>
    <col min="1034" max="1034" width="5.44140625" style="420" bestFit="1" customWidth="1"/>
    <col min="1035" max="1035" width="10.44140625" style="420" bestFit="1" customWidth="1"/>
    <col min="1036" max="1036" width="29.88671875" style="420" bestFit="1" customWidth="1"/>
    <col min="1037" max="1037" width="12.88671875" style="420" bestFit="1" customWidth="1"/>
    <col min="1038" max="1281" width="9.109375" style="420"/>
    <col min="1282" max="1282" width="5.5546875" style="420" bestFit="1" customWidth="1"/>
    <col min="1283" max="1283" width="12" style="420" bestFit="1" customWidth="1"/>
    <col min="1284" max="1284" width="5.109375" style="420" bestFit="1" customWidth="1"/>
    <col min="1285" max="1285" width="6.109375" style="420" bestFit="1" customWidth="1"/>
    <col min="1286" max="1286" width="7.5546875" style="420" bestFit="1" customWidth="1"/>
    <col min="1287" max="1287" width="16.109375" style="420" bestFit="1" customWidth="1"/>
    <col min="1288" max="1288" width="31.6640625" style="420" bestFit="1" customWidth="1"/>
    <col min="1289" max="1289" width="9.109375" style="420"/>
    <col min="1290" max="1290" width="5.44140625" style="420" bestFit="1" customWidth="1"/>
    <col min="1291" max="1291" width="10.44140625" style="420" bestFit="1" customWidth="1"/>
    <col min="1292" max="1292" width="29.88671875" style="420" bestFit="1" customWidth="1"/>
    <col min="1293" max="1293" width="12.88671875" style="420" bestFit="1" customWidth="1"/>
    <col min="1294" max="1537" width="9.109375" style="420"/>
    <col min="1538" max="1538" width="5.5546875" style="420" bestFit="1" customWidth="1"/>
    <col min="1539" max="1539" width="12" style="420" bestFit="1" customWidth="1"/>
    <col min="1540" max="1540" width="5.109375" style="420" bestFit="1" customWidth="1"/>
    <col min="1541" max="1541" width="6.109375" style="420" bestFit="1" customWidth="1"/>
    <col min="1542" max="1542" width="7.5546875" style="420" bestFit="1" customWidth="1"/>
    <col min="1543" max="1543" width="16.109375" style="420" bestFit="1" customWidth="1"/>
    <col min="1544" max="1544" width="31.6640625" style="420" bestFit="1" customWidth="1"/>
    <col min="1545" max="1545" width="9.109375" style="420"/>
    <col min="1546" max="1546" width="5.44140625" style="420" bestFit="1" customWidth="1"/>
    <col min="1547" max="1547" width="10.44140625" style="420" bestFit="1" customWidth="1"/>
    <col min="1548" max="1548" width="29.88671875" style="420" bestFit="1" customWidth="1"/>
    <col min="1549" max="1549" width="12.88671875" style="420" bestFit="1" customWidth="1"/>
    <col min="1550" max="1793" width="9.109375" style="420"/>
    <col min="1794" max="1794" width="5.5546875" style="420" bestFit="1" customWidth="1"/>
    <col min="1795" max="1795" width="12" style="420" bestFit="1" customWidth="1"/>
    <col min="1796" max="1796" width="5.109375" style="420" bestFit="1" customWidth="1"/>
    <col min="1797" max="1797" width="6.109375" style="420" bestFit="1" customWidth="1"/>
    <col min="1798" max="1798" width="7.5546875" style="420" bestFit="1" customWidth="1"/>
    <col min="1799" max="1799" width="16.109375" style="420" bestFit="1" customWidth="1"/>
    <col min="1800" max="1800" width="31.6640625" style="420" bestFit="1" customWidth="1"/>
    <col min="1801" max="1801" width="9.109375" style="420"/>
    <col min="1802" max="1802" width="5.44140625" style="420" bestFit="1" customWidth="1"/>
    <col min="1803" max="1803" width="10.44140625" style="420" bestFit="1" customWidth="1"/>
    <col min="1804" max="1804" width="29.88671875" style="420" bestFit="1" customWidth="1"/>
    <col min="1805" max="1805" width="12.88671875" style="420" bestFit="1" customWidth="1"/>
    <col min="1806" max="2049" width="9.109375" style="420"/>
    <col min="2050" max="2050" width="5.5546875" style="420" bestFit="1" customWidth="1"/>
    <col min="2051" max="2051" width="12" style="420" bestFit="1" customWidth="1"/>
    <col min="2052" max="2052" width="5.109375" style="420" bestFit="1" customWidth="1"/>
    <col min="2053" max="2053" width="6.109375" style="420" bestFit="1" customWidth="1"/>
    <col min="2054" max="2054" width="7.5546875" style="420" bestFit="1" customWidth="1"/>
    <col min="2055" max="2055" width="16.109375" style="420" bestFit="1" customWidth="1"/>
    <col min="2056" max="2056" width="31.6640625" style="420" bestFit="1" customWidth="1"/>
    <col min="2057" max="2057" width="9.109375" style="420"/>
    <col min="2058" max="2058" width="5.44140625" style="420" bestFit="1" customWidth="1"/>
    <col min="2059" max="2059" width="10.44140625" style="420" bestFit="1" customWidth="1"/>
    <col min="2060" max="2060" width="29.88671875" style="420" bestFit="1" customWidth="1"/>
    <col min="2061" max="2061" width="12.88671875" style="420" bestFit="1" customWidth="1"/>
    <col min="2062" max="2305" width="9.109375" style="420"/>
    <col min="2306" max="2306" width="5.5546875" style="420" bestFit="1" customWidth="1"/>
    <col min="2307" max="2307" width="12" style="420" bestFit="1" customWidth="1"/>
    <col min="2308" max="2308" width="5.109375" style="420" bestFit="1" customWidth="1"/>
    <col min="2309" max="2309" width="6.109375" style="420" bestFit="1" customWidth="1"/>
    <col min="2310" max="2310" width="7.5546875" style="420" bestFit="1" customWidth="1"/>
    <col min="2311" max="2311" width="16.109375" style="420" bestFit="1" customWidth="1"/>
    <col min="2312" max="2312" width="31.6640625" style="420" bestFit="1" customWidth="1"/>
    <col min="2313" max="2313" width="9.109375" style="420"/>
    <col min="2314" max="2314" width="5.44140625" style="420" bestFit="1" customWidth="1"/>
    <col min="2315" max="2315" width="10.44140625" style="420" bestFit="1" customWidth="1"/>
    <col min="2316" max="2316" width="29.88671875" style="420" bestFit="1" customWidth="1"/>
    <col min="2317" max="2317" width="12.88671875" style="420" bestFit="1" customWidth="1"/>
    <col min="2318" max="2561" width="9.109375" style="420"/>
    <col min="2562" max="2562" width="5.5546875" style="420" bestFit="1" customWidth="1"/>
    <col min="2563" max="2563" width="12" style="420" bestFit="1" customWidth="1"/>
    <col min="2564" max="2564" width="5.109375" style="420" bestFit="1" customWidth="1"/>
    <col min="2565" max="2565" width="6.109375" style="420" bestFit="1" customWidth="1"/>
    <col min="2566" max="2566" width="7.5546875" style="420" bestFit="1" customWidth="1"/>
    <col min="2567" max="2567" width="16.109375" style="420" bestFit="1" customWidth="1"/>
    <col min="2568" max="2568" width="31.6640625" style="420" bestFit="1" customWidth="1"/>
    <col min="2569" max="2569" width="9.109375" style="420"/>
    <col min="2570" max="2570" width="5.44140625" style="420" bestFit="1" customWidth="1"/>
    <col min="2571" max="2571" width="10.44140625" style="420" bestFit="1" customWidth="1"/>
    <col min="2572" max="2572" width="29.88671875" style="420" bestFit="1" customWidth="1"/>
    <col min="2573" max="2573" width="12.88671875" style="420" bestFit="1" customWidth="1"/>
    <col min="2574" max="2817" width="9.109375" style="420"/>
    <col min="2818" max="2818" width="5.5546875" style="420" bestFit="1" customWidth="1"/>
    <col min="2819" max="2819" width="12" style="420" bestFit="1" customWidth="1"/>
    <col min="2820" max="2820" width="5.109375" style="420" bestFit="1" customWidth="1"/>
    <col min="2821" max="2821" width="6.109375" style="420" bestFit="1" customWidth="1"/>
    <col min="2822" max="2822" width="7.5546875" style="420" bestFit="1" customWidth="1"/>
    <col min="2823" max="2823" width="16.109375" style="420" bestFit="1" customWidth="1"/>
    <col min="2824" max="2824" width="31.6640625" style="420" bestFit="1" customWidth="1"/>
    <col min="2825" max="2825" width="9.109375" style="420"/>
    <col min="2826" max="2826" width="5.44140625" style="420" bestFit="1" customWidth="1"/>
    <col min="2827" max="2827" width="10.44140625" style="420" bestFit="1" customWidth="1"/>
    <col min="2828" max="2828" width="29.88671875" style="420" bestFit="1" customWidth="1"/>
    <col min="2829" max="2829" width="12.88671875" style="420" bestFit="1" customWidth="1"/>
    <col min="2830" max="3073" width="9.109375" style="420"/>
    <col min="3074" max="3074" width="5.5546875" style="420" bestFit="1" customWidth="1"/>
    <col min="3075" max="3075" width="12" style="420" bestFit="1" customWidth="1"/>
    <col min="3076" max="3076" width="5.109375" style="420" bestFit="1" customWidth="1"/>
    <col min="3077" max="3077" width="6.109375" style="420" bestFit="1" customWidth="1"/>
    <col min="3078" max="3078" width="7.5546875" style="420" bestFit="1" customWidth="1"/>
    <col min="3079" max="3079" width="16.109375" style="420" bestFit="1" customWidth="1"/>
    <col min="3080" max="3080" width="31.6640625" style="420" bestFit="1" customWidth="1"/>
    <col min="3081" max="3081" width="9.109375" style="420"/>
    <col min="3082" max="3082" width="5.44140625" style="420" bestFit="1" customWidth="1"/>
    <col min="3083" max="3083" width="10.44140625" style="420" bestFit="1" customWidth="1"/>
    <col min="3084" max="3084" width="29.88671875" style="420" bestFit="1" customWidth="1"/>
    <col min="3085" max="3085" width="12.88671875" style="420" bestFit="1" customWidth="1"/>
    <col min="3086" max="3329" width="9.109375" style="420"/>
    <col min="3330" max="3330" width="5.5546875" style="420" bestFit="1" customWidth="1"/>
    <col min="3331" max="3331" width="12" style="420" bestFit="1" customWidth="1"/>
    <col min="3332" max="3332" width="5.109375" style="420" bestFit="1" customWidth="1"/>
    <col min="3333" max="3333" width="6.109375" style="420" bestFit="1" customWidth="1"/>
    <col min="3334" max="3334" width="7.5546875" style="420" bestFit="1" customWidth="1"/>
    <col min="3335" max="3335" width="16.109375" style="420" bestFit="1" customWidth="1"/>
    <col min="3336" max="3336" width="31.6640625" style="420" bestFit="1" customWidth="1"/>
    <col min="3337" max="3337" width="9.109375" style="420"/>
    <col min="3338" max="3338" width="5.44140625" style="420" bestFit="1" customWidth="1"/>
    <col min="3339" max="3339" width="10.44140625" style="420" bestFit="1" customWidth="1"/>
    <col min="3340" max="3340" width="29.88671875" style="420" bestFit="1" customWidth="1"/>
    <col min="3341" max="3341" width="12.88671875" style="420" bestFit="1" customWidth="1"/>
    <col min="3342" max="3585" width="9.109375" style="420"/>
    <col min="3586" max="3586" width="5.5546875" style="420" bestFit="1" customWidth="1"/>
    <col min="3587" max="3587" width="12" style="420" bestFit="1" customWidth="1"/>
    <col min="3588" max="3588" width="5.109375" style="420" bestFit="1" customWidth="1"/>
    <col min="3589" max="3589" width="6.109375" style="420" bestFit="1" customWidth="1"/>
    <col min="3590" max="3590" width="7.5546875" style="420" bestFit="1" customWidth="1"/>
    <col min="3591" max="3591" width="16.109375" style="420" bestFit="1" customWidth="1"/>
    <col min="3592" max="3592" width="31.6640625" style="420" bestFit="1" customWidth="1"/>
    <col min="3593" max="3593" width="9.109375" style="420"/>
    <col min="3594" max="3594" width="5.44140625" style="420" bestFit="1" customWidth="1"/>
    <col min="3595" max="3595" width="10.44140625" style="420" bestFit="1" customWidth="1"/>
    <col min="3596" max="3596" width="29.88671875" style="420" bestFit="1" customWidth="1"/>
    <col min="3597" max="3597" width="12.88671875" style="420" bestFit="1" customWidth="1"/>
    <col min="3598" max="3841" width="9.109375" style="420"/>
    <col min="3842" max="3842" width="5.5546875" style="420" bestFit="1" customWidth="1"/>
    <col min="3843" max="3843" width="12" style="420" bestFit="1" customWidth="1"/>
    <col min="3844" max="3844" width="5.109375" style="420" bestFit="1" customWidth="1"/>
    <col min="3845" max="3845" width="6.109375" style="420" bestFit="1" customWidth="1"/>
    <col min="3846" max="3846" width="7.5546875" style="420" bestFit="1" customWidth="1"/>
    <col min="3847" max="3847" width="16.109375" style="420" bestFit="1" customWidth="1"/>
    <col min="3848" max="3848" width="31.6640625" style="420" bestFit="1" customWidth="1"/>
    <col min="3849" max="3849" width="9.109375" style="420"/>
    <col min="3850" max="3850" width="5.44140625" style="420" bestFit="1" customWidth="1"/>
    <col min="3851" max="3851" width="10.44140625" style="420" bestFit="1" customWidth="1"/>
    <col min="3852" max="3852" width="29.88671875" style="420" bestFit="1" customWidth="1"/>
    <col min="3853" max="3853" width="12.88671875" style="420" bestFit="1" customWidth="1"/>
    <col min="3854" max="4097" width="9.109375" style="420"/>
    <col min="4098" max="4098" width="5.5546875" style="420" bestFit="1" customWidth="1"/>
    <col min="4099" max="4099" width="12" style="420" bestFit="1" customWidth="1"/>
    <col min="4100" max="4100" width="5.109375" style="420" bestFit="1" customWidth="1"/>
    <col min="4101" max="4101" width="6.109375" style="420" bestFit="1" customWidth="1"/>
    <col min="4102" max="4102" width="7.5546875" style="420" bestFit="1" customWidth="1"/>
    <col min="4103" max="4103" width="16.109375" style="420" bestFit="1" customWidth="1"/>
    <col min="4104" max="4104" width="31.6640625" style="420" bestFit="1" customWidth="1"/>
    <col min="4105" max="4105" width="9.109375" style="420"/>
    <col min="4106" max="4106" width="5.44140625" style="420" bestFit="1" customWidth="1"/>
    <col min="4107" max="4107" width="10.44140625" style="420" bestFit="1" customWidth="1"/>
    <col min="4108" max="4108" width="29.88671875" style="420" bestFit="1" customWidth="1"/>
    <col min="4109" max="4109" width="12.88671875" style="420" bestFit="1" customWidth="1"/>
    <col min="4110" max="4353" width="9.109375" style="420"/>
    <col min="4354" max="4354" width="5.5546875" style="420" bestFit="1" customWidth="1"/>
    <col min="4355" max="4355" width="12" style="420" bestFit="1" customWidth="1"/>
    <col min="4356" max="4356" width="5.109375" style="420" bestFit="1" customWidth="1"/>
    <col min="4357" max="4357" width="6.109375" style="420" bestFit="1" customWidth="1"/>
    <col min="4358" max="4358" width="7.5546875" style="420" bestFit="1" customWidth="1"/>
    <col min="4359" max="4359" width="16.109375" style="420" bestFit="1" customWidth="1"/>
    <col min="4360" max="4360" width="31.6640625" style="420" bestFit="1" customWidth="1"/>
    <col min="4361" max="4361" width="9.109375" style="420"/>
    <col min="4362" max="4362" width="5.44140625" style="420" bestFit="1" customWidth="1"/>
    <col min="4363" max="4363" width="10.44140625" style="420" bestFit="1" customWidth="1"/>
    <col min="4364" max="4364" width="29.88671875" style="420" bestFit="1" customWidth="1"/>
    <col min="4365" max="4365" width="12.88671875" style="420" bestFit="1" customWidth="1"/>
    <col min="4366" max="4609" width="9.109375" style="420"/>
    <col min="4610" max="4610" width="5.5546875" style="420" bestFit="1" customWidth="1"/>
    <col min="4611" max="4611" width="12" style="420" bestFit="1" customWidth="1"/>
    <col min="4612" max="4612" width="5.109375" style="420" bestFit="1" customWidth="1"/>
    <col min="4613" max="4613" width="6.109375" style="420" bestFit="1" customWidth="1"/>
    <col min="4614" max="4614" width="7.5546875" style="420" bestFit="1" customWidth="1"/>
    <col min="4615" max="4615" width="16.109375" style="420" bestFit="1" customWidth="1"/>
    <col min="4616" max="4616" width="31.6640625" style="420" bestFit="1" customWidth="1"/>
    <col min="4617" max="4617" width="9.109375" style="420"/>
    <col min="4618" max="4618" width="5.44140625" style="420" bestFit="1" customWidth="1"/>
    <col min="4619" max="4619" width="10.44140625" style="420" bestFit="1" customWidth="1"/>
    <col min="4620" max="4620" width="29.88671875" style="420" bestFit="1" customWidth="1"/>
    <col min="4621" max="4621" width="12.88671875" style="420" bestFit="1" customWidth="1"/>
    <col min="4622" max="4865" width="9.109375" style="420"/>
    <col min="4866" max="4866" width="5.5546875" style="420" bestFit="1" customWidth="1"/>
    <col min="4867" max="4867" width="12" style="420" bestFit="1" customWidth="1"/>
    <col min="4868" max="4868" width="5.109375" style="420" bestFit="1" customWidth="1"/>
    <col min="4869" max="4869" width="6.109375" style="420" bestFit="1" customWidth="1"/>
    <col min="4870" max="4870" width="7.5546875" style="420" bestFit="1" customWidth="1"/>
    <col min="4871" max="4871" width="16.109375" style="420" bestFit="1" customWidth="1"/>
    <col min="4872" max="4872" width="31.6640625" style="420" bestFit="1" customWidth="1"/>
    <col min="4873" max="4873" width="9.109375" style="420"/>
    <col min="4874" max="4874" width="5.44140625" style="420" bestFit="1" customWidth="1"/>
    <col min="4875" max="4875" width="10.44140625" style="420" bestFit="1" customWidth="1"/>
    <col min="4876" max="4876" width="29.88671875" style="420" bestFit="1" customWidth="1"/>
    <col min="4877" max="4877" width="12.88671875" style="420" bestFit="1" customWidth="1"/>
    <col min="4878" max="5121" width="9.109375" style="420"/>
    <col min="5122" max="5122" width="5.5546875" style="420" bestFit="1" customWidth="1"/>
    <col min="5123" max="5123" width="12" style="420" bestFit="1" customWidth="1"/>
    <col min="5124" max="5124" width="5.109375" style="420" bestFit="1" customWidth="1"/>
    <col min="5125" max="5125" width="6.109375" style="420" bestFit="1" customWidth="1"/>
    <col min="5126" max="5126" width="7.5546875" style="420" bestFit="1" customWidth="1"/>
    <col min="5127" max="5127" width="16.109375" style="420" bestFit="1" customWidth="1"/>
    <col min="5128" max="5128" width="31.6640625" style="420" bestFit="1" customWidth="1"/>
    <col min="5129" max="5129" width="9.109375" style="420"/>
    <col min="5130" max="5130" width="5.44140625" style="420" bestFit="1" customWidth="1"/>
    <col min="5131" max="5131" width="10.44140625" style="420" bestFit="1" customWidth="1"/>
    <col min="5132" max="5132" width="29.88671875" style="420" bestFit="1" customWidth="1"/>
    <col min="5133" max="5133" width="12.88671875" style="420" bestFit="1" customWidth="1"/>
    <col min="5134" max="5377" width="9.109375" style="420"/>
    <col min="5378" max="5378" width="5.5546875" style="420" bestFit="1" customWidth="1"/>
    <col min="5379" max="5379" width="12" style="420" bestFit="1" customWidth="1"/>
    <col min="5380" max="5380" width="5.109375" style="420" bestFit="1" customWidth="1"/>
    <col min="5381" max="5381" width="6.109375" style="420" bestFit="1" customWidth="1"/>
    <col min="5382" max="5382" width="7.5546875" style="420" bestFit="1" customWidth="1"/>
    <col min="5383" max="5383" width="16.109375" style="420" bestFit="1" customWidth="1"/>
    <col min="5384" max="5384" width="31.6640625" style="420" bestFit="1" customWidth="1"/>
    <col min="5385" max="5385" width="9.109375" style="420"/>
    <col min="5386" max="5386" width="5.44140625" style="420" bestFit="1" customWidth="1"/>
    <col min="5387" max="5387" width="10.44140625" style="420" bestFit="1" customWidth="1"/>
    <col min="5388" max="5388" width="29.88671875" style="420" bestFit="1" customWidth="1"/>
    <col min="5389" max="5389" width="12.88671875" style="420" bestFit="1" customWidth="1"/>
    <col min="5390" max="5633" width="9.109375" style="420"/>
    <col min="5634" max="5634" width="5.5546875" style="420" bestFit="1" customWidth="1"/>
    <col min="5635" max="5635" width="12" style="420" bestFit="1" customWidth="1"/>
    <col min="5636" max="5636" width="5.109375" style="420" bestFit="1" customWidth="1"/>
    <col min="5637" max="5637" width="6.109375" style="420" bestFit="1" customWidth="1"/>
    <col min="5638" max="5638" width="7.5546875" style="420" bestFit="1" customWidth="1"/>
    <col min="5639" max="5639" width="16.109375" style="420" bestFit="1" customWidth="1"/>
    <col min="5640" max="5640" width="31.6640625" style="420" bestFit="1" customWidth="1"/>
    <col min="5641" max="5641" width="9.109375" style="420"/>
    <col min="5642" max="5642" width="5.44140625" style="420" bestFit="1" customWidth="1"/>
    <col min="5643" max="5643" width="10.44140625" style="420" bestFit="1" customWidth="1"/>
    <col min="5644" max="5644" width="29.88671875" style="420" bestFit="1" customWidth="1"/>
    <col min="5645" max="5645" width="12.88671875" style="420" bestFit="1" customWidth="1"/>
    <col min="5646" max="5889" width="9.109375" style="420"/>
    <col min="5890" max="5890" width="5.5546875" style="420" bestFit="1" customWidth="1"/>
    <col min="5891" max="5891" width="12" style="420" bestFit="1" customWidth="1"/>
    <col min="5892" max="5892" width="5.109375" style="420" bestFit="1" customWidth="1"/>
    <col min="5893" max="5893" width="6.109375" style="420" bestFit="1" customWidth="1"/>
    <col min="5894" max="5894" width="7.5546875" style="420" bestFit="1" customWidth="1"/>
    <col min="5895" max="5895" width="16.109375" style="420" bestFit="1" customWidth="1"/>
    <col min="5896" max="5896" width="31.6640625" style="420" bestFit="1" customWidth="1"/>
    <col min="5897" max="5897" width="9.109375" style="420"/>
    <col min="5898" max="5898" width="5.44140625" style="420" bestFit="1" customWidth="1"/>
    <col min="5899" max="5899" width="10.44140625" style="420" bestFit="1" customWidth="1"/>
    <col min="5900" max="5900" width="29.88671875" style="420" bestFit="1" customWidth="1"/>
    <col min="5901" max="5901" width="12.88671875" style="420" bestFit="1" customWidth="1"/>
    <col min="5902" max="6145" width="9.109375" style="420"/>
    <col min="6146" max="6146" width="5.5546875" style="420" bestFit="1" customWidth="1"/>
    <col min="6147" max="6147" width="12" style="420" bestFit="1" customWidth="1"/>
    <col min="6148" max="6148" width="5.109375" style="420" bestFit="1" customWidth="1"/>
    <col min="6149" max="6149" width="6.109375" style="420" bestFit="1" customWidth="1"/>
    <col min="6150" max="6150" width="7.5546875" style="420" bestFit="1" customWidth="1"/>
    <col min="6151" max="6151" width="16.109375" style="420" bestFit="1" customWidth="1"/>
    <col min="6152" max="6152" width="31.6640625" style="420" bestFit="1" customWidth="1"/>
    <col min="6153" max="6153" width="9.109375" style="420"/>
    <col min="6154" max="6154" width="5.44140625" style="420" bestFit="1" customWidth="1"/>
    <col min="6155" max="6155" width="10.44140625" style="420" bestFit="1" customWidth="1"/>
    <col min="6156" max="6156" width="29.88671875" style="420" bestFit="1" customWidth="1"/>
    <col min="6157" max="6157" width="12.88671875" style="420" bestFit="1" customWidth="1"/>
    <col min="6158" max="6401" width="9.109375" style="420"/>
    <col min="6402" max="6402" width="5.5546875" style="420" bestFit="1" customWidth="1"/>
    <col min="6403" max="6403" width="12" style="420" bestFit="1" customWidth="1"/>
    <col min="6404" max="6404" width="5.109375" style="420" bestFit="1" customWidth="1"/>
    <col min="6405" max="6405" width="6.109375" style="420" bestFit="1" customWidth="1"/>
    <col min="6406" max="6406" width="7.5546875" style="420" bestFit="1" customWidth="1"/>
    <col min="6407" max="6407" width="16.109375" style="420" bestFit="1" customWidth="1"/>
    <col min="6408" max="6408" width="31.6640625" style="420" bestFit="1" customWidth="1"/>
    <col min="6409" max="6409" width="9.109375" style="420"/>
    <col min="6410" max="6410" width="5.44140625" style="420" bestFit="1" customWidth="1"/>
    <col min="6411" max="6411" width="10.44140625" style="420" bestFit="1" customWidth="1"/>
    <col min="6412" max="6412" width="29.88671875" style="420" bestFit="1" customWidth="1"/>
    <col min="6413" max="6413" width="12.88671875" style="420" bestFit="1" customWidth="1"/>
    <col min="6414" max="6657" width="9.109375" style="420"/>
    <col min="6658" max="6658" width="5.5546875" style="420" bestFit="1" customWidth="1"/>
    <col min="6659" max="6659" width="12" style="420" bestFit="1" customWidth="1"/>
    <col min="6660" max="6660" width="5.109375" style="420" bestFit="1" customWidth="1"/>
    <col min="6661" max="6661" width="6.109375" style="420" bestFit="1" customWidth="1"/>
    <col min="6662" max="6662" width="7.5546875" style="420" bestFit="1" customWidth="1"/>
    <col min="6663" max="6663" width="16.109375" style="420" bestFit="1" customWidth="1"/>
    <col min="6664" max="6664" width="31.6640625" style="420" bestFit="1" customWidth="1"/>
    <col min="6665" max="6665" width="9.109375" style="420"/>
    <col min="6666" max="6666" width="5.44140625" style="420" bestFit="1" customWidth="1"/>
    <col min="6667" max="6667" width="10.44140625" style="420" bestFit="1" customWidth="1"/>
    <col min="6668" max="6668" width="29.88671875" style="420" bestFit="1" customWidth="1"/>
    <col min="6669" max="6669" width="12.88671875" style="420" bestFit="1" customWidth="1"/>
    <col min="6670" max="6913" width="9.109375" style="420"/>
    <col min="6914" max="6914" width="5.5546875" style="420" bestFit="1" customWidth="1"/>
    <col min="6915" max="6915" width="12" style="420" bestFit="1" customWidth="1"/>
    <col min="6916" max="6916" width="5.109375" style="420" bestFit="1" customWidth="1"/>
    <col min="6917" max="6917" width="6.109375" style="420" bestFit="1" customWidth="1"/>
    <col min="6918" max="6918" width="7.5546875" style="420" bestFit="1" customWidth="1"/>
    <col min="6919" max="6919" width="16.109375" style="420" bestFit="1" customWidth="1"/>
    <col min="6920" max="6920" width="31.6640625" style="420" bestFit="1" customWidth="1"/>
    <col min="6921" max="6921" width="9.109375" style="420"/>
    <col min="6922" max="6922" width="5.44140625" style="420" bestFit="1" customWidth="1"/>
    <col min="6923" max="6923" width="10.44140625" style="420" bestFit="1" customWidth="1"/>
    <col min="6924" max="6924" width="29.88671875" style="420" bestFit="1" customWidth="1"/>
    <col min="6925" max="6925" width="12.88671875" style="420" bestFit="1" customWidth="1"/>
    <col min="6926" max="7169" width="9.109375" style="420"/>
    <col min="7170" max="7170" width="5.5546875" style="420" bestFit="1" customWidth="1"/>
    <col min="7171" max="7171" width="12" style="420" bestFit="1" customWidth="1"/>
    <col min="7172" max="7172" width="5.109375" style="420" bestFit="1" customWidth="1"/>
    <col min="7173" max="7173" width="6.109375" style="420" bestFit="1" customWidth="1"/>
    <col min="7174" max="7174" width="7.5546875" style="420" bestFit="1" customWidth="1"/>
    <col min="7175" max="7175" width="16.109375" style="420" bestFit="1" customWidth="1"/>
    <col min="7176" max="7176" width="31.6640625" style="420" bestFit="1" customWidth="1"/>
    <col min="7177" max="7177" width="9.109375" style="420"/>
    <col min="7178" max="7178" width="5.44140625" style="420" bestFit="1" customWidth="1"/>
    <col min="7179" max="7179" width="10.44140625" style="420" bestFit="1" customWidth="1"/>
    <col min="7180" max="7180" width="29.88671875" style="420" bestFit="1" customWidth="1"/>
    <col min="7181" max="7181" width="12.88671875" style="420" bestFit="1" customWidth="1"/>
    <col min="7182" max="7425" width="9.109375" style="420"/>
    <col min="7426" max="7426" width="5.5546875" style="420" bestFit="1" customWidth="1"/>
    <col min="7427" max="7427" width="12" style="420" bestFit="1" customWidth="1"/>
    <col min="7428" max="7428" width="5.109375" style="420" bestFit="1" customWidth="1"/>
    <col min="7429" max="7429" width="6.109375" style="420" bestFit="1" customWidth="1"/>
    <col min="7430" max="7430" width="7.5546875" style="420" bestFit="1" customWidth="1"/>
    <col min="7431" max="7431" width="16.109375" style="420" bestFit="1" customWidth="1"/>
    <col min="7432" max="7432" width="31.6640625" style="420" bestFit="1" customWidth="1"/>
    <col min="7433" max="7433" width="9.109375" style="420"/>
    <col min="7434" max="7434" width="5.44140625" style="420" bestFit="1" customWidth="1"/>
    <col min="7435" max="7435" width="10.44140625" style="420" bestFit="1" customWidth="1"/>
    <col min="7436" max="7436" width="29.88671875" style="420" bestFit="1" customWidth="1"/>
    <col min="7437" max="7437" width="12.88671875" style="420" bestFit="1" customWidth="1"/>
    <col min="7438" max="7681" width="9.109375" style="420"/>
    <col min="7682" max="7682" width="5.5546875" style="420" bestFit="1" customWidth="1"/>
    <col min="7683" max="7683" width="12" style="420" bestFit="1" customWidth="1"/>
    <col min="7684" max="7684" width="5.109375" style="420" bestFit="1" customWidth="1"/>
    <col min="7685" max="7685" width="6.109375" style="420" bestFit="1" customWidth="1"/>
    <col min="7686" max="7686" width="7.5546875" style="420" bestFit="1" customWidth="1"/>
    <col min="7687" max="7687" width="16.109375" style="420" bestFit="1" customWidth="1"/>
    <col min="7688" max="7688" width="31.6640625" style="420" bestFit="1" customWidth="1"/>
    <col min="7689" max="7689" width="9.109375" style="420"/>
    <col min="7690" max="7690" width="5.44140625" style="420" bestFit="1" customWidth="1"/>
    <col min="7691" max="7691" width="10.44140625" style="420" bestFit="1" customWidth="1"/>
    <col min="7692" max="7692" width="29.88671875" style="420" bestFit="1" customWidth="1"/>
    <col min="7693" max="7693" width="12.88671875" style="420" bestFit="1" customWidth="1"/>
    <col min="7694" max="7937" width="9.109375" style="420"/>
    <col min="7938" max="7938" width="5.5546875" style="420" bestFit="1" customWidth="1"/>
    <col min="7939" max="7939" width="12" style="420" bestFit="1" customWidth="1"/>
    <col min="7940" max="7940" width="5.109375" style="420" bestFit="1" customWidth="1"/>
    <col min="7941" max="7941" width="6.109375" style="420" bestFit="1" customWidth="1"/>
    <col min="7942" max="7942" width="7.5546875" style="420" bestFit="1" customWidth="1"/>
    <col min="7943" max="7943" width="16.109375" style="420" bestFit="1" customWidth="1"/>
    <col min="7944" max="7944" width="31.6640625" style="420" bestFit="1" customWidth="1"/>
    <col min="7945" max="7945" width="9.109375" style="420"/>
    <col min="7946" max="7946" width="5.44140625" style="420" bestFit="1" customWidth="1"/>
    <col min="7947" max="7947" width="10.44140625" style="420" bestFit="1" customWidth="1"/>
    <col min="7948" max="7948" width="29.88671875" style="420" bestFit="1" customWidth="1"/>
    <col min="7949" max="7949" width="12.88671875" style="420" bestFit="1" customWidth="1"/>
    <col min="7950" max="8193" width="9.109375" style="420"/>
    <col min="8194" max="8194" width="5.5546875" style="420" bestFit="1" customWidth="1"/>
    <col min="8195" max="8195" width="12" style="420" bestFit="1" customWidth="1"/>
    <col min="8196" max="8196" width="5.109375" style="420" bestFit="1" customWidth="1"/>
    <col min="8197" max="8197" width="6.109375" style="420" bestFit="1" customWidth="1"/>
    <col min="8198" max="8198" width="7.5546875" style="420" bestFit="1" customWidth="1"/>
    <col min="8199" max="8199" width="16.109375" style="420" bestFit="1" customWidth="1"/>
    <col min="8200" max="8200" width="31.6640625" style="420" bestFit="1" customWidth="1"/>
    <col min="8201" max="8201" width="9.109375" style="420"/>
    <col min="8202" max="8202" width="5.44140625" style="420" bestFit="1" customWidth="1"/>
    <col min="8203" max="8203" width="10.44140625" style="420" bestFit="1" customWidth="1"/>
    <col min="8204" max="8204" width="29.88671875" style="420" bestFit="1" customWidth="1"/>
    <col min="8205" max="8205" width="12.88671875" style="420" bestFit="1" customWidth="1"/>
    <col min="8206" max="8449" width="9.109375" style="420"/>
    <col min="8450" max="8450" width="5.5546875" style="420" bestFit="1" customWidth="1"/>
    <col min="8451" max="8451" width="12" style="420" bestFit="1" customWidth="1"/>
    <col min="8452" max="8452" width="5.109375" style="420" bestFit="1" customWidth="1"/>
    <col min="8453" max="8453" width="6.109375" style="420" bestFit="1" customWidth="1"/>
    <col min="8454" max="8454" width="7.5546875" style="420" bestFit="1" customWidth="1"/>
    <col min="8455" max="8455" width="16.109375" style="420" bestFit="1" customWidth="1"/>
    <col min="8456" max="8456" width="31.6640625" style="420" bestFit="1" customWidth="1"/>
    <col min="8457" max="8457" width="9.109375" style="420"/>
    <col min="8458" max="8458" width="5.44140625" style="420" bestFit="1" customWidth="1"/>
    <col min="8459" max="8459" width="10.44140625" style="420" bestFit="1" customWidth="1"/>
    <col min="8460" max="8460" width="29.88671875" style="420" bestFit="1" customWidth="1"/>
    <col min="8461" max="8461" width="12.88671875" style="420" bestFit="1" customWidth="1"/>
    <col min="8462" max="8705" width="9.109375" style="420"/>
    <col min="8706" max="8706" width="5.5546875" style="420" bestFit="1" customWidth="1"/>
    <col min="8707" max="8707" width="12" style="420" bestFit="1" customWidth="1"/>
    <col min="8708" max="8708" width="5.109375" style="420" bestFit="1" customWidth="1"/>
    <col min="8709" max="8709" width="6.109375" style="420" bestFit="1" customWidth="1"/>
    <col min="8710" max="8710" width="7.5546875" style="420" bestFit="1" customWidth="1"/>
    <col min="8711" max="8711" width="16.109375" style="420" bestFit="1" customWidth="1"/>
    <col min="8712" max="8712" width="31.6640625" style="420" bestFit="1" customWidth="1"/>
    <col min="8713" max="8713" width="9.109375" style="420"/>
    <col min="8714" max="8714" width="5.44140625" style="420" bestFit="1" customWidth="1"/>
    <col min="8715" max="8715" width="10.44140625" style="420" bestFit="1" customWidth="1"/>
    <col min="8716" max="8716" width="29.88671875" style="420" bestFit="1" customWidth="1"/>
    <col min="8717" max="8717" width="12.88671875" style="420" bestFit="1" customWidth="1"/>
    <col min="8718" max="8961" width="9.109375" style="420"/>
    <col min="8962" max="8962" width="5.5546875" style="420" bestFit="1" customWidth="1"/>
    <col min="8963" max="8963" width="12" style="420" bestFit="1" customWidth="1"/>
    <col min="8964" max="8964" width="5.109375" style="420" bestFit="1" customWidth="1"/>
    <col min="8965" max="8965" width="6.109375" style="420" bestFit="1" customWidth="1"/>
    <col min="8966" max="8966" width="7.5546875" style="420" bestFit="1" customWidth="1"/>
    <col min="8967" max="8967" width="16.109375" style="420" bestFit="1" customWidth="1"/>
    <col min="8968" max="8968" width="31.6640625" style="420" bestFit="1" customWidth="1"/>
    <col min="8969" max="8969" width="9.109375" style="420"/>
    <col min="8970" max="8970" width="5.44140625" style="420" bestFit="1" customWidth="1"/>
    <col min="8971" max="8971" width="10.44140625" style="420" bestFit="1" customWidth="1"/>
    <col min="8972" max="8972" width="29.88671875" style="420" bestFit="1" customWidth="1"/>
    <col min="8973" max="8973" width="12.88671875" style="420" bestFit="1" customWidth="1"/>
    <col min="8974" max="9217" width="9.109375" style="420"/>
    <col min="9218" max="9218" width="5.5546875" style="420" bestFit="1" customWidth="1"/>
    <col min="9219" max="9219" width="12" style="420" bestFit="1" customWidth="1"/>
    <col min="9220" max="9220" width="5.109375" style="420" bestFit="1" customWidth="1"/>
    <col min="9221" max="9221" width="6.109375" style="420" bestFit="1" customWidth="1"/>
    <col min="9222" max="9222" width="7.5546875" style="420" bestFit="1" customWidth="1"/>
    <col min="9223" max="9223" width="16.109375" style="420" bestFit="1" customWidth="1"/>
    <col min="9224" max="9224" width="31.6640625" style="420" bestFit="1" customWidth="1"/>
    <col min="9225" max="9225" width="9.109375" style="420"/>
    <col min="9226" max="9226" width="5.44140625" style="420" bestFit="1" customWidth="1"/>
    <col min="9227" max="9227" width="10.44140625" style="420" bestFit="1" customWidth="1"/>
    <col min="9228" max="9228" width="29.88671875" style="420" bestFit="1" customWidth="1"/>
    <col min="9229" max="9229" width="12.88671875" style="420" bestFit="1" customWidth="1"/>
    <col min="9230" max="9473" width="9.109375" style="420"/>
    <col min="9474" max="9474" width="5.5546875" style="420" bestFit="1" customWidth="1"/>
    <col min="9475" max="9475" width="12" style="420" bestFit="1" customWidth="1"/>
    <col min="9476" max="9476" width="5.109375" style="420" bestFit="1" customWidth="1"/>
    <col min="9477" max="9477" width="6.109375" style="420" bestFit="1" customWidth="1"/>
    <col min="9478" max="9478" width="7.5546875" style="420" bestFit="1" customWidth="1"/>
    <col min="9479" max="9479" width="16.109375" style="420" bestFit="1" customWidth="1"/>
    <col min="9480" max="9480" width="31.6640625" style="420" bestFit="1" customWidth="1"/>
    <col min="9481" max="9481" width="9.109375" style="420"/>
    <col min="9482" max="9482" width="5.44140625" style="420" bestFit="1" customWidth="1"/>
    <col min="9483" max="9483" width="10.44140625" style="420" bestFit="1" customWidth="1"/>
    <col min="9484" max="9484" width="29.88671875" style="420" bestFit="1" customWidth="1"/>
    <col min="9485" max="9485" width="12.88671875" style="420" bestFit="1" customWidth="1"/>
    <col min="9486" max="9729" width="9.109375" style="420"/>
    <col min="9730" max="9730" width="5.5546875" style="420" bestFit="1" customWidth="1"/>
    <col min="9731" max="9731" width="12" style="420" bestFit="1" customWidth="1"/>
    <col min="9732" max="9732" width="5.109375" style="420" bestFit="1" customWidth="1"/>
    <col min="9733" max="9733" width="6.109375" style="420" bestFit="1" customWidth="1"/>
    <col min="9734" max="9734" width="7.5546875" style="420" bestFit="1" customWidth="1"/>
    <col min="9735" max="9735" width="16.109375" style="420" bestFit="1" customWidth="1"/>
    <col min="9736" max="9736" width="31.6640625" style="420" bestFit="1" customWidth="1"/>
    <col min="9737" max="9737" width="9.109375" style="420"/>
    <col min="9738" max="9738" width="5.44140625" style="420" bestFit="1" customWidth="1"/>
    <col min="9739" max="9739" width="10.44140625" style="420" bestFit="1" customWidth="1"/>
    <col min="9740" max="9740" width="29.88671875" style="420" bestFit="1" customWidth="1"/>
    <col min="9741" max="9741" width="12.88671875" style="420" bestFit="1" customWidth="1"/>
    <col min="9742" max="9985" width="9.109375" style="420"/>
    <col min="9986" max="9986" width="5.5546875" style="420" bestFit="1" customWidth="1"/>
    <col min="9987" max="9987" width="12" style="420" bestFit="1" customWidth="1"/>
    <col min="9988" max="9988" width="5.109375" style="420" bestFit="1" customWidth="1"/>
    <col min="9989" max="9989" width="6.109375" style="420" bestFit="1" customWidth="1"/>
    <col min="9990" max="9990" width="7.5546875" style="420" bestFit="1" customWidth="1"/>
    <col min="9991" max="9991" width="16.109375" style="420" bestFit="1" customWidth="1"/>
    <col min="9992" max="9992" width="31.6640625" style="420" bestFit="1" customWidth="1"/>
    <col min="9993" max="9993" width="9.109375" style="420"/>
    <col min="9994" max="9994" width="5.44140625" style="420" bestFit="1" customWidth="1"/>
    <col min="9995" max="9995" width="10.44140625" style="420" bestFit="1" customWidth="1"/>
    <col min="9996" max="9996" width="29.88671875" style="420" bestFit="1" customWidth="1"/>
    <col min="9997" max="9997" width="12.88671875" style="420" bestFit="1" customWidth="1"/>
    <col min="9998" max="10241" width="9.109375" style="420"/>
    <col min="10242" max="10242" width="5.5546875" style="420" bestFit="1" customWidth="1"/>
    <col min="10243" max="10243" width="12" style="420" bestFit="1" customWidth="1"/>
    <col min="10244" max="10244" width="5.109375" style="420" bestFit="1" customWidth="1"/>
    <col min="10245" max="10245" width="6.109375" style="420" bestFit="1" customWidth="1"/>
    <col min="10246" max="10246" width="7.5546875" style="420" bestFit="1" customWidth="1"/>
    <col min="10247" max="10247" width="16.109375" style="420" bestFit="1" customWidth="1"/>
    <col min="10248" max="10248" width="31.6640625" style="420" bestFit="1" customWidth="1"/>
    <col min="10249" max="10249" width="9.109375" style="420"/>
    <col min="10250" max="10250" width="5.44140625" style="420" bestFit="1" customWidth="1"/>
    <col min="10251" max="10251" width="10.44140625" style="420" bestFit="1" customWidth="1"/>
    <col min="10252" max="10252" width="29.88671875" style="420" bestFit="1" customWidth="1"/>
    <col min="10253" max="10253" width="12.88671875" style="420" bestFit="1" customWidth="1"/>
    <col min="10254" max="10497" width="9.109375" style="420"/>
    <col min="10498" max="10498" width="5.5546875" style="420" bestFit="1" customWidth="1"/>
    <col min="10499" max="10499" width="12" style="420" bestFit="1" customWidth="1"/>
    <col min="10500" max="10500" width="5.109375" style="420" bestFit="1" customWidth="1"/>
    <col min="10501" max="10501" width="6.109375" style="420" bestFit="1" customWidth="1"/>
    <col min="10502" max="10502" width="7.5546875" style="420" bestFit="1" customWidth="1"/>
    <col min="10503" max="10503" width="16.109375" style="420" bestFit="1" customWidth="1"/>
    <col min="10504" max="10504" width="31.6640625" style="420" bestFit="1" customWidth="1"/>
    <col min="10505" max="10505" width="9.109375" style="420"/>
    <col min="10506" max="10506" width="5.44140625" style="420" bestFit="1" customWidth="1"/>
    <col min="10507" max="10507" width="10.44140625" style="420" bestFit="1" customWidth="1"/>
    <col min="10508" max="10508" width="29.88671875" style="420" bestFit="1" customWidth="1"/>
    <col min="10509" max="10509" width="12.88671875" style="420" bestFit="1" customWidth="1"/>
    <col min="10510" max="10753" width="9.109375" style="420"/>
    <col min="10754" max="10754" width="5.5546875" style="420" bestFit="1" customWidth="1"/>
    <col min="10755" max="10755" width="12" style="420" bestFit="1" customWidth="1"/>
    <col min="10756" max="10756" width="5.109375" style="420" bestFit="1" customWidth="1"/>
    <col min="10757" max="10757" width="6.109375" style="420" bestFit="1" customWidth="1"/>
    <col min="10758" max="10758" width="7.5546875" style="420" bestFit="1" customWidth="1"/>
    <col min="10759" max="10759" width="16.109375" style="420" bestFit="1" customWidth="1"/>
    <col min="10760" max="10760" width="31.6640625" style="420" bestFit="1" customWidth="1"/>
    <col min="10761" max="10761" width="9.109375" style="420"/>
    <col min="10762" max="10762" width="5.44140625" style="420" bestFit="1" customWidth="1"/>
    <col min="10763" max="10763" width="10.44140625" style="420" bestFit="1" customWidth="1"/>
    <col min="10764" max="10764" width="29.88671875" style="420" bestFit="1" customWidth="1"/>
    <col min="10765" max="10765" width="12.88671875" style="420" bestFit="1" customWidth="1"/>
    <col min="10766" max="11009" width="9.109375" style="420"/>
    <col min="11010" max="11010" width="5.5546875" style="420" bestFit="1" customWidth="1"/>
    <col min="11011" max="11011" width="12" style="420" bestFit="1" customWidth="1"/>
    <col min="11012" max="11012" width="5.109375" style="420" bestFit="1" customWidth="1"/>
    <col min="11013" max="11013" width="6.109375" style="420" bestFit="1" customWidth="1"/>
    <col min="11014" max="11014" width="7.5546875" style="420" bestFit="1" customWidth="1"/>
    <col min="11015" max="11015" width="16.109375" style="420" bestFit="1" customWidth="1"/>
    <col min="11016" max="11016" width="31.6640625" style="420" bestFit="1" customWidth="1"/>
    <col min="11017" max="11017" width="9.109375" style="420"/>
    <col min="11018" max="11018" width="5.44140625" style="420" bestFit="1" customWidth="1"/>
    <col min="11019" max="11019" width="10.44140625" style="420" bestFit="1" customWidth="1"/>
    <col min="11020" max="11020" width="29.88671875" style="420" bestFit="1" customWidth="1"/>
    <col min="11021" max="11021" width="12.88671875" style="420" bestFit="1" customWidth="1"/>
    <col min="11022" max="11265" width="9.109375" style="420"/>
    <col min="11266" max="11266" width="5.5546875" style="420" bestFit="1" customWidth="1"/>
    <col min="11267" max="11267" width="12" style="420" bestFit="1" customWidth="1"/>
    <col min="11268" max="11268" width="5.109375" style="420" bestFit="1" customWidth="1"/>
    <col min="11269" max="11269" width="6.109375" style="420" bestFit="1" customWidth="1"/>
    <col min="11270" max="11270" width="7.5546875" style="420" bestFit="1" customWidth="1"/>
    <col min="11271" max="11271" width="16.109375" style="420" bestFit="1" customWidth="1"/>
    <col min="11272" max="11272" width="31.6640625" style="420" bestFit="1" customWidth="1"/>
    <col min="11273" max="11273" width="9.109375" style="420"/>
    <col min="11274" max="11274" width="5.44140625" style="420" bestFit="1" customWidth="1"/>
    <col min="11275" max="11275" width="10.44140625" style="420" bestFit="1" customWidth="1"/>
    <col min="11276" max="11276" width="29.88671875" style="420" bestFit="1" customWidth="1"/>
    <col min="11277" max="11277" width="12.88671875" style="420" bestFit="1" customWidth="1"/>
    <col min="11278" max="11521" width="9.109375" style="420"/>
    <col min="11522" max="11522" width="5.5546875" style="420" bestFit="1" customWidth="1"/>
    <col min="11523" max="11523" width="12" style="420" bestFit="1" customWidth="1"/>
    <col min="11524" max="11524" width="5.109375" style="420" bestFit="1" customWidth="1"/>
    <col min="11525" max="11525" width="6.109375" style="420" bestFit="1" customWidth="1"/>
    <col min="11526" max="11526" width="7.5546875" style="420" bestFit="1" customWidth="1"/>
    <col min="11527" max="11527" width="16.109375" style="420" bestFit="1" customWidth="1"/>
    <col min="11528" max="11528" width="31.6640625" style="420" bestFit="1" customWidth="1"/>
    <col min="11529" max="11529" width="9.109375" style="420"/>
    <col min="11530" max="11530" width="5.44140625" style="420" bestFit="1" customWidth="1"/>
    <col min="11531" max="11531" width="10.44140625" style="420" bestFit="1" customWidth="1"/>
    <col min="11532" max="11532" width="29.88671875" style="420" bestFit="1" customWidth="1"/>
    <col min="11533" max="11533" width="12.88671875" style="420" bestFit="1" customWidth="1"/>
    <col min="11534" max="11777" width="9.109375" style="420"/>
    <col min="11778" max="11778" width="5.5546875" style="420" bestFit="1" customWidth="1"/>
    <col min="11779" max="11779" width="12" style="420" bestFit="1" customWidth="1"/>
    <col min="11780" max="11780" width="5.109375" style="420" bestFit="1" customWidth="1"/>
    <col min="11781" max="11781" width="6.109375" style="420" bestFit="1" customWidth="1"/>
    <col min="11782" max="11782" width="7.5546875" style="420" bestFit="1" customWidth="1"/>
    <col min="11783" max="11783" width="16.109375" style="420" bestFit="1" customWidth="1"/>
    <col min="11784" max="11784" width="31.6640625" style="420" bestFit="1" customWidth="1"/>
    <col min="11785" max="11785" width="9.109375" style="420"/>
    <col min="11786" max="11786" width="5.44140625" style="420" bestFit="1" customWidth="1"/>
    <col min="11787" max="11787" width="10.44140625" style="420" bestFit="1" customWidth="1"/>
    <col min="11788" max="11788" width="29.88671875" style="420" bestFit="1" customWidth="1"/>
    <col min="11789" max="11789" width="12.88671875" style="420" bestFit="1" customWidth="1"/>
    <col min="11790" max="12033" width="9.109375" style="420"/>
    <col min="12034" max="12034" width="5.5546875" style="420" bestFit="1" customWidth="1"/>
    <col min="12035" max="12035" width="12" style="420" bestFit="1" customWidth="1"/>
    <col min="12036" max="12036" width="5.109375" style="420" bestFit="1" customWidth="1"/>
    <col min="12037" max="12037" width="6.109375" style="420" bestFit="1" customWidth="1"/>
    <col min="12038" max="12038" width="7.5546875" style="420" bestFit="1" customWidth="1"/>
    <col min="12039" max="12039" width="16.109375" style="420" bestFit="1" customWidth="1"/>
    <col min="12040" max="12040" width="31.6640625" style="420" bestFit="1" customWidth="1"/>
    <col min="12041" max="12041" width="9.109375" style="420"/>
    <col min="12042" max="12042" width="5.44140625" style="420" bestFit="1" customWidth="1"/>
    <col min="12043" max="12043" width="10.44140625" style="420" bestFit="1" customWidth="1"/>
    <col min="12044" max="12044" width="29.88671875" style="420" bestFit="1" customWidth="1"/>
    <col min="12045" max="12045" width="12.88671875" style="420" bestFit="1" customWidth="1"/>
    <col min="12046" max="12289" width="9.109375" style="420"/>
    <col min="12290" max="12290" width="5.5546875" style="420" bestFit="1" customWidth="1"/>
    <col min="12291" max="12291" width="12" style="420" bestFit="1" customWidth="1"/>
    <col min="12292" max="12292" width="5.109375" style="420" bestFit="1" customWidth="1"/>
    <col min="12293" max="12293" width="6.109375" style="420" bestFit="1" customWidth="1"/>
    <col min="12294" max="12294" width="7.5546875" style="420" bestFit="1" customWidth="1"/>
    <col min="12295" max="12295" width="16.109375" style="420" bestFit="1" customWidth="1"/>
    <col min="12296" max="12296" width="31.6640625" style="420" bestFit="1" customWidth="1"/>
    <col min="12297" max="12297" width="9.109375" style="420"/>
    <col min="12298" max="12298" width="5.44140625" style="420" bestFit="1" customWidth="1"/>
    <col min="12299" max="12299" width="10.44140625" style="420" bestFit="1" customWidth="1"/>
    <col min="12300" max="12300" width="29.88671875" style="420" bestFit="1" customWidth="1"/>
    <col min="12301" max="12301" width="12.88671875" style="420" bestFit="1" customWidth="1"/>
    <col min="12302" max="12545" width="9.109375" style="420"/>
    <col min="12546" max="12546" width="5.5546875" style="420" bestFit="1" customWidth="1"/>
    <col min="12547" max="12547" width="12" style="420" bestFit="1" customWidth="1"/>
    <col min="12548" max="12548" width="5.109375" style="420" bestFit="1" customWidth="1"/>
    <col min="12549" max="12549" width="6.109375" style="420" bestFit="1" customWidth="1"/>
    <col min="12550" max="12550" width="7.5546875" style="420" bestFit="1" customWidth="1"/>
    <col min="12551" max="12551" width="16.109375" style="420" bestFit="1" customWidth="1"/>
    <col min="12552" max="12552" width="31.6640625" style="420" bestFit="1" customWidth="1"/>
    <col min="12553" max="12553" width="9.109375" style="420"/>
    <col min="12554" max="12554" width="5.44140625" style="420" bestFit="1" customWidth="1"/>
    <col min="12555" max="12555" width="10.44140625" style="420" bestFit="1" customWidth="1"/>
    <col min="12556" max="12556" width="29.88671875" style="420" bestFit="1" customWidth="1"/>
    <col min="12557" max="12557" width="12.88671875" style="420" bestFit="1" customWidth="1"/>
    <col min="12558" max="12801" width="9.109375" style="420"/>
    <col min="12802" max="12802" width="5.5546875" style="420" bestFit="1" customWidth="1"/>
    <col min="12803" max="12803" width="12" style="420" bestFit="1" customWidth="1"/>
    <col min="12804" max="12804" width="5.109375" style="420" bestFit="1" customWidth="1"/>
    <col min="12805" max="12805" width="6.109375" style="420" bestFit="1" customWidth="1"/>
    <col min="12806" max="12806" width="7.5546875" style="420" bestFit="1" customWidth="1"/>
    <col min="12807" max="12807" width="16.109375" style="420" bestFit="1" customWidth="1"/>
    <col min="12808" max="12808" width="31.6640625" style="420" bestFit="1" customWidth="1"/>
    <col min="12809" max="12809" width="9.109375" style="420"/>
    <col min="12810" max="12810" width="5.44140625" style="420" bestFit="1" customWidth="1"/>
    <col min="12811" max="12811" width="10.44140625" style="420" bestFit="1" customWidth="1"/>
    <col min="12812" max="12812" width="29.88671875" style="420" bestFit="1" customWidth="1"/>
    <col min="12813" max="12813" width="12.88671875" style="420" bestFit="1" customWidth="1"/>
    <col min="12814" max="13057" width="9.109375" style="420"/>
    <col min="13058" max="13058" width="5.5546875" style="420" bestFit="1" customWidth="1"/>
    <col min="13059" max="13059" width="12" style="420" bestFit="1" customWidth="1"/>
    <col min="13060" max="13060" width="5.109375" style="420" bestFit="1" customWidth="1"/>
    <col min="13061" max="13061" width="6.109375" style="420" bestFit="1" customWidth="1"/>
    <col min="13062" max="13062" width="7.5546875" style="420" bestFit="1" customWidth="1"/>
    <col min="13063" max="13063" width="16.109375" style="420" bestFit="1" customWidth="1"/>
    <col min="13064" max="13064" width="31.6640625" style="420" bestFit="1" customWidth="1"/>
    <col min="13065" max="13065" width="9.109375" style="420"/>
    <col min="13066" max="13066" width="5.44140625" style="420" bestFit="1" customWidth="1"/>
    <col min="13067" max="13067" width="10.44140625" style="420" bestFit="1" customWidth="1"/>
    <col min="13068" max="13068" width="29.88671875" style="420" bestFit="1" customWidth="1"/>
    <col min="13069" max="13069" width="12.88671875" style="420" bestFit="1" customWidth="1"/>
    <col min="13070" max="13313" width="9.109375" style="420"/>
    <col min="13314" max="13314" width="5.5546875" style="420" bestFit="1" customWidth="1"/>
    <col min="13315" max="13315" width="12" style="420" bestFit="1" customWidth="1"/>
    <col min="13316" max="13316" width="5.109375" style="420" bestFit="1" customWidth="1"/>
    <col min="13317" max="13317" width="6.109375" style="420" bestFit="1" customWidth="1"/>
    <col min="13318" max="13318" width="7.5546875" style="420" bestFit="1" customWidth="1"/>
    <col min="13319" max="13319" width="16.109375" style="420" bestFit="1" customWidth="1"/>
    <col min="13320" max="13320" width="31.6640625" style="420" bestFit="1" customWidth="1"/>
    <col min="13321" max="13321" width="9.109375" style="420"/>
    <col min="13322" max="13322" width="5.44140625" style="420" bestFit="1" customWidth="1"/>
    <col min="13323" max="13323" width="10.44140625" style="420" bestFit="1" customWidth="1"/>
    <col min="13324" max="13324" width="29.88671875" style="420" bestFit="1" customWidth="1"/>
    <col min="13325" max="13325" width="12.88671875" style="420" bestFit="1" customWidth="1"/>
    <col min="13326" max="13569" width="9.109375" style="420"/>
    <col min="13570" max="13570" width="5.5546875" style="420" bestFit="1" customWidth="1"/>
    <col min="13571" max="13571" width="12" style="420" bestFit="1" customWidth="1"/>
    <col min="13572" max="13572" width="5.109375" style="420" bestFit="1" customWidth="1"/>
    <col min="13573" max="13573" width="6.109375" style="420" bestFit="1" customWidth="1"/>
    <col min="13574" max="13574" width="7.5546875" style="420" bestFit="1" customWidth="1"/>
    <col min="13575" max="13575" width="16.109375" style="420" bestFit="1" customWidth="1"/>
    <col min="13576" max="13576" width="31.6640625" style="420" bestFit="1" customWidth="1"/>
    <col min="13577" max="13577" width="9.109375" style="420"/>
    <col min="13578" max="13578" width="5.44140625" style="420" bestFit="1" customWidth="1"/>
    <col min="13579" max="13579" width="10.44140625" style="420" bestFit="1" customWidth="1"/>
    <col min="13580" max="13580" width="29.88671875" style="420" bestFit="1" customWidth="1"/>
    <col min="13581" max="13581" width="12.88671875" style="420" bestFit="1" customWidth="1"/>
    <col min="13582" max="13825" width="9.109375" style="420"/>
    <col min="13826" max="13826" width="5.5546875" style="420" bestFit="1" customWidth="1"/>
    <col min="13827" max="13827" width="12" style="420" bestFit="1" customWidth="1"/>
    <col min="13828" max="13828" width="5.109375" style="420" bestFit="1" customWidth="1"/>
    <col min="13829" max="13829" width="6.109375" style="420" bestFit="1" customWidth="1"/>
    <col min="13830" max="13830" width="7.5546875" style="420" bestFit="1" customWidth="1"/>
    <col min="13831" max="13831" width="16.109375" style="420" bestFit="1" customWidth="1"/>
    <col min="13832" max="13832" width="31.6640625" style="420" bestFit="1" customWidth="1"/>
    <col min="13833" max="13833" width="9.109375" style="420"/>
    <col min="13834" max="13834" width="5.44140625" style="420" bestFit="1" customWidth="1"/>
    <col min="13835" max="13835" width="10.44140625" style="420" bestFit="1" customWidth="1"/>
    <col min="13836" max="13836" width="29.88671875" style="420" bestFit="1" customWidth="1"/>
    <col min="13837" max="13837" width="12.88671875" style="420" bestFit="1" customWidth="1"/>
    <col min="13838" max="14081" width="9.109375" style="420"/>
    <col min="14082" max="14082" width="5.5546875" style="420" bestFit="1" customWidth="1"/>
    <col min="14083" max="14083" width="12" style="420" bestFit="1" customWidth="1"/>
    <col min="14084" max="14084" width="5.109375" style="420" bestFit="1" customWidth="1"/>
    <col min="14085" max="14085" width="6.109375" style="420" bestFit="1" customWidth="1"/>
    <col min="14086" max="14086" width="7.5546875" style="420" bestFit="1" customWidth="1"/>
    <col min="14087" max="14087" width="16.109375" style="420" bestFit="1" customWidth="1"/>
    <col min="14088" max="14088" width="31.6640625" style="420" bestFit="1" customWidth="1"/>
    <col min="14089" max="14089" width="9.109375" style="420"/>
    <col min="14090" max="14090" width="5.44140625" style="420" bestFit="1" customWidth="1"/>
    <col min="14091" max="14091" width="10.44140625" style="420" bestFit="1" customWidth="1"/>
    <col min="14092" max="14092" width="29.88671875" style="420" bestFit="1" customWidth="1"/>
    <col min="14093" max="14093" width="12.88671875" style="420" bestFit="1" customWidth="1"/>
    <col min="14094" max="14337" width="9.109375" style="420"/>
    <col min="14338" max="14338" width="5.5546875" style="420" bestFit="1" customWidth="1"/>
    <col min="14339" max="14339" width="12" style="420" bestFit="1" customWidth="1"/>
    <col min="14340" max="14340" width="5.109375" style="420" bestFit="1" customWidth="1"/>
    <col min="14341" max="14341" width="6.109375" style="420" bestFit="1" customWidth="1"/>
    <col min="14342" max="14342" width="7.5546875" style="420" bestFit="1" customWidth="1"/>
    <col min="14343" max="14343" width="16.109375" style="420" bestFit="1" customWidth="1"/>
    <col min="14344" max="14344" width="31.6640625" style="420" bestFit="1" customWidth="1"/>
    <col min="14345" max="14345" width="9.109375" style="420"/>
    <col min="14346" max="14346" width="5.44140625" style="420" bestFit="1" customWidth="1"/>
    <col min="14347" max="14347" width="10.44140625" style="420" bestFit="1" customWidth="1"/>
    <col min="14348" max="14348" width="29.88671875" style="420" bestFit="1" customWidth="1"/>
    <col min="14349" max="14349" width="12.88671875" style="420" bestFit="1" customWidth="1"/>
    <col min="14350" max="14593" width="9.109375" style="420"/>
    <col min="14594" max="14594" width="5.5546875" style="420" bestFit="1" customWidth="1"/>
    <col min="14595" max="14595" width="12" style="420" bestFit="1" customWidth="1"/>
    <col min="14596" max="14596" width="5.109375" style="420" bestFit="1" customWidth="1"/>
    <col min="14597" max="14597" width="6.109375" style="420" bestFit="1" customWidth="1"/>
    <col min="14598" max="14598" width="7.5546875" style="420" bestFit="1" customWidth="1"/>
    <col min="14599" max="14599" width="16.109375" style="420" bestFit="1" customWidth="1"/>
    <col min="14600" max="14600" width="31.6640625" style="420" bestFit="1" customWidth="1"/>
    <col min="14601" max="14601" width="9.109375" style="420"/>
    <col min="14602" max="14602" width="5.44140625" style="420" bestFit="1" customWidth="1"/>
    <col min="14603" max="14603" width="10.44140625" style="420" bestFit="1" customWidth="1"/>
    <col min="14604" max="14604" width="29.88671875" style="420" bestFit="1" customWidth="1"/>
    <col min="14605" max="14605" width="12.88671875" style="420" bestFit="1" customWidth="1"/>
    <col min="14606" max="14849" width="9.109375" style="420"/>
    <col min="14850" max="14850" width="5.5546875" style="420" bestFit="1" customWidth="1"/>
    <col min="14851" max="14851" width="12" style="420" bestFit="1" customWidth="1"/>
    <col min="14852" max="14852" width="5.109375" style="420" bestFit="1" customWidth="1"/>
    <col min="14853" max="14853" width="6.109375" style="420" bestFit="1" customWidth="1"/>
    <col min="14854" max="14854" width="7.5546875" style="420" bestFit="1" customWidth="1"/>
    <col min="14855" max="14855" width="16.109375" style="420" bestFit="1" customWidth="1"/>
    <col min="14856" max="14856" width="31.6640625" style="420" bestFit="1" customWidth="1"/>
    <col min="14857" max="14857" width="9.109375" style="420"/>
    <col min="14858" max="14858" width="5.44140625" style="420" bestFit="1" customWidth="1"/>
    <col min="14859" max="14859" width="10.44140625" style="420" bestFit="1" customWidth="1"/>
    <col min="14860" max="14860" width="29.88671875" style="420" bestFit="1" customWidth="1"/>
    <col min="14861" max="14861" width="12.88671875" style="420" bestFit="1" customWidth="1"/>
    <col min="14862" max="15105" width="9.109375" style="420"/>
    <col min="15106" max="15106" width="5.5546875" style="420" bestFit="1" customWidth="1"/>
    <col min="15107" max="15107" width="12" style="420" bestFit="1" customWidth="1"/>
    <col min="15108" max="15108" width="5.109375" style="420" bestFit="1" customWidth="1"/>
    <col min="15109" max="15109" width="6.109375" style="420" bestFit="1" customWidth="1"/>
    <col min="15110" max="15110" width="7.5546875" style="420" bestFit="1" customWidth="1"/>
    <col min="15111" max="15111" width="16.109375" style="420" bestFit="1" customWidth="1"/>
    <col min="15112" max="15112" width="31.6640625" style="420" bestFit="1" customWidth="1"/>
    <col min="15113" max="15113" width="9.109375" style="420"/>
    <col min="15114" max="15114" width="5.44140625" style="420" bestFit="1" customWidth="1"/>
    <col min="15115" max="15115" width="10.44140625" style="420" bestFit="1" customWidth="1"/>
    <col min="15116" max="15116" width="29.88671875" style="420" bestFit="1" customWidth="1"/>
    <col min="15117" max="15117" width="12.88671875" style="420" bestFit="1" customWidth="1"/>
    <col min="15118" max="15361" width="9.109375" style="420"/>
    <col min="15362" max="15362" width="5.5546875" style="420" bestFit="1" customWidth="1"/>
    <col min="15363" max="15363" width="12" style="420" bestFit="1" customWidth="1"/>
    <col min="15364" max="15364" width="5.109375" style="420" bestFit="1" customWidth="1"/>
    <col min="15365" max="15365" width="6.109375" style="420" bestFit="1" customWidth="1"/>
    <col min="15366" max="15366" width="7.5546875" style="420" bestFit="1" customWidth="1"/>
    <col min="15367" max="15367" width="16.109375" style="420" bestFit="1" customWidth="1"/>
    <col min="15368" max="15368" width="31.6640625" style="420" bestFit="1" customWidth="1"/>
    <col min="15369" max="15369" width="9.109375" style="420"/>
    <col min="15370" max="15370" width="5.44140625" style="420" bestFit="1" customWidth="1"/>
    <col min="15371" max="15371" width="10.44140625" style="420" bestFit="1" customWidth="1"/>
    <col min="15372" max="15372" width="29.88671875" style="420" bestFit="1" customWidth="1"/>
    <col min="15373" max="15373" width="12.88671875" style="420" bestFit="1" customWidth="1"/>
    <col min="15374" max="15617" width="9.109375" style="420"/>
    <col min="15618" max="15618" width="5.5546875" style="420" bestFit="1" customWidth="1"/>
    <col min="15619" max="15619" width="12" style="420" bestFit="1" customWidth="1"/>
    <col min="15620" max="15620" width="5.109375" style="420" bestFit="1" customWidth="1"/>
    <col min="15621" max="15621" width="6.109375" style="420" bestFit="1" customWidth="1"/>
    <col min="15622" max="15622" width="7.5546875" style="420" bestFit="1" customWidth="1"/>
    <col min="15623" max="15623" width="16.109375" style="420" bestFit="1" customWidth="1"/>
    <col min="15624" max="15624" width="31.6640625" style="420" bestFit="1" customWidth="1"/>
    <col min="15625" max="15625" width="9.109375" style="420"/>
    <col min="15626" max="15626" width="5.44140625" style="420" bestFit="1" customWidth="1"/>
    <col min="15627" max="15627" width="10.44140625" style="420" bestFit="1" customWidth="1"/>
    <col min="15628" max="15628" width="29.88671875" style="420" bestFit="1" customWidth="1"/>
    <col min="15629" max="15629" width="12.88671875" style="420" bestFit="1" customWidth="1"/>
    <col min="15630" max="15873" width="9.109375" style="420"/>
    <col min="15874" max="15874" width="5.5546875" style="420" bestFit="1" customWidth="1"/>
    <col min="15875" max="15875" width="12" style="420" bestFit="1" customWidth="1"/>
    <col min="15876" max="15876" width="5.109375" style="420" bestFit="1" customWidth="1"/>
    <col min="15877" max="15877" width="6.109375" style="420" bestFit="1" customWidth="1"/>
    <col min="15878" max="15878" width="7.5546875" style="420" bestFit="1" customWidth="1"/>
    <col min="15879" max="15879" width="16.109375" style="420" bestFit="1" customWidth="1"/>
    <col min="15880" max="15880" width="31.6640625" style="420" bestFit="1" customWidth="1"/>
    <col min="15881" max="15881" width="9.109375" style="420"/>
    <col min="15882" max="15882" width="5.44140625" style="420" bestFit="1" customWidth="1"/>
    <col min="15883" max="15883" width="10.44140625" style="420" bestFit="1" customWidth="1"/>
    <col min="15884" max="15884" width="29.88671875" style="420" bestFit="1" customWidth="1"/>
    <col min="15885" max="15885" width="12.88671875" style="420" bestFit="1" customWidth="1"/>
    <col min="15886" max="16129" width="9.109375" style="420"/>
    <col min="16130" max="16130" width="5.5546875" style="420" bestFit="1" customWidth="1"/>
    <col min="16131" max="16131" width="12" style="420" bestFit="1" customWidth="1"/>
    <col min="16132" max="16132" width="5.109375" style="420" bestFit="1" customWidth="1"/>
    <col min="16133" max="16133" width="6.109375" style="420" bestFit="1" customWidth="1"/>
    <col min="16134" max="16134" width="7.5546875" style="420" bestFit="1" customWidth="1"/>
    <col min="16135" max="16135" width="16.109375" style="420" bestFit="1" customWidth="1"/>
    <col min="16136" max="16136" width="31.6640625" style="420" bestFit="1" customWidth="1"/>
    <col min="16137" max="16137" width="9.109375" style="420"/>
    <col min="16138" max="16138" width="5.44140625" style="420" bestFit="1" customWidth="1"/>
    <col min="16139" max="16139" width="10.44140625" style="420" bestFit="1" customWidth="1"/>
    <col min="16140" max="16140" width="29.88671875" style="420" bestFit="1" customWidth="1"/>
    <col min="16141" max="16141" width="12.88671875" style="420" bestFit="1" customWidth="1"/>
    <col min="16142" max="16384" width="9.109375" style="420"/>
  </cols>
  <sheetData>
    <row r="1" spans="1:18" s="173" customFormat="1" ht="28.8">
      <c r="B1" s="360"/>
      <c r="C1" s="509" t="s">
        <v>247</v>
      </c>
      <c r="D1" s="509"/>
      <c r="E1" s="509"/>
      <c r="F1" s="509"/>
      <c r="G1" s="509"/>
      <c r="H1" s="509"/>
      <c r="I1" s="509"/>
      <c r="J1" s="509"/>
      <c r="K1" s="509"/>
      <c r="L1" s="509"/>
      <c r="M1" s="388" t="s">
        <v>289</v>
      </c>
      <c r="N1" s="361"/>
      <c r="O1" s="388" t="s">
        <v>402</v>
      </c>
      <c r="P1" s="362"/>
      <c r="Q1" s="362"/>
      <c r="R1" s="363"/>
    </row>
    <row r="2" spans="1:18" s="239" customFormat="1" ht="43.2">
      <c r="B2" s="191" t="s">
        <v>143</v>
      </c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148</v>
      </c>
      <c r="K2" s="191" t="s">
        <v>149</v>
      </c>
      <c r="L2" s="191" t="s">
        <v>150</v>
      </c>
      <c r="M2" s="305" t="s">
        <v>233</v>
      </c>
      <c r="N2" s="188" t="s">
        <v>234</v>
      </c>
      <c r="O2" s="305" t="s">
        <v>235</v>
      </c>
      <c r="P2" s="188" t="s">
        <v>159</v>
      </c>
      <c r="Q2" s="188" t="s">
        <v>246</v>
      </c>
      <c r="R2" s="188" t="s">
        <v>160</v>
      </c>
    </row>
    <row r="3" spans="1:18" ht="27" hidden="1">
      <c r="A3" s="284" t="str">
        <f t="shared" ref="A3:A19" si="0">CONCATENATE(C3,G3)</f>
        <v>ZGSP17373743451ABA000</v>
      </c>
      <c r="B3" s="425">
        <v>1</v>
      </c>
      <c r="C3" s="425" t="s">
        <v>208</v>
      </c>
      <c r="D3" s="425">
        <v>10</v>
      </c>
      <c r="E3" s="425" t="s">
        <v>151</v>
      </c>
      <c r="F3" s="425">
        <v>100561</v>
      </c>
      <c r="G3" s="425" t="s">
        <v>141</v>
      </c>
      <c r="H3" s="425" t="s">
        <v>152</v>
      </c>
      <c r="I3" s="425">
        <v>14.76</v>
      </c>
      <c r="J3" s="425">
        <v>1</v>
      </c>
      <c r="K3" s="426">
        <v>44197</v>
      </c>
      <c r="L3" s="425">
        <v>0</v>
      </c>
      <c r="M3" s="392">
        <f>VLOOKUP(G3,'Bajajsons UTR 02.01.2021'!$B$154:$D$155,3,0)</f>
        <v>14.763650157799125</v>
      </c>
      <c r="N3" s="176">
        <f t="shared" ref="N3" si="1">M3-I3</f>
        <v>3.6501577991252532E-3</v>
      </c>
      <c r="O3" s="387">
        <f>VLOOKUP(G3,'Bajajsons UTR 02.01.2021'!$B$154:$F$155,5,0)</f>
        <v>14.763650157799125</v>
      </c>
      <c r="P3" s="176">
        <f t="shared" ref="P3" si="2">O3-I3</f>
        <v>3.6501577991252532E-3</v>
      </c>
      <c r="Q3" s="238">
        <f t="shared" ref="Q3" si="3">P3/M3</f>
        <v>2.472395213995911E-4</v>
      </c>
      <c r="R3" s="367" t="s">
        <v>409</v>
      </c>
    </row>
    <row r="4" spans="1:18" ht="27" hidden="1">
      <c r="A4" s="284" t="str">
        <f t="shared" si="0"/>
        <v>ZGSP17373750353AAT000</v>
      </c>
      <c r="B4" s="425">
        <v>2</v>
      </c>
      <c r="C4" s="425" t="s">
        <v>208</v>
      </c>
      <c r="D4" s="425">
        <v>20</v>
      </c>
      <c r="E4" s="425" t="s">
        <v>151</v>
      </c>
      <c r="F4" s="425">
        <v>100561</v>
      </c>
      <c r="G4" s="425" t="s">
        <v>211</v>
      </c>
      <c r="H4" s="425" t="s">
        <v>212</v>
      </c>
      <c r="I4" s="425">
        <v>15.88</v>
      </c>
      <c r="J4" s="425">
        <v>1</v>
      </c>
      <c r="K4" s="426">
        <v>44197</v>
      </c>
      <c r="L4" s="425">
        <v>0</v>
      </c>
      <c r="M4" s="392">
        <f>VLOOKUP(G4,'Bajajsons UTR 02.01.2021'!$B$154:$D$155,3,0)</f>
        <v>15.881293157705606</v>
      </c>
      <c r="N4" s="176">
        <f t="shared" ref="N4:N5" si="4">M4-I4</f>
        <v>1.2931577056054522E-3</v>
      </c>
      <c r="O4" s="387">
        <f>VLOOKUP(G4,'Bajajsons UTR 02.01.2021'!$B$154:$F$155,5,0)</f>
        <v>15.881293157705606</v>
      </c>
      <c r="P4" s="176">
        <f t="shared" ref="P4:P5" si="5">O4-I4</f>
        <v>1.2931577056054522E-3</v>
      </c>
      <c r="Q4" s="238">
        <f t="shared" ref="Q4:Q5" si="6">P4/M4</f>
        <v>8.1426474076389164E-5</v>
      </c>
      <c r="R4" s="367" t="s">
        <v>409</v>
      </c>
    </row>
    <row r="5" spans="1:18" ht="27" hidden="1">
      <c r="A5" s="284" t="str">
        <f t="shared" si="0"/>
        <v>ZHOE17375128256-198-0000</v>
      </c>
      <c r="B5" s="425">
        <v>3</v>
      </c>
      <c r="C5" s="425" t="s">
        <v>209</v>
      </c>
      <c r="D5" s="425">
        <v>10</v>
      </c>
      <c r="E5" s="425" t="s">
        <v>153</v>
      </c>
      <c r="F5" s="425">
        <v>100561</v>
      </c>
      <c r="G5" s="425" t="s">
        <v>73</v>
      </c>
      <c r="H5" s="425" t="s">
        <v>74</v>
      </c>
      <c r="I5" s="425">
        <v>4.3499999999999996</v>
      </c>
      <c r="J5" s="425">
        <v>1</v>
      </c>
      <c r="K5" s="426">
        <v>44197</v>
      </c>
      <c r="L5" s="425">
        <v>0</v>
      </c>
      <c r="M5" s="175">
        <f>VLOOKUP(G5,'Bajajsons UTR 02.01.2021'!B$48:V$148,21,0)</f>
        <v>4.3469190808610554</v>
      </c>
      <c r="N5" s="176">
        <f t="shared" si="4"/>
        <v>-3.0809191389442603E-3</v>
      </c>
      <c r="O5" s="176">
        <f>VLOOKUP(G5,'Bajajsons UTR 02.01.2021'!B$48:AI$148,34,0)</f>
        <v>4.3469190808610554</v>
      </c>
      <c r="P5" s="176">
        <f t="shared" si="5"/>
        <v>-3.0809191389442603E-3</v>
      </c>
      <c r="Q5" s="238">
        <f t="shared" si="6"/>
        <v>-7.0875925721947857E-4</v>
      </c>
      <c r="R5" s="367" t="s">
        <v>409</v>
      </c>
    </row>
    <row r="6" spans="1:18" ht="27" hidden="1">
      <c r="A6" s="284" t="str">
        <f t="shared" si="0"/>
        <v>ZHOE1737514053A-198-9000</v>
      </c>
      <c r="B6" s="425">
        <v>4</v>
      </c>
      <c r="C6" s="425" t="s">
        <v>209</v>
      </c>
      <c r="D6" s="425">
        <v>20</v>
      </c>
      <c r="E6" s="425" t="s">
        <v>153</v>
      </c>
      <c r="F6" s="425">
        <v>100561</v>
      </c>
      <c r="G6" s="425" t="s">
        <v>75</v>
      </c>
      <c r="H6" s="425" t="s">
        <v>76</v>
      </c>
      <c r="I6" s="425">
        <v>5.34</v>
      </c>
      <c r="J6" s="425">
        <v>1</v>
      </c>
      <c r="K6" s="426">
        <v>44197</v>
      </c>
      <c r="L6" s="425">
        <v>0</v>
      </c>
      <c r="M6" s="175">
        <f>VLOOKUP(G6,'Bajajsons UTR 02.01.2021'!B$48:V$148,21,0)</f>
        <v>5.343897309679857</v>
      </c>
      <c r="N6" s="176">
        <f t="shared" ref="N6:N17" si="7">M6-I6</f>
        <v>3.8973096798571305E-3</v>
      </c>
      <c r="O6" s="176">
        <f>VLOOKUP(G6,'Bajajsons UTR 02.01.2021'!B$48:AI$148,34,0)</f>
        <v>5.343897309679857</v>
      </c>
      <c r="P6" s="176">
        <f t="shared" ref="P6:P17" si="8">O6-I6</f>
        <v>3.8973096798571305E-3</v>
      </c>
      <c r="Q6" s="238">
        <f t="shared" ref="Q6:Q17" si="9">P6/M6</f>
        <v>7.2930100524154929E-4</v>
      </c>
      <c r="R6" s="367" t="s">
        <v>409</v>
      </c>
    </row>
    <row r="7" spans="1:18" ht="27" hidden="1">
      <c r="A7" s="284" t="str">
        <f t="shared" si="0"/>
        <v>ZHOE1737514054A-198-9000</v>
      </c>
      <c r="B7" s="425">
        <v>5</v>
      </c>
      <c r="C7" s="425" t="s">
        <v>209</v>
      </c>
      <c r="D7" s="425">
        <v>30</v>
      </c>
      <c r="E7" s="425" t="s">
        <v>153</v>
      </c>
      <c r="F7" s="425">
        <v>100561</v>
      </c>
      <c r="G7" s="425" t="s">
        <v>81</v>
      </c>
      <c r="H7" s="425" t="s">
        <v>82</v>
      </c>
      <c r="I7" s="425">
        <v>5.33</v>
      </c>
      <c r="J7" s="425">
        <v>1</v>
      </c>
      <c r="K7" s="426">
        <v>44197</v>
      </c>
      <c r="L7" s="425">
        <v>0</v>
      </c>
      <c r="M7" s="175">
        <f>VLOOKUP(G7,'Bajajsons UTR 02.01.2021'!B$48:V$148,21,0)</f>
        <v>5.3327977670298559</v>
      </c>
      <c r="N7" s="176">
        <f t="shared" si="7"/>
        <v>2.7977670298557911E-3</v>
      </c>
      <c r="O7" s="176">
        <f>VLOOKUP(G7,'Bajajsons UTR 02.01.2021'!B$48:AI$148,34,0)</f>
        <v>5.3327977670298559</v>
      </c>
      <c r="P7" s="176">
        <f t="shared" si="8"/>
        <v>2.7977670298557911E-3</v>
      </c>
      <c r="Q7" s="238">
        <f t="shared" si="9"/>
        <v>5.2463400115283754E-4</v>
      </c>
      <c r="R7" s="367" t="s">
        <v>409</v>
      </c>
    </row>
    <row r="8" spans="1:18" ht="27">
      <c r="A8" s="284" t="str">
        <f t="shared" si="0"/>
        <v>ZHOE1737514054A-KWH-9600</v>
      </c>
      <c r="B8" s="425">
        <v>6</v>
      </c>
      <c r="C8" s="425" t="s">
        <v>209</v>
      </c>
      <c r="D8" s="425">
        <v>40</v>
      </c>
      <c r="E8" s="425" t="s">
        <v>153</v>
      </c>
      <c r="F8" s="425">
        <v>100561</v>
      </c>
      <c r="G8" s="425" t="s">
        <v>91</v>
      </c>
      <c r="H8" s="425" t="s">
        <v>154</v>
      </c>
      <c r="I8" s="425">
        <v>5.57</v>
      </c>
      <c r="J8" s="425">
        <v>1</v>
      </c>
      <c r="K8" s="426">
        <v>44197</v>
      </c>
      <c r="L8" s="425">
        <v>0</v>
      </c>
      <c r="M8" s="175">
        <f>VLOOKUP(G8,'Bajajsons UTR 02.01.2021'!B$48:V$148,21,0)</f>
        <v>5.5684377810829737</v>
      </c>
      <c r="N8" s="176">
        <f t="shared" si="7"/>
        <v>-1.5622189170265699E-3</v>
      </c>
      <c r="O8" s="176">
        <f>VLOOKUP(G8,'Bajajsons UTR 02.01.2021'!B$48:AI$148,34,0)</f>
        <v>5.5954377810829738</v>
      </c>
      <c r="P8" s="176">
        <f t="shared" si="8"/>
        <v>2.5437781082973565E-2</v>
      </c>
      <c r="Q8" s="238">
        <f t="shared" si="9"/>
        <v>4.5682078318968512E-3</v>
      </c>
      <c r="R8" s="367" t="s">
        <v>409</v>
      </c>
    </row>
    <row r="9" spans="1:18" ht="27">
      <c r="A9" s="284" t="str">
        <f t="shared" si="0"/>
        <v>ZHOE1737514053A-KWH-9600</v>
      </c>
      <c r="B9" s="425">
        <v>7</v>
      </c>
      <c r="C9" s="425" t="s">
        <v>209</v>
      </c>
      <c r="D9" s="425">
        <v>50</v>
      </c>
      <c r="E9" s="425" t="s">
        <v>153</v>
      </c>
      <c r="F9" s="425">
        <v>100561</v>
      </c>
      <c r="G9" s="425" t="s">
        <v>90</v>
      </c>
      <c r="H9" s="425" t="s">
        <v>155</v>
      </c>
      <c r="I9" s="425">
        <v>5.57</v>
      </c>
      <c r="J9" s="425">
        <v>1</v>
      </c>
      <c r="K9" s="426">
        <v>44197</v>
      </c>
      <c r="L9" s="425">
        <v>0</v>
      </c>
      <c r="M9" s="175">
        <f>VLOOKUP(G9,'Bajajsons UTR 02.01.2021'!B$48:V$148,21,0)</f>
        <v>5.5684377810829737</v>
      </c>
      <c r="N9" s="176">
        <f t="shared" si="7"/>
        <v>-1.5622189170265699E-3</v>
      </c>
      <c r="O9" s="176">
        <f>VLOOKUP(G9,'Bajajsons UTR 02.01.2021'!B$48:AI$148,34,0)</f>
        <v>5.5954377810829738</v>
      </c>
      <c r="P9" s="176">
        <f t="shared" si="8"/>
        <v>2.5437781082973565E-2</v>
      </c>
      <c r="Q9" s="238">
        <f t="shared" si="9"/>
        <v>4.5682078318968512E-3</v>
      </c>
      <c r="R9" s="367" t="s">
        <v>409</v>
      </c>
    </row>
    <row r="10" spans="1:18" ht="27">
      <c r="A10" s="284" t="str">
        <f t="shared" si="0"/>
        <v>ZHOE1737514053A-KST-9400</v>
      </c>
      <c r="B10" s="425">
        <v>8</v>
      </c>
      <c r="C10" s="425" t="s">
        <v>209</v>
      </c>
      <c r="D10" s="425">
        <v>60</v>
      </c>
      <c r="E10" s="425" t="s">
        <v>153</v>
      </c>
      <c r="F10" s="425">
        <v>100561</v>
      </c>
      <c r="G10" s="425" t="s">
        <v>112</v>
      </c>
      <c r="H10" s="425" t="s">
        <v>156</v>
      </c>
      <c r="I10" s="425">
        <v>5.55</v>
      </c>
      <c r="J10" s="425">
        <v>1</v>
      </c>
      <c r="K10" s="426">
        <v>44197</v>
      </c>
      <c r="L10" s="425">
        <v>0</v>
      </c>
      <c r="M10" s="175">
        <f>VLOOKUP(G10,'Bajajsons UTR 02.01.2021'!B$48:V$148,21,0)</f>
        <v>5.5519080512097094</v>
      </c>
      <c r="N10" s="176">
        <f t="shared" si="7"/>
        <v>1.9080512097096047E-3</v>
      </c>
      <c r="O10" s="176">
        <f>VLOOKUP(G10,'Bajajsons UTR 02.01.2021'!B$48:AI$148,34,0)</f>
        <v>5.5789080512097096</v>
      </c>
      <c r="P10" s="176">
        <f t="shared" si="8"/>
        <v>2.890805120970974E-2</v>
      </c>
      <c r="Q10" s="238">
        <f t="shared" si="9"/>
        <v>5.2068677908689324E-3</v>
      </c>
      <c r="R10" s="367" t="s">
        <v>409</v>
      </c>
    </row>
    <row r="11" spans="1:18" ht="27">
      <c r="A11" s="284" t="str">
        <f t="shared" si="0"/>
        <v>ZHOE1737514054A-KST-9400</v>
      </c>
      <c r="B11" s="425">
        <v>9</v>
      </c>
      <c r="C11" s="425" t="s">
        <v>209</v>
      </c>
      <c r="D11" s="425">
        <v>70</v>
      </c>
      <c r="E11" s="425" t="s">
        <v>153</v>
      </c>
      <c r="F11" s="425">
        <v>100561</v>
      </c>
      <c r="G11" s="425" t="s">
        <v>113</v>
      </c>
      <c r="H11" s="425" t="s">
        <v>157</v>
      </c>
      <c r="I11" s="425">
        <v>5.49</v>
      </c>
      <c r="J11" s="425">
        <v>1</v>
      </c>
      <c r="K11" s="426">
        <v>44197</v>
      </c>
      <c r="L11" s="425">
        <v>0</v>
      </c>
      <c r="M11" s="175">
        <f>VLOOKUP(G11,'Bajajsons UTR 02.01.2021'!B$48:V$148,21,0)</f>
        <v>5.491967230459708</v>
      </c>
      <c r="N11" s="176">
        <f t="shared" si="7"/>
        <v>1.9672304597078138E-3</v>
      </c>
      <c r="O11" s="176">
        <f>VLOOKUP(G11,'Bajajsons UTR 02.01.2021'!B$48:AI$148,34,0)</f>
        <v>5.5189672304597082</v>
      </c>
      <c r="P11" s="176">
        <f t="shared" si="8"/>
        <v>2.8967230459707949E-2</v>
      </c>
      <c r="Q11" s="238">
        <f t="shared" si="9"/>
        <v>5.2744725604058698E-3</v>
      </c>
      <c r="R11" s="367" t="s">
        <v>409</v>
      </c>
    </row>
    <row r="12" spans="1:18" ht="27" hidden="1">
      <c r="A12" s="284" t="str">
        <f t="shared" si="0"/>
        <v>ZHOE17375150353-AAT-0000</v>
      </c>
      <c r="B12" s="425">
        <v>10</v>
      </c>
      <c r="C12" s="425" t="s">
        <v>209</v>
      </c>
      <c r="D12" s="425">
        <v>80</v>
      </c>
      <c r="E12" s="425" t="s">
        <v>153</v>
      </c>
      <c r="F12" s="425">
        <v>100561</v>
      </c>
      <c r="G12" s="425" t="s">
        <v>213</v>
      </c>
      <c r="H12" s="425" t="s">
        <v>212</v>
      </c>
      <c r="I12" s="425">
        <v>15.61</v>
      </c>
      <c r="J12" s="425">
        <v>1</v>
      </c>
      <c r="K12" s="426">
        <v>44197</v>
      </c>
      <c r="L12" s="425">
        <v>0</v>
      </c>
      <c r="M12" s="175">
        <f>VLOOKUP(G12,'Bajajsons UTR 02.01.2021'!B$48:V$148,21,0)</f>
        <v>15.611293157705607</v>
      </c>
      <c r="N12" s="176">
        <f t="shared" si="7"/>
        <v>1.2931577056072285E-3</v>
      </c>
      <c r="O12" s="176">
        <f>VLOOKUP(G12,'Bajajsons UTR 02.01.2021'!B$48:AI$148,34,0)</f>
        <v>15.611293157705607</v>
      </c>
      <c r="P12" s="176">
        <f t="shared" si="8"/>
        <v>1.2931577056072285E-3</v>
      </c>
      <c r="Q12" s="238">
        <f t="shared" si="9"/>
        <v>8.2834758949417106E-5</v>
      </c>
      <c r="R12" s="367" t="s">
        <v>409</v>
      </c>
    </row>
    <row r="13" spans="1:18" ht="27" hidden="1">
      <c r="A13" s="284" t="str">
        <f t="shared" si="0"/>
        <v>ZHOE17375128215-AAF-4000</v>
      </c>
      <c r="B13" s="425">
        <v>11</v>
      </c>
      <c r="C13" s="425" t="s">
        <v>209</v>
      </c>
      <c r="D13" s="425">
        <v>90</v>
      </c>
      <c r="E13" s="425" t="s">
        <v>153</v>
      </c>
      <c r="F13" s="425">
        <v>100561</v>
      </c>
      <c r="G13" s="425" t="s">
        <v>236</v>
      </c>
      <c r="H13" s="425" t="s">
        <v>237</v>
      </c>
      <c r="I13" s="425">
        <v>4.3</v>
      </c>
      <c r="J13" s="425">
        <v>1</v>
      </c>
      <c r="K13" s="426">
        <v>44197</v>
      </c>
      <c r="L13" s="425">
        <v>0</v>
      </c>
      <c r="M13" s="175">
        <f>VLOOKUP(G13,'Bajajsons UTR 02.01.2021'!B$48:V$148,21,0)</f>
        <v>4.2995126756741779</v>
      </c>
      <c r="N13" s="176">
        <f t="shared" si="7"/>
        <v>-4.8732432582188068E-4</v>
      </c>
      <c r="O13" s="176">
        <f>VLOOKUP(G13,'Bajajsons UTR 02.01.2021'!B$48:AI$148,34,0)</f>
        <v>4.2995126756741779</v>
      </c>
      <c r="P13" s="176">
        <f t="shared" si="8"/>
        <v>-4.8732432582188068E-4</v>
      </c>
      <c r="Q13" s="238">
        <f t="shared" si="9"/>
        <v>-1.1334408398865032E-4</v>
      </c>
      <c r="R13" s="367" t="s">
        <v>409</v>
      </c>
    </row>
    <row r="14" spans="1:18" ht="27" hidden="1">
      <c r="A14" s="284" t="str">
        <f t="shared" si="0"/>
        <v>ZHOE19010628117-ACK-0100</v>
      </c>
      <c r="B14" s="425">
        <v>12</v>
      </c>
      <c r="C14" s="425" t="s">
        <v>249</v>
      </c>
      <c r="D14" s="425">
        <v>10</v>
      </c>
      <c r="E14" s="425" t="s">
        <v>153</v>
      </c>
      <c r="F14" s="425">
        <v>100561</v>
      </c>
      <c r="G14" s="425" t="s">
        <v>250</v>
      </c>
      <c r="H14" s="425" t="s">
        <v>251</v>
      </c>
      <c r="I14" s="425">
        <v>2.21</v>
      </c>
      <c r="J14" s="425">
        <v>1</v>
      </c>
      <c r="K14" s="426">
        <v>44197</v>
      </c>
      <c r="L14" s="425">
        <v>0</v>
      </c>
      <c r="M14" s="175">
        <f>VLOOKUP(G14,'Bajajsons UTR 02.01.2021'!B$48:V$148,21,0)</f>
        <v>2.2114106920000003</v>
      </c>
      <c r="N14" s="176">
        <f t="shared" si="7"/>
        <v>1.4106920000003242E-3</v>
      </c>
      <c r="O14" s="176">
        <f>VLOOKUP(G14,'Bajajsons UTR 02.01.2021'!B$48:AI$148,34,0)</f>
        <v>2.2114106920000003</v>
      </c>
      <c r="P14" s="176">
        <f t="shared" si="8"/>
        <v>1.4106920000003242E-3</v>
      </c>
      <c r="Q14" s="238">
        <f t="shared" si="9"/>
        <v>6.3791497667242171E-4</v>
      </c>
      <c r="R14" s="367" t="s">
        <v>409</v>
      </c>
    </row>
    <row r="15" spans="1:18" ht="27">
      <c r="A15" s="284" t="str">
        <f t="shared" si="0"/>
        <v>ZHOE1901071450A-ACK-0000</v>
      </c>
      <c r="B15" s="425">
        <v>13</v>
      </c>
      <c r="C15" s="425" t="s">
        <v>252</v>
      </c>
      <c r="D15" s="425">
        <v>10</v>
      </c>
      <c r="E15" s="425" t="s">
        <v>153</v>
      </c>
      <c r="F15" s="425">
        <v>100561</v>
      </c>
      <c r="G15" s="425" t="s">
        <v>253</v>
      </c>
      <c r="H15" s="425" t="s">
        <v>254</v>
      </c>
      <c r="I15" s="425">
        <v>32.89</v>
      </c>
      <c r="J15" s="425">
        <v>1</v>
      </c>
      <c r="K15" s="426">
        <v>44197</v>
      </c>
      <c r="L15" s="425">
        <v>0</v>
      </c>
      <c r="M15" s="175">
        <f>VLOOKUP(G15,'Bajajsons UTR 02.01.2021'!B$48:V$148,21,0)</f>
        <v>32.892005438143769</v>
      </c>
      <c r="N15" s="176">
        <f t="shared" si="7"/>
        <v>2.0054381437688562E-3</v>
      </c>
      <c r="O15" s="176">
        <f>VLOOKUP(G15,'Bajajsons UTR 02.01.2021'!B$48:AI$148,34,0)</f>
        <v>33.222005438143768</v>
      </c>
      <c r="P15" s="176">
        <f t="shared" si="8"/>
        <v>0.33200543814376715</v>
      </c>
      <c r="Q15" s="238">
        <f t="shared" si="9"/>
        <v>1.0093803455314751E-2</v>
      </c>
      <c r="R15" s="367" t="s">
        <v>409</v>
      </c>
    </row>
    <row r="16" spans="1:18" ht="27" hidden="1">
      <c r="A16" s="284" t="str">
        <f t="shared" si="0"/>
        <v>ZHOE19011111218-ACK-0000</v>
      </c>
      <c r="B16" s="425">
        <v>14</v>
      </c>
      <c r="C16" s="425" t="s">
        <v>255</v>
      </c>
      <c r="D16" s="425">
        <v>10</v>
      </c>
      <c r="E16" s="425" t="s">
        <v>153</v>
      </c>
      <c r="F16" s="425">
        <v>100561</v>
      </c>
      <c r="G16" s="425" t="s">
        <v>256</v>
      </c>
      <c r="H16" s="425" t="s">
        <v>257</v>
      </c>
      <c r="I16" s="425">
        <v>1.52</v>
      </c>
      <c r="J16" s="425">
        <v>1</v>
      </c>
      <c r="K16" s="426">
        <v>44197</v>
      </c>
      <c r="L16" s="425">
        <v>0</v>
      </c>
      <c r="M16" s="175">
        <f>VLOOKUP(G16,'Bajajsons UTR 02.01.2021'!B$48:V$148,21,0)</f>
        <v>1.5223722739999999</v>
      </c>
      <c r="N16" s="176">
        <f t="shared" si="7"/>
        <v>2.372273999999841E-3</v>
      </c>
      <c r="O16" s="176">
        <f>VLOOKUP(G16,'Bajajsons UTR 02.01.2021'!B$48:AI$148,34,0)</f>
        <v>1.5223722739999999</v>
      </c>
      <c r="P16" s="176">
        <f t="shared" si="8"/>
        <v>2.372273999999841E-3</v>
      </c>
      <c r="Q16" s="238">
        <f t="shared" si="9"/>
        <v>1.5582745695747224E-3</v>
      </c>
      <c r="R16" s="367" t="s">
        <v>409</v>
      </c>
    </row>
    <row r="17" spans="1:18" ht="27" hidden="1">
      <c r="A17" s="284" t="str">
        <f t="shared" si="0"/>
        <v>ZNGC17377743451ABA000</v>
      </c>
      <c r="B17" s="425">
        <v>15</v>
      </c>
      <c r="C17" s="425" t="s">
        <v>210</v>
      </c>
      <c r="D17" s="425">
        <v>10</v>
      </c>
      <c r="E17" s="425" t="s">
        <v>158</v>
      </c>
      <c r="F17" s="425">
        <v>100561</v>
      </c>
      <c r="G17" s="425" t="s">
        <v>141</v>
      </c>
      <c r="H17" s="425" t="s">
        <v>152</v>
      </c>
      <c r="I17" s="425">
        <v>14.98</v>
      </c>
      <c r="J17" s="425">
        <v>1</v>
      </c>
      <c r="K17" s="426">
        <v>44197</v>
      </c>
      <c r="L17" s="425">
        <v>0</v>
      </c>
      <c r="M17" s="175">
        <f>VLOOKUP(G17,'Bajajsons UTR 02.01.2021'!$B$158:$D$160,3,0)</f>
        <v>14.983650157799124</v>
      </c>
      <c r="N17" s="176">
        <f t="shared" si="7"/>
        <v>3.6501577991234768E-3</v>
      </c>
      <c r="O17" s="176">
        <f>VLOOKUP(G17,'Bajajsons UTR 02.01.2021'!$B$158:$F$160,5,0)</f>
        <v>14.983650157799124</v>
      </c>
      <c r="P17" s="176">
        <f t="shared" si="8"/>
        <v>3.6501577991234768E-3</v>
      </c>
      <c r="Q17" s="238">
        <f t="shared" si="9"/>
        <v>2.4360938494172844E-4</v>
      </c>
      <c r="R17" s="367" t="s">
        <v>409</v>
      </c>
    </row>
    <row r="18" spans="1:18" ht="27" hidden="1">
      <c r="A18" s="284" t="str">
        <f t="shared" si="0"/>
        <v>ZNGC17377750353AAT000</v>
      </c>
      <c r="B18" s="425">
        <v>16</v>
      </c>
      <c r="C18" s="425" t="s">
        <v>210</v>
      </c>
      <c r="D18" s="425">
        <v>20</v>
      </c>
      <c r="E18" s="425" t="s">
        <v>158</v>
      </c>
      <c r="F18" s="425">
        <v>100561</v>
      </c>
      <c r="G18" s="425" t="s">
        <v>211</v>
      </c>
      <c r="H18" s="425" t="s">
        <v>212</v>
      </c>
      <c r="I18" s="425">
        <v>15.99</v>
      </c>
      <c r="J18" s="425">
        <v>1</v>
      </c>
      <c r="K18" s="426">
        <v>44197</v>
      </c>
      <c r="L18" s="425">
        <v>0</v>
      </c>
      <c r="M18" s="175">
        <f>VLOOKUP(G18,'Bajajsons UTR 02.01.2021'!$B$158:$D$160,3,0)</f>
        <v>15.991293157705607</v>
      </c>
      <c r="N18" s="176">
        <f t="shared" ref="N18:N19" si="10">M18-I18</f>
        <v>1.2931577056072285E-3</v>
      </c>
      <c r="O18" s="176">
        <f>VLOOKUP(G18,'Bajajsons UTR 02.01.2021'!$B$158:$F$160,5,0)</f>
        <v>15.991293157705607</v>
      </c>
      <c r="P18" s="176">
        <f t="shared" ref="P18:P19" si="11">O18-I18</f>
        <v>1.2931577056072285E-3</v>
      </c>
      <c r="Q18" s="238">
        <f t="shared" ref="Q18:Q19" si="12">P18/M18</f>
        <v>8.0866362266900473E-5</v>
      </c>
      <c r="R18" s="367" t="s">
        <v>409</v>
      </c>
    </row>
    <row r="19" spans="1:18" ht="27" hidden="1">
      <c r="A19" s="284" t="str">
        <f t="shared" si="0"/>
        <v>ZNGC17377743451AAF400</v>
      </c>
      <c r="B19" s="425">
        <v>17</v>
      </c>
      <c r="C19" s="425" t="s">
        <v>210</v>
      </c>
      <c r="D19" s="425">
        <v>30</v>
      </c>
      <c r="E19" s="425" t="s">
        <v>158</v>
      </c>
      <c r="F19" s="425">
        <v>100561</v>
      </c>
      <c r="G19" s="425" t="s">
        <v>238</v>
      </c>
      <c r="H19" s="425" t="s">
        <v>227</v>
      </c>
      <c r="I19" s="425">
        <v>28.1</v>
      </c>
      <c r="J19" s="425">
        <v>1</v>
      </c>
      <c r="K19" s="426">
        <v>44197</v>
      </c>
      <c r="L19" s="425">
        <v>0</v>
      </c>
      <c r="M19" s="175">
        <f>VLOOKUP(G19,'Bajajsons UTR 02.01.2021'!$B$158:$D$160,3,0)</f>
        <v>28.09606145593623</v>
      </c>
      <c r="N19" s="176">
        <f t="shared" si="10"/>
        <v>-3.9385440637715874E-3</v>
      </c>
      <c r="O19" s="176">
        <f>VLOOKUP(G19,'Bajajsons UTR 02.01.2021'!$B$158:$F$160,5,0)</f>
        <v>28.09606145593623</v>
      </c>
      <c r="P19" s="176">
        <f t="shared" si="11"/>
        <v>-3.9385440637715874E-3</v>
      </c>
      <c r="Q19" s="238">
        <f t="shared" si="12"/>
        <v>-1.4018135851348796E-4</v>
      </c>
      <c r="R19" s="367" t="s">
        <v>409</v>
      </c>
    </row>
  </sheetData>
  <autoFilter ref="A2:R19" xr:uid="{00000000-0009-0000-0000-000009000000}">
    <filterColumn colId="15">
      <filters>
        <filter val="0.03"/>
        <filter val="0.33"/>
      </filters>
    </filterColumn>
  </autoFilter>
  <mergeCells count="1">
    <mergeCell ref="C1:L1"/>
  </mergeCells>
  <pageMargins left="0.75" right="0.75" top="1" bottom="1" header="0.5" footer="0.5"/>
  <pageSetup paperSize="8" scale="9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S160"/>
  <sheetViews>
    <sheetView showZeros="0" view="pageBreakPreview" topLeftCell="B7" zoomScale="60" zoomScaleNormal="36" workbookViewId="0">
      <selection activeCell="B16" sqref="A16:XFD16"/>
    </sheetView>
  </sheetViews>
  <sheetFormatPr defaultColWidth="9.109375" defaultRowHeight="13.2"/>
  <cols>
    <col min="1" max="1" width="8.33203125" style="295" customWidth="1"/>
    <col min="2" max="2" width="42.33203125" style="295" customWidth="1"/>
    <col min="3" max="3" width="34.6640625" style="295" customWidth="1"/>
    <col min="4" max="4" width="17.5546875" style="295" customWidth="1"/>
    <col min="5" max="5" width="17.33203125" style="295" customWidth="1"/>
    <col min="6" max="6" width="37.33203125" style="295" bestFit="1" customWidth="1"/>
    <col min="7" max="7" width="45.109375" style="295" bestFit="1" customWidth="1"/>
    <col min="8" max="8" width="34.44140625" style="295" customWidth="1"/>
    <col min="9" max="9" width="28.33203125" style="295" customWidth="1"/>
    <col min="10" max="10" width="18.88671875" style="295" customWidth="1"/>
    <col min="11" max="11" width="15.109375" style="295" customWidth="1"/>
    <col min="12" max="12" width="13" style="295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22" style="179" bestFit="1" customWidth="1"/>
    <col min="19" max="19" width="17" style="179" bestFit="1" customWidth="1"/>
    <col min="20" max="20" width="29.109375" style="179" bestFit="1" customWidth="1"/>
    <col min="21" max="21" width="30.109375" style="179" bestFit="1" customWidth="1"/>
    <col min="22" max="22" width="19.44140625" style="179" customWidth="1"/>
    <col min="23" max="23" width="15.109375" style="295" customWidth="1"/>
    <col min="24" max="24" width="6" style="295" customWidth="1"/>
    <col min="25" max="27" width="15.109375" style="179" customWidth="1"/>
    <col min="28" max="28" width="34.88671875" style="179" bestFit="1" customWidth="1"/>
    <col min="29" max="29" width="20.5546875" style="179" bestFit="1" customWidth="1"/>
    <col min="30" max="30" width="15.109375" style="179" customWidth="1"/>
    <col min="31" max="31" width="15.10937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295" customWidth="1"/>
    <col min="38" max="38" width="19.109375" style="295" bestFit="1" customWidth="1"/>
    <col min="39" max="39" width="14.44140625" style="295" bestFit="1" customWidth="1"/>
    <col min="40" max="40" width="3" style="295" customWidth="1"/>
    <col min="41" max="42" width="9.109375" style="295"/>
    <col min="43" max="43" width="23" style="295" customWidth="1"/>
    <col min="44" max="44" width="12.44140625" style="295" bestFit="1" customWidth="1"/>
    <col min="45" max="175" width="9.109375" style="295"/>
    <col min="176" max="16384" width="9.109375" style="43"/>
  </cols>
  <sheetData>
    <row r="1" spans="1:39" s="3" customFormat="1" ht="58.5" customHeight="1">
      <c r="A1" s="86" t="s">
        <v>389</v>
      </c>
      <c r="B1" s="2"/>
      <c r="C1" s="2"/>
      <c r="D1" s="2"/>
      <c r="E1" s="2"/>
      <c r="F1" s="2"/>
      <c r="G1" s="2"/>
      <c r="H1" s="2"/>
      <c r="I1" s="2"/>
      <c r="J1" s="2"/>
      <c r="K1" s="2"/>
      <c r="M1" s="86"/>
      <c r="N1" s="2"/>
      <c r="O1" s="86"/>
      <c r="P1" s="86" t="s">
        <v>289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300</v>
      </c>
      <c r="D8" s="501"/>
      <c r="E8" s="502"/>
      <c r="F8" s="84"/>
      <c r="G8" s="13"/>
      <c r="H8" s="503" t="str">
        <f>"REVISED WEF-"&amp;$P$1</f>
        <v>REVISED WEF-01.01.2021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297" t="s">
        <v>4</v>
      </c>
      <c r="C9" s="297" t="s">
        <v>5</v>
      </c>
      <c r="D9" s="496" t="s">
        <v>6</v>
      </c>
      <c r="E9" s="497"/>
      <c r="F9" s="12"/>
      <c r="G9" s="18"/>
      <c r="H9" s="297" t="s">
        <v>5</v>
      </c>
      <c r="I9" s="297" t="s">
        <v>6</v>
      </c>
      <c r="J9" s="12"/>
      <c r="K9" s="297" t="s">
        <v>7</v>
      </c>
      <c r="L9" s="12"/>
      <c r="M9" s="14"/>
      <c r="N9" s="18"/>
      <c r="O9" s="498" t="s">
        <v>8</v>
      </c>
      <c r="P9" s="498"/>
      <c r="Q9" s="498"/>
      <c r="R9" s="301">
        <v>44197</v>
      </c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291">
        <v>54.5</v>
      </c>
      <c r="D10" s="459">
        <f>+C10-1</f>
        <v>53.5</v>
      </c>
      <c r="E10" s="461"/>
      <c r="F10" s="85"/>
      <c r="G10" s="24"/>
      <c r="H10" s="291">
        <v>61.85</v>
      </c>
      <c r="I10" s="291">
        <f>+H10-1</f>
        <v>60.85</v>
      </c>
      <c r="J10" s="25"/>
      <c r="K10" s="291">
        <f t="shared" ref="K10:K15" si="0">H10-C10</f>
        <v>7.3500000000000014</v>
      </c>
      <c r="L10" s="197"/>
      <c r="M10" s="35"/>
      <c r="N10" s="29"/>
      <c r="O10" s="298" t="s">
        <v>10</v>
      </c>
      <c r="P10" s="298" t="s">
        <v>11</v>
      </c>
      <c r="Q10" s="298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291">
        <v>53.5</v>
      </c>
      <c r="D11" s="459">
        <f>+C11-1</f>
        <v>52.5</v>
      </c>
      <c r="E11" s="461"/>
      <c r="F11" s="85"/>
      <c r="G11" s="24"/>
      <c r="H11" s="291">
        <v>60.85</v>
      </c>
      <c r="I11" s="291">
        <f>+H11-1</f>
        <v>59.85</v>
      </c>
      <c r="J11" s="25"/>
      <c r="K11" s="291">
        <f t="shared" si="0"/>
        <v>7.3500000000000014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291">
        <v>53</v>
      </c>
      <c r="D12" s="459">
        <f>+C12-1</f>
        <v>52</v>
      </c>
      <c r="E12" s="461"/>
      <c r="F12" s="85"/>
      <c r="G12" s="24"/>
      <c r="H12" s="291">
        <v>60.35</v>
      </c>
      <c r="I12" s="291">
        <f>+H12-1</f>
        <v>59.35</v>
      </c>
      <c r="J12" s="25"/>
      <c r="K12" s="291">
        <f t="shared" si="0"/>
        <v>7.3500000000000014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24.05</v>
      </c>
      <c r="D13" s="460"/>
      <c r="E13" s="461"/>
      <c r="F13" s="203"/>
      <c r="G13" s="204"/>
      <c r="H13" s="459">
        <v>26.62</v>
      </c>
      <c r="I13" s="461"/>
      <c r="J13" s="25"/>
      <c r="K13" s="291">
        <f t="shared" si="0"/>
        <v>2.5700000000000003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22.27</v>
      </c>
      <c r="D14" s="460"/>
      <c r="E14" s="461"/>
      <c r="F14" s="203"/>
      <c r="G14" s="204"/>
      <c r="H14" s="459">
        <v>24.87</v>
      </c>
      <c r="I14" s="461"/>
      <c r="J14" s="25"/>
      <c r="K14" s="291">
        <f t="shared" si="0"/>
        <v>2.6000000000000014</v>
      </c>
      <c r="L14" s="195"/>
      <c r="M14" s="196"/>
      <c r="N14" s="196"/>
      <c r="O14" s="296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59.43</v>
      </c>
      <c r="D15" s="460"/>
      <c r="E15" s="461"/>
      <c r="F15" s="203"/>
      <c r="G15" s="204"/>
      <c r="H15" s="459">
        <v>66.78</v>
      </c>
      <c r="I15" s="461"/>
      <c r="J15" s="25"/>
      <c r="K15" s="291">
        <f t="shared" si="0"/>
        <v>7.3500000000000014</v>
      </c>
      <c r="L15" s="195"/>
      <c r="M15" s="196"/>
      <c r="N15" s="196"/>
      <c r="O15" s="296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66.3</v>
      </c>
      <c r="D16" s="460"/>
      <c r="E16" s="461"/>
      <c r="F16" s="203"/>
      <c r="G16" s="204"/>
      <c r="H16" s="459">
        <f>C16+K16</f>
        <v>72.5</v>
      </c>
      <c r="I16" s="461"/>
      <c r="J16" s="25"/>
      <c r="K16" s="291">
        <v>6.2</v>
      </c>
      <c r="L16" s="195"/>
      <c r="M16" s="196"/>
      <c r="N16" s="196"/>
      <c r="O16" s="296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299"/>
      <c r="X16" s="299"/>
      <c r="Y16" s="299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299"/>
    </row>
    <row r="17" spans="1:41" s="20" customFormat="1" ht="27.6">
      <c r="B17" s="22" t="s">
        <v>89</v>
      </c>
      <c r="C17" s="459">
        <v>14.8</v>
      </c>
      <c r="D17" s="460"/>
      <c r="E17" s="461"/>
      <c r="G17" s="202"/>
      <c r="H17" s="459">
        <f>+C17+K17</f>
        <v>15.540000000000001</v>
      </c>
      <c r="I17" s="461"/>
      <c r="J17" s="25"/>
      <c r="K17" s="291">
        <v>0.74</v>
      </c>
      <c r="L17" s="195"/>
      <c r="M17" s="196"/>
      <c r="N17" s="196"/>
      <c r="O17" s="234" t="s">
        <v>93</v>
      </c>
      <c r="P17" s="300">
        <v>0.39681</v>
      </c>
      <c r="Q17" s="300">
        <f>P17+R17</f>
        <v>0.42381000000000002</v>
      </c>
      <c r="R17" s="376">
        <v>2.7E-2</v>
      </c>
      <c r="S17" s="299" t="s">
        <v>286</v>
      </c>
      <c r="T17" s="302" t="s">
        <v>287</v>
      </c>
      <c r="U17" s="393">
        <v>42.601999999999997</v>
      </c>
      <c r="V17" s="299">
        <f>U17/100</f>
        <v>0.42601999999999995</v>
      </c>
      <c r="W17" s="299"/>
      <c r="X17" s="299"/>
      <c r="Y17" s="299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299"/>
    </row>
    <row r="18" spans="1:41" s="20" customFormat="1" ht="27.6">
      <c r="B18" s="22" t="s">
        <v>110</v>
      </c>
      <c r="C18" s="459">
        <v>15</v>
      </c>
      <c r="D18" s="460"/>
      <c r="E18" s="461"/>
      <c r="F18" s="85"/>
      <c r="G18" s="24"/>
      <c r="H18" s="459">
        <f>C18+K18</f>
        <v>15.74</v>
      </c>
      <c r="I18" s="461"/>
      <c r="J18" s="25"/>
      <c r="K18" s="291">
        <v>0.74</v>
      </c>
      <c r="L18" s="26"/>
      <c r="M18" s="109"/>
      <c r="N18" s="109"/>
      <c r="O18" s="234" t="s">
        <v>220</v>
      </c>
      <c r="P18" s="146">
        <v>0.71500329000000007</v>
      </c>
      <c r="Q18" s="300">
        <f>P18+R18</f>
        <v>0.75900329000000011</v>
      </c>
      <c r="R18" s="376">
        <v>4.3999999999999997E-2</v>
      </c>
      <c r="S18" s="299" t="s">
        <v>286</v>
      </c>
      <c r="T18" s="302" t="s">
        <v>392</v>
      </c>
      <c r="U18" s="393">
        <v>42.161000000000001</v>
      </c>
      <c r="V18" s="303">
        <f>U18/100</f>
        <v>0.42161000000000004</v>
      </c>
      <c r="W18" s="299">
        <f>(V17+V18)/2</f>
        <v>0.423815</v>
      </c>
      <c r="X18" s="299"/>
      <c r="Y18" s="394">
        <f>W18-Q17</f>
        <v>4.9999999999772449E-6</v>
      </c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299"/>
    </row>
    <row r="19" spans="1:41" s="20" customFormat="1" ht="27.6">
      <c r="B19" s="22" t="s">
        <v>68</v>
      </c>
      <c r="C19" s="459">
        <v>1.05</v>
      </c>
      <c r="D19" s="460"/>
      <c r="E19" s="461"/>
      <c r="F19" s="85"/>
      <c r="G19" s="24"/>
      <c r="H19" s="459">
        <f>+C19+K19</f>
        <v>1.1300000000000001</v>
      </c>
      <c r="I19" s="461"/>
      <c r="J19" s="25"/>
      <c r="K19" s="291">
        <v>0.08</v>
      </c>
      <c r="L19" s="26"/>
      <c r="M19" s="109"/>
      <c r="N19" s="126"/>
      <c r="O19" s="235" t="s">
        <v>260</v>
      </c>
      <c r="P19" s="231">
        <v>3.5550000000000002</v>
      </c>
      <c r="Q19" s="300">
        <f>P19+R19</f>
        <v>3.665</v>
      </c>
      <c r="R19" s="376">
        <v>0.11</v>
      </c>
      <c r="S19" s="299" t="s">
        <v>286</v>
      </c>
      <c r="T19" s="302" t="s">
        <v>391</v>
      </c>
      <c r="U19" s="395">
        <v>75.910503000000006</v>
      </c>
      <c r="V19" s="303">
        <f>U19/100</f>
        <v>0.75910503000000007</v>
      </c>
      <c r="W19" s="105"/>
      <c r="X19" s="109"/>
      <c r="Y19" s="394">
        <f>V19-Q18</f>
        <v>1.0173999999996131E-4</v>
      </c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299"/>
    </row>
    <row r="20" spans="1:41" s="20" customFormat="1" ht="27.6">
      <c r="B20" s="22" t="s">
        <v>69</v>
      </c>
      <c r="C20" s="459">
        <v>0.36699999999999999</v>
      </c>
      <c r="D20" s="460"/>
      <c r="E20" s="461"/>
      <c r="F20" s="85"/>
      <c r="G20" s="24"/>
      <c r="H20" s="459">
        <f>+C20+K20</f>
        <v>0.38700000000000001</v>
      </c>
      <c r="I20" s="461"/>
      <c r="J20" s="25"/>
      <c r="K20" s="92">
        <v>0.02</v>
      </c>
      <c r="L20" s="26"/>
      <c r="M20" s="109"/>
      <c r="N20" s="126"/>
      <c r="O20" s="236" t="s">
        <v>261</v>
      </c>
      <c r="P20" s="231">
        <v>2.2549999999999999</v>
      </c>
      <c r="Q20" s="300">
        <f>P20+R20</f>
        <v>2.331</v>
      </c>
      <c r="R20" s="376">
        <v>7.5999999999999998E-2</v>
      </c>
      <c r="S20" s="299" t="s">
        <v>286</v>
      </c>
      <c r="T20" s="302" t="s">
        <v>391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299"/>
    </row>
    <row r="21" spans="1:41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13.92</v>
      </c>
      <c r="Q21" s="231">
        <f>P21-R21</f>
        <v>13.92</v>
      </c>
      <c r="R21" s="377">
        <v>0</v>
      </c>
      <c r="S21" s="299" t="s">
        <v>285</v>
      </c>
      <c r="T21" s="302" t="s">
        <v>390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299"/>
    </row>
    <row r="22" spans="1:41" s="20" customFormat="1" ht="27.6">
      <c r="B22" s="22" t="s">
        <v>243</v>
      </c>
      <c r="C22" s="459">
        <v>111.57</v>
      </c>
      <c r="D22" s="460"/>
      <c r="E22" s="461"/>
      <c r="F22" s="85"/>
      <c r="G22" s="24"/>
      <c r="H22" s="459">
        <f>C22+K22</f>
        <v>117.77</v>
      </c>
      <c r="I22" s="461"/>
      <c r="J22" s="25"/>
      <c r="K22" s="291">
        <v>6.2</v>
      </c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396">
        <v>3.6124413408000007</v>
      </c>
      <c r="V22" s="105">
        <f>U22+U23</f>
        <v>7.3327233408000012</v>
      </c>
      <c r="W22" s="303">
        <f>V22/2</f>
        <v>3.6663616704000006</v>
      </c>
      <c r="X22" s="109"/>
      <c r="Y22" s="394">
        <f>W22-Q19</f>
        <v>1.3616704000005697E-3</v>
      </c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299"/>
    </row>
    <row r="23" spans="1:41" s="20" customFormat="1" ht="27.6">
      <c r="B23" s="194" t="s">
        <v>232</v>
      </c>
      <c r="C23" s="459">
        <v>78.11</v>
      </c>
      <c r="D23" s="460"/>
      <c r="E23" s="461"/>
      <c r="F23" s="85"/>
      <c r="G23" s="24"/>
      <c r="H23" s="459">
        <f>C23+K23</f>
        <v>84.31</v>
      </c>
      <c r="I23" s="461"/>
      <c r="J23" s="180"/>
      <c r="K23" s="291">
        <v>6.2</v>
      </c>
      <c r="L23" s="26"/>
      <c r="M23" s="109"/>
      <c r="N23" s="126"/>
      <c r="O23" s="124"/>
      <c r="P23" s="109"/>
      <c r="Q23" s="111"/>
      <c r="R23" s="111"/>
      <c r="S23" s="109"/>
      <c r="T23" s="109"/>
      <c r="U23" s="396">
        <v>3.7202820000000001</v>
      </c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299"/>
    </row>
    <row r="24" spans="1:41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291" t="s">
        <v>122</v>
      </c>
      <c r="I24" s="291" t="s">
        <v>109</v>
      </c>
      <c r="J24" s="291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303">
        <v>2.33</v>
      </c>
      <c r="X24" s="109"/>
      <c r="Y24" s="394">
        <f>W24-Q20</f>
        <v>-9.9999999999988987E-4</v>
      </c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299"/>
    </row>
    <row r="25" spans="1:41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41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41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41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1" s="16" customFormat="1" ht="56.25" customHeight="1">
      <c r="A29" s="11"/>
      <c r="B29" s="12"/>
      <c r="C29" s="495" t="str">
        <f>C8</f>
        <v>Existing WEF-  01.10.2020</v>
      </c>
      <c r="D29" s="495"/>
      <c r="E29" s="495"/>
      <c r="F29" s="84"/>
      <c r="G29" s="13"/>
      <c r="H29" s="495" t="str">
        <f>"REVISED WEF-"&amp;$P$1</f>
        <v>REVISED WEF-01.01.2021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41" s="16" customFormat="1" ht="100.5" customHeight="1">
      <c r="A30" s="11"/>
      <c r="B30" s="297" t="s">
        <v>4</v>
      </c>
      <c r="C30" s="297" t="s">
        <v>5</v>
      </c>
      <c r="D30" s="496" t="s">
        <v>6</v>
      </c>
      <c r="E30" s="497"/>
      <c r="F30" s="12"/>
      <c r="G30" s="18"/>
      <c r="H30" s="297" t="s">
        <v>5</v>
      </c>
      <c r="I30" s="297" t="s">
        <v>6</v>
      </c>
      <c r="J30" s="12"/>
      <c r="K30" s="297" t="s">
        <v>7</v>
      </c>
      <c r="L30" s="12"/>
      <c r="M30" s="155"/>
      <c r="N30" s="96"/>
      <c r="O30" s="498" t="s">
        <v>8</v>
      </c>
      <c r="P30" s="498"/>
      <c r="Q30" s="498"/>
      <c r="R30" s="75"/>
      <c r="S30" s="308"/>
      <c r="T30" s="308"/>
      <c r="U30" s="112"/>
      <c r="V30" s="112"/>
      <c r="W30" s="309"/>
      <c r="X30" s="309"/>
      <c r="Y30" s="310"/>
      <c r="Z30" s="311"/>
      <c r="AA30" s="311"/>
      <c r="AB30" s="311"/>
      <c r="AC30" s="310"/>
      <c r="AD30" s="310"/>
      <c r="AE30" s="310"/>
      <c r="AF30" s="310"/>
      <c r="AG30" s="491" t="s">
        <v>296</v>
      </c>
      <c r="AH30" s="491"/>
      <c r="AI30" s="491"/>
      <c r="AJ30" s="491"/>
      <c r="AK30" s="328"/>
      <c r="AL30" s="491" t="s">
        <v>296</v>
      </c>
      <c r="AM30" s="491"/>
      <c r="AN30" s="491"/>
      <c r="AO30" s="491"/>
    </row>
    <row r="31" spans="1:41" s="20" customFormat="1" ht="63">
      <c r="B31" s="194" t="s">
        <v>9</v>
      </c>
      <c r="C31" s="291">
        <v>54.5</v>
      </c>
      <c r="D31" s="459">
        <f>+C31-1</f>
        <v>53.5</v>
      </c>
      <c r="E31" s="461"/>
      <c r="F31" s="85"/>
      <c r="G31" s="24"/>
      <c r="H31" s="92">
        <f>+H10*$H$25</f>
        <v>61.85</v>
      </c>
      <c r="I31" s="291">
        <f>+H31-1</f>
        <v>60.85</v>
      </c>
      <c r="J31" s="25"/>
      <c r="K31" s="291">
        <f t="shared" ref="K31:K36" si="1">H31-C31</f>
        <v>7.3500000000000014</v>
      </c>
      <c r="L31" s="26"/>
      <c r="M31" s="156"/>
      <c r="N31" s="93"/>
      <c r="O31" s="298" t="s">
        <v>10</v>
      </c>
      <c r="P31" s="298" t="s">
        <v>11</v>
      </c>
      <c r="Q31" s="298" t="s">
        <v>12</v>
      </c>
      <c r="R31" s="76"/>
      <c r="S31" s="312"/>
      <c r="T31" s="312"/>
      <c r="U31" s="112"/>
      <c r="V31" s="112"/>
      <c r="W31" s="313"/>
      <c r="X31" s="314"/>
      <c r="Y31" s="113"/>
      <c r="Z31" s="112"/>
      <c r="AA31" s="112"/>
      <c r="AB31" s="112"/>
      <c r="AC31" s="113"/>
      <c r="AD31" s="113"/>
      <c r="AE31" s="113"/>
      <c r="AF31" s="113"/>
      <c r="AG31" s="492" t="s">
        <v>88</v>
      </c>
      <c r="AH31" s="492"/>
      <c r="AI31" s="329" t="s">
        <v>33</v>
      </c>
      <c r="AJ31" s="329" t="s">
        <v>36</v>
      </c>
      <c r="AK31" s="328"/>
      <c r="AL31" s="328" t="s">
        <v>297</v>
      </c>
      <c r="AM31" s="99"/>
    </row>
    <row r="32" spans="1:41" s="20" customFormat="1" ht="27.6">
      <c r="B32" s="194" t="s">
        <v>13</v>
      </c>
      <c r="C32" s="291">
        <v>53.5</v>
      </c>
      <c r="D32" s="459">
        <f>+C32-1</f>
        <v>52.5</v>
      </c>
      <c r="E32" s="461"/>
      <c r="F32" s="85"/>
      <c r="G32" s="24"/>
      <c r="H32" s="92">
        <f>+H11*$H$25</f>
        <v>60.85</v>
      </c>
      <c r="I32" s="291">
        <f>+H32-1</f>
        <v>59.85</v>
      </c>
      <c r="J32" s="25"/>
      <c r="K32" s="291">
        <f t="shared" si="1"/>
        <v>7.3500000000000014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315"/>
      <c r="T32" s="315"/>
      <c r="U32" s="112"/>
      <c r="V32" s="112"/>
      <c r="W32" s="313"/>
      <c r="X32" s="316"/>
      <c r="Y32" s="113"/>
      <c r="Z32" s="112"/>
      <c r="AA32" s="112"/>
      <c r="AB32" s="112"/>
      <c r="AC32" s="113"/>
      <c r="AD32" s="113"/>
      <c r="AE32" s="113"/>
      <c r="AF32" s="113"/>
      <c r="AG32" s="493" t="s">
        <v>298</v>
      </c>
      <c r="AH32" s="493"/>
      <c r="AI32" s="330">
        <v>1</v>
      </c>
      <c r="AJ32" s="331">
        <v>1.0612999999999999</v>
      </c>
      <c r="AK32" s="328"/>
      <c r="AL32" s="328">
        <v>6.13E-2</v>
      </c>
      <c r="AM32" s="99"/>
    </row>
    <row r="33" spans="1:175" s="20" customFormat="1" ht="27.6">
      <c r="B33" s="194" t="s">
        <v>15</v>
      </c>
      <c r="C33" s="291">
        <v>53</v>
      </c>
      <c r="D33" s="459">
        <f>+C33-1</f>
        <v>52</v>
      </c>
      <c r="E33" s="461"/>
      <c r="F33" s="85"/>
      <c r="G33" s="24"/>
      <c r="H33" s="92">
        <f>+H12*$H$25</f>
        <v>60.35</v>
      </c>
      <c r="I33" s="291">
        <f>+H33-1</f>
        <v>59.35</v>
      </c>
      <c r="J33" s="25"/>
      <c r="K33" s="291">
        <f t="shared" si="1"/>
        <v>7.3500000000000014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315"/>
      <c r="T33" s="315"/>
      <c r="U33" s="112"/>
      <c r="V33" s="112"/>
      <c r="W33" s="313"/>
      <c r="X33" s="316"/>
      <c r="Y33" s="113"/>
      <c r="Z33" s="112"/>
      <c r="AA33" s="112"/>
      <c r="AB33" s="112"/>
      <c r="AC33" s="113"/>
      <c r="AD33" s="113"/>
      <c r="AE33" s="113"/>
      <c r="AF33" s="113"/>
      <c r="AG33" s="493" t="s">
        <v>299</v>
      </c>
      <c r="AH33" s="493"/>
      <c r="AI33" s="330">
        <v>1</v>
      </c>
      <c r="AJ33" s="331">
        <v>1.0612999999999999</v>
      </c>
      <c r="AK33" s="328"/>
      <c r="AL33" s="328">
        <v>6.13E-2</v>
      </c>
      <c r="AM33" s="99"/>
    </row>
    <row r="34" spans="1:175" s="20" customFormat="1" ht="27.6">
      <c r="B34" s="194" t="s">
        <v>19</v>
      </c>
      <c r="C34" s="459">
        <v>24.05</v>
      </c>
      <c r="D34" s="460"/>
      <c r="E34" s="461"/>
      <c r="F34" s="85"/>
      <c r="G34" s="24"/>
      <c r="H34" s="459">
        <f>H13</f>
        <v>26.62</v>
      </c>
      <c r="I34" s="461"/>
      <c r="J34" s="25"/>
      <c r="K34" s="291">
        <f t="shared" si="1"/>
        <v>2.5700000000000003</v>
      </c>
      <c r="L34" s="26"/>
      <c r="M34" s="299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317"/>
      <c r="T34" s="31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22.27</v>
      </c>
      <c r="D35" s="460"/>
      <c r="E35" s="461"/>
      <c r="F35" s="85"/>
      <c r="G35" s="24"/>
      <c r="H35" s="459">
        <f>H14</f>
        <v>24.87</v>
      </c>
      <c r="I35" s="461"/>
      <c r="J35" s="25"/>
      <c r="K35" s="291">
        <f t="shared" si="1"/>
        <v>2.6000000000000014</v>
      </c>
      <c r="L35" s="26"/>
      <c r="M35" s="299"/>
      <c r="N35" s="93"/>
      <c r="O35" s="296" t="s">
        <v>20</v>
      </c>
      <c r="P35" s="91">
        <v>0.40980000000000005</v>
      </c>
      <c r="Q35" s="91">
        <f t="shared" si="2"/>
        <v>0.40980000000000005</v>
      </c>
      <c r="R35" s="78"/>
      <c r="S35" s="317"/>
      <c r="T35" s="317"/>
      <c r="U35" s="113"/>
      <c r="V35" s="113"/>
      <c r="W35" s="113"/>
      <c r="X35" s="113"/>
      <c r="Y35" s="112"/>
      <c r="Z35" s="113"/>
      <c r="AA35" s="491" t="s">
        <v>296</v>
      </c>
      <c r="AB35" s="491"/>
      <c r="AC35" s="491"/>
      <c r="AD35" s="491"/>
      <c r="AE35" s="327" t="s">
        <v>296</v>
      </c>
      <c r="AF35" s="327"/>
      <c r="AG35" s="327"/>
      <c r="AH35" s="327"/>
      <c r="AI35" s="113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59.43</v>
      </c>
      <c r="D36" s="460"/>
      <c r="E36" s="461"/>
      <c r="F36" s="85"/>
      <c r="G36" s="24"/>
      <c r="H36" s="459">
        <f>H15</f>
        <v>66.78</v>
      </c>
      <c r="I36" s="461"/>
      <c r="J36" s="25"/>
      <c r="K36" s="291">
        <f t="shared" si="1"/>
        <v>7.3500000000000014</v>
      </c>
      <c r="L36" s="26"/>
      <c r="M36" s="299"/>
      <c r="N36" s="93"/>
      <c r="O36" s="296" t="s">
        <v>22</v>
      </c>
      <c r="P36" s="91">
        <v>0.41270000000000001</v>
      </c>
      <c r="Q36" s="91">
        <f t="shared" si="2"/>
        <v>0.41270000000000001</v>
      </c>
      <c r="R36" s="78"/>
      <c r="S36" s="317"/>
      <c r="T36" s="317"/>
      <c r="U36" s="113"/>
      <c r="V36" s="113"/>
      <c r="W36" s="113"/>
      <c r="X36" s="113"/>
      <c r="Y36" s="112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66.3</v>
      </c>
      <c r="D37" s="460"/>
      <c r="E37" s="461"/>
      <c r="F37" s="85"/>
      <c r="G37" s="24"/>
      <c r="H37" s="459">
        <f>+H16*J25</f>
        <v>72.5</v>
      </c>
      <c r="I37" s="461"/>
      <c r="J37" s="25"/>
      <c r="K37" s="291">
        <f>+H37-C37</f>
        <v>6.2000000000000028</v>
      </c>
      <c r="L37" s="26"/>
      <c r="M37" s="299"/>
      <c r="N37" s="93"/>
      <c r="O37" s="296" t="s">
        <v>24</v>
      </c>
      <c r="P37" s="91">
        <v>0.61160000000000003</v>
      </c>
      <c r="Q37" s="91">
        <f t="shared" si="2"/>
        <v>0.61160000000000003</v>
      </c>
      <c r="R37" s="78"/>
      <c r="S37" s="111"/>
      <c r="T37" s="111"/>
      <c r="U37" s="113"/>
      <c r="V37" s="111"/>
      <c r="W37" s="111"/>
      <c r="X37" s="111"/>
      <c r="Y37" s="111"/>
      <c r="Z37" s="113"/>
      <c r="AA37" s="318" t="s">
        <v>88</v>
      </c>
      <c r="AB37" s="318" t="s">
        <v>33</v>
      </c>
      <c r="AC37" s="318" t="s">
        <v>36</v>
      </c>
      <c r="AD37" s="319"/>
      <c r="AE37" s="328" t="s">
        <v>297</v>
      </c>
      <c r="AF37" s="114"/>
      <c r="AG37" s="114"/>
      <c r="AH37" s="114"/>
      <c r="AI37" s="113"/>
      <c r="AJ37" s="99"/>
      <c r="AK37" s="99"/>
      <c r="AL37" s="99"/>
      <c r="AM37" s="299"/>
    </row>
    <row r="38" spans="1:175" s="20" customFormat="1" ht="27.6">
      <c r="B38" s="22" t="s">
        <v>89</v>
      </c>
      <c r="C38" s="459">
        <v>14.8</v>
      </c>
      <c r="D38" s="460"/>
      <c r="E38" s="461"/>
      <c r="F38" s="85"/>
      <c r="G38" s="24"/>
      <c r="H38" s="459">
        <f>+C38+K38</f>
        <v>15.540000000000001</v>
      </c>
      <c r="I38" s="461"/>
      <c r="J38" s="25"/>
      <c r="K38" s="291">
        <v>0.74</v>
      </c>
      <c r="L38" s="26"/>
      <c r="M38" s="299"/>
      <c r="N38" s="109"/>
      <c r="O38" s="74" t="s">
        <v>93</v>
      </c>
      <c r="P38" s="134">
        <v>0.39681</v>
      </c>
      <c r="Q38" s="324">
        <f>Q17*Q25</f>
        <v>0.42381000000000002</v>
      </c>
      <c r="R38" s="181" t="s">
        <v>244</v>
      </c>
      <c r="S38" s="111"/>
      <c r="T38" s="111"/>
      <c r="U38" s="113"/>
      <c r="V38" s="111"/>
      <c r="W38" s="111"/>
      <c r="X38" s="111"/>
      <c r="Y38" s="111"/>
      <c r="Z38" s="113"/>
      <c r="AA38" s="320" t="s">
        <v>298</v>
      </c>
      <c r="AB38" s="330">
        <v>1</v>
      </c>
      <c r="AC38" s="326">
        <f>AB38+AE38</f>
        <v>1.0617000000000001</v>
      </c>
      <c r="AD38" s="319"/>
      <c r="AE38" s="328">
        <v>6.1699999999999998E-2</v>
      </c>
      <c r="AF38" s="114"/>
      <c r="AG38" s="114"/>
      <c r="AH38" s="114"/>
      <c r="AI38" s="113"/>
      <c r="AJ38" s="99"/>
      <c r="AK38" s="99"/>
      <c r="AL38" s="99"/>
      <c r="AM38" s="299"/>
    </row>
    <row r="39" spans="1:175" s="20" customFormat="1" ht="27.6">
      <c r="B39" s="22" t="s">
        <v>110</v>
      </c>
      <c r="C39" s="459">
        <v>15</v>
      </c>
      <c r="D39" s="460"/>
      <c r="E39" s="461"/>
      <c r="F39" s="85"/>
      <c r="G39" s="24"/>
      <c r="H39" s="459">
        <f>C39+K39</f>
        <v>15.74</v>
      </c>
      <c r="I39" s="461"/>
      <c r="J39" s="25"/>
      <c r="K39" s="291">
        <v>0.74</v>
      </c>
      <c r="L39" s="26"/>
      <c r="M39" s="299"/>
      <c r="N39" s="299"/>
      <c r="O39" s="74" t="s">
        <v>220</v>
      </c>
      <c r="P39" s="154">
        <v>0.71500329000000007</v>
      </c>
      <c r="Q39" s="325">
        <f>Q18*Q25</f>
        <v>0.75900329000000011</v>
      </c>
      <c r="R39" s="182" t="s">
        <v>245</v>
      </c>
      <c r="S39" s="314"/>
      <c r="T39" s="314"/>
      <c r="U39" s="314"/>
      <c r="V39" s="314"/>
      <c r="W39" s="314"/>
      <c r="X39" s="314"/>
      <c r="Y39" s="314"/>
      <c r="Z39" s="314"/>
      <c r="AA39" s="320" t="s">
        <v>299</v>
      </c>
      <c r="AB39" s="330">
        <v>1</v>
      </c>
      <c r="AC39" s="326">
        <f>AB39+AE39</f>
        <v>1.0617000000000001</v>
      </c>
      <c r="AD39" s="314"/>
      <c r="AE39" s="328">
        <v>6.1699999999999998E-2</v>
      </c>
      <c r="AF39" s="114"/>
      <c r="AG39" s="114"/>
      <c r="AH39" s="114"/>
      <c r="AI39" s="113"/>
      <c r="AJ39" s="99"/>
      <c r="AK39" s="99"/>
      <c r="AL39" s="99"/>
      <c r="AM39" s="299"/>
    </row>
    <row r="40" spans="1:175" s="20" customFormat="1" ht="27.6">
      <c r="B40" s="22" t="s">
        <v>68</v>
      </c>
      <c r="C40" s="459">
        <v>1.05</v>
      </c>
      <c r="D40" s="460"/>
      <c r="E40" s="461"/>
      <c r="F40" s="85"/>
      <c r="G40" s="24"/>
      <c r="H40" s="459">
        <f>+C40+K40</f>
        <v>1.1300000000000001</v>
      </c>
      <c r="I40" s="461"/>
      <c r="J40" s="25"/>
      <c r="K40" s="291">
        <v>0.08</v>
      </c>
      <c r="L40" s="26"/>
      <c r="M40" s="109"/>
      <c r="N40" s="119"/>
      <c r="O40" s="109"/>
      <c r="P40" s="109"/>
      <c r="Q40" s="109"/>
      <c r="R40" s="109"/>
      <c r="S40" s="111"/>
      <c r="T40" s="111"/>
      <c r="U40" s="113"/>
      <c r="V40" s="111"/>
      <c r="W40" s="111"/>
      <c r="X40" s="111"/>
      <c r="Y40" s="111"/>
      <c r="Z40" s="113"/>
      <c r="AA40" s="112"/>
      <c r="AB40" s="113" t="s">
        <v>86</v>
      </c>
      <c r="AC40" s="321">
        <f>1+(1*12.36%)+(1+1*12.36%)*2%</f>
        <v>1.146072</v>
      </c>
      <c r="AD40" s="112"/>
      <c r="AE40" s="112"/>
      <c r="AF40" s="114"/>
      <c r="AG40" s="114"/>
      <c r="AH40" s="114"/>
      <c r="AI40" s="113"/>
      <c r="AJ40" s="99"/>
      <c r="AK40" s="99"/>
      <c r="AL40" s="99"/>
      <c r="AM40" s="299"/>
    </row>
    <row r="41" spans="1:175" s="20" customFormat="1" ht="27.6">
      <c r="B41" s="22" t="s">
        <v>69</v>
      </c>
      <c r="C41" s="459">
        <v>0.36699999999999999</v>
      </c>
      <c r="D41" s="460"/>
      <c r="E41" s="461"/>
      <c r="F41" s="85"/>
      <c r="G41" s="24"/>
      <c r="H41" s="459">
        <f>+C41+K41</f>
        <v>0.38700000000000001</v>
      </c>
      <c r="I41" s="461"/>
      <c r="J41" s="25"/>
      <c r="K41" s="92">
        <v>0.02</v>
      </c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111"/>
      <c r="T41" s="111"/>
      <c r="U41" s="113"/>
      <c r="V41" s="111"/>
      <c r="W41" s="111"/>
      <c r="X41" s="111"/>
      <c r="Y41" s="111"/>
      <c r="Z41" s="113"/>
      <c r="AA41" s="113"/>
      <c r="AB41" s="322">
        <v>1</v>
      </c>
      <c r="AC41" s="115"/>
      <c r="AD41" s="114"/>
      <c r="AE41" s="114"/>
      <c r="AF41" s="114"/>
      <c r="AG41" s="114"/>
      <c r="AH41" s="114"/>
      <c r="AI41" s="113"/>
      <c r="AJ41" s="99"/>
      <c r="AK41" s="99"/>
      <c r="AL41" s="99"/>
      <c r="AM41" s="299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111"/>
      <c r="T42" s="111"/>
      <c r="U42" s="113"/>
      <c r="V42" s="111"/>
      <c r="W42" s="111"/>
      <c r="X42" s="111"/>
      <c r="Y42" s="111"/>
      <c r="Z42" s="113"/>
      <c r="AA42" s="113"/>
      <c r="AB42" s="322">
        <v>1</v>
      </c>
      <c r="AC42" s="115"/>
      <c r="AD42" s="114"/>
      <c r="AE42" s="114"/>
      <c r="AF42" s="114"/>
      <c r="AG42" s="114"/>
      <c r="AH42" s="114"/>
      <c r="AI42" s="113"/>
      <c r="AJ42" s="99"/>
      <c r="AK42" s="99"/>
      <c r="AL42" s="99"/>
      <c r="AM42" s="299"/>
    </row>
    <row r="43" spans="1:175" s="20" customFormat="1" ht="27.6">
      <c r="B43" s="22" t="s">
        <v>243</v>
      </c>
      <c r="C43" s="459">
        <v>111.57</v>
      </c>
      <c r="D43" s="460"/>
      <c r="E43" s="461"/>
      <c r="F43" s="85"/>
      <c r="G43" s="24"/>
      <c r="H43" s="459">
        <f>H22</f>
        <v>117.77</v>
      </c>
      <c r="I43" s="461"/>
      <c r="J43" s="25"/>
      <c r="K43" s="291">
        <f>+H43-C43</f>
        <v>6.2000000000000028</v>
      </c>
      <c r="L43" s="197"/>
      <c r="M43" s="35"/>
      <c r="N43" s="35"/>
      <c r="O43" s="135"/>
      <c r="P43" s="109"/>
      <c r="Q43" s="109"/>
      <c r="R43" s="109"/>
      <c r="S43" s="111"/>
      <c r="T43" s="111"/>
      <c r="U43" s="113"/>
      <c r="V43" s="111"/>
      <c r="W43" s="111"/>
      <c r="X43" s="111"/>
      <c r="Y43" s="111"/>
      <c r="Z43" s="113"/>
      <c r="AA43" s="113"/>
      <c r="AB43" s="322"/>
      <c r="AC43" s="115"/>
      <c r="AD43" s="114"/>
      <c r="AE43" s="114"/>
      <c r="AF43" s="114"/>
      <c r="AG43" s="114"/>
      <c r="AH43" s="114"/>
      <c r="AI43" s="113"/>
      <c r="AJ43" s="99"/>
      <c r="AK43" s="99"/>
      <c r="AL43" s="99"/>
      <c r="AM43" s="299"/>
    </row>
    <row r="44" spans="1:175" ht="79.5" customHeight="1">
      <c r="A44" s="39"/>
      <c r="B44" s="194" t="s">
        <v>232</v>
      </c>
      <c r="C44" s="459">
        <v>78.11</v>
      </c>
      <c r="D44" s="460"/>
      <c r="E44" s="461"/>
      <c r="F44" s="39"/>
      <c r="G44" s="39"/>
      <c r="H44" s="459">
        <f>H23</f>
        <v>84.31</v>
      </c>
      <c r="I44" s="461"/>
      <c r="J44" s="39"/>
      <c r="K44" s="291">
        <f>+H44-C44</f>
        <v>6.2000000000000028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01.10.2020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WEF-01.01.2021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33.80000000000001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294" t="s">
        <v>47</v>
      </c>
      <c r="O46" s="294" t="s">
        <v>48</v>
      </c>
      <c r="P46" s="294" t="s">
        <v>49</v>
      </c>
      <c r="Q46" s="294" t="s">
        <v>50</v>
      </c>
      <c r="R46" s="294" t="s">
        <v>69</v>
      </c>
      <c r="S46" s="294" t="s">
        <v>68</v>
      </c>
      <c r="T46" s="294" t="s">
        <v>87</v>
      </c>
      <c r="U46" s="294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294" t="s">
        <v>47</v>
      </c>
      <c r="AB46" s="294" t="s">
        <v>48</v>
      </c>
      <c r="AC46" s="294" t="s">
        <v>49</v>
      </c>
      <c r="AD46" s="294" t="s">
        <v>50</v>
      </c>
      <c r="AE46" s="294" t="s">
        <v>69</v>
      </c>
      <c r="AF46" s="294" t="s">
        <v>68</v>
      </c>
      <c r="AG46" s="294" t="s">
        <v>87</v>
      </c>
      <c r="AH46" s="294" t="s">
        <v>51</v>
      </c>
      <c r="AI46" s="293" t="s">
        <v>52</v>
      </c>
      <c r="AJ46" s="294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292" t="s">
        <v>55</v>
      </c>
      <c r="O47" s="292"/>
      <c r="P47" s="292" t="s">
        <v>55</v>
      </c>
      <c r="Q47" s="292" t="s">
        <v>55</v>
      </c>
      <c r="R47" s="292"/>
      <c r="S47" s="292"/>
      <c r="T47" s="292"/>
      <c r="U47" s="292" t="s">
        <v>55</v>
      </c>
      <c r="V47" s="54" t="s">
        <v>55</v>
      </c>
      <c r="W47" s="292" t="s">
        <v>56</v>
      </c>
      <c r="X47" s="46"/>
      <c r="Y47" s="49" t="s">
        <v>57</v>
      </c>
      <c r="Z47" s="52" t="s">
        <v>58</v>
      </c>
      <c r="AA47" s="292" t="s">
        <v>55</v>
      </c>
      <c r="AB47" s="292"/>
      <c r="AC47" s="292" t="s">
        <v>59</v>
      </c>
      <c r="AD47" s="292" t="s">
        <v>55</v>
      </c>
      <c r="AE47" s="292"/>
      <c r="AF47" s="292"/>
      <c r="AG47" s="292"/>
      <c r="AH47" s="292" t="s">
        <v>55</v>
      </c>
      <c r="AI47" s="54" t="s">
        <v>56</v>
      </c>
      <c r="AJ47" s="292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53</v>
      </c>
      <c r="M48" s="61">
        <v>24.05</v>
      </c>
      <c r="N48" s="58">
        <f>+L48*I48</f>
        <v>2.6500000000000004</v>
      </c>
      <c r="O48" s="58">
        <f>+N48*$O$42</f>
        <v>2.6500000000000004</v>
      </c>
      <c r="P48" s="58">
        <f>+M48*J48</f>
        <v>0.48100000000000009</v>
      </c>
      <c r="Q48" s="58">
        <f>+O48-P48</f>
        <v>2.1690000000000005</v>
      </c>
      <c r="R48" s="58"/>
      <c r="S48" s="58"/>
      <c r="T48" s="58"/>
      <c r="U48" s="82">
        <f>+V48-SUM(Q49:T49)</f>
        <v>1.7536206846200009</v>
      </c>
      <c r="V48" s="62">
        <v>3.9226206846200014</v>
      </c>
      <c r="W48" s="58">
        <f>+V48</f>
        <v>3.9226206846200014</v>
      </c>
      <c r="X48" s="63"/>
      <c r="Y48" s="60">
        <f>+$H$33</f>
        <v>60.35</v>
      </c>
      <c r="Z48" s="61">
        <f>+$H$34</f>
        <v>26.62</v>
      </c>
      <c r="AA48" s="64">
        <f>+Y48*I48</f>
        <v>3.0175000000000001</v>
      </c>
      <c r="AB48" s="58">
        <f>+AA48*$AB$42</f>
        <v>3.0175000000000001</v>
      </c>
      <c r="AC48" s="64">
        <f>+Z48*J48</f>
        <v>0.5324000000000001</v>
      </c>
      <c r="AD48" s="64">
        <f>+AB48-AC48</f>
        <v>2.4851000000000001</v>
      </c>
      <c r="AE48" s="64"/>
      <c r="AF48" s="64"/>
      <c r="AG48" s="64"/>
      <c r="AH48" s="83">
        <f>U48*$AC$38</f>
        <v>1.8618190808610551</v>
      </c>
      <c r="AI48" s="62">
        <f>SUM(AD49:AH49)</f>
        <v>4.3469190808610554</v>
      </c>
      <c r="AJ48" s="58">
        <f>+AI48</f>
        <v>4.3469190808610554</v>
      </c>
      <c r="AK48" s="65"/>
      <c r="AL48" s="66">
        <f>AI48-V48</f>
        <v>0.42429839624105403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2.1690000000000005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1.7536206846200009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2.4851000000000001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1.8618190808610551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0.55294665846848745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0.44705334153151249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0.57169226152416475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0.42830773847583525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52</v>
      </c>
      <c r="M51" s="61">
        <v>24.05</v>
      </c>
      <c r="N51" s="58">
        <f>+L51*I51</f>
        <v>2.496</v>
      </c>
      <c r="O51" s="58">
        <f>+N51*$O$42</f>
        <v>2.496</v>
      </c>
      <c r="P51" s="58">
        <f>+M51*J51</f>
        <v>0.36075000000000002</v>
      </c>
      <c r="Q51" s="58">
        <f>+O51-P51</f>
        <v>2.1352500000000001</v>
      </c>
      <c r="R51" s="58"/>
      <c r="S51" s="58"/>
      <c r="T51" s="58">
        <f>$K51*$C$38</f>
        <v>0.48840000000000006</v>
      </c>
      <c r="U51" s="82">
        <f>+V51-SUM(Q54:T54)</f>
        <v>1.0846965335592511</v>
      </c>
      <c r="V51" s="62">
        <v>4.8775115335592512</v>
      </c>
      <c r="W51" s="58">
        <f>+V51</f>
        <v>4.8775115335592512</v>
      </c>
      <c r="X51" s="63"/>
      <c r="Y51" s="60">
        <f>+$I$33</f>
        <v>59.35</v>
      </c>
      <c r="Z51" s="61">
        <f>+$H$34</f>
        <v>26.62</v>
      </c>
      <c r="AA51" s="64">
        <f>+Y51*I51</f>
        <v>2.8488000000000002</v>
      </c>
      <c r="AB51" s="58">
        <f>+AA51*$AB$42</f>
        <v>2.8488000000000002</v>
      </c>
      <c r="AC51" s="64">
        <f>+Z51*J51</f>
        <v>0.39929999999999999</v>
      </c>
      <c r="AD51" s="64">
        <f>+AB51-AC51</f>
        <v>2.4495000000000005</v>
      </c>
      <c r="AE51" s="64"/>
      <c r="AF51" s="64"/>
      <c r="AG51" s="58">
        <f>$K51*$H$38</f>
        <v>0.51282000000000005</v>
      </c>
      <c r="AH51" s="83">
        <f>U51*$AC$38</f>
        <v>1.151622309679857</v>
      </c>
      <c r="AI51" s="62">
        <f>SUM(AD54:AH54)</f>
        <v>5.343897309679857</v>
      </c>
      <c r="AJ51" s="58">
        <f>+AI51</f>
        <v>5.343897309679857</v>
      </c>
      <c r="AK51" s="65"/>
      <c r="AL51" s="66">
        <f>AI51-V51</f>
        <v>0.46638577612060583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66.3</v>
      </c>
      <c r="M52" s="61">
        <v>22.27</v>
      </c>
      <c r="N52" s="58">
        <f>+L52*I52</f>
        <v>0.5966999999999999</v>
      </c>
      <c r="O52" s="58">
        <f>+N52*$O$42</f>
        <v>0.5966999999999999</v>
      </c>
      <c r="P52" s="58">
        <f>+M52*J52</f>
        <v>1.1134999999999971E-2</v>
      </c>
      <c r="Q52" s="58">
        <f>+O52-P52</f>
        <v>0.58556499999999989</v>
      </c>
      <c r="R52" s="58"/>
      <c r="S52" s="58"/>
      <c r="T52" s="58">
        <f>$K52*$C$38</f>
        <v>0.12580000000000002</v>
      </c>
      <c r="U52" s="58"/>
      <c r="V52" s="62"/>
      <c r="W52" s="58"/>
      <c r="X52" s="63"/>
      <c r="Y52" s="60">
        <f>+$H$37</f>
        <v>72.5</v>
      </c>
      <c r="Z52" s="61">
        <f>+$H$35</f>
        <v>24.87</v>
      </c>
      <c r="AA52" s="64">
        <f>+Y52*I52</f>
        <v>0.65249999999999997</v>
      </c>
      <c r="AB52" s="58">
        <f>+AA52*$AB$42</f>
        <v>0.65249999999999997</v>
      </c>
      <c r="AC52" s="64">
        <f>+Z52*J52</f>
        <v>1.2434999999999969E-2</v>
      </c>
      <c r="AD52" s="64">
        <f>+AB52-AC52</f>
        <v>0.640065</v>
      </c>
      <c r="AE52" s="64"/>
      <c r="AF52" s="64"/>
      <c r="AG52" s="58">
        <f>$K52*$H$38</f>
        <v>0.13209000000000001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3.1786149999999997</v>
      </c>
      <c r="R54" s="79">
        <f>SUM(R51:R53)</f>
        <v>0</v>
      </c>
      <c r="S54" s="79">
        <f>SUM(S51:S53)</f>
        <v>0</v>
      </c>
      <c r="T54" s="79">
        <f>SUM(T51:T53)</f>
        <v>0.61420000000000008</v>
      </c>
      <c r="U54" s="79">
        <f>SUM(U51:U53)</f>
        <v>1.0846965335592511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3.5473650000000001</v>
      </c>
      <c r="AE54" s="79">
        <f>SUM(AE51:AE53)</f>
        <v>0</v>
      </c>
      <c r="AF54" s="79">
        <f>SUM(AF51:AF53)</f>
        <v>0</v>
      </c>
      <c r="AG54" s="79">
        <f>SUM(AG51:AG53)</f>
        <v>0.64491000000000009</v>
      </c>
      <c r="AH54" s="79">
        <f>SUM(AH51:AH53)</f>
        <v>1.151622309679857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0.65168784904553145</v>
      </c>
      <c r="R55" s="67">
        <f>+R54/$V$51</f>
        <v>0</v>
      </c>
      <c r="S55" s="67">
        <f>+S54/$V$51</f>
        <v>0</v>
      </c>
      <c r="T55" s="67">
        <f>+T54/$V$51</f>
        <v>0.12592486881354473</v>
      </c>
      <c r="U55" s="67">
        <f>+U54/$V$51</f>
        <v>0.22238728214092379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0.66381608673025116</v>
      </c>
      <c r="AE55" s="67">
        <f>+AE54/$AI$51</f>
        <v>0</v>
      </c>
      <c r="AF55" s="67">
        <f>+AF54/$AI$51</f>
        <v>0</v>
      </c>
      <c r="AG55" s="67">
        <f>+AG54/$AI$51</f>
        <v>0.12068158548477712</v>
      </c>
      <c r="AH55" s="67">
        <f>+AH54/$AI$51</f>
        <v>0.21550232778497172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52</v>
      </c>
      <c r="M56" s="61">
        <v>24.05</v>
      </c>
      <c r="N56" s="58">
        <f>+L56*I56</f>
        <v>2.496</v>
      </c>
      <c r="O56" s="58">
        <f>+N56*$O$42</f>
        <v>2.496</v>
      </c>
      <c r="P56" s="58">
        <f>+M56*J56</f>
        <v>0.36075000000000002</v>
      </c>
      <c r="Q56" s="58">
        <f>+O56-P56</f>
        <v>2.1352500000000001</v>
      </c>
      <c r="R56" s="58"/>
      <c r="S56" s="58"/>
      <c r="T56" s="58">
        <f>$K56*$C$38</f>
        <v>0.48840000000000006</v>
      </c>
      <c r="U56" s="82">
        <f>+V56-SUM(Q59:T59)</f>
        <v>1.0742420335592495</v>
      </c>
      <c r="V56" s="62">
        <v>4.8670570335592496</v>
      </c>
      <c r="W56" s="58">
        <f>+V56</f>
        <v>4.8670570335592496</v>
      </c>
      <c r="X56" s="63"/>
      <c r="Y56" s="60">
        <f>+$I$33</f>
        <v>59.35</v>
      </c>
      <c r="Z56" s="61">
        <f>+$H$34</f>
        <v>26.62</v>
      </c>
      <c r="AA56" s="64">
        <f>+Y56*I56</f>
        <v>2.8488000000000002</v>
      </c>
      <c r="AB56" s="58">
        <f>+AA56*$AB$42</f>
        <v>2.8488000000000002</v>
      </c>
      <c r="AC56" s="64">
        <f>+Z56*J56</f>
        <v>0.39929999999999999</v>
      </c>
      <c r="AD56" s="64">
        <f>+AB56-AC56</f>
        <v>2.4495000000000005</v>
      </c>
      <c r="AE56" s="64"/>
      <c r="AF56" s="64"/>
      <c r="AG56" s="58">
        <f>$K56*$H$38</f>
        <v>0.51282000000000005</v>
      </c>
      <c r="AH56" s="83">
        <f>U56*$AC$38</f>
        <v>1.1405227670298552</v>
      </c>
      <c r="AI56" s="62">
        <f>SUM(AD59:AH59)</f>
        <v>5.3327977670298559</v>
      </c>
      <c r="AJ56" s="58">
        <f>+AI56</f>
        <v>5.3327977670298559</v>
      </c>
      <c r="AK56" s="65"/>
      <c r="AL56" s="66">
        <f>AI56-V56</f>
        <v>0.46574073347060629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66.3</v>
      </c>
      <c r="M57" s="61">
        <v>22.27</v>
      </c>
      <c r="N57" s="58">
        <f>+L57*I57</f>
        <v>0.5966999999999999</v>
      </c>
      <c r="O57" s="58">
        <f>+N57*$O$42</f>
        <v>0.5966999999999999</v>
      </c>
      <c r="P57" s="58">
        <f>+M57*J57</f>
        <v>1.1134999999999971E-2</v>
      </c>
      <c r="Q57" s="58">
        <f>+O57-P57</f>
        <v>0.58556499999999989</v>
      </c>
      <c r="R57" s="58"/>
      <c r="S57" s="58"/>
      <c r="T57" s="58">
        <f>$K57*$C$38</f>
        <v>0.12580000000000002</v>
      </c>
      <c r="U57" s="58"/>
      <c r="V57" s="62"/>
      <c r="W57" s="58"/>
      <c r="X57" s="63"/>
      <c r="Y57" s="60">
        <f>+$H$37</f>
        <v>72.5</v>
      </c>
      <c r="Z57" s="61">
        <f>+$H$35</f>
        <v>24.87</v>
      </c>
      <c r="AA57" s="64">
        <f>+Y57*I57</f>
        <v>0.65249999999999997</v>
      </c>
      <c r="AB57" s="58">
        <f>+AA57*$AB$42</f>
        <v>0.65249999999999997</v>
      </c>
      <c r="AC57" s="64">
        <f>+Z57*J57</f>
        <v>1.2434999999999969E-2</v>
      </c>
      <c r="AD57" s="64">
        <f>+AB57-AC57</f>
        <v>0.640065</v>
      </c>
      <c r="AE57" s="64"/>
      <c r="AF57" s="64"/>
      <c r="AG57" s="58">
        <f>$K57*$H$38</f>
        <v>0.13209000000000001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3.1786149999999997</v>
      </c>
      <c r="R59" s="79">
        <f>SUM(R56:R58)</f>
        <v>0</v>
      </c>
      <c r="S59" s="79">
        <f>SUM(S56:S58)</f>
        <v>0</v>
      </c>
      <c r="T59" s="79">
        <f>SUM(T56:T58)</f>
        <v>0.61420000000000008</v>
      </c>
      <c r="U59" s="79">
        <f>SUM(U56:U58)</f>
        <v>1.0742420335592495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3.5473650000000001</v>
      </c>
      <c r="AE59" s="79">
        <f>SUM(AE56:AE58)</f>
        <v>0</v>
      </c>
      <c r="AF59" s="79">
        <f>SUM(AF56:AF58)</f>
        <v>0</v>
      </c>
      <c r="AG59" s="79">
        <f>SUM(AG56:AG58)</f>
        <v>0.64491000000000009</v>
      </c>
      <c r="AH59" s="79">
        <f>SUM(AH56:AH58)</f>
        <v>1.1405227670298552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0.65308768277890872</v>
      </c>
      <c r="R60" s="67">
        <f>+R59/$V$56</f>
        <v>0</v>
      </c>
      <c r="S60" s="67">
        <f>+S59/$V$56</f>
        <v>0</v>
      </c>
      <c r="T60" s="67">
        <f>+T59/$V$56</f>
        <v>0.1261953570227303</v>
      </c>
      <c r="U60" s="67">
        <f>+U59/$V$56</f>
        <v>0.22071696019836093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0.66519773577983121</v>
      </c>
      <c r="AE60" s="67">
        <f>+AE59/$AI$56</f>
        <v>0</v>
      </c>
      <c r="AF60" s="67">
        <f>+AF59/$AI$56</f>
        <v>0</v>
      </c>
      <c r="AG60" s="67">
        <f>+AG59/$AI$56</f>
        <v>0.12093276890925264</v>
      </c>
      <c r="AH60" s="67">
        <f>+AH59/$AI$56</f>
        <v>0.21386949531091604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52</v>
      </c>
      <c r="M61" s="61">
        <v>24.05</v>
      </c>
      <c r="N61" s="58">
        <f>+L61*I61</f>
        <v>2.496</v>
      </c>
      <c r="O61" s="58">
        <f>+N61*$O$42</f>
        <v>2.496</v>
      </c>
      <c r="P61" s="58">
        <f>+M61*J61</f>
        <v>0.36075000000000002</v>
      </c>
      <c r="Q61" s="58">
        <f>+O61-P61</f>
        <v>2.1352500000000001</v>
      </c>
      <c r="R61" s="58"/>
      <c r="S61" s="58"/>
      <c r="T61" s="58">
        <f>$K61*$C$38</f>
        <v>0.48840000000000006</v>
      </c>
      <c r="U61" s="82">
        <f>+V61-SUM(Q64:T64)</f>
        <v>1.0846965335592511</v>
      </c>
      <c r="V61" s="62">
        <v>4.8775115335592512</v>
      </c>
      <c r="W61" s="58">
        <f>+V61</f>
        <v>4.8775115335592512</v>
      </c>
      <c r="X61" s="63"/>
      <c r="Y61" s="60">
        <f>+$I$33</f>
        <v>59.35</v>
      </c>
      <c r="Z61" s="61">
        <f>+$H$34</f>
        <v>26.62</v>
      </c>
      <c r="AA61" s="64">
        <f>+Y61*I61</f>
        <v>2.8488000000000002</v>
      </c>
      <c r="AB61" s="58">
        <f>+AA61*$AB$42</f>
        <v>2.8488000000000002</v>
      </c>
      <c r="AC61" s="64">
        <f>+Z61*J61</f>
        <v>0.39929999999999999</v>
      </c>
      <c r="AD61" s="64">
        <f>+AB61-AC61</f>
        <v>2.4495000000000005</v>
      </c>
      <c r="AE61" s="64"/>
      <c r="AF61" s="64"/>
      <c r="AG61" s="58">
        <f>$K61*$H$38</f>
        <v>0.51282000000000005</v>
      </c>
      <c r="AH61" s="83">
        <f>U61*$AC$38</f>
        <v>1.151622309679857</v>
      </c>
      <c r="AI61" s="62">
        <f>SUM(AD64:AH64)</f>
        <v>5.343897309679857</v>
      </c>
      <c r="AJ61" s="58">
        <f>+AI61</f>
        <v>5.343897309679857</v>
      </c>
      <c r="AK61" s="65"/>
      <c r="AL61" s="66">
        <f>AI61-V61</f>
        <v>0.46638577612060583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66.3</v>
      </c>
      <c r="M62" s="61">
        <v>22.27</v>
      </c>
      <c r="N62" s="58">
        <f>+L62*I62</f>
        <v>0.5966999999999999</v>
      </c>
      <c r="O62" s="58">
        <f>+N62*$O$42</f>
        <v>0.5966999999999999</v>
      </c>
      <c r="P62" s="58">
        <f>+M62*J62</f>
        <v>1.1134999999999971E-2</v>
      </c>
      <c r="Q62" s="58">
        <f>+O62-P62</f>
        <v>0.58556499999999989</v>
      </c>
      <c r="R62" s="58"/>
      <c r="S62" s="58"/>
      <c r="T62" s="58">
        <f>$K62*$C$38</f>
        <v>0.12580000000000002</v>
      </c>
      <c r="U62" s="58"/>
      <c r="V62" s="62"/>
      <c r="W62" s="58"/>
      <c r="X62" s="63"/>
      <c r="Y62" s="60">
        <f>+$H$37</f>
        <v>72.5</v>
      </c>
      <c r="Z62" s="61">
        <f>+$H$35</f>
        <v>24.87</v>
      </c>
      <c r="AA62" s="64">
        <f>+Y62*I62</f>
        <v>0.65249999999999997</v>
      </c>
      <c r="AB62" s="58">
        <f>+AA62*$AB$42</f>
        <v>0.65249999999999997</v>
      </c>
      <c r="AC62" s="64">
        <f>+Z62*J62</f>
        <v>1.2434999999999969E-2</v>
      </c>
      <c r="AD62" s="64">
        <f>+AB62-AC62</f>
        <v>0.640065</v>
      </c>
      <c r="AE62" s="64"/>
      <c r="AF62" s="64"/>
      <c r="AG62" s="58">
        <f>$K62*$H$38</f>
        <v>0.13209000000000001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3.1786149999999997</v>
      </c>
      <c r="R64" s="79">
        <f>SUM(R61:R63)</f>
        <v>0</v>
      </c>
      <c r="S64" s="79">
        <f>SUM(S61:S63)</f>
        <v>0</v>
      </c>
      <c r="T64" s="79">
        <f>SUM(T61:T63)</f>
        <v>0.61420000000000008</v>
      </c>
      <c r="U64" s="79">
        <f>SUM(U61:U63)</f>
        <v>1.0846965335592511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3.5473650000000001</v>
      </c>
      <c r="AE64" s="79">
        <f>SUM(AE61:AE63)</f>
        <v>0</v>
      </c>
      <c r="AF64" s="79">
        <f>SUM(AF61:AF63)</f>
        <v>0</v>
      </c>
      <c r="AG64" s="79">
        <f>SUM(AG61:AG63)</f>
        <v>0.64491000000000009</v>
      </c>
      <c r="AH64" s="79">
        <f>SUM(AH61:AH63)</f>
        <v>1.151622309679857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0.65168784904553145</v>
      </c>
      <c r="R65" s="67">
        <f>+R64/$V$61</f>
        <v>0</v>
      </c>
      <c r="S65" s="67">
        <f>+S64/$V$61</f>
        <v>0</v>
      </c>
      <c r="T65" s="67">
        <f>+T64/$V$61</f>
        <v>0.12592486881354473</v>
      </c>
      <c r="U65" s="67">
        <f>+U64/$V$61</f>
        <v>0.22238728214092379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0.66381608673025116</v>
      </c>
      <c r="AE65" s="67">
        <f>+AE64/$AI$61</f>
        <v>0</v>
      </c>
      <c r="AF65" s="67">
        <f>+AF64/$AI$61</f>
        <v>0</v>
      </c>
      <c r="AG65" s="67">
        <f>+AG64/$AI$61</f>
        <v>0.12068158548477712</v>
      </c>
      <c r="AH65" s="67">
        <f>+AH64/$AI$61</f>
        <v>0.21550232778497172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52</v>
      </c>
      <c r="M66" s="61">
        <v>24.05</v>
      </c>
      <c r="N66" s="58">
        <f>+L66*I66</f>
        <v>2.496</v>
      </c>
      <c r="O66" s="58">
        <f>+N66*$O$42</f>
        <v>2.496</v>
      </c>
      <c r="P66" s="58">
        <f>+M66*J66</f>
        <v>0.36075000000000002</v>
      </c>
      <c r="Q66" s="58">
        <f>+O66-P66</f>
        <v>2.1352500000000001</v>
      </c>
      <c r="R66" s="58"/>
      <c r="S66" s="58"/>
      <c r="T66" s="58">
        <f>$K66*$C$38</f>
        <v>0.48840000000000006</v>
      </c>
      <c r="U66" s="82">
        <f>+V66-SUM(Q69:T69)</f>
        <v>1.0742420335592495</v>
      </c>
      <c r="V66" s="62">
        <v>4.8670570335592496</v>
      </c>
      <c r="W66" s="58">
        <f>+V66</f>
        <v>4.8670570335592496</v>
      </c>
      <c r="X66" s="63"/>
      <c r="Y66" s="60">
        <f>+$I$33</f>
        <v>59.35</v>
      </c>
      <c r="Z66" s="61">
        <f>+$H$34</f>
        <v>26.62</v>
      </c>
      <c r="AA66" s="64">
        <f>+Y66*I66</f>
        <v>2.8488000000000002</v>
      </c>
      <c r="AB66" s="58">
        <f>+AA66*$AB$42</f>
        <v>2.8488000000000002</v>
      </c>
      <c r="AC66" s="64">
        <f>+Z66*J66</f>
        <v>0.39929999999999999</v>
      </c>
      <c r="AD66" s="64">
        <f>+AB66-AC66</f>
        <v>2.4495000000000005</v>
      </c>
      <c r="AE66" s="64"/>
      <c r="AF66" s="64"/>
      <c r="AG66" s="58">
        <f>$K66*$H$38</f>
        <v>0.51282000000000005</v>
      </c>
      <c r="AH66" s="83">
        <f>U66*$AC$38</f>
        <v>1.1405227670298552</v>
      </c>
      <c r="AI66" s="62">
        <f>SUM(AD69:AH69)</f>
        <v>5.3327977670298559</v>
      </c>
      <c r="AJ66" s="58">
        <f>+AI66</f>
        <v>5.3327977670298559</v>
      </c>
      <c r="AK66" s="65"/>
      <c r="AL66" s="66">
        <f>AI66-V66</f>
        <v>0.46574073347060629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66.3</v>
      </c>
      <c r="M67" s="61">
        <v>22.27</v>
      </c>
      <c r="N67" s="58">
        <f>+L67*I67</f>
        <v>0.5966999999999999</v>
      </c>
      <c r="O67" s="58">
        <f>+N67*$O$42</f>
        <v>0.5966999999999999</v>
      </c>
      <c r="P67" s="58">
        <f>+M67*J67</f>
        <v>1.1134999999999971E-2</v>
      </c>
      <c r="Q67" s="58">
        <f>+O67-P67</f>
        <v>0.58556499999999989</v>
      </c>
      <c r="R67" s="58"/>
      <c r="S67" s="58"/>
      <c r="T67" s="58">
        <f>$K67*$C$38</f>
        <v>0.12580000000000002</v>
      </c>
      <c r="U67" s="58"/>
      <c r="V67" s="62"/>
      <c r="W67" s="58"/>
      <c r="X67" s="63"/>
      <c r="Y67" s="60">
        <f>+$H$37</f>
        <v>72.5</v>
      </c>
      <c r="Z67" s="61">
        <f>+$H$35</f>
        <v>24.87</v>
      </c>
      <c r="AA67" s="64">
        <f>+Y67*I67</f>
        <v>0.65249999999999997</v>
      </c>
      <c r="AB67" s="58">
        <f>+AA67*$AB$42</f>
        <v>0.65249999999999997</v>
      </c>
      <c r="AC67" s="64">
        <f>+Z67*J67</f>
        <v>1.2434999999999969E-2</v>
      </c>
      <c r="AD67" s="64">
        <f>+AB67-AC67</f>
        <v>0.640065</v>
      </c>
      <c r="AE67" s="64"/>
      <c r="AF67" s="64"/>
      <c r="AG67" s="58">
        <f>$K67*$H$38</f>
        <v>0.13209000000000001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3.1786149999999997</v>
      </c>
      <c r="R69" s="79">
        <f>SUM(R66:R68)</f>
        <v>0</v>
      </c>
      <c r="S69" s="79">
        <f>SUM(S66:S68)</f>
        <v>0</v>
      </c>
      <c r="T69" s="79">
        <f>SUM(T66:T68)</f>
        <v>0.61420000000000008</v>
      </c>
      <c r="U69" s="79">
        <f>SUM(U66:U68)</f>
        <v>1.0742420335592495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3.5473650000000001</v>
      </c>
      <c r="AE69" s="79">
        <f>SUM(AE66:AE68)</f>
        <v>0</v>
      </c>
      <c r="AF69" s="79">
        <f>SUM(AF66:AF68)</f>
        <v>0</v>
      </c>
      <c r="AG69" s="79">
        <f>SUM(AG66:AG68)</f>
        <v>0.64491000000000009</v>
      </c>
      <c r="AH69" s="79">
        <f>SUM(AH66:AH68)</f>
        <v>1.1405227670298552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0.65308768277890872</v>
      </c>
      <c r="R70" s="67">
        <f>+R69/$V$66</f>
        <v>0</v>
      </c>
      <c r="S70" s="67">
        <f>+S69/$V$66</f>
        <v>0</v>
      </c>
      <c r="T70" s="67">
        <f>+T69/$V$66</f>
        <v>0.1261953570227303</v>
      </c>
      <c r="U70" s="67">
        <f>+U69/$V$66</f>
        <v>0.22071696019836093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0.66519773577983121</v>
      </c>
      <c r="AE70" s="67">
        <f>+AE69/$AI$66</f>
        <v>0</v>
      </c>
      <c r="AF70" s="67">
        <f>+AF69/$AI$66</f>
        <v>0</v>
      </c>
      <c r="AG70" s="67">
        <f>+AG69/$AI$66</f>
        <v>0.12093276890925264</v>
      </c>
      <c r="AH70" s="67">
        <f>+AH69/$AI$66</f>
        <v>0.21386949531091604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52</v>
      </c>
      <c r="M71" s="61">
        <v>24.05</v>
      </c>
      <c r="N71" s="58">
        <f>+L71*I71</f>
        <v>2.496</v>
      </c>
      <c r="O71" s="58">
        <f>+N71*$O$42</f>
        <v>2.496</v>
      </c>
      <c r="P71" s="58">
        <f>+M71*J71</f>
        <v>0.36075000000000002</v>
      </c>
      <c r="Q71" s="58">
        <f>+O71-P71</f>
        <v>2.1352500000000001</v>
      </c>
      <c r="R71" s="58"/>
      <c r="S71" s="58"/>
      <c r="T71" s="58">
        <f>$K71*$C$38</f>
        <v>0.48840000000000006</v>
      </c>
      <c r="U71" s="82">
        <f>+V71-SUM(Q76:T76)</f>
        <v>0.99557104745499991</v>
      </c>
      <c r="V71" s="62">
        <v>5.0647460474549995</v>
      </c>
      <c r="W71" s="58">
        <f>+V71</f>
        <v>5.0647460474549995</v>
      </c>
      <c r="X71" s="63"/>
      <c r="Y71" s="60">
        <f>+$I$33</f>
        <v>59.35</v>
      </c>
      <c r="Z71" s="61">
        <f>+$H$34</f>
        <v>26.62</v>
      </c>
      <c r="AA71" s="64">
        <f>+Y71*I71</f>
        <v>2.8488000000000002</v>
      </c>
      <c r="AB71" s="58">
        <f>+AA71*$AB$42</f>
        <v>2.8488000000000002</v>
      </c>
      <c r="AC71" s="64">
        <f>+Z71*J71</f>
        <v>0.39929999999999999</v>
      </c>
      <c r="AD71" s="64">
        <f>+AB71-AC71</f>
        <v>2.4495000000000005</v>
      </c>
      <c r="AE71" s="64"/>
      <c r="AF71" s="64"/>
      <c r="AG71" s="58">
        <f>$K71*$H$38</f>
        <v>0.51282000000000005</v>
      </c>
      <c r="AH71" s="83">
        <f>U71*$AC$38</f>
        <v>1.0569977810829736</v>
      </c>
      <c r="AI71" s="62">
        <f>SUM(AD76:AH76)</f>
        <v>5.5684377810829737</v>
      </c>
      <c r="AJ71" s="58">
        <f>+AI71</f>
        <v>5.5684377810829737</v>
      </c>
      <c r="AK71" s="65"/>
      <c r="AL71" s="66">
        <f>AI71-V71</f>
        <v>0.50369173362797426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66.3</v>
      </c>
      <c r="M72" s="61">
        <v>22.27</v>
      </c>
      <c r="N72" s="58">
        <f>+L72*I72</f>
        <v>0.5966999999999999</v>
      </c>
      <c r="O72" s="58">
        <f>+N72*$O$42</f>
        <v>0.5966999999999999</v>
      </c>
      <c r="P72" s="58">
        <f>+M72*J72</f>
        <v>1.1134999999999971E-2</v>
      </c>
      <c r="Q72" s="58">
        <f>+O72-P72</f>
        <v>0.58556499999999989</v>
      </c>
      <c r="R72" s="58"/>
      <c r="S72" s="58"/>
      <c r="T72" s="58">
        <f>$K72*$C$38</f>
        <v>0.12580000000000002</v>
      </c>
      <c r="U72" s="58"/>
      <c r="V72" s="62">
        <v>5.0647460474549995</v>
      </c>
      <c r="W72" s="58">
        <f>+V72</f>
        <v>5.0647460474549995</v>
      </c>
      <c r="X72" s="63"/>
      <c r="Y72" s="60">
        <f>+$H$37</f>
        <v>72.5</v>
      </c>
      <c r="Z72" s="61">
        <f>+$H$35</f>
        <v>24.87</v>
      </c>
      <c r="AA72" s="64">
        <f>+Y72*I72</f>
        <v>0.65249999999999997</v>
      </c>
      <c r="AB72" s="58">
        <f>+AA72*$AB$42</f>
        <v>0.65249999999999997</v>
      </c>
      <c r="AC72" s="64">
        <f>+Z72*J72</f>
        <v>1.2434999999999969E-2</v>
      </c>
      <c r="AD72" s="64">
        <f>+AB72-AC72</f>
        <v>0.640065</v>
      </c>
      <c r="AE72" s="64"/>
      <c r="AF72" s="64"/>
      <c r="AG72" s="58">
        <f>$K72*$H$38</f>
        <v>0.13209000000000001</v>
      </c>
      <c r="AH72" s="64"/>
      <c r="AI72" s="62">
        <f>+AI71</f>
        <v>5.5684377810829737</v>
      </c>
      <c r="AJ72" s="58">
        <f>+AI72</f>
        <v>5.5684377810829737</v>
      </c>
      <c r="AK72" s="65"/>
      <c r="AL72" s="66">
        <f>AI72-V72</f>
        <v>0.50369173362797426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53</v>
      </c>
      <c r="M73" s="61">
        <v>24.05</v>
      </c>
      <c r="N73" s="58">
        <f>+L73*I73</f>
        <v>0.13250000000000001</v>
      </c>
      <c r="O73" s="58">
        <f>+N73*$O$42</f>
        <v>0.13250000000000001</v>
      </c>
      <c r="P73" s="58">
        <f>+M73*J73</f>
        <v>2.4050000000000002E-2</v>
      </c>
      <c r="Q73" s="58">
        <f>+O73-P73</f>
        <v>0.10845</v>
      </c>
      <c r="R73" s="58"/>
      <c r="S73" s="58"/>
      <c r="T73" s="58"/>
      <c r="U73" s="58"/>
      <c r="V73" s="62"/>
      <c r="W73" s="58"/>
      <c r="X73" s="63"/>
      <c r="Y73" s="60">
        <f>+$H$33</f>
        <v>60.35</v>
      </c>
      <c r="Z73" s="61">
        <f>+$H$34</f>
        <v>26.62</v>
      </c>
      <c r="AA73" s="64">
        <f>+Y73*I73</f>
        <v>0.15087500000000001</v>
      </c>
      <c r="AB73" s="58">
        <f>+AA73*$AB$42</f>
        <v>0.15087500000000001</v>
      </c>
      <c r="AC73" s="64">
        <f>+Z73*J73</f>
        <v>2.6620000000000001E-2</v>
      </c>
      <c r="AD73" s="64">
        <f>+AB73-AC73</f>
        <v>0.124255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0.39681</v>
      </c>
      <c r="O74" s="58">
        <f>+N74*$O$42</f>
        <v>0.39681</v>
      </c>
      <c r="P74" s="58"/>
      <c r="Q74" s="58">
        <f>+O74-P74</f>
        <v>0.39681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0.42381000000000002</v>
      </c>
      <c r="AB74" s="58">
        <f>+AA74*$AB$42</f>
        <v>0.42381000000000002</v>
      </c>
      <c r="AC74" s="58"/>
      <c r="AD74" s="58">
        <f>+AB74-AC74</f>
        <v>0.42381000000000002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3.4549749999999997</v>
      </c>
      <c r="R76" s="79">
        <f>SUM(R71:R75)</f>
        <v>0</v>
      </c>
      <c r="S76" s="79">
        <f>SUM(S71:S75)</f>
        <v>0</v>
      </c>
      <c r="T76" s="79">
        <f>SUM(T71:T75)</f>
        <v>0.61420000000000008</v>
      </c>
      <c r="U76" s="79">
        <f>SUM(U71:U75)</f>
        <v>0.99557104745499991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3.86653</v>
      </c>
      <c r="AE76" s="79">
        <f>SUM(AE71:AE75)</f>
        <v>0</v>
      </c>
      <c r="AF76" s="79">
        <f>SUM(AF71:AF75)</f>
        <v>0</v>
      </c>
      <c r="AG76" s="79">
        <f>SUM(AG71:AG75)</f>
        <v>0.64491000000000009</v>
      </c>
      <c r="AH76" s="79">
        <f>SUM(AH71:AH75)</f>
        <v>1.0569977810829736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0.70986942954999588</v>
      </c>
      <c r="R77" s="67">
        <f>+R76/$V$66</f>
        <v>0</v>
      </c>
      <c r="S77" s="67">
        <f>+S76/$V$66</f>
        <v>0</v>
      </c>
      <c r="T77" s="67">
        <f>+T76/$V$66</f>
        <v>0.1261953570227303</v>
      </c>
      <c r="U77" s="67">
        <f>+U76/$V$66</f>
        <v>0.20455298563184182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0.72504718328246198</v>
      </c>
      <c r="AE77" s="67">
        <f>+AE76/$AI$66</f>
        <v>0</v>
      </c>
      <c r="AF77" s="67">
        <f>+AF76/$AI$66</f>
        <v>0</v>
      </c>
      <c r="AG77" s="67">
        <f>+AG76/$AI$66</f>
        <v>0.12093276890925264</v>
      </c>
      <c r="AH77" s="67">
        <f>+AH76/$AI$66</f>
        <v>0.19820698763749989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52</v>
      </c>
      <c r="M78" s="61">
        <v>24.05</v>
      </c>
      <c r="N78" s="58">
        <f>+L78*I78</f>
        <v>0.60319999999999996</v>
      </c>
      <c r="O78" s="58">
        <f>+N78*$O$42</f>
        <v>0.60319999999999996</v>
      </c>
      <c r="P78" s="58">
        <f>+M78*J78</f>
        <v>0.14429999999999998</v>
      </c>
      <c r="Q78" s="58">
        <f>+O78-P78</f>
        <v>0.45889999999999997</v>
      </c>
      <c r="R78" s="58"/>
      <c r="S78" s="58"/>
      <c r="T78" s="58"/>
      <c r="U78" s="82">
        <f>+V78-SUM(Q79:T79)</f>
        <v>0.41310356855999975</v>
      </c>
      <c r="V78" s="62">
        <v>0.87200356855999972</v>
      </c>
      <c r="W78" s="58">
        <f>+V78</f>
        <v>0.87200356855999972</v>
      </c>
      <c r="X78" s="63"/>
      <c r="Y78" s="60">
        <f>+$I$33</f>
        <v>59.35</v>
      </c>
      <c r="Z78" s="61">
        <f>+$H$34</f>
        <v>26.62</v>
      </c>
      <c r="AA78" s="64">
        <f>+Y78*I78</f>
        <v>0.68845999999999996</v>
      </c>
      <c r="AB78" s="58">
        <f>+AA78*$AB$42</f>
        <v>0.68845999999999996</v>
      </c>
      <c r="AC78" s="64">
        <f>+Z78*J78</f>
        <v>0.15971999999999997</v>
      </c>
      <c r="AD78" s="64">
        <f>+AB78-AC78</f>
        <v>0.52873999999999999</v>
      </c>
      <c r="AE78" s="64"/>
      <c r="AF78" s="64"/>
      <c r="AG78" s="64"/>
      <c r="AH78" s="83">
        <f>U78*$AC$38</f>
        <v>0.43859205874015178</v>
      </c>
      <c r="AI78" s="62">
        <f>SUM(AD79:AH79)</f>
        <v>0.96733205874015171</v>
      </c>
      <c r="AJ78" s="58">
        <f>+AI78</f>
        <v>0.96733205874015171</v>
      </c>
      <c r="AK78" s="65"/>
      <c r="AL78" s="66">
        <f>AI78-V78</f>
        <v>9.5328490180151992E-2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0.45889999999999997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0.41310356855999975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0.52873999999999999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0.43859205874015178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0.11698811506278876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0.10531315713999978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0.12163557456773845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0.10089722182113262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53</v>
      </c>
      <c r="M81" s="61">
        <v>24.05</v>
      </c>
      <c r="N81" s="58">
        <f>+L81*I81</f>
        <v>2.4380000000000002</v>
      </c>
      <c r="O81" s="58">
        <f>+N81*$O$42</f>
        <v>2.4380000000000002</v>
      </c>
      <c r="P81" s="58">
        <f>+M81*J81</f>
        <v>0.36075000000000002</v>
      </c>
      <c r="Q81" s="58">
        <f>+O81-P81</f>
        <v>2.0772500000000003</v>
      </c>
      <c r="R81" s="58"/>
      <c r="S81" s="58"/>
      <c r="T81" s="58"/>
      <c r="U81" s="82">
        <f>+V81-SUM(Q82:T82)</f>
        <v>0.61927208420000124</v>
      </c>
      <c r="V81" s="62">
        <v>2.6965220842000015</v>
      </c>
      <c r="W81" s="58">
        <f>+V81</f>
        <v>2.6965220842000015</v>
      </c>
      <c r="X81" s="63"/>
      <c r="Y81" s="60">
        <f>+$H$33</f>
        <v>60.35</v>
      </c>
      <c r="Z81" s="61">
        <f>+$H$34</f>
        <v>26.62</v>
      </c>
      <c r="AA81" s="64">
        <f>+Y81*I81</f>
        <v>2.7761</v>
      </c>
      <c r="AB81" s="58">
        <f>+AA81*$AB$42</f>
        <v>2.7761</v>
      </c>
      <c r="AC81" s="64">
        <f>+Z81*J81</f>
        <v>0.39929999999999999</v>
      </c>
      <c r="AD81" s="64">
        <f>+AB81-AC81</f>
        <v>2.3768000000000002</v>
      </c>
      <c r="AE81" s="64"/>
      <c r="AF81" s="64"/>
      <c r="AG81" s="64"/>
      <c r="AH81" s="83">
        <f>U81*$AC$38</f>
        <v>0.65748117179514132</v>
      </c>
      <c r="AI81" s="62">
        <f>SUM(AD82:AH82)</f>
        <v>3.0342811717951417</v>
      </c>
      <c r="AJ81" s="58">
        <f>+AI81</f>
        <v>3.0342811717951417</v>
      </c>
      <c r="AK81" s="65"/>
      <c r="AL81" s="66">
        <f>AI81-V81</f>
        <v>0.33775908759514017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2.0772500000000003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0.61927208420000124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2.3768000000000002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0.65748117179514132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0.52955668340417961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0.15787202841918233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0.54677806413851948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0.15125222245105718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3.5" customHeight="1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53</v>
      </c>
      <c r="M84" s="61">
        <v>24.05</v>
      </c>
      <c r="N84" s="58">
        <f>+L84*I84</f>
        <v>1.8830114814814813</v>
      </c>
      <c r="O84" s="58">
        <f>+N84*$O$42</f>
        <v>1.8830114814814813</v>
      </c>
      <c r="P84" s="58">
        <f>+M84*J84</f>
        <v>0.38308087037037031</v>
      </c>
      <c r="Q84" s="58">
        <f>+O84-P84</f>
        <v>1.499930611111111</v>
      </c>
      <c r="R84" s="58"/>
      <c r="S84" s="58"/>
      <c r="T84" s="58">
        <f>$K84*$C$39</f>
        <v>0.29399999999999998</v>
      </c>
      <c r="U84" s="82">
        <f>+V84-SUM(Q88:T88)</f>
        <v>4.7237092209742473</v>
      </c>
      <c r="V84" s="62">
        <v>11.544947672085357</v>
      </c>
      <c r="W84" s="58">
        <f>+V84</f>
        <v>11.544947672085357</v>
      </c>
      <c r="X84" s="63"/>
      <c r="Y84" s="60">
        <f>+$H$33</f>
        <v>60.35</v>
      </c>
      <c r="Z84" s="61">
        <f>+$H$34</f>
        <v>26.62</v>
      </c>
      <c r="AA84" s="64">
        <f>+Y84*I84</f>
        <v>2.1441460925925924</v>
      </c>
      <c r="AB84" s="58">
        <f>+AA84*$AB$42</f>
        <v>2.1441460925925924</v>
      </c>
      <c r="AC84" s="64">
        <f>+Z84*J84</f>
        <v>0.42401716296296288</v>
      </c>
      <c r="AD84" s="64">
        <f>+AB84-AC84</f>
        <v>1.7201289296296296</v>
      </c>
      <c r="AE84" s="64"/>
      <c r="AF84" s="64"/>
      <c r="AG84" s="58">
        <f>$K84*$H$39</f>
        <v>0.308504</v>
      </c>
      <c r="AH84" s="83">
        <f>U84*$AC$38</f>
        <v>5.0151620799083592</v>
      </c>
      <c r="AI84" s="62">
        <f>SUM(AD88:AH88)</f>
        <v>12.424570849537989</v>
      </c>
      <c r="AJ84" s="58">
        <f>+AI84</f>
        <v>12.424570849537989</v>
      </c>
      <c r="AK84" s="65"/>
      <c r="AL84" s="66">
        <f>AI84-V84</f>
        <v>0.87962317745263263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0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66.3</v>
      </c>
      <c r="M85" s="61">
        <v>22.27</v>
      </c>
      <c r="N85" s="58">
        <f>+L85*I85</f>
        <v>2.7859259999999999</v>
      </c>
      <c r="O85" s="58">
        <f>+N85*$O$42</f>
        <v>2.7859259999999999</v>
      </c>
      <c r="P85" s="58">
        <f>+M85*J85</f>
        <v>0.29307320000000003</v>
      </c>
      <c r="Q85" s="58">
        <f>+O85-P85</f>
        <v>2.4928527999999996</v>
      </c>
      <c r="R85" s="58"/>
      <c r="S85" s="58"/>
      <c r="T85" s="58"/>
      <c r="U85" s="58"/>
      <c r="V85" s="62">
        <v>11.544947672085357</v>
      </c>
      <c r="W85" s="58">
        <f>+V85</f>
        <v>11.544947672085357</v>
      </c>
      <c r="X85" s="63"/>
      <c r="Y85" s="60">
        <f>+$H$37</f>
        <v>72.5</v>
      </c>
      <c r="Z85" s="61">
        <f>+$H$35</f>
        <v>24.87</v>
      </c>
      <c r="AA85" s="64">
        <f>+Y85*I85</f>
        <v>3.0464500000000001</v>
      </c>
      <c r="AB85" s="58">
        <f>+AA85*$AB$42</f>
        <v>3.0464500000000001</v>
      </c>
      <c r="AC85" s="64">
        <f>+Z85*J85</f>
        <v>0.32728920000000006</v>
      </c>
      <c r="AD85" s="64">
        <f>+AB85-AC85</f>
        <v>2.7191608</v>
      </c>
      <c r="AE85" s="64"/>
      <c r="AF85" s="64"/>
      <c r="AG85" s="58"/>
      <c r="AH85" s="64"/>
      <c r="AI85" s="62">
        <f>+AI84</f>
        <v>12.424570849537989</v>
      </c>
      <c r="AJ85" s="58">
        <f>+AI85</f>
        <v>12.424570849537989</v>
      </c>
      <c r="AK85" s="65"/>
      <c r="AL85" s="66">
        <f>AI85-V85</f>
        <v>0.87962317745263263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59.43</v>
      </c>
      <c r="M87" s="61">
        <v>24.05</v>
      </c>
      <c r="N87" s="58">
        <f>+L87*I87</f>
        <v>1.0697399999999999</v>
      </c>
      <c r="O87" s="58">
        <f>+N87*$O$42</f>
        <v>1.0697399999999999</v>
      </c>
      <c r="P87" s="58">
        <f>+M87*J87</f>
        <v>4.8099999999999962E-2</v>
      </c>
      <c r="Q87" s="58">
        <f>+O87-P87</f>
        <v>1.0216399999999999</v>
      </c>
      <c r="R87" s="58"/>
      <c r="S87" s="58"/>
      <c r="T87" s="58"/>
      <c r="U87" s="58"/>
      <c r="V87" s="62"/>
      <c r="W87" s="58"/>
      <c r="X87" s="63"/>
      <c r="Y87" s="60">
        <f>+$H$36</f>
        <v>66.78</v>
      </c>
      <c r="Z87" s="61">
        <f>+$H$34</f>
        <v>26.62</v>
      </c>
      <c r="AA87" s="64">
        <f>+Y87*I87</f>
        <v>1.20204</v>
      </c>
      <c r="AB87" s="58">
        <f>+AA87*$AB$42</f>
        <v>1.20204</v>
      </c>
      <c r="AC87" s="64">
        <f>+Z87*J87</f>
        <v>5.3239999999999954E-2</v>
      </c>
      <c r="AD87" s="64">
        <f>+AB87-AC87</f>
        <v>1.1488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6.5272384511111099</v>
      </c>
      <c r="R88" s="79">
        <f>SUM(R84:R87)</f>
        <v>0</v>
      </c>
      <c r="S88" s="79">
        <f>SUM(S84:S87)</f>
        <v>0</v>
      </c>
      <c r="T88" s="79">
        <f>SUM(T84:T87)</f>
        <v>0.29399999999999998</v>
      </c>
      <c r="U88" s="79">
        <f>SUM(U84:U87)</f>
        <v>4.7237092209742473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7.1009047696296292</v>
      </c>
      <c r="AE88" s="79">
        <f>SUM(AE84:AE87)</f>
        <v>0</v>
      </c>
      <c r="AF88" s="79">
        <f>SUM(AF84:AF87)</f>
        <v>0</v>
      </c>
      <c r="AG88" s="79">
        <f>SUM(AG84:AG87)</f>
        <v>0.308504</v>
      </c>
      <c r="AH88" s="79">
        <f>SUM(AH84:AH87)</f>
        <v>5.0151620799083592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1.3411058070831317</v>
      </c>
      <c r="R89" s="67">
        <f>+R88/$V$66</f>
        <v>0</v>
      </c>
      <c r="S89" s="67">
        <f>+S88/$V$66</f>
        <v>0</v>
      </c>
      <c r="T89" s="67">
        <f>+T88/$V$66</f>
        <v>6.0406113586262938E-2</v>
      </c>
      <c r="U89" s="67">
        <f>+U88/$V$66</f>
        <v>0.97054733248519731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1.3315533571385616</v>
      </c>
      <c r="AE89" s="67">
        <f>+AE88/$AI$66</f>
        <v>0</v>
      </c>
      <c r="AF89" s="67">
        <f>+AF88/$AI$66</f>
        <v>0</v>
      </c>
      <c r="AG89" s="67">
        <f>+AG88/$AI$66</f>
        <v>5.7850309251802692E-2</v>
      </c>
      <c r="AH89" s="67">
        <f>+AH88/$AI$66</f>
        <v>0.94043732745965225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52</v>
      </c>
      <c r="M90" s="61">
        <v>24.05</v>
      </c>
      <c r="N90" s="58">
        <f>+L90*I90</f>
        <v>2.496</v>
      </c>
      <c r="O90" s="58">
        <f>+N90*$O$42</f>
        <v>2.496</v>
      </c>
      <c r="P90" s="58">
        <f>+M90*J90</f>
        <v>0.36075000000000002</v>
      </c>
      <c r="Q90" s="58">
        <f>+O90-P90</f>
        <v>2.1352500000000001</v>
      </c>
      <c r="R90" s="58"/>
      <c r="S90" s="58"/>
      <c r="T90" s="58">
        <f>$K90*$C$38</f>
        <v>0.48840000000000006</v>
      </c>
      <c r="U90" s="82">
        <f>+V90-SUM(Q95:T95)</f>
        <v>0.98000193200500085</v>
      </c>
      <c r="V90" s="62">
        <v>5.0491769320050004</v>
      </c>
      <c r="W90" s="58">
        <f>+V90</f>
        <v>5.0491769320050004</v>
      </c>
      <c r="X90" s="63"/>
      <c r="Y90" s="60">
        <f>+$I$33</f>
        <v>59.35</v>
      </c>
      <c r="Z90" s="61">
        <f>+$H$34</f>
        <v>26.62</v>
      </c>
      <c r="AA90" s="64">
        <f>+Y90*I90</f>
        <v>2.8488000000000002</v>
      </c>
      <c r="AB90" s="58">
        <f>+AA90*$AB$42</f>
        <v>2.8488000000000002</v>
      </c>
      <c r="AC90" s="64">
        <f>+Z90*J90</f>
        <v>0.39929999999999999</v>
      </c>
      <c r="AD90" s="64">
        <f>+AB90-AC90</f>
        <v>2.4495000000000005</v>
      </c>
      <c r="AE90" s="64"/>
      <c r="AF90" s="64"/>
      <c r="AG90" s="58">
        <f>$K90*$H$38</f>
        <v>0.51282000000000005</v>
      </c>
      <c r="AH90" s="83">
        <f>U90*$AC$38</f>
        <v>1.0404680512097095</v>
      </c>
      <c r="AI90" s="62">
        <f>SUM(AD95:AH95)</f>
        <v>5.5519080512097094</v>
      </c>
      <c r="AJ90" s="58">
        <f>+AI90</f>
        <v>5.5519080512097094</v>
      </c>
      <c r="AK90" s="65"/>
      <c r="AL90" s="66">
        <f>AI90-V90</f>
        <v>0.50273111920470903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66.3</v>
      </c>
      <c r="M91" s="61">
        <v>22.27</v>
      </c>
      <c r="N91" s="58">
        <f>+L91*I91</f>
        <v>0.5966999999999999</v>
      </c>
      <c r="O91" s="58">
        <f>+N91*$O$42</f>
        <v>0.5966999999999999</v>
      </c>
      <c r="P91" s="58">
        <f>+M91*J91</f>
        <v>1.1134999999999971E-2</v>
      </c>
      <c r="Q91" s="58">
        <f>+O91-P91</f>
        <v>0.58556499999999989</v>
      </c>
      <c r="R91" s="58"/>
      <c r="S91" s="58"/>
      <c r="T91" s="58">
        <f>$K91*$C$38</f>
        <v>0.12580000000000002</v>
      </c>
      <c r="U91" s="58"/>
      <c r="V91" s="62"/>
      <c r="W91" s="58"/>
      <c r="X91" s="63"/>
      <c r="Y91" s="60">
        <f>+$H$37</f>
        <v>72.5</v>
      </c>
      <c r="Z91" s="61">
        <f>+$H$35</f>
        <v>24.87</v>
      </c>
      <c r="AA91" s="64">
        <f>+Y91*I91</f>
        <v>0.65249999999999997</v>
      </c>
      <c r="AB91" s="58">
        <f>+AA91*$AB$42</f>
        <v>0.65249999999999997</v>
      </c>
      <c r="AC91" s="64">
        <f>+Z91*J91</f>
        <v>1.2434999999999969E-2</v>
      </c>
      <c r="AD91" s="64">
        <f>+AB91-AC91</f>
        <v>0.640065</v>
      </c>
      <c r="AE91" s="64"/>
      <c r="AF91" s="64"/>
      <c r="AG91" s="58">
        <f>$K91*$H$38</f>
        <v>0.13209000000000001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53</v>
      </c>
      <c r="M92" s="61">
        <v>24.05</v>
      </c>
      <c r="N92" s="58">
        <f>+L92*I92</f>
        <v>0.13250000000000001</v>
      </c>
      <c r="O92" s="58">
        <f>+N92*$O$42</f>
        <v>0.13250000000000001</v>
      </c>
      <c r="P92" s="58">
        <f>+M92*J92</f>
        <v>2.4050000000000002E-2</v>
      </c>
      <c r="Q92" s="58">
        <f>+O92-P92</f>
        <v>0.10845</v>
      </c>
      <c r="R92" s="58"/>
      <c r="S92" s="58"/>
      <c r="T92" s="58"/>
      <c r="U92" s="58"/>
      <c r="V92" s="62"/>
      <c r="W92" s="58"/>
      <c r="X92" s="63"/>
      <c r="Y92" s="60">
        <f>+$H$33</f>
        <v>60.35</v>
      </c>
      <c r="Z92" s="61">
        <f>+$H$34</f>
        <v>26.62</v>
      </c>
      <c r="AA92" s="64">
        <f>+Y92*I92</f>
        <v>0.15087500000000001</v>
      </c>
      <c r="AB92" s="58">
        <f>+AA92*$AB$42</f>
        <v>0.15087500000000001</v>
      </c>
      <c r="AC92" s="64">
        <f>+Z92*J92</f>
        <v>2.6620000000000001E-2</v>
      </c>
      <c r="AD92" s="64">
        <f>+AB92-AC92</f>
        <v>0.124255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0.39681</v>
      </c>
      <c r="O93" s="58">
        <f>+N93*$O$42</f>
        <v>0.39681</v>
      </c>
      <c r="P93" s="58"/>
      <c r="Q93" s="58">
        <f>+O93-P93</f>
        <v>0.39681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0.42381000000000002</v>
      </c>
      <c r="AB93" s="58">
        <f>+AA93*$AB$42</f>
        <v>0.42381000000000002</v>
      </c>
      <c r="AC93" s="58"/>
      <c r="AD93" s="58">
        <f>+AB93-AC93</f>
        <v>0.42381000000000002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3.4549749999999997</v>
      </c>
      <c r="R95" s="79">
        <f>SUM(R90:R94)</f>
        <v>0</v>
      </c>
      <c r="S95" s="79">
        <f>SUM(S90:S94)</f>
        <v>0</v>
      </c>
      <c r="T95" s="79">
        <f>SUM(T90:T94)</f>
        <v>0.61420000000000008</v>
      </c>
      <c r="U95" s="79">
        <f>SUM(U90:U94)</f>
        <v>0.98000193200500085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3.86653</v>
      </c>
      <c r="AE95" s="79">
        <f>SUM(AE90:AE94)</f>
        <v>0</v>
      </c>
      <c r="AF95" s="79">
        <f>SUM(AF90:AF94)</f>
        <v>0</v>
      </c>
      <c r="AG95" s="79">
        <f>SUM(AG90:AG94)</f>
        <v>0.64491000000000009</v>
      </c>
      <c r="AH95" s="79">
        <f>SUM(AH90:AH94)</f>
        <v>1.0404680512097095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52</v>
      </c>
      <c r="M96" s="61">
        <v>24.05</v>
      </c>
      <c r="N96" s="58">
        <f>+L96*I96</f>
        <v>2.496</v>
      </c>
      <c r="O96" s="58">
        <f>+N96*$O$42</f>
        <v>2.496</v>
      </c>
      <c r="P96" s="58">
        <f>+M96*J96</f>
        <v>0.38480000000000003</v>
      </c>
      <c r="Q96" s="58">
        <f>+O96-P96</f>
        <v>2.1112000000000002</v>
      </c>
      <c r="R96" s="58"/>
      <c r="S96" s="58"/>
      <c r="T96" s="58">
        <f>$K96*$C$38</f>
        <v>0.47360000000000002</v>
      </c>
      <c r="U96" s="82">
        <f>+V96-SUM(Q101:T101)</f>
        <v>0.96325443200499983</v>
      </c>
      <c r="V96" s="62">
        <v>4.9935794320049993</v>
      </c>
      <c r="W96" s="58">
        <f>+V96</f>
        <v>4.9935794320049993</v>
      </c>
      <c r="X96" s="63"/>
      <c r="Y96" s="60">
        <f>+$I$33</f>
        <v>59.35</v>
      </c>
      <c r="Z96" s="61">
        <f>+$H$34</f>
        <v>26.62</v>
      </c>
      <c r="AA96" s="64">
        <f>+Y96*I96</f>
        <v>2.8488000000000002</v>
      </c>
      <c r="AB96" s="58">
        <f>+AA96*$AB$42</f>
        <v>2.8488000000000002</v>
      </c>
      <c r="AC96" s="64">
        <f>+Z96*J96</f>
        <v>0.42592000000000002</v>
      </c>
      <c r="AD96" s="64">
        <f>+AB96-AC96</f>
        <v>2.4228800000000001</v>
      </c>
      <c r="AE96" s="64"/>
      <c r="AF96" s="64"/>
      <c r="AG96" s="58">
        <f>$K96*$H$38</f>
        <v>0.49728000000000006</v>
      </c>
      <c r="AH96" s="83">
        <f>U96*$AC$38</f>
        <v>1.0226872304597083</v>
      </c>
      <c r="AI96" s="62">
        <f>SUM(AD101:AH101)</f>
        <v>5.491967230459708</v>
      </c>
      <c r="AJ96" s="58">
        <f>+AI96</f>
        <v>5.491967230459708</v>
      </c>
      <c r="AK96" s="65"/>
      <c r="AL96" s="66">
        <f>AI96-V96</f>
        <v>0.49838779845470871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66.3</v>
      </c>
      <c r="M97" s="61">
        <v>22.27</v>
      </c>
      <c r="N97" s="58">
        <f>+L97*I97</f>
        <v>0.5966999999999999</v>
      </c>
      <c r="O97" s="58">
        <f>+N97*$O$42</f>
        <v>0.5966999999999999</v>
      </c>
      <c r="P97" s="58">
        <f>+M97*J97</f>
        <v>1.1134999999999971E-2</v>
      </c>
      <c r="Q97" s="58">
        <f>+O97-P97</f>
        <v>0.58556499999999989</v>
      </c>
      <c r="R97" s="58"/>
      <c r="S97" s="58"/>
      <c r="T97" s="58">
        <f>$K97*$C$38</f>
        <v>0.12580000000000002</v>
      </c>
      <c r="U97" s="58"/>
      <c r="V97" s="62"/>
      <c r="W97" s="58"/>
      <c r="X97" s="63"/>
      <c r="Y97" s="60">
        <f>+$H$37</f>
        <v>72.5</v>
      </c>
      <c r="Z97" s="61">
        <f>+$H$35</f>
        <v>24.87</v>
      </c>
      <c r="AA97" s="64">
        <f>+Y97*I97</f>
        <v>0.65249999999999997</v>
      </c>
      <c r="AB97" s="58">
        <f>+AA97*$AB$42</f>
        <v>0.65249999999999997</v>
      </c>
      <c r="AC97" s="64">
        <f>+Z97*J97</f>
        <v>1.2434999999999969E-2</v>
      </c>
      <c r="AD97" s="64">
        <f>+AB97-AC97</f>
        <v>0.640065</v>
      </c>
      <c r="AE97" s="64"/>
      <c r="AF97" s="64"/>
      <c r="AG97" s="58">
        <f>$K97*$H$38</f>
        <v>0.13209000000000001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53</v>
      </c>
      <c r="M98" s="61">
        <v>24.05</v>
      </c>
      <c r="N98" s="58">
        <f>+L98*I98</f>
        <v>0.13250000000000001</v>
      </c>
      <c r="O98" s="58">
        <f>+N98*$O$42</f>
        <v>0.13250000000000001</v>
      </c>
      <c r="P98" s="58">
        <f>+M98*J98</f>
        <v>2.4050000000000002E-2</v>
      </c>
      <c r="Q98" s="58">
        <f>+O98-P98</f>
        <v>0.10845</v>
      </c>
      <c r="R98" s="58"/>
      <c r="S98" s="58"/>
      <c r="T98" s="58"/>
      <c r="U98" s="58"/>
      <c r="V98" s="62"/>
      <c r="W98" s="58"/>
      <c r="X98" s="63"/>
      <c r="Y98" s="60">
        <f>+$H$33</f>
        <v>60.35</v>
      </c>
      <c r="Z98" s="61">
        <f>+$H$34</f>
        <v>26.62</v>
      </c>
      <c r="AA98" s="64">
        <f>+Y98*I98</f>
        <v>0.15087500000000001</v>
      </c>
      <c r="AB98" s="58">
        <f>+AA98*$AB$42</f>
        <v>0.15087500000000001</v>
      </c>
      <c r="AC98" s="64">
        <f>+Z98*J98</f>
        <v>2.6620000000000001E-2</v>
      </c>
      <c r="AD98" s="64">
        <f>+AB98-AC98</f>
        <v>0.124255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0.39681</v>
      </c>
      <c r="O99" s="58">
        <f>+N99*$O$42</f>
        <v>0.39681</v>
      </c>
      <c r="P99" s="58"/>
      <c r="Q99" s="58">
        <f>+O99-P99</f>
        <v>0.39681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0.42381000000000002</v>
      </c>
      <c r="AB99" s="58">
        <f>+AA99*$AB$42</f>
        <v>0.42381000000000002</v>
      </c>
      <c r="AC99" s="58"/>
      <c r="AD99" s="58">
        <f>+AB99-AC99</f>
        <v>0.42381000000000002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3.4309249999999998</v>
      </c>
      <c r="R101" s="79">
        <f>SUM(R96:R100)</f>
        <v>0</v>
      </c>
      <c r="S101" s="79">
        <f>SUM(S96:S100)</f>
        <v>0</v>
      </c>
      <c r="T101" s="79">
        <f>SUM(T96:T100)</f>
        <v>0.59940000000000004</v>
      </c>
      <c r="U101" s="79">
        <f>SUM(U96:U100)</f>
        <v>0.96325443200499983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3.8399099999999997</v>
      </c>
      <c r="AE101" s="79">
        <f>SUM(AE96:AE100)</f>
        <v>0</v>
      </c>
      <c r="AF101" s="79">
        <f>SUM(AF96:AF100)</f>
        <v>0</v>
      </c>
      <c r="AG101" s="79">
        <f>SUM(AG96:AG100)</f>
        <v>0.6293700000000001</v>
      </c>
      <c r="AH101" s="79">
        <f>SUM(AH96:AH100)</f>
        <v>1.0226872304597083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53</v>
      </c>
      <c r="M102" s="61">
        <v>24.05</v>
      </c>
      <c r="N102" s="58">
        <f>+L102*I102</f>
        <v>0.34040090865384615</v>
      </c>
      <c r="O102" s="58">
        <f>+N102*$O$42</f>
        <v>0.34040090865384615</v>
      </c>
      <c r="P102" s="58">
        <f>+M102*J102</f>
        <v>4.7201940624999987E-2</v>
      </c>
      <c r="Q102" s="58">
        <f>+O102-P102</f>
        <v>0.29319896802884615</v>
      </c>
      <c r="R102" s="58"/>
      <c r="S102" s="58"/>
      <c r="T102" s="58"/>
      <c r="U102" s="82">
        <f>+V102-SUM(Q106:T106)</f>
        <v>6.3149901486415221</v>
      </c>
      <c r="V102" s="62">
        <v>12.915424114119281</v>
      </c>
      <c r="W102" s="58">
        <f>+V102</f>
        <v>12.915424114119281</v>
      </c>
      <c r="X102" s="63"/>
      <c r="Y102" s="60">
        <f>+$H$33</f>
        <v>60.35</v>
      </c>
      <c r="Z102" s="61">
        <f>+$H$34</f>
        <v>26.62</v>
      </c>
      <c r="AA102" s="64">
        <f>+Y102*I102</f>
        <v>0.38760744975961536</v>
      </c>
      <c r="AB102" s="58">
        <f>+AA102*$AB$42</f>
        <v>0.38760744975961536</v>
      </c>
      <c r="AC102" s="64">
        <f>+Z102*J102</f>
        <v>5.2245973365384606E-2</v>
      </c>
      <c r="AD102" s="64">
        <f>+AB102-AC102</f>
        <v>0.33536147639423075</v>
      </c>
      <c r="AE102" s="64"/>
      <c r="AF102" s="64"/>
      <c r="AG102" s="58"/>
      <c r="AH102" s="83">
        <f>U102*$AC$38</f>
        <v>6.7046250408127044</v>
      </c>
      <c r="AI102" s="62">
        <f>SUM(AD106:AH106)</f>
        <v>13.895657495152971</v>
      </c>
      <c r="AJ102" s="58">
        <f>+AI102</f>
        <v>13.895657495152971</v>
      </c>
      <c r="AK102" s="65"/>
      <c r="AL102" s="66">
        <f>AI102-V102</f>
        <v>0.98023338103369007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54.390624999999993</v>
      </c>
      <c r="M103" s="61">
        <v>22.27</v>
      </c>
      <c r="N103" s="58">
        <f>+L103*I103</f>
        <v>4.8888046575365154</v>
      </c>
      <c r="O103" s="58">
        <f>+N103*$O$42</f>
        <v>4.8888046575365154</v>
      </c>
      <c r="P103" s="58">
        <f>+M103*J103</f>
        <v>7.5718000000000008E-2</v>
      </c>
      <c r="Q103" s="58">
        <f>+O103-P103</f>
        <v>4.8130866575365152</v>
      </c>
      <c r="R103" s="58"/>
      <c r="S103" s="58"/>
      <c r="T103" s="58"/>
      <c r="U103" s="58"/>
      <c r="V103" s="62"/>
      <c r="W103" s="58"/>
      <c r="X103" s="63"/>
      <c r="Y103" s="60">
        <f>L103+$K$37</f>
        <v>60.590624999999996</v>
      </c>
      <c r="Z103" s="61">
        <f>+$H$35</f>
        <v>24.87</v>
      </c>
      <c r="AA103" s="64">
        <f>+Y103*I103</f>
        <v>5.4460806380336395</v>
      </c>
      <c r="AB103" s="58">
        <f>+AA103*$AB$42</f>
        <v>5.4460806380336395</v>
      </c>
      <c r="AC103" s="64">
        <f>+Z103*J103</f>
        <v>8.4558000000000008E-2</v>
      </c>
      <c r="AD103" s="64">
        <f>+AB103-AC103</f>
        <v>5.3615226380336392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5.106285625565361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6.3149901486415221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5.6968841144278697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6.7046250408127044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53</v>
      </c>
      <c r="M107" s="61">
        <v>24.05</v>
      </c>
      <c r="N107" s="58">
        <f>+L107*I107</f>
        <v>5.9548101818181811</v>
      </c>
      <c r="O107" s="58">
        <f>+N107*$O$42</f>
        <v>5.9548101818181811</v>
      </c>
      <c r="P107" s="58">
        <f>+M107*J107</f>
        <v>0.8262355636363633</v>
      </c>
      <c r="Q107" s="58">
        <f>+O107-P107</f>
        <v>5.1285746181818181</v>
      </c>
      <c r="R107" s="58"/>
      <c r="S107" s="58"/>
      <c r="T107" s="58"/>
      <c r="U107" s="82">
        <f>+V107-SUM(Q113:T113)</f>
        <v>3.4007599853083459</v>
      </c>
      <c r="V107" s="62">
        <v>14.291202001819606</v>
      </c>
      <c r="W107" s="58">
        <f>+V107</f>
        <v>14.291202001819606</v>
      </c>
      <c r="X107" s="63"/>
      <c r="Y107" s="60">
        <f>+$H$33</f>
        <v>60.35</v>
      </c>
      <c r="Z107" s="61">
        <f>+$H$34</f>
        <v>26.62</v>
      </c>
      <c r="AA107" s="64">
        <f>+Y107*I107</f>
        <v>6.7806187636363626</v>
      </c>
      <c r="AB107" s="58">
        <f>+AA107*$AB$42</f>
        <v>6.7806187636363626</v>
      </c>
      <c r="AC107" s="64">
        <f>+Z107*J107</f>
        <v>0.91452767999999962</v>
      </c>
      <c r="AD107" s="64">
        <f>+AB107-AC107</f>
        <v>5.8660910836363627</v>
      </c>
      <c r="AE107" s="64"/>
      <c r="AF107" s="64"/>
      <c r="AG107" s="58"/>
      <c r="AH107" s="83">
        <f>U107*$AC$38</f>
        <v>3.6105868764018711</v>
      </c>
      <c r="AI107" s="62">
        <f>SUM(AD113:AH113)</f>
        <v>15.611293157705607</v>
      </c>
      <c r="AJ107" s="58">
        <f>+AI107</f>
        <v>15.611293157705607</v>
      </c>
      <c r="AK107" s="65"/>
      <c r="AL107" s="66">
        <f>AI107-V107</f>
        <v>1.3200911558860007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53</v>
      </c>
      <c r="M108" s="61">
        <v>24.05</v>
      </c>
      <c r="N108" s="58">
        <f>+L108*I108</f>
        <v>2.7047496579310337</v>
      </c>
      <c r="O108" s="58">
        <f>+N108*$O$42</f>
        <v>2.7047496579310337</v>
      </c>
      <c r="P108" s="58">
        <f>+M108*J108</f>
        <v>0.43369394855172383</v>
      </c>
      <c r="Q108" s="58">
        <f>+O108-P108</f>
        <v>2.27105570937931</v>
      </c>
      <c r="R108" s="58"/>
      <c r="S108" s="58"/>
      <c r="T108" s="58"/>
      <c r="U108" s="58"/>
      <c r="V108" s="62"/>
      <c r="W108" s="58"/>
      <c r="X108" s="63"/>
      <c r="Y108" s="60">
        <f>+$H$33</f>
        <v>60.35</v>
      </c>
      <c r="Z108" s="61">
        <f>+$H$34</f>
        <v>26.62</v>
      </c>
      <c r="AA108" s="64">
        <f>+Y108*I108</f>
        <v>3.0798422991724133</v>
      </c>
      <c r="AB108" s="58">
        <f>+AA108*$AB$42</f>
        <v>3.0798422991724133</v>
      </c>
      <c r="AC108" s="64">
        <f>+Z108*J108</f>
        <v>0.48003879045517212</v>
      </c>
      <c r="AD108" s="64">
        <f>+AB108-AC108</f>
        <v>2.5998035087172413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0.71500329000000007</v>
      </c>
      <c r="M109" s="61"/>
      <c r="N109" s="58"/>
      <c r="O109" s="58"/>
      <c r="P109" s="58"/>
      <c r="Q109" s="58">
        <f>H109*L109</f>
        <v>0.71500329000000007</v>
      </c>
      <c r="R109" s="58"/>
      <c r="S109" s="58"/>
      <c r="T109" s="58"/>
      <c r="U109" s="58"/>
      <c r="V109" s="62"/>
      <c r="W109" s="58"/>
      <c r="X109" s="63"/>
      <c r="Y109" s="60">
        <f>$Q$39</f>
        <v>0.75900329000000011</v>
      </c>
      <c r="Z109" s="61"/>
      <c r="AA109" s="64"/>
      <c r="AB109" s="58"/>
      <c r="AC109" s="64"/>
      <c r="AD109" s="64">
        <f>H109*Y109</f>
        <v>0.75900329000000011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8.1146336175611289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3.4007599853083459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9.2248978823536039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3.6105868764018711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53</v>
      </c>
      <c r="M114" s="61">
        <v>24.05</v>
      </c>
      <c r="N114" s="58">
        <f>+L114*I114</f>
        <v>0.318</v>
      </c>
      <c r="O114" s="58">
        <f>+N114*$O$42</f>
        <v>0.318</v>
      </c>
      <c r="P114" s="58">
        <f>+M114*J114</f>
        <v>7.2150000000000006E-2</v>
      </c>
      <c r="Q114" s="58">
        <f>+O114-P114</f>
        <v>0.24585000000000001</v>
      </c>
      <c r="R114" s="58"/>
      <c r="S114" s="58"/>
      <c r="T114" s="58"/>
      <c r="U114" s="82">
        <f>+V114-SUM(Q119:T119)</f>
        <v>7.7044212346770369</v>
      </c>
      <c r="V114" s="62">
        <v>16.87315434297664</v>
      </c>
      <c r="W114" s="58">
        <f>+V114</f>
        <v>16.87315434297664</v>
      </c>
      <c r="X114" s="63"/>
      <c r="Y114" s="60">
        <f>+$H$33</f>
        <v>60.35</v>
      </c>
      <c r="Z114" s="61">
        <f>+$H$34</f>
        <v>26.62</v>
      </c>
      <c r="AA114" s="64">
        <f>+Y114*I114</f>
        <v>0.36210000000000003</v>
      </c>
      <c r="AB114" s="58">
        <f>+AA114*$AB$42</f>
        <v>0.36210000000000003</v>
      </c>
      <c r="AC114" s="64">
        <f>+Z114*J114</f>
        <v>7.986E-2</v>
      </c>
      <c r="AD114" s="64">
        <f>+AB114-AC114</f>
        <v>0.28224000000000005</v>
      </c>
      <c r="AE114" s="64"/>
      <c r="AF114" s="64"/>
      <c r="AG114" s="58"/>
      <c r="AH114" s="83">
        <f>U114*$AC$38</f>
        <v>8.1797840248566107</v>
      </c>
      <c r="AI114" s="62">
        <f>SUM(AD119:AH119)</f>
        <v>18.097833764429481</v>
      </c>
      <c r="AJ114" s="58">
        <f>+AI114</f>
        <v>18.097833764429481</v>
      </c>
      <c r="AK114" s="65"/>
      <c r="AL114" s="66">
        <f>AI114-V114</f>
        <v>1.2246794214528407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78.11</v>
      </c>
      <c r="M115" s="61">
        <v>22.27</v>
      </c>
      <c r="N115" s="58">
        <f>+L115*I115</f>
        <v>6.1414902678321175</v>
      </c>
      <c r="O115" s="58">
        <f>+N115*$O$42</f>
        <v>6.1414902678321175</v>
      </c>
      <c r="P115" s="58">
        <f>+M115*J115</f>
        <v>7.7945000000000687E-3</v>
      </c>
      <c r="Q115" s="58">
        <f>+O115-P115</f>
        <v>6.1336957678321173</v>
      </c>
      <c r="R115" s="58"/>
      <c r="S115" s="58"/>
      <c r="T115" s="58"/>
      <c r="U115" s="58"/>
      <c r="V115" s="62"/>
      <c r="W115" s="58"/>
      <c r="X115" s="63"/>
      <c r="Y115" s="60">
        <f>$H$44</f>
        <v>84.31</v>
      </c>
      <c r="Z115" s="61">
        <f>+$H$35</f>
        <v>24.87</v>
      </c>
      <c r="AA115" s="64">
        <f>+Y115*I115</f>
        <v>6.6289725320820105</v>
      </c>
      <c r="AB115" s="58">
        <f>+AA115*$AB$42</f>
        <v>6.6289725320820105</v>
      </c>
      <c r="AC115" s="64">
        <f>+Z115*J115</f>
        <v>8.7045000000000768E-3</v>
      </c>
      <c r="AD115" s="64">
        <f>+AB115-AC115</f>
        <v>6.6202680320820102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53</v>
      </c>
      <c r="M116" s="61">
        <v>24.05</v>
      </c>
      <c r="N116" s="58">
        <f>+L116*I116</f>
        <v>1.2190000000000001</v>
      </c>
      <c r="O116" s="58">
        <f>+N116*$O$42</f>
        <v>1.2190000000000001</v>
      </c>
      <c r="P116" s="58">
        <f>+M116*J116</f>
        <v>0.14429999999999996</v>
      </c>
      <c r="Q116" s="58">
        <f>+O116-P116</f>
        <v>1.0747000000000002</v>
      </c>
      <c r="R116" s="58"/>
      <c r="S116" s="58"/>
      <c r="T116" s="58"/>
      <c r="U116" s="58"/>
      <c r="V116" s="62"/>
      <c r="W116" s="58"/>
      <c r="X116" s="63"/>
      <c r="Y116" s="60">
        <f>+$H$33</f>
        <v>60.35</v>
      </c>
      <c r="Z116" s="61">
        <f>+$H$34</f>
        <v>26.62</v>
      </c>
      <c r="AA116" s="64">
        <f>+Y116*I116</f>
        <v>1.38805</v>
      </c>
      <c r="AB116" s="58">
        <f>+AA116*$AB$42</f>
        <v>1.38805</v>
      </c>
      <c r="AC116" s="64">
        <f>+Z116*J116</f>
        <v>0.15971999999999997</v>
      </c>
      <c r="AD116" s="64">
        <f>+AB116-AC116</f>
        <v>1.2283300000000001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1.4544873404674863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1.5272117074908607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7.4542457678321172</v>
      </c>
      <c r="R119" s="79">
        <f>SUM(R114:R118)</f>
        <v>0.26</v>
      </c>
      <c r="S119" s="79">
        <f>SUM(S114:S118)</f>
        <v>0</v>
      </c>
      <c r="T119" s="79">
        <f>SUM(T114:T118)</f>
        <v>1.4544873404674863</v>
      </c>
      <c r="U119" s="79">
        <f>SUM(U114:U118)</f>
        <v>7.7044212346770369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8.1308380320820106</v>
      </c>
      <c r="AE119" s="79">
        <f>SUM(AE114:AE118)</f>
        <v>0.26</v>
      </c>
      <c r="AF119" s="79">
        <f>SUM(AF114:AF118)</f>
        <v>0</v>
      </c>
      <c r="AG119" s="79">
        <f>SUM(AG114:AG118)</f>
        <v>1.5272117074908607</v>
      </c>
      <c r="AH119" s="79">
        <f>SUM(AH114:AH118)</f>
        <v>8.1797840248566107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53</v>
      </c>
      <c r="M120" s="61">
        <v>24.05</v>
      </c>
      <c r="N120" s="58">
        <f>+L120*I120</f>
        <v>0.318</v>
      </c>
      <c r="O120" s="58">
        <f>+N120*$O$42</f>
        <v>0.318</v>
      </c>
      <c r="P120" s="58">
        <f>+M120*J120</f>
        <v>7.2150000000000006E-2</v>
      </c>
      <c r="Q120" s="58">
        <f>+O120-P120</f>
        <v>0.24585000000000001</v>
      </c>
      <c r="R120" s="58"/>
      <c r="S120" s="58"/>
      <c r="T120" s="58"/>
      <c r="U120" s="82">
        <f>+V120-SUM(Q125:T125)</f>
        <v>7.6969906284923102</v>
      </c>
      <c r="V120" s="62">
        <v>16.704817181543024</v>
      </c>
      <c r="W120" s="58">
        <f>+V120</f>
        <v>16.704817181543024</v>
      </c>
      <c r="X120" s="63"/>
      <c r="Y120" s="60">
        <f>+$H$33</f>
        <v>60.35</v>
      </c>
      <c r="Z120" s="61">
        <f>+$H$34</f>
        <v>26.62</v>
      </c>
      <c r="AA120" s="64">
        <f>+Y120*I120</f>
        <v>0.36210000000000003</v>
      </c>
      <c r="AB120" s="58">
        <f>+AA120*$AB$42</f>
        <v>0.36210000000000003</v>
      </c>
      <c r="AC120" s="64">
        <f>+Z120*J120</f>
        <v>7.986E-2</v>
      </c>
      <c r="AD120" s="64">
        <f>+AB120-AC120</f>
        <v>0.28224000000000005</v>
      </c>
      <c r="AE120" s="64"/>
      <c r="AF120" s="64"/>
      <c r="AG120" s="58"/>
      <c r="AH120" s="83">
        <f>U120*$AC$38</f>
        <v>8.1718949502702856</v>
      </c>
      <c r="AI120" s="62">
        <f>SUM(AD125:AH125)</f>
        <v>17.917019067826132</v>
      </c>
      <c r="AJ120" s="58">
        <f>+AI120</f>
        <v>17.917019067826132</v>
      </c>
      <c r="AK120" s="65"/>
      <c r="AL120" s="66">
        <f>AI120-V120</f>
        <v>1.2122018862831077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78.11</v>
      </c>
      <c r="M121" s="61">
        <v>22.27</v>
      </c>
      <c r="N121" s="58">
        <f>+L121*I121</f>
        <v>6.006215151800574</v>
      </c>
      <c r="O121" s="58">
        <f>+N121*$O$42</f>
        <v>6.006215151800574</v>
      </c>
      <c r="P121" s="58">
        <f>+M121*J121</f>
        <v>7.7945000000000687E-3</v>
      </c>
      <c r="Q121" s="58">
        <f>+O121-P121</f>
        <v>5.9984206518005738</v>
      </c>
      <c r="R121" s="58"/>
      <c r="S121" s="58"/>
      <c r="T121" s="58"/>
      <c r="U121" s="58"/>
      <c r="V121" s="62"/>
      <c r="W121" s="58"/>
      <c r="X121" s="63"/>
      <c r="Y121" s="60">
        <f>$H$44</f>
        <v>84.31</v>
      </c>
      <c r="Z121" s="61">
        <f>+$H$35</f>
        <v>24.87</v>
      </c>
      <c r="AA121" s="64">
        <f>+Y121*I121</f>
        <v>6.482959921243201</v>
      </c>
      <c r="AB121" s="58">
        <f>+AA121*$AB$42</f>
        <v>6.482959921243201</v>
      </c>
      <c r="AC121" s="64">
        <f>+Z121*J121</f>
        <v>8.7045000000000768E-3</v>
      </c>
      <c r="AD121" s="64">
        <f>+AB121-AC121</f>
        <v>6.4742554212432006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53</v>
      </c>
      <c r="M122" s="61">
        <v>24.05</v>
      </c>
      <c r="N122" s="58">
        <f>+L122*I122</f>
        <v>1.2190000000000001</v>
      </c>
      <c r="O122" s="58">
        <f>+N122*$O$42</f>
        <v>1.2190000000000001</v>
      </c>
      <c r="P122" s="58">
        <f>+M122*J122</f>
        <v>0.14429999999999996</v>
      </c>
      <c r="Q122" s="58">
        <f>+O122-P122</f>
        <v>1.0747000000000002</v>
      </c>
      <c r="R122" s="58"/>
      <c r="S122" s="58"/>
      <c r="T122" s="58"/>
      <c r="U122" s="58"/>
      <c r="V122" s="62"/>
      <c r="W122" s="58"/>
      <c r="X122" s="63"/>
      <c r="Y122" s="60">
        <f>+$H$33</f>
        <v>60.35</v>
      </c>
      <c r="Z122" s="61">
        <f>+$H$34</f>
        <v>26.62</v>
      </c>
      <c r="AA122" s="64">
        <f>+Y122*I122</f>
        <v>1.38805</v>
      </c>
      <c r="AB122" s="58">
        <f>+AA122*$AB$42</f>
        <v>1.38805</v>
      </c>
      <c r="AC122" s="64">
        <f>+Z122*J122</f>
        <v>0.15971999999999997</v>
      </c>
      <c r="AD122" s="64">
        <f>+AB122-AC122</f>
        <v>1.2283300000000001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1.4288559012501409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1.5002986963126479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7.3189706518005737</v>
      </c>
      <c r="R125" s="79">
        <f>SUM(R120:R124)</f>
        <v>0.26</v>
      </c>
      <c r="S125" s="79">
        <f>SUM(S120:S124)</f>
        <v>0</v>
      </c>
      <c r="T125" s="79">
        <f>SUM(T120:T124)</f>
        <v>1.4288559012501409</v>
      </c>
      <c r="U125" s="79">
        <f>SUM(U120:U124)</f>
        <v>7.6969906284923102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7.984825421243201</v>
      </c>
      <c r="AE125" s="79">
        <f>SUM(AE120:AE124)</f>
        <v>0.26</v>
      </c>
      <c r="AF125" s="79">
        <f>SUM(AF120:AF124)</f>
        <v>0</v>
      </c>
      <c r="AG125" s="79">
        <f>SUM(AG120:AG124)</f>
        <v>1.5002986963126479</v>
      </c>
      <c r="AH125" s="79">
        <f>SUM(AH120:AH124)</f>
        <v>8.1718949502702856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111.57</v>
      </c>
      <c r="M126" s="61">
        <v>24.05</v>
      </c>
      <c r="N126" s="58">
        <f>+L126*I126</f>
        <v>2.0527136718749999</v>
      </c>
      <c r="O126" s="58">
        <f>+N126*$O$42</f>
        <v>2.0527136718749999</v>
      </c>
      <c r="P126" s="58">
        <f>+M126*J126</f>
        <v>0.17793242187500002</v>
      </c>
      <c r="Q126" s="58">
        <f>+O126-P126</f>
        <v>1.8747812499999998</v>
      </c>
      <c r="R126" s="58"/>
      <c r="S126" s="58"/>
      <c r="T126" s="58"/>
      <c r="U126" s="82">
        <f>+V126-SUM(Q127:T127)</f>
        <v>2.1942875553821022</v>
      </c>
      <c r="V126" s="62">
        <v>4.069068805382102</v>
      </c>
      <c r="W126" s="58">
        <f>+V126</f>
        <v>4.069068805382102</v>
      </c>
      <c r="X126" s="63"/>
      <c r="Y126" s="60">
        <f>$H$43</f>
        <v>117.77</v>
      </c>
      <c r="Z126" s="61">
        <f>$H$13</f>
        <v>26.62</v>
      </c>
      <c r="AA126" s="64">
        <f>+Y126*I126</f>
        <v>2.1667839843749999</v>
      </c>
      <c r="AB126" s="58">
        <f>+AA126*$AB$42</f>
        <v>2.1667839843749999</v>
      </c>
      <c r="AC126" s="64">
        <f>+Z126*J126</f>
        <v>0.19694640625000001</v>
      </c>
      <c r="AD126" s="64">
        <f>+AB126-AC126</f>
        <v>1.9698375781249999</v>
      </c>
      <c r="AE126" s="64"/>
      <c r="AF126" s="64"/>
      <c r="AG126" s="58"/>
      <c r="AH126" s="83">
        <f>U126*$AC$38</f>
        <v>2.329675097549178</v>
      </c>
      <c r="AI126" s="62">
        <f>SUM(AD127:AH127)</f>
        <v>4.2995126756741779</v>
      </c>
      <c r="AJ126" s="58">
        <f>+AI126</f>
        <v>4.2995126756741779</v>
      </c>
      <c r="AK126" s="65"/>
      <c r="AL126" s="66">
        <f>AI126-V126</f>
        <v>0.23044387029207591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1.8747812499999998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2.1942875553821022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1.9698375781249999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2.329675097549178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53</v>
      </c>
      <c r="M128" s="61">
        <v>24.05</v>
      </c>
      <c r="N128" s="58">
        <f>+L128*I128</f>
        <v>0.371</v>
      </c>
      <c r="O128" s="58">
        <f>+N128*$O$42</f>
        <v>0.371</v>
      </c>
      <c r="P128" s="58">
        <f>+M128*J128</f>
        <v>7.2150000000000006E-2</v>
      </c>
      <c r="Q128" s="58">
        <f>+O128-P128</f>
        <v>0.29885</v>
      </c>
      <c r="R128" s="58"/>
      <c r="S128" s="58"/>
      <c r="T128" s="58"/>
      <c r="U128" s="82">
        <f>+V128-SUM(Q129:T129)</f>
        <v>1.1112199999999999</v>
      </c>
      <c r="V128" s="62">
        <v>1.4100699999999999</v>
      </c>
      <c r="W128" s="58">
        <f>+V128</f>
        <v>1.4100699999999999</v>
      </c>
      <c r="X128" s="63"/>
      <c r="Y128" s="60">
        <f>$H$33</f>
        <v>60.35</v>
      </c>
      <c r="Z128" s="61">
        <f>$H$34</f>
        <v>26.62</v>
      </c>
      <c r="AA128" s="64">
        <f>+Y128*I128</f>
        <v>0.42244999999999999</v>
      </c>
      <c r="AB128" s="58">
        <f>+AA128*$AB$42</f>
        <v>0.42244999999999999</v>
      </c>
      <c r="AC128" s="64">
        <f>+Z128*J128</f>
        <v>7.986E-2</v>
      </c>
      <c r="AD128" s="64">
        <f>+AB128-AC128</f>
        <v>0.34259000000000001</v>
      </c>
      <c r="AE128" s="64"/>
      <c r="AF128" s="64"/>
      <c r="AG128" s="64"/>
      <c r="AH128" s="83">
        <f>U128*$AC$38</f>
        <v>1.1797822739999999</v>
      </c>
      <c r="AI128" s="62">
        <f>SUM(AD129:AH129)</f>
        <v>1.5223722739999999</v>
      </c>
      <c r="AJ128" s="58">
        <f>+AI128</f>
        <v>1.5223722739999999</v>
      </c>
      <c r="AK128" s="65"/>
      <c r="AL128" s="66">
        <f>AI128-V128</f>
        <v>0.11230227399999992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0.29885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1.1112199999999999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0.34259000000000001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1.1797822739999999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53</v>
      </c>
      <c r="M130" s="61">
        <v>24.05</v>
      </c>
      <c r="N130" s="58">
        <f>+L130*I130</f>
        <v>0.53</v>
      </c>
      <c r="O130" s="58">
        <f>+N130*$O$42</f>
        <v>0.53</v>
      </c>
      <c r="P130" s="58">
        <f>+M130*J130</f>
        <v>9.6200000000000008E-2</v>
      </c>
      <c r="Q130" s="58">
        <f>+O130-P130</f>
        <v>0.43380000000000002</v>
      </c>
      <c r="R130" s="58"/>
      <c r="S130" s="58"/>
      <c r="T130" s="58"/>
      <c r="U130" s="82">
        <f>+V130-SUM(Q131:T131)</f>
        <v>1.6147600000000002</v>
      </c>
      <c r="V130" s="62">
        <v>2.0485600000000002</v>
      </c>
      <c r="W130" s="58">
        <f>+V130</f>
        <v>2.0485600000000002</v>
      </c>
      <c r="X130" s="63"/>
      <c r="Y130" s="60">
        <f>$H$33</f>
        <v>60.35</v>
      </c>
      <c r="Z130" s="61">
        <f>$H$34</f>
        <v>26.62</v>
      </c>
      <c r="AA130" s="64">
        <f>+Y130*I130</f>
        <v>0.60350000000000004</v>
      </c>
      <c r="AB130" s="58">
        <f>+AA130*$AB$42</f>
        <v>0.60350000000000004</v>
      </c>
      <c r="AC130" s="64">
        <f>+Z130*J130</f>
        <v>0.10648000000000001</v>
      </c>
      <c r="AD130" s="64">
        <f>+AB130-AC130</f>
        <v>0.49702000000000002</v>
      </c>
      <c r="AE130" s="64"/>
      <c r="AF130" s="64"/>
      <c r="AG130" s="64"/>
      <c r="AH130" s="83">
        <f>U130*$AC$38</f>
        <v>1.7143906920000003</v>
      </c>
      <c r="AI130" s="62">
        <f>SUM(AD131:AH131)</f>
        <v>2.2114106920000003</v>
      </c>
      <c r="AJ130" s="58">
        <f>+AI130</f>
        <v>2.2114106920000003</v>
      </c>
      <c r="AK130" s="65"/>
      <c r="AL130" s="66">
        <f>AI130-V130</f>
        <v>0.16285069200000013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0.43380000000000002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1.6147600000000002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0.49702000000000002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1.7143906920000003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53.5</v>
      </c>
      <c r="M132" s="61">
        <v>24.05</v>
      </c>
      <c r="N132" s="58">
        <f>+L132*I132</f>
        <v>10.272</v>
      </c>
      <c r="O132" s="58">
        <f>+N132*$O$42</f>
        <v>10.272</v>
      </c>
      <c r="P132" s="58">
        <f>+M132*J132</f>
        <v>3.7518000000000002</v>
      </c>
      <c r="Q132" s="58">
        <f>+O132-P132</f>
        <v>6.5202</v>
      </c>
      <c r="R132" s="58"/>
      <c r="S132" s="58"/>
      <c r="T132" s="58"/>
      <c r="U132" s="82">
        <f>+V132-SUM(Q136:T136)</f>
        <v>5.1290622945688682</v>
      </c>
      <c r="V132" s="62">
        <v>31.379262294568868</v>
      </c>
      <c r="W132" s="58">
        <f>+V132</f>
        <v>31.379262294568868</v>
      </c>
      <c r="X132" s="63"/>
      <c r="Y132" s="60">
        <f>$H$32</f>
        <v>60.85</v>
      </c>
      <c r="Z132" s="61">
        <f>$H$34</f>
        <v>26.62</v>
      </c>
      <c r="AA132" s="64">
        <f>+Y132*I132</f>
        <v>11.683200000000001</v>
      </c>
      <c r="AB132" s="58">
        <f>+AA132*$AB$42</f>
        <v>11.683200000000001</v>
      </c>
      <c r="AC132" s="64">
        <f>+Z132*J132</f>
        <v>4.1527200000000004</v>
      </c>
      <c r="AD132" s="64">
        <f>+AB132-AC132</f>
        <v>7.5304800000000007</v>
      </c>
      <c r="AE132" s="64"/>
      <c r="AF132" s="64"/>
      <c r="AG132" s="64"/>
      <c r="AH132" s="83">
        <f>U132*$AC$38</f>
        <v>5.4455254381437674</v>
      </c>
      <c r="AI132" s="62">
        <f>SUM(AD136:AH136)</f>
        <v>32.892005438143769</v>
      </c>
      <c r="AJ132" s="58">
        <f>+AI132</f>
        <v>32.892005438143769</v>
      </c>
      <c r="AK132" s="65"/>
      <c r="AL132" s="66">
        <f>AI132-V132</f>
        <v>1.5127431435749017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3.5550000000000002</v>
      </c>
      <c r="M133" s="61"/>
      <c r="N133" s="58"/>
      <c r="O133" s="58"/>
      <c r="P133" s="58"/>
      <c r="Q133" s="58">
        <f>L133*$H$133</f>
        <v>3.5550000000000002</v>
      </c>
      <c r="R133" s="58"/>
      <c r="S133" s="58"/>
      <c r="T133" s="58"/>
      <c r="U133" s="58"/>
      <c r="V133" s="62"/>
      <c r="W133" s="58"/>
      <c r="X133" s="63"/>
      <c r="Y133" s="60">
        <f>$Q$19</f>
        <v>3.665</v>
      </c>
      <c r="Z133" s="61"/>
      <c r="AA133" s="64"/>
      <c r="AB133" s="58"/>
      <c r="AC133" s="64"/>
      <c r="AD133" s="64">
        <f>Y133*$H$133</f>
        <v>3.665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2.2549999999999999</v>
      </c>
      <c r="M134" s="61"/>
      <c r="N134" s="58"/>
      <c r="O134" s="58"/>
      <c r="P134" s="58"/>
      <c r="Q134" s="58">
        <f t="shared" ref="Q134:Q135" si="3">L134*$H$133</f>
        <v>2.2549999999999999</v>
      </c>
      <c r="R134" s="58"/>
      <c r="S134" s="58"/>
      <c r="T134" s="58"/>
      <c r="U134" s="58"/>
      <c r="V134" s="62"/>
      <c r="W134" s="58"/>
      <c r="X134" s="63"/>
      <c r="Y134" s="60">
        <f>$Q$20</f>
        <v>2.331</v>
      </c>
      <c r="Z134" s="61"/>
      <c r="AA134" s="64"/>
      <c r="AB134" s="58"/>
      <c r="AC134" s="64"/>
      <c r="AD134" s="64">
        <f>Y134*$H$134</f>
        <v>2.331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60">
        <v>13.92</v>
      </c>
      <c r="M135" s="61"/>
      <c r="N135" s="58"/>
      <c r="O135" s="58"/>
      <c r="P135" s="58"/>
      <c r="Q135" s="58">
        <f t="shared" si="3"/>
        <v>13.92</v>
      </c>
      <c r="R135" s="58"/>
      <c r="S135" s="58"/>
      <c r="T135" s="58"/>
      <c r="U135" s="58"/>
      <c r="V135" s="62"/>
      <c r="W135" s="58"/>
      <c r="X135" s="63"/>
      <c r="Y135" s="60">
        <f>$Q$21</f>
        <v>13.92</v>
      </c>
      <c r="Z135" s="61"/>
      <c r="AA135" s="64"/>
      <c r="AB135" s="58"/>
      <c r="AC135" s="64"/>
      <c r="AD135" s="64">
        <f>Y135*$H$135</f>
        <v>13.92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26.2502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5.1290622945688682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27.446480000000001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5.4455254381437674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53</v>
      </c>
      <c r="M137" s="61">
        <v>24.05</v>
      </c>
      <c r="N137" s="58">
        <f>+L137*I137</f>
        <v>0.371</v>
      </c>
      <c r="O137" s="58">
        <f>+N137*$O$42</f>
        <v>0.371</v>
      </c>
      <c r="P137" s="58">
        <f>+M137*J137</f>
        <v>9.6200000000000008E-2</v>
      </c>
      <c r="Q137" s="58">
        <f>+O137-P137</f>
        <v>0.27479999999999999</v>
      </c>
      <c r="R137" s="58"/>
      <c r="S137" s="58"/>
      <c r="T137" s="58"/>
      <c r="U137" s="82">
        <f>+V137-SUM(Q142:T142)</f>
        <v>8.9764181679047539</v>
      </c>
      <c r="V137" s="62">
        <v>25.302830827478111</v>
      </c>
      <c r="W137" s="58">
        <f>+V137</f>
        <v>25.302830827478111</v>
      </c>
      <c r="X137" s="63"/>
      <c r="Y137" s="60">
        <f>+$H$33</f>
        <v>60.35</v>
      </c>
      <c r="Z137" s="61">
        <f>+$H$34</f>
        <v>26.62</v>
      </c>
      <c r="AA137" s="64">
        <f>+Y137*I137</f>
        <v>0.42244999999999999</v>
      </c>
      <c r="AB137" s="58">
        <f>+AA137*$AB$42</f>
        <v>0.42244999999999999</v>
      </c>
      <c r="AC137" s="64">
        <f>+Z137*J137</f>
        <v>0.10648000000000001</v>
      </c>
      <c r="AD137" s="64">
        <f>+AB137-AC137</f>
        <v>0.31596999999999997</v>
      </c>
      <c r="AE137" s="64"/>
      <c r="AF137" s="64"/>
      <c r="AG137" s="58"/>
      <c r="AH137" s="83">
        <f>U137*$AC$38</f>
        <v>9.5302631688644777</v>
      </c>
      <c r="AI137" s="62">
        <f>SUM(AD142:AH142)</f>
        <v>27.16494253285159</v>
      </c>
      <c r="AJ137" s="58">
        <f>+AI137</f>
        <v>27.16494253285159</v>
      </c>
      <c r="AK137" s="65"/>
      <c r="AL137" s="66">
        <f>AI137-V137</f>
        <v>1.8621117053734793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78.11</v>
      </c>
      <c r="M138" s="61">
        <v>22.27</v>
      </c>
      <c r="N138" s="58">
        <f>+L138*I138</f>
        <v>11.987426800488446</v>
      </c>
      <c r="O138" s="58">
        <f>+N138*$O$42</f>
        <v>11.987426800488446</v>
      </c>
      <c r="P138" s="58">
        <f>+M138*J138</f>
        <v>9.9514140915090532E-2</v>
      </c>
      <c r="Q138" s="58">
        <f>+O138-P138</f>
        <v>11.887912659573356</v>
      </c>
      <c r="R138" s="58"/>
      <c r="S138" s="58"/>
      <c r="T138" s="58"/>
      <c r="U138" s="58"/>
      <c r="V138" s="62"/>
      <c r="W138" s="58"/>
      <c r="X138" s="63"/>
      <c r="Y138" s="60">
        <f>$H$44</f>
        <v>84.31</v>
      </c>
      <c r="Z138" s="61">
        <f>+$H$35</f>
        <v>24.87</v>
      </c>
      <c r="AA138" s="64">
        <f>+Y138*I138</f>
        <v>12.938931680312136</v>
      </c>
      <c r="AB138" s="58">
        <f>+AA138*$AB$42</f>
        <v>12.938931680312136</v>
      </c>
      <c r="AC138" s="64">
        <f>+Z138*J138</f>
        <v>0.11113231632502477</v>
      </c>
      <c r="AD138" s="64">
        <f>+AB138-AC138</f>
        <v>12.827799363987111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53</v>
      </c>
      <c r="M139" s="61">
        <v>24.05</v>
      </c>
      <c r="N139" s="58">
        <f>+L139*I139</f>
        <v>1.643</v>
      </c>
      <c r="O139" s="58">
        <f>+N139*$O$42</f>
        <v>1.643</v>
      </c>
      <c r="P139" s="58">
        <f>+M139*J139</f>
        <v>0.24049999999999996</v>
      </c>
      <c r="Q139" s="58">
        <f>+O139-P139</f>
        <v>1.4025000000000001</v>
      </c>
      <c r="R139" s="58"/>
      <c r="S139" s="58"/>
      <c r="T139" s="58"/>
      <c r="U139" s="58"/>
      <c r="V139" s="62"/>
      <c r="W139" s="58"/>
      <c r="X139" s="63"/>
      <c r="Y139" s="60">
        <f>+$H$33</f>
        <v>60.35</v>
      </c>
      <c r="Z139" s="61">
        <f>+$H$34</f>
        <v>26.62</v>
      </c>
      <c r="AA139" s="64">
        <f>+Y139*I139</f>
        <v>1.8708500000000001</v>
      </c>
      <c r="AB139" s="58">
        <f>+AA139*$AB$42</f>
        <v>1.8708500000000001</v>
      </c>
      <c r="AC139" s="64">
        <f>+Z139*J139</f>
        <v>0.26619999999999999</v>
      </c>
      <c r="AD139" s="64">
        <f>+AB139-AC139</f>
        <v>1.6046500000000001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2.5012000000000003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2.6262600000000003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13.565212659573357</v>
      </c>
      <c r="R142" s="79">
        <f>SUM(R137:R141)</f>
        <v>0.26</v>
      </c>
      <c r="S142" s="79">
        <f>SUM(S137:S141)</f>
        <v>0</v>
      </c>
      <c r="T142" s="79">
        <f>SUM(T137:T141)</f>
        <v>2.5012000000000003</v>
      </c>
      <c r="U142" s="79">
        <f>SUM(U137:U141)</f>
        <v>8.9764181679047539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14.748419363987111</v>
      </c>
      <c r="AE142" s="79">
        <f>SUM(AE137:AE141)</f>
        <v>0.26</v>
      </c>
      <c r="AF142" s="79">
        <f>SUM(AF137:AF141)</f>
        <v>0</v>
      </c>
      <c r="AG142" s="79">
        <f>SUM(AG137:AG141)</f>
        <v>2.6262600000000003</v>
      </c>
      <c r="AH142" s="79">
        <f>SUM(AH137:AH141)</f>
        <v>9.5302631688644777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53</v>
      </c>
      <c r="M143" s="61">
        <v>24.05</v>
      </c>
      <c r="N143" s="58">
        <f>+L143*I143</f>
        <v>0.371</v>
      </c>
      <c r="O143" s="58">
        <f>+N143*$O$42</f>
        <v>0.371</v>
      </c>
      <c r="P143" s="58">
        <f>+M143*J143</f>
        <v>9.6200000000000008E-2</v>
      </c>
      <c r="Q143" s="58">
        <f>+O143-P143</f>
        <v>0.27479999999999999</v>
      </c>
      <c r="R143" s="58"/>
      <c r="S143" s="58"/>
      <c r="T143" s="58"/>
      <c r="U143" s="82">
        <f>+V143-SUM(Q148:T148)</f>
        <v>8.9766994939388454</v>
      </c>
      <c r="V143" s="62">
        <v>25.303112153512203</v>
      </c>
      <c r="W143" s="58">
        <f>+V143</f>
        <v>25.303112153512203</v>
      </c>
      <c r="X143" s="63"/>
      <c r="Y143" s="60">
        <f>+$H$33</f>
        <v>60.35</v>
      </c>
      <c r="Z143" s="61">
        <f>+$H$34</f>
        <v>26.62</v>
      </c>
      <c r="AA143" s="64">
        <f>+Y143*I143</f>
        <v>0.42244999999999999</v>
      </c>
      <c r="AB143" s="58">
        <f>+AA143*$AB$42</f>
        <v>0.42244999999999999</v>
      </c>
      <c r="AC143" s="64">
        <f>+Z143*J143</f>
        <v>0.10648000000000001</v>
      </c>
      <c r="AD143" s="64">
        <f>+AB143-AC143</f>
        <v>0.31596999999999997</v>
      </c>
      <c r="AE143" s="64"/>
      <c r="AF143" s="64"/>
      <c r="AG143" s="58"/>
      <c r="AH143" s="83">
        <f>U143*$AC$38</f>
        <v>9.5305618527148734</v>
      </c>
      <c r="AI143" s="62">
        <f>SUM(AD148:AH148)</f>
        <v>27.165241216701986</v>
      </c>
      <c r="AJ143" s="58">
        <f>+AI143</f>
        <v>27.165241216701986</v>
      </c>
      <c r="AK143" s="65"/>
      <c r="AL143" s="66">
        <f>AI143-V143</f>
        <v>1.8621290631897836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78.11</v>
      </c>
      <c r="M144" s="61">
        <v>22.27</v>
      </c>
      <c r="N144" s="58">
        <f>+L144*I144</f>
        <v>11.987426800488446</v>
      </c>
      <c r="O144" s="58">
        <f>+N144*$O$42</f>
        <v>11.987426800488446</v>
      </c>
      <c r="P144" s="58">
        <f>+M144*J144</f>
        <v>9.9514140915090532E-2</v>
      </c>
      <c r="Q144" s="58">
        <f>+O144-P144</f>
        <v>11.887912659573356</v>
      </c>
      <c r="R144" s="58"/>
      <c r="S144" s="58"/>
      <c r="T144" s="58"/>
      <c r="U144" s="58"/>
      <c r="V144" s="62"/>
      <c r="W144" s="58"/>
      <c r="X144" s="63"/>
      <c r="Y144" s="60">
        <f>$H$44</f>
        <v>84.31</v>
      </c>
      <c r="Z144" s="61">
        <f>+$H$35</f>
        <v>24.87</v>
      </c>
      <c r="AA144" s="64">
        <f>+Y144*I144</f>
        <v>12.938931680312136</v>
      </c>
      <c r="AB144" s="58">
        <f>+AA144*$AB$42</f>
        <v>12.938931680312136</v>
      </c>
      <c r="AC144" s="64">
        <f>+Z144*J144</f>
        <v>0.11113231632502477</v>
      </c>
      <c r="AD144" s="64">
        <f>+AB144-AC144</f>
        <v>12.827799363987111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53</v>
      </c>
      <c r="M145" s="61">
        <v>24.05</v>
      </c>
      <c r="N145" s="58">
        <f>+L145*I145</f>
        <v>1.643</v>
      </c>
      <c r="O145" s="58">
        <f>+N145*$O$42</f>
        <v>1.643</v>
      </c>
      <c r="P145" s="58">
        <f>+M145*J145</f>
        <v>0.24049999999999996</v>
      </c>
      <c r="Q145" s="58">
        <f>+O145-P145</f>
        <v>1.4025000000000001</v>
      </c>
      <c r="R145" s="58"/>
      <c r="S145" s="58"/>
      <c r="T145" s="58"/>
      <c r="U145" s="58"/>
      <c r="V145" s="62"/>
      <c r="W145" s="58"/>
      <c r="X145" s="63"/>
      <c r="Y145" s="60">
        <f>+$H$33</f>
        <v>60.35</v>
      </c>
      <c r="Z145" s="61">
        <f>+$H$34</f>
        <v>26.62</v>
      </c>
      <c r="AA145" s="64">
        <f>+Y145*I145</f>
        <v>1.8708500000000001</v>
      </c>
      <c r="AB145" s="58">
        <f>+AA145*$AB$42</f>
        <v>1.8708500000000001</v>
      </c>
      <c r="AC145" s="64">
        <f>+Z145*J145</f>
        <v>0.26619999999999999</v>
      </c>
      <c r="AD145" s="64">
        <f>+AB145-AC145</f>
        <v>1.6046500000000001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2.5012000000000003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2.6262600000000003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13.565212659573357</v>
      </c>
      <c r="R148" s="79">
        <f>SUM(R143:R147)</f>
        <v>0.26</v>
      </c>
      <c r="S148" s="79">
        <f>SUM(S143:S147)</f>
        <v>0</v>
      </c>
      <c r="T148" s="79">
        <f>SUM(T143:T147)</f>
        <v>2.5012000000000003</v>
      </c>
      <c r="U148" s="79">
        <f>SUM(U143:U147)</f>
        <v>8.9766994939388454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14.748419363987111</v>
      </c>
      <c r="AE148" s="79">
        <f>SUM(AE143:AE147)</f>
        <v>0.26</v>
      </c>
      <c r="AF148" s="79">
        <f>SUM(AF143:AF147)</f>
        <v>0</v>
      </c>
      <c r="AG148" s="79">
        <f>SUM(AG143:AG147)</f>
        <v>2.6262600000000003</v>
      </c>
      <c r="AH148" s="79">
        <f>SUM(AH143:AH147)</f>
        <v>9.5305618527148734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295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295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295" customFormat="1" ht="60.75" customHeight="1">
      <c r="A152" s="479" t="s">
        <v>136</v>
      </c>
      <c r="B152" s="480"/>
      <c r="C152" s="480"/>
      <c r="D152" s="480"/>
      <c r="E152" s="480"/>
      <c r="F152" s="481"/>
      <c r="H152" s="342" t="s">
        <v>386</v>
      </c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0.40109516631984421</v>
      </c>
      <c r="AJ152" s="213">
        <f>SUMPRODUCT(AT48:AT142,$AL$48:$AL$142,$AM$48:$AM$142)</f>
        <v>0.40109516631984421</v>
      </c>
      <c r="AK152" s="213">
        <f>SUMPRODUCT(AU48:AU142,$AL$48:$AL$142,$AM$48:$AM$142)</f>
        <v>0.40109516631984421</v>
      </c>
      <c r="AL152" s="213">
        <f>SUMPRODUCT(AV48:AV142,$AL$48:$AL$142,$AM$48:$AM$142)</f>
        <v>0.40109516631984421</v>
      </c>
    </row>
    <row r="153" spans="1:48" s="295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H153" s="355" t="s">
        <v>135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295" customFormat="1" ht="96" customHeight="1">
      <c r="A154" s="56">
        <v>1</v>
      </c>
      <c r="B154" s="56" t="s">
        <v>141</v>
      </c>
      <c r="C154" s="56" t="s">
        <v>128</v>
      </c>
      <c r="D154" s="149">
        <v>13.675424114119281</v>
      </c>
      <c r="E154" s="149">
        <f>$AL$102</f>
        <v>0.98023338103369007</v>
      </c>
      <c r="F154" s="149">
        <f>E154+D154+H154</f>
        <v>14.763650157799125</v>
      </c>
      <c r="H154" s="356">
        <f>VLOOKUP(B154,'HP3N 01-01-2021'!C$3:T$10,18,0)</f>
        <v>0.10799266264615381</v>
      </c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300">
        <f t="shared" ref="AI154" si="4">+AI153*AI152/100000</f>
        <v>1.0753361409035025</v>
      </c>
      <c r="AJ154" s="215"/>
      <c r="AK154" s="219">
        <f t="shared" ref="AK154" si="5">+AK153*AK152/100000</f>
        <v>3.9388628289557768</v>
      </c>
      <c r="AL154" s="216"/>
      <c r="AM154" s="212"/>
      <c r="AN154" s="212"/>
    </row>
    <row r="155" spans="1:48" s="295" customFormat="1" ht="87.75" customHeight="1">
      <c r="A155" s="56">
        <v>2</v>
      </c>
      <c r="B155" s="56" t="s">
        <v>211</v>
      </c>
      <c r="C155" s="56" t="s">
        <v>212</v>
      </c>
      <c r="D155" s="149">
        <v>14.561202001819606</v>
      </c>
      <c r="E155" s="149">
        <f>$AL$107</f>
        <v>1.3200911558860007</v>
      </c>
      <c r="F155" s="149">
        <f>E155+D155+H155</f>
        <v>15.881293157705606</v>
      </c>
      <c r="H155" s="356">
        <f>VLOOKUP(B155,'HP3N 01-01-2021'!C$3:T$10,18,0)</f>
        <v>0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5.0141989698592795</v>
      </c>
      <c r="AH155" s="478"/>
      <c r="AI155" s="478"/>
      <c r="AJ155" s="478"/>
      <c r="AK155" s="478"/>
      <c r="AL155" s="478"/>
      <c r="AM155" s="212"/>
      <c r="AN155" s="212"/>
    </row>
    <row r="156" spans="1:48" s="295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7.334710748068797E-2</v>
      </c>
      <c r="AH156" s="478"/>
      <c r="AI156" s="478"/>
      <c r="AJ156" s="478"/>
      <c r="AK156" s="478"/>
      <c r="AL156" s="478"/>
    </row>
    <row r="157" spans="1:48" s="295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295" customFormat="1" ht="98.25" customHeight="1">
      <c r="A158" s="56">
        <v>1</v>
      </c>
      <c r="B158" s="56" t="s">
        <v>141</v>
      </c>
      <c r="C158" s="56" t="s">
        <v>128</v>
      </c>
      <c r="D158" s="149">
        <v>13.89542411411928</v>
      </c>
      <c r="E158" s="149">
        <f>$AL$102</f>
        <v>0.98023338103369007</v>
      </c>
      <c r="F158" s="149">
        <f>E158+D158+H158</f>
        <v>14.983650157799124</v>
      </c>
      <c r="H158" s="356">
        <f>VLOOKUP(B158,'HP3N 01-01-2021'!C$3:T$10,18,0)</f>
        <v>0.10799266264615381</v>
      </c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295" customFormat="1" ht="98.25" customHeight="1">
      <c r="A159" s="56">
        <v>2</v>
      </c>
      <c r="B159" s="56" t="s">
        <v>211</v>
      </c>
      <c r="C159" s="56" t="s">
        <v>212</v>
      </c>
      <c r="D159" s="149">
        <v>14.671202001819607</v>
      </c>
      <c r="E159" s="149">
        <f>$AL$107</f>
        <v>1.3200911558860007</v>
      </c>
      <c r="F159" s="149">
        <f>E159+D159+H159</f>
        <v>15.991293157705607</v>
      </c>
      <c r="H159" s="356">
        <f>VLOOKUP(B159,'HP3N 01-01-2021'!C$3:T$10,18,0)</f>
        <v>0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295" customFormat="1" ht="98.25" customHeight="1">
      <c r="A160" s="56">
        <v>3</v>
      </c>
      <c r="B160" s="56" t="s">
        <v>238</v>
      </c>
      <c r="C160" s="56" t="s">
        <v>227</v>
      </c>
      <c r="D160" s="149">
        <v>26.645449810384093</v>
      </c>
      <c r="E160" s="149">
        <v>1.3426189829059827</v>
      </c>
      <c r="F160" s="149">
        <f>E160+D160+H160</f>
        <v>28.09606145593623</v>
      </c>
      <c r="G160" s="69"/>
      <c r="H160" s="356">
        <f>VLOOKUP(B160,'HP3N 01-01-2021'!C$3:T$10,18,0)</f>
        <v>0.10799266264615381</v>
      </c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0A000000}"/>
  <mergeCells count="110"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  <mergeCell ref="C18:E18"/>
    <mergeCell ref="H18:I18"/>
    <mergeCell ref="C19:E19"/>
    <mergeCell ref="H19:I19"/>
    <mergeCell ref="C20:E20"/>
    <mergeCell ref="H20:I20"/>
    <mergeCell ref="C15:E15"/>
    <mergeCell ref="H15:I15"/>
    <mergeCell ref="C16:E16"/>
    <mergeCell ref="H16:I16"/>
    <mergeCell ref="C17:E17"/>
    <mergeCell ref="H17:I17"/>
    <mergeCell ref="B27:Q27"/>
    <mergeCell ref="C29:E29"/>
    <mergeCell ref="H29:I29"/>
    <mergeCell ref="D30:E30"/>
    <mergeCell ref="O30:Q30"/>
    <mergeCell ref="D31:E31"/>
    <mergeCell ref="C21:E21"/>
    <mergeCell ref="H21:I21"/>
    <mergeCell ref="C22:E22"/>
    <mergeCell ref="H22:I22"/>
    <mergeCell ref="C23:E23"/>
    <mergeCell ref="H23:I23"/>
    <mergeCell ref="C36:E36"/>
    <mergeCell ref="H36:I36"/>
    <mergeCell ref="C37:E37"/>
    <mergeCell ref="H37:I37"/>
    <mergeCell ref="C38:E38"/>
    <mergeCell ref="H38:I38"/>
    <mergeCell ref="D32:E32"/>
    <mergeCell ref="D33:E33"/>
    <mergeCell ref="C34:E34"/>
    <mergeCell ref="H34:I34"/>
    <mergeCell ref="C35:E35"/>
    <mergeCell ref="H35:I35"/>
    <mergeCell ref="C42:E42"/>
    <mergeCell ref="H42:I42"/>
    <mergeCell ref="C43:E43"/>
    <mergeCell ref="H43:I43"/>
    <mergeCell ref="C44:E44"/>
    <mergeCell ref="H44:I44"/>
    <mergeCell ref="C39:E39"/>
    <mergeCell ref="H39:I39"/>
    <mergeCell ref="C40:E40"/>
    <mergeCell ref="H40:I40"/>
    <mergeCell ref="C41:E41"/>
    <mergeCell ref="H41:I41"/>
    <mergeCell ref="H45:H47"/>
    <mergeCell ref="I45:K45"/>
    <mergeCell ref="L45:W45"/>
    <mergeCell ref="Y45:AJ45"/>
    <mergeCell ref="AL45:AL47"/>
    <mergeCell ref="AM45:AM47"/>
    <mergeCell ref="A45:A47"/>
    <mergeCell ref="B45:B47"/>
    <mergeCell ref="C45:C47"/>
    <mergeCell ref="D45:E45"/>
    <mergeCell ref="F45:F47"/>
    <mergeCell ref="G45:G47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AQ46:AQ47"/>
    <mergeCell ref="AR46:AR47"/>
    <mergeCell ref="AS46:AS47"/>
    <mergeCell ref="AT46:AT47"/>
    <mergeCell ref="AK159:AN159"/>
    <mergeCell ref="AG32:AH32"/>
    <mergeCell ref="AG33:AH33"/>
    <mergeCell ref="AG30:AJ30"/>
    <mergeCell ref="AG31:AH31"/>
    <mergeCell ref="AA35:AD35"/>
    <mergeCell ref="AL30:AO30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  <mergeCell ref="D46:D47"/>
    <mergeCell ref="E46:E47"/>
    <mergeCell ref="I46:I47"/>
    <mergeCell ref="J46:J47"/>
    <mergeCell ref="K46:K47"/>
  </mergeCells>
  <printOptions horizontalCentered="1"/>
  <pageMargins left="0.5" right="0.25" top="0.5" bottom="0.5" header="0.5" footer="0.5"/>
  <pageSetup paperSize="8" scale="22" fitToHeight="2" orientation="landscape" r:id="rId1"/>
  <headerFooter alignWithMargins="0">
    <oddHeader>&amp;R&amp;D</oddHeader>
    <oddFooter>Page &amp;P&amp;RCENTURY 01.06.2008.xls</oddFooter>
  </headerFooter>
  <rowBreaks count="1" manualBreakCount="1">
    <brk id="80" max="39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topLeftCell="A13" workbookViewId="0">
      <selection activeCell="B23" sqref="B23"/>
    </sheetView>
  </sheetViews>
  <sheetFormatPr defaultRowHeight="13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6"/>
  <sheetViews>
    <sheetView workbookViewId="0">
      <selection activeCell="J3" sqref="J3:J19"/>
    </sheetView>
  </sheetViews>
  <sheetFormatPr defaultColWidth="9.109375" defaultRowHeight="15.6"/>
  <cols>
    <col min="1" max="1" width="9.88671875" style="343" bestFit="1" customWidth="1"/>
    <col min="2" max="2" width="46" style="354" bestFit="1" customWidth="1"/>
    <col min="3" max="3" width="22.6640625" style="343" customWidth="1"/>
    <col min="4" max="4" width="24" style="343" customWidth="1"/>
    <col min="5" max="5" width="18.33203125" style="343" customWidth="1"/>
    <col min="6" max="6" width="20.33203125" style="343" customWidth="1"/>
    <col min="7" max="16384" width="9.109375" style="343"/>
  </cols>
  <sheetData>
    <row r="1" spans="1:10" ht="46.8">
      <c r="A1" s="341" t="s">
        <v>334</v>
      </c>
      <c r="B1" s="349" t="s">
        <v>335</v>
      </c>
      <c r="C1" s="342" t="s">
        <v>329</v>
      </c>
      <c r="D1" s="342" t="s">
        <v>336</v>
      </c>
      <c r="E1" s="342" t="s">
        <v>332</v>
      </c>
      <c r="F1" s="342" t="s">
        <v>337</v>
      </c>
    </row>
    <row r="2" spans="1:10">
      <c r="A2" s="344">
        <v>5105204</v>
      </c>
      <c r="B2" s="350" t="s">
        <v>338</v>
      </c>
      <c r="C2" s="345">
        <v>21.48617153967033</v>
      </c>
      <c r="D2" s="345">
        <v>21.424814039670331</v>
      </c>
      <c r="E2" s="345">
        <v>23.221767903626375</v>
      </c>
      <c r="F2" s="345">
        <v>23.160410403626376</v>
      </c>
      <c r="H2" s="397">
        <f>D2-C2</f>
        <v>-6.1357499999999732E-2</v>
      </c>
      <c r="J2" s="397">
        <f>F2-E2</f>
        <v>-6.1357499999999732E-2</v>
      </c>
    </row>
    <row r="3" spans="1:10">
      <c r="A3" s="344">
        <v>5105177</v>
      </c>
      <c r="B3" s="350" t="s">
        <v>339</v>
      </c>
      <c r="C3" s="345">
        <v>31.83136524395605</v>
      </c>
      <c r="D3" s="345">
        <v>31.740465243956049</v>
      </c>
      <c r="E3" s="345">
        <v>34.402619116483521</v>
      </c>
      <c r="F3" s="345">
        <v>34.311719116483523</v>
      </c>
      <c r="H3" s="397">
        <f>D3-C3</f>
        <v>-9.0900000000001313E-2</v>
      </c>
      <c r="J3" s="397">
        <f t="shared" ref="J3:J19" si="0">F3-E3</f>
        <v>-9.089999999999776E-2</v>
      </c>
    </row>
    <row r="4" spans="1:10">
      <c r="A4" s="344">
        <v>5105178</v>
      </c>
      <c r="B4" s="350" t="s">
        <v>340</v>
      </c>
      <c r="C4" s="345">
        <v>47.747047865934071</v>
      </c>
      <c r="D4" s="345">
        <v>47.610697865934071</v>
      </c>
      <c r="E4" s="345">
        <v>51.603928674725275</v>
      </c>
      <c r="F4" s="345">
        <v>51.467578674725281</v>
      </c>
      <c r="H4" s="397">
        <f t="shared" ref="H4:H19" si="1">D4-C4</f>
        <v>-0.13635000000000019</v>
      </c>
      <c r="J4" s="397">
        <f t="shared" si="0"/>
        <v>-0.13634999999999309</v>
      </c>
    </row>
    <row r="5" spans="1:10">
      <c r="A5" s="344">
        <v>5105179</v>
      </c>
      <c r="B5" s="350" t="s">
        <v>341</v>
      </c>
      <c r="C5" s="345">
        <v>79.578413109890121</v>
      </c>
      <c r="D5" s="345">
        <v>79.351163109890123</v>
      </c>
      <c r="E5" s="345">
        <v>86.006547791208803</v>
      </c>
      <c r="F5" s="345">
        <v>85.779297791208791</v>
      </c>
      <c r="H5" s="397">
        <f t="shared" si="1"/>
        <v>-0.22724999999999795</v>
      </c>
      <c r="J5" s="397">
        <f t="shared" si="0"/>
        <v>-0.22725000000001216</v>
      </c>
    </row>
    <row r="6" spans="1:10">
      <c r="A6" s="344">
        <v>5105180</v>
      </c>
      <c r="B6" s="350" t="s">
        <v>342</v>
      </c>
      <c r="C6" s="345">
        <v>95.494095731868143</v>
      </c>
      <c r="D6" s="345">
        <v>95.221395731868142</v>
      </c>
      <c r="E6" s="345">
        <v>103.20785734945055</v>
      </c>
      <c r="F6" s="345">
        <v>102.93515734945056</v>
      </c>
      <c r="H6" s="397">
        <f t="shared" si="1"/>
        <v>-0.27270000000000039</v>
      </c>
      <c r="J6" s="397">
        <f t="shared" si="0"/>
        <v>-0.27269999999998618</v>
      </c>
    </row>
    <row r="7" spans="1:10">
      <c r="A7" s="344">
        <v>5105191</v>
      </c>
      <c r="B7" s="350" t="s">
        <v>343</v>
      </c>
      <c r="C7" s="345">
        <v>90.188868191208812</v>
      </c>
      <c r="D7" s="345">
        <v>89.931318191208817</v>
      </c>
      <c r="E7" s="345">
        <v>97.474087496703319</v>
      </c>
      <c r="F7" s="345">
        <v>97.21653749670331</v>
      </c>
      <c r="H7" s="397">
        <f t="shared" si="1"/>
        <v>-0.25754999999999484</v>
      </c>
      <c r="J7" s="397">
        <f t="shared" si="0"/>
        <v>-0.25755000000000905</v>
      </c>
    </row>
    <row r="8" spans="1:10">
      <c r="A8" s="344">
        <v>5105192</v>
      </c>
      <c r="B8" s="350" t="s">
        <v>344</v>
      </c>
      <c r="C8" s="345">
        <v>112.73608523901103</v>
      </c>
      <c r="D8" s="345">
        <v>112.41414773901101</v>
      </c>
      <c r="E8" s="345">
        <v>121.84260937087913</v>
      </c>
      <c r="F8" s="345">
        <v>121.52067187087914</v>
      </c>
      <c r="H8" s="397">
        <f t="shared" si="1"/>
        <v>-0.32193750000001842</v>
      </c>
      <c r="J8" s="397">
        <f t="shared" si="0"/>
        <v>-0.32193749999999</v>
      </c>
    </row>
    <row r="9" spans="1:10">
      <c r="A9" s="344">
        <v>5105193</v>
      </c>
      <c r="B9" s="350" t="s">
        <v>345</v>
      </c>
      <c r="C9" s="345">
        <v>221.75851119956047</v>
      </c>
      <c r="D9" s="345">
        <v>221.12524119956043</v>
      </c>
      <c r="E9" s="345">
        <v>239.67157984483515</v>
      </c>
      <c r="F9" s="345">
        <v>239.03830984483517</v>
      </c>
      <c r="H9" s="397">
        <f t="shared" si="1"/>
        <v>-0.63327000000003864</v>
      </c>
      <c r="J9" s="397">
        <f t="shared" si="0"/>
        <v>-0.63326999999998179</v>
      </c>
    </row>
    <row r="10" spans="1:10">
      <c r="A10" s="344">
        <v>5105195</v>
      </c>
      <c r="B10" s="350" t="s">
        <v>346</v>
      </c>
      <c r="C10" s="345">
        <v>272.15817283582419</v>
      </c>
      <c r="D10" s="345">
        <v>271.38097783582418</v>
      </c>
      <c r="E10" s="345">
        <v>294.14239344593409</v>
      </c>
      <c r="F10" s="345">
        <v>293.36519844593408</v>
      </c>
      <c r="H10" s="397">
        <f t="shared" si="1"/>
        <v>-0.77719500000000608</v>
      </c>
      <c r="J10" s="397">
        <f t="shared" si="0"/>
        <v>-0.77719500000000608</v>
      </c>
    </row>
    <row r="11" spans="1:10">
      <c r="A11" s="344">
        <v>5105196</v>
      </c>
      <c r="B11" s="350" t="s">
        <v>347</v>
      </c>
      <c r="C11" s="345">
        <v>302.39796981758252</v>
      </c>
      <c r="D11" s="345">
        <v>301.53441981758249</v>
      </c>
      <c r="E11" s="345">
        <v>326.82488160659346</v>
      </c>
      <c r="F11" s="345">
        <v>325.96133160659343</v>
      </c>
      <c r="H11" s="397">
        <f t="shared" si="1"/>
        <v>-0.86355000000003201</v>
      </c>
      <c r="J11" s="397">
        <f t="shared" si="0"/>
        <v>-0.86355000000003201</v>
      </c>
    </row>
    <row r="12" spans="1:10">
      <c r="A12" s="344">
        <v>5105197</v>
      </c>
      <c r="B12" s="350" t="s">
        <v>348</v>
      </c>
      <c r="C12" s="345">
        <v>175.07250884175829</v>
      </c>
      <c r="D12" s="345">
        <v>174.57255884175828</v>
      </c>
      <c r="E12" s="345">
        <v>189.21440514065938</v>
      </c>
      <c r="F12" s="345">
        <v>188.71445514065937</v>
      </c>
      <c r="H12" s="397">
        <f t="shared" si="1"/>
        <v>-0.49995000000001255</v>
      </c>
      <c r="J12" s="397">
        <f t="shared" si="0"/>
        <v>-0.49995000000001255</v>
      </c>
    </row>
    <row r="13" spans="1:10">
      <c r="A13" s="344">
        <v>5105198</v>
      </c>
      <c r="B13" s="350" t="s">
        <v>349</v>
      </c>
      <c r="C13" s="345">
        <v>241.38785310000003</v>
      </c>
      <c r="D13" s="345">
        <v>240.69852810000006</v>
      </c>
      <c r="E13" s="345">
        <v>260.88652830000001</v>
      </c>
      <c r="F13" s="345">
        <v>260.19720330000001</v>
      </c>
      <c r="H13" s="397">
        <f t="shared" si="1"/>
        <v>-0.68932499999996821</v>
      </c>
      <c r="J13" s="397">
        <f t="shared" si="0"/>
        <v>-0.68932499999999663</v>
      </c>
    </row>
    <row r="14" spans="1:10">
      <c r="A14" s="344">
        <v>5105203</v>
      </c>
      <c r="B14" s="350" t="s">
        <v>350</v>
      </c>
      <c r="C14" s="345">
        <v>636.62730487912097</v>
      </c>
      <c r="D14" s="345">
        <v>634.80930487912099</v>
      </c>
      <c r="E14" s="345">
        <v>688.05238232967042</v>
      </c>
      <c r="F14" s="345">
        <v>686.23438232967032</v>
      </c>
      <c r="H14" s="397">
        <f t="shared" si="1"/>
        <v>-1.8179999999999836</v>
      </c>
      <c r="J14" s="397">
        <f t="shared" si="0"/>
        <v>-1.8180000000000973</v>
      </c>
    </row>
    <row r="15" spans="1:10">
      <c r="A15" s="344">
        <v>5105199</v>
      </c>
      <c r="B15" s="350" t="s">
        <v>351</v>
      </c>
      <c r="C15" s="345">
        <v>297.0927422769231</v>
      </c>
      <c r="D15" s="345">
        <v>296.24434227692313</v>
      </c>
      <c r="E15" s="345">
        <v>321.09111175384618</v>
      </c>
      <c r="F15" s="345">
        <v>320.24271175384615</v>
      </c>
      <c r="H15" s="397">
        <f t="shared" si="1"/>
        <v>-0.84839999999996962</v>
      </c>
      <c r="J15" s="397">
        <f t="shared" si="0"/>
        <v>-0.84840000000002647</v>
      </c>
    </row>
    <row r="16" spans="1:10">
      <c r="A16" s="344">
        <v>5105200</v>
      </c>
      <c r="B16" s="350" t="s">
        <v>352</v>
      </c>
      <c r="C16" s="345">
        <v>441.66019275989021</v>
      </c>
      <c r="D16" s="345">
        <v>440.39895525989022</v>
      </c>
      <c r="E16" s="345">
        <v>477.33634024120886</v>
      </c>
      <c r="F16" s="345">
        <v>476.07510274120887</v>
      </c>
      <c r="H16" s="397">
        <f t="shared" si="1"/>
        <v>-1.2612374999999929</v>
      </c>
      <c r="J16" s="397">
        <f t="shared" si="0"/>
        <v>-1.2612374999999929</v>
      </c>
    </row>
    <row r="17" spans="1:10">
      <c r="A17" s="344">
        <v>5105201</v>
      </c>
      <c r="B17" s="350" t="s">
        <v>353</v>
      </c>
      <c r="C17" s="345">
        <v>561.02781242472531</v>
      </c>
      <c r="D17" s="345">
        <v>559.42569992472522</v>
      </c>
      <c r="E17" s="345">
        <v>606.34616192802196</v>
      </c>
      <c r="F17" s="345">
        <v>604.74404942802198</v>
      </c>
      <c r="H17" s="397">
        <f t="shared" si="1"/>
        <v>-1.6021125000000893</v>
      </c>
      <c r="J17" s="397">
        <f t="shared" si="0"/>
        <v>-1.6021124999999756</v>
      </c>
    </row>
    <row r="18" spans="1:10">
      <c r="A18" s="344">
        <v>5105202</v>
      </c>
      <c r="B18" s="350" t="s">
        <v>354</v>
      </c>
      <c r="C18" s="345">
        <v>748.03708323296712</v>
      </c>
      <c r="D18" s="345">
        <v>745.90093323296719</v>
      </c>
      <c r="E18" s="345">
        <v>808.46154923736265</v>
      </c>
      <c r="F18" s="345">
        <v>806.32539923736272</v>
      </c>
      <c r="H18" s="397">
        <f t="shared" si="1"/>
        <v>-2.1361499999999296</v>
      </c>
      <c r="J18" s="397">
        <f t="shared" si="0"/>
        <v>-2.1361499999999296</v>
      </c>
    </row>
    <row r="19" spans="1:10">
      <c r="A19" s="344">
        <v>5105205</v>
      </c>
      <c r="B19" s="350" t="s">
        <v>355</v>
      </c>
      <c r="C19" s="345">
        <v>59.683809832417595</v>
      </c>
      <c r="D19" s="345">
        <v>59.513372332417589</v>
      </c>
      <c r="E19" s="345">
        <v>64.504910843406591</v>
      </c>
      <c r="F19" s="345">
        <v>64.334473343406586</v>
      </c>
      <c r="H19" s="397">
        <f t="shared" si="1"/>
        <v>-0.17043750000000557</v>
      </c>
      <c r="J19" s="397">
        <f t="shared" si="0"/>
        <v>-0.17043750000000557</v>
      </c>
    </row>
    <row r="20" spans="1:10">
      <c r="A20" s="344">
        <v>5105206</v>
      </c>
      <c r="B20" s="350" t="s">
        <v>356</v>
      </c>
      <c r="C20" s="345">
        <v>80.63945861802199</v>
      </c>
      <c r="D20" s="345">
        <v>80.409178618021983</v>
      </c>
      <c r="E20" s="345">
        <v>87.153301761758243</v>
      </c>
      <c r="F20" s="345">
        <v>86.923021761758235</v>
      </c>
    </row>
    <row r="21" spans="1:10">
      <c r="A21" s="344">
        <v>5105207</v>
      </c>
      <c r="B21" s="350" t="s">
        <v>357</v>
      </c>
      <c r="C21" s="345">
        <v>144.83271186000005</v>
      </c>
      <c r="D21" s="345">
        <v>144.41911686000003</v>
      </c>
      <c r="E21" s="345">
        <v>156.53191698000003</v>
      </c>
      <c r="F21" s="345">
        <v>156.11832198000002</v>
      </c>
    </row>
    <row r="22" spans="1:10">
      <c r="A22" s="344">
        <v>5105208</v>
      </c>
      <c r="B22" s="350" t="s">
        <v>358</v>
      </c>
      <c r="C22" s="345">
        <v>131.30438163131871</v>
      </c>
      <c r="D22" s="345">
        <v>130.9294191313187</v>
      </c>
      <c r="E22" s="345">
        <v>141.91080385549452</v>
      </c>
      <c r="F22" s="345">
        <v>141.53584135549451</v>
      </c>
    </row>
    <row r="23" spans="1:10">
      <c r="A23" s="344">
        <v>5105209</v>
      </c>
      <c r="B23" s="350" t="s">
        <v>381</v>
      </c>
      <c r="C23" s="345">
        <v>38.197638292747257</v>
      </c>
      <c r="D23" s="345">
        <v>38.088558292747258</v>
      </c>
      <c r="E23" s="345">
        <v>41.28314293978022</v>
      </c>
      <c r="F23" s="345">
        <v>41.174062939780221</v>
      </c>
    </row>
    <row r="24" spans="1:10">
      <c r="A24" s="344">
        <v>5105210</v>
      </c>
      <c r="B24" s="350" t="s">
        <v>359</v>
      </c>
      <c r="C24" s="345">
        <v>390.99526974659346</v>
      </c>
      <c r="D24" s="345">
        <v>389.87871474659346</v>
      </c>
      <c r="E24" s="345">
        <v>422.57883814747254</v>
      </c>
      <c r="F24" s="345">
        <v>421.46228314747248</v>
      </c>
    </row>
    <row r="25" spans="1:10">
      <c r="A25" s="344">
        <v>5105211</v>
      </c>
      <c r="B25" s="350" t="s">
        <v>360</v>
      </c>
      <c r="C25" s="345">
        <v>157.56525795758245</v>
      </c>
      <c r="D25" s="345">
        <v>157.11530295758246</v>
      </c>
      <c r="E25" s="345">
        <v>170.29296462659343</v>
      </c>
      <c r="F25" s="345">
        <v>169.84300962659341</v>
      </c>
    </row>
    <row r="26" spans="1:10">
      <c r="A26" s="344">
        <v>5105212</v>
      </c>
      <c r="B26" s="350" t="s">
        <v>361</v>
      </c>
      <c r="C26" s="345">
        <v>101.86036878065934</v>
      </c>
      <c r="D26" s="345">
        <v>101.56948878065936</v>
      </c>
      <c r="E26" s="345">
        <v>110.08838117274725</v>
      </c>
      <c r="F26" s="345">
        <v>109.79750117274725</v>
      </c>
    </row>
    <row r="27" spans="1:10">
      <c r="A27" s="344">
        <v>5105214</v>
      </c>
      <c r="B27" s="350" t="s">
        <v>362</v>
      </c>
      <c r="C27" s="345">
        <v>334.22933506153851</v>
      </c>
      <c r="D27" s="345">
        <v>333.2748850615385</v>
      </c>
      <c r="E27" s="345">
        <v>361.2275007230769</v>
      </c>
      <c r="F27" s="345">
        <v>360.27305072307689</v>
      </c>
    </row>
    <row r="28" spans="1:10">
      <c r="A28" s="344">
        <v>5105215</v>
      </c>
      <c r="B28" s="350" t="s">
        <v>363</v>
      </c>
      <c r="C28" s="345">
        <v>59.683809832417595</v>
      </c>
      <c r="D28" s="345">
        <v>59.513372332417589</v>
      </c>
      <c r="E28" s="345">
        <v>64.504910843406591</v>
      </c>
      <c r="F28" s="345">
        <v>64.334473343406586</v>
      </c>
    </row>
    <row r="29" spans="1:10">
      <c r="A29" s="344">
        <v>5105216</v>
      </c>
      <c r="B29" s="350" t="s">
        <v>364</v>
      </c>
      <c r="C29" s="345">
        <v>63.6627304879121</v>
      </c>
      <c r="D29" s="345">
        <v>63.480930487912097</v>
      </c>
      <c r="E29" s="345">
        <v>68.805238232967042</v>
      </c>
      <c r="F29" s="345">
        <v>68.623438232967047</v>
      </c>
    </row>
    <row r="30" spans="1:10">
      <c r="A30" s="344">
        <v>5105217</v>
      </c>
      <c r="B30" s="350" t="s">
        <v>365</v>
      </c>
      <c r="C30" s="345">
        <v>133.69173402461541</v>
      </c>
      <c r="D30" s="345">
        <v>133.30995402461539</v>
      </c>
      <c r="E30" s="345">
        <v>144.49100028923078</v>
      </c>
      <c r="F30" s="345">
        <v>144.10922028923079</v>
      </c>
    </row>
    <row r="31" spans="1:10">
      <c r="A31" s="344">
        <v>5106983</v>
      </c>
      <c r="B31" s="350" t="s">
        <v>366</v>
      </c>
      <c r="C31" s="345">
        <v>131.30438163131871</v>
      </c>
      <c r="D31" s="345">
        <v>130.9294191313187</v>
      </c>
      <c r="E31" s="345">
        <v>141.91080385549452</v>
      </c>
      <c r="F31" s="345">
        <v>141.53584135549451</v>
      </c>
    </row>
    <row r="32" spans="1:10">
      <c r="A32" s="344">
        <v>5105218</v>
      </c>
      <c r="B32" s="350" t="s">
        <v>367</v>
      </c>
      <c r="C32" s="345">
        <v>196.55868038142862</v>
      </c>
      <c r="D32" s="345">
        <v>195.99737288142862</v>
      </c>
      <c r="E32" s="345">
        <v>212.43617304428571</v>
      </c>
      <c r="F32" s="345">
        <v>211.87486554428574</v>
      </c>
    </row>
    <row r="33" spans="1:6">
      <c r="A33" s="344">
        <v>5105219</v>
      </c>
      <c r="B33" s="350" t="s">
        <v>368</v>
      </c>
      <c r="C33" s="345">
        <v>206.90387408571434</v>
      </c>
      <c r="D33" s="345">
        <v>206.31302408571432</v>
      </c>
      <c r="E33" s="345">
        <v>223.61702425714287</v>
      </c>
      <c r="F33" s="345">
        <v>223.02617425714288</v>
      </c>
    </row>
    <row r="34" spans="1:6">
      <c r="A34" s="344">
        <v>5105220</v>
      </c>
      <c r="B34" s="350" t="s">
        <v>369</v>
      </c>
      <c r="C34" s="345">
        <v>14.854637113846158</v>
      </c>
      <c r="D34" s="345">
        <v>14.812217113846156</v>
      </c>
      <c r="E34" s="345">
        <v>16.05455558769231</v>
      </c>
      <c r="F34" s="345">
        <v>16.01213558769231</v>
      </c>
    </row>
    <row r="35" spans="1:6">
      <c r="A35" s="344">
        <v>5105222</v>
      </c>
      <c r="B35" s="350" t="s">
        <v>370</v>
      </c>
      <c r="C35" s="345">
        <v>26.526137703296712</v>
      </c>
      <c r="D35" s="345">
        <v>26.450387703296713</v>
      </c>
      <c r="E35" s="345">
        <v>28.66884926373627</v>
      </c>
      <c r="F35" s="345">
        <v>28.593099263736271</v>
      </c>
    </row>
    <row r="36" spans="1:6">
      <c r="A36" s="344">
        <v>5103796</v>
      </c>
      <c r="B36" s="350" t="s">
        <v>371</v>
      </c>
      <c r="C36" s="345">
        <v>204.25126031538463</v>
      </c>
      <c r="D36" s="345">
        <v>203.66798531538464</v>
      </c>
      <c r="E36" s="345">
        <v>220.75013933076926</v>
      </c>
      <c r="F36" s="345">
        <v>220.16686433076924</v>
      </c>
    </row>
    <row r="37" spans="1:6">
      <c r="A37" s="344">
        <v>5103800</v>
      </c>
      <c r="B37" s="350" t="s">
        <v>382</v>
      </c>
      <c r="C37" s="345">
        <v>630.79155458439584</v>
      </c>
      <c r="D37" s="345">
        <v>628.99021958439585</v>
      </c>
      <c r="E37" s="345">
        <v>681.74523549164849</v>
      </c>
      <c r="F37" s="345">
        <v>679.94390049164849</v>
      </c>
    </row>
    <row r="38" spans="1:6">
      <c r="A38" s="344">
        <v>5105452</v>
      </c>
      <c r="B38" s="350" t="s">
        <v>372</v>
      </c>
      <c r="C38" s="345">
        <v>524.68700377120888</v>
      </c>
      <c r="D38" s="345">
        <v>523.18866877120888</v>
      </c>
      <c r="E38" s="345">
        <v>567.06983843670332</v>
      </c>
      <c r="F38" s="345">
        <v>565.57150343670332</v>
      </c>
    </row>
    <row r="39" spans="1:6">
      <c r="A39" s="344">
        <v>5106021</v>
      </c>
      <c r="B39" s="351" t="s">
        <v>373</v>
      </c>
      <c r="C39" s="345">
        <v>93.372004715604419</v>
      </c>
      <c r="D39" s="345">
        <v>93.105364715604424</v>
      </c>
      <c r="E39" s="345">
        <v>100.91434940835167</v>
      </c>
      <c r="F39" s="345">
        <v>100.64770940835167</v>
      </c>
    </row>
    <row r="40" spans="1:6">
      <c r="A40" s="344">
        <v>5106022</v>
      </c>
      <c r="B40" s="351" t="s">
        <v>374</v>
      </c>
      <c r="C40" s="345">
        <v>381.37954482914836</v>
      </c>
      <c r="D40" s="345">
        <v>380.29044920414833</v>
      </c>
      <c r="E40" s="345">
        <v>412.18638028936812</v>
      </c>
      <c r="F40" s="345">
        <v>411.09728466436809</v>
      </c>
    </row>
    <row r="41" spans="1:6">
      <c r="A41" s="344">
        <v>5106023</v>
      </c>
      <c r="B41" s="351" t="s">
        <v>375</v>
      </c>
      <c r="C41" s="345">
        <v>282.23810516307697</v>
      </c>
      <c r="D41" s="345">
        <v>281.43212516307693</v>
      </c>
      <c r="E41" s="345">
        <v>305.03655616615384</v>
      </c>
      <c r="F41" s="345">
        <v>304.23057616615381</v>
      </c>
    </row>
    <row r="42" spans="1:6">
      <c r="A42" s="344">
        <v>5106024</v>
      </c>
      <c r="B42" s="351" t="s">
        <v>376</v>
      </c>
      <c r="C42" s="345">
        <v>810.37350683571447</v>
      </c>
      <c r="D42" s="345">
        <v>808.05934433571451</v>
      </c>
      <c r="E42" s="345">
        <v>875.83334500714295</v>
      </c>
      <c r="F42" s="345">
        <v>873.519182507143</v>
      </c>
    </row>
    <row r="43" spans="1:6">
      <c r="A43" s="346">
        <v>5106255</v>
      </c>
      <c r="B43" s="352" t="s">
        <v>377</v>
      </c>
      <c r="C43" s="345">
        <v>848.83640650549478</v>
      </c>
      <c r="D43" s="345">
        <v>846.4124065054948</v>
      </c>
      <c r="E43" s="345">
        <v>917.40317643956064</v>
      </c>
      <c r="F43" s="345">
        <v>914.97917643956066</v>
      </c>
    </row>
    <row r="44" spans="1:6">
      <c r="A44" s="347">
        <v>5106256</v>
      </c>
      <c r="B44" s="352" t="s">
        <v>378</v>
      </c>
      <c r="C44" s="345">
        <v>855.20267955428585</v>
      </c>
      <c r="D44" s="345">
        <v>852.76049955428584</v>
      </c>
      <c r="E44" s="345">
        <v>924.28370026285722</v>
      </c>
      <c r="F44" s="345">
        <v>921.84152026285722</v>
      </c>
    </row>
    <row r="45" spans="1:6">
      <c r="A45" s="347">
        <v>5106257</v>
      </c>
      <c r="B45" s="352" t="s">
        <v>379</v>
      </c>
      <c r="C45" s="345">
        <v>1973.5446451252749</v>
      </c>
      <c r="D45" s="345">
        <v>1967.9088451252749</v>
      </c>
      <c r="E45" s="345">
        <v>2132.9623852219784</v>
      </c>
      <c r="F45" s="345">
        <v>2127.3265852219783</v>
      </c>
    </row>
    <row r="46" spans="1:6" ht="46.8">
      <c r="A46" s="347">
        <v>5106258</v>
      </c>
      <c r="B46" s="353" t="s">
        <v>380</v>
      </c>
      <c r="C46" s="345">
        <v>1718.8937231736265</v>
      </c>
      <c r="D46" s="345">
        <v>1713.9851231736266</v>
      </c>
      <c r="E46" s="345">
        <v>1857.74143229011</v>
      </c>
      <c r="F46" s="345">
        <v>1852.83283229011</v>
      </c>
    </row>
  </sheetData>
  <autoFilter ref="A1:F46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U10"/>
  <sheetViews>
    <sheetView workbookViewId="0">
      <selection activeCell="E25" sqref="E25"/>
    </sheetView>
  </sheetViews>
  <sheetFormatPr defaultRowHeight="13.2"/>
  <cols>
    <col min="2" max="2" width="31" bestFit="1" customWidth="1"/>
    <col min="3" max="3" width="12.33203125" bestFit="1" customWidth="1"/>
    <col min="4" max="4" width="21.6640625" bestFit="1" customWidth="1"/>
    <col min="5" max="6" width="9.109375" customWidth="1"/>
    <col min="7" max="7" width="7.109375" bestFit="1" customWidth="1"/>
    <col min="9" max="9" width="40" bestFit="1" customWidth="1"/>
    <col min="10" max="12" width="9.109375" customWidth="1"/>
    <col min="13" max="13" width="10.44140625" customWidth="1"/>
    <col min="21" max="21" width="11.6640625" bestFit="1" customWidth="1"/>
  </cols>
  <sheetData>
    <row r="2" spans="1:21" ht="92.4">
      <c r="A2" s="332" t="s">
        <v>301</v>
      </c>
      <c r="B2" s="333" t="s">
        <v>302</v>
      </c>
      <c r="C2" s="334" t="s">
        <v>303</v>
      </c>
      <c r="D2" s="334" t="s">
        <v>304</v>
      </c>
      <c r="E2" s="335" t="s">
        <v>305</v>
      </c>
      <c r="F2" s="332" t="s">
        <v>306</v>
      </c>
      <c r="G2" s="335" t="s">
        <v>307</v>
      </c>
      <c r="H2" s="335" t="s">
        <v>308</v>
      </c>
      <c r="I2" s="335" t="s">
        <v>309</v>
      </c>
      <c r="J2" s="335" t="s">
        <v>310</v>
      </c>
      <c r="K2" s="335" t="s">
        <v>311</v>
      </c>
      <c r="L2" s="335" t="s">
        <v>312</v>
      </c>
      <c r="M2" s="332" t="s">
        <v>313</v>
      </c>
      <c r="N2" s="339" t="s">
        <v>329</v>
      </c>
      <c r="O2" s="339" t="s">
        <v>330</v>
      </c>
      <c r="P2" s="339" t="s">
        <v>331</v>
      </c>
      <c r="Q2" s="340" t="s">
        <v>332</v>
      </c>
      <c r="R2" s="340" t="s">
        <v>330</v>
      </c>
      <c r="S2" s="340" t="s">
        <v>331</v>
      </c>
      <c r="T2" s="340" t="s">
        <v>333</v>
      </c>
      <c r="U2" s="340" t="s">
        <v>160</v>
      </c>
    </row>
    <row r="3" spans="1:21" ht="13.8">
      <c r="A3" s="336">
        <v>100561</v>
      </c>
      <c r="B3" s="337" t="s">
        <v>172</v>
      </c>
      <c r="C3" s="338" t="s">
        <v>211</v>
      </c>
      <c r="D3" s="338" t="s">
        <v>212</v>
      </c>
      <c r="E3" s="336"/>
      <c r="F3" s="338"/>
      <c r="G3" s="336"/>
      <c r="H3" s="336"/>
      <c r="I3" s="338" t="s">
        <v>383</v>
      </c>
      <c r="J3" s="336"/>
      <c r="K3" s="336"/>
      <c r="L3" s="336"/>
      <c r="M3" s="336"/>
      <c r="N3" s="348"/>
      <c r="O3" s="348"/>
      <c r="P3" s="348"/>
      <c r="Q3" s="348"/>
      <c r="R3" s="348"/>
      <c r="S3" s="348"/>
      <c r="T3" s="348">
        <f t="shared" ref="T3:T10" si="0">S3-P3</f>
        <v>0</v>
      </c>
      <c r="U3" s="267"/>
    </row>
    <row r="4" spans="1:21" ht="13.8">
      <c r="A4" s="336">
        <v>100561</v>
      </c>
      <c r="B4" s="337" t="s">
        <v>172</v>
      </c>
      <c r="C4" s="338" t="s">
        <v>314</v>
      </c>
      <c r="D4" s="338" t="s">
        <v>102</v>
      </c>
      <c r="E4" s="336"/>
      <c r="F4" s="338"/>
      <c r="G4" s="336">
        <v>10</v>
      </c>
      <c r="H4" s="336">
        <v>5105205</v>
      </c>
      <c r="I4" s="338" t="s">
        <v>315</v>
      </c>
      <c r="J4" s="336"/>
      <c r="K4" s="336"/>
      <c r="L4" s="336"/>
      <c r="M4" s="336"/>
      <c r="N4" s="348">
        <f>VLOOKUP(H4,'LAMINATED PRICE 01012021'!A$2:C$46,3,0)</f>
        <v>59.683809832417595</v>
      </c>
      <c r="O4" s="348">
        <f t="shared" ref="O4:O10" si="1">N4/100</f>
        <v>0.59683809832417589</v>
      </c>
      <c r="P4" s="348">
        <f t="shared" ref="P4:P10" si="2">O4/G4</f>
        <v>5.9683809832417591E-2</v>
      </c>
      <c r="Q4" s="348">
        <f>VLOOKUP(H4,'LAMINATED PRICE 01012021'!A2:E46,5,0)</f>
        <v>64.504910843406591</v>
      </c>
      <c r="R4" s="348">
        <f t="shared" ref="R4:R10" si="3">Q4/100</f>
        <v>0.64504910843406593</v>
      </c>
      <c r="S4" s="348">
        <f t="shared" ref="S4:S10" si="4">R4/G4</f>
        <v>6.4504910843406593E-2</v>
      </c>
      <c r="T4" s="348">
        <f t="shared" si="0"/>
        <v>4.8211010109890026E-3</v>
      </c>
      <c r="U4" s="267"/>
    </row>
    <row r="5" spans="1:21" ht="13.8">
      <c r="A5" s="336">
        <v>100561</v>
      </c>
      <c r="B5" s="337" t="s">
        <v>172</v>
      </c>
      <c r="C5" s="338" t="s">
        <v>316</v>
      </c>
      <c r="D5" s="338" t="s">
        <v>317</v>
      </c>
      <c r="E5" s="336"/>
      <c r="F5" s="338"/>
      <c r="G5" s="336">
        <v>1</v>
      </c>
      <c r="H5" s="336">
        <v>5105177</v>
      </c>
      <c r="I5" s="338" t="s">
        <v>318</v>
      </c>
      <c r="J5" s="336"/>
      <c r="K5" s="336"/>
      <c r="L5" s="336"/>
      <c r="M5" s="336"/>
      <c r="N5" s="348">
        <f>VLOOKUP(H5,'LAMINATED PRICE 01012021'!A$2:C$46,3,0)</f>
        <v>31.83136524395605</v>
      </c>
      <c r="O5" s="348">
        <f t="shared" si="1"/>
        <v>0.3183136524395605</v>
      </c>
      <c r="P5" s="348">
        <f t="shared" si="2"/>
        <v>0.3183136524395605</v>
      </c>
      <c r="Q5" s="348">
        <f>VLOOKUP(H5,'LAMINATED PRICE 01012021'!A3:E47,5,0)</f>
        <v>34.402619116483521</v>
      </c>
      <c r="R5" s="348">
        <f t="shared" si="3"/>
        <v>0.34402619116483524</v>
      </c>
      <c r="S5" s="348">
        <f t="shared" si="4"/>
        <v>0.34402619116483524</v>
      </c>
      <c r="T5" s="348">
        <f t="shared" si="0"/>
        <v>2.5712538725274736E-2</v>
      </c>
      <c r="U5" s="267"/>
    </row>
    <row r="6" spans="1:21" ht="13.8">
      <c r="A6" s="336">
        <v>100561</v>
      </c>
      <c r="B6" s="337" t="s">
        <v>172</v>
      </c>
      <c r="C6" s="338" t="s">
        <v>322</v>
      </c>
      <c r="D6" s="338" t="s">
        <v>323</v>
      </c>
      <c r="E6" s="336"/>
      <c r="F6" s="338"/>
      <c r="G6" s="336">
        <v>1</v>
      </c>
      <c r="H6" s="336">
        <v>5105178</v>
      </c>
      <c r="I6" s="338" t="s">
        <v>324</v>
      </c>
      <c r="J6" s="336"/>
      <c r="K6" s="336"/>
      <c r="L6" s="336"/>
      <c r="M6" s="336"/>
      <c r="N6" s="348">
        <f>VLOOKUP(H6,'LAMINATED PRICE 01012021'!A$2:C$46,3,0)</f>
        <v>47.747047865934071</v>
      </c>
      <c r="O6" s="348">
        <f t="shared" si="1"/>
        <v>0.47747047865934072</v>
      </c>
      <c r="P6" s="348">
        <f t="shared" si="2"/>
        <v>0.47747047865934072</v>
      </c>
      <c r="Q6" s="348">
        <f>VLOOKUP(H6,'LAMINATED PRICE 01012021'!A4:E4,5,0)</f>
        <v>51.603928674725275</v>
      </c>
      <c r="R6" s="348">
        <f t="shared" si="3"/>
        <v>0.51603928674725275</v>
      </c>
      <c r="S6" s="348">
        <f t="shared" si="4"/>
        <v>0.51603928674725275</v>
      </c>
      <c r="T6" s="348">
        <f t="shared" si="0"/>
        <v>3.8568808087912021E-2</v>
      </c>
      <c r="U6" s="267"/>
    </row>
    <row r="7" spans="1:21" ht="13.8">
      <c r="A7" s="336">
        <v>100561</v>
      </c>
      <c r="B7" s="337" t="s">
        <v>172</v>
      </c>
      <c r="C7" s="338" t="s">
        <v>326</v>
      </c>
      <c r="D7" s="338" t="s">
        <v>327</v>
      </c>
      <c r="E7" s="336"/>
      <c r="F7" s="338"/>
      <c r="G7" s="336">
        <v>1</v>
      </c>
      <c r="H7" s="336">
        <v>5105191</v>
      </c>
      <c r="I7" s="338" t="s">
        <v>328</v>
      </c>
      <c r="J7" s="336"/>
      <c r="K7" s="336"/>
      <c r="L7" s="336"/>
      <c r="M7" s="336"/>
      <c r="N7" s="348">
        <f>VLOOKUP(H7,'LAMINATED PRICE 01012021'!A$2:C$46,3,0)</f>
        <v>90.188868191208812</v>
      </c>
      <c r="O7" s="348">
        <f t="shared" si="1"/>
        <v>0.90188868191208815</v>
      </c>
      <c r="P7" s="348">
        <f t="shared" si="2"/>
        <v>0.90188868191208815</v>
      </c>
      <c r="Q7" s="348">
        <f>VLOOKUP(H7,'LAMINATED PRICE 01012021'!A$7:E$7,5,0)</f>
        <v>97.474087496703319</v>
      </c>
      <c r="R7" s="348">
        <f t="shared" si="3"/>
        <v>0.97474087496703321</v>
      </c>
      <c r="S7" s="348">
        <f t="shared" si="4"/>
        <v>0.97474087496703321</v>
      </c>
      <c r="T7" s="348">
        <f t="shared" si="0"/>
        <v>7.2852193054945058E-2</v>
      </c>
      <c r="U7" s="267" t="s">
        <v>384</v>
      </c>
    </row>
    <row r="8" spans="1:21" ht="13.8">
      <c r="A8" s="336">
        <v>100561</v>
      </c>
      <c r="B8" s="337" t="s">
        <v>172</v>
      </c>
      <c r="C8" s="338" t="s">
        <v>238</v>
      </c>
      <c r="D8" s="338" t="s">
        <v>227</v>
      </c>
      <c r="E8" s="336"/>
      <c r="F8" s="338"/>
      <c r="G8" s="336">
        <v>1</v>
      </c>
      <c r="H8" s="336">
        <v>5105217</v>
      </c>
      <c r="I8" s="338" t="s">
        <v>325</v>
      </c>
      <c r="J8" s="336"/>
      <c r="K8" s="336"/>
      <c r="L8" s="336"/>
      <c r="M8" s="336"/>
      <c r="N8" s="348">
        <f>VLOOKUP(H8,'LAMINATED PRICE 01012021'!A$2:C$46,3,0)</f>
        <v>133.69173402461541</v>
      </c>
      <c r="O8" s="348">
        <f t="shared" si="1"/>
        <v>1.3369173402461541</v>
      </c>
      <c r="P8" s="348">
        <f t="shared" si="2"/>
        <v>1.3369173402461541</v>
      </c>
      <c r="Q8" s="348">
        <f>VLOOKUP(H8,'LAMINATED PRICE 01012021'!A6:E50,5,0)</f>
        <v>144.49100028923078</v>
      </c>
      <c r="R8" s="348">
        <f t="shared" si="3"/>
        <v>1.4449100028923079</v>
      </c>
      <c r="S8" s="348">
        <f t="shared" si="4"/>
        <v>1.4449100028923079</v>
      </c>
      <c r="T8" s="348">
        <f t="shared" si="0"/>
        <v>0.10799266264615381</v>
      </c>
      <c r="U8" s="267"/>
    </row>
    <row r="9" spans="1:21" ht="13.8">
      <c r="A9" s="336">
        <v>100561</v>
      </c>
      <c r="B9" s="337" t="s">
        <v>172</v>
      </c>
      <c r="C9" s="338" t="s">
        <v>141</v>
      </c>
      <c r="D9" s="338" t="s">
        <v>152</v>
      </c>
      <c r="E9" s="336"/>
      <c r="F9" s="338"/>
      <c r="G9" s="336">
        <v>1</v>
      </c>
      <c r="H9" s="336">
        <v>5105217</v>
      </c>
      <c r="I9" s="338" t="s">
        <v>325</v>
      </c>
      <c r="J9" s="336"/>
      <c r="K9" s="336"/>
      <c r="L9" s="336"/>
      <c r="M9" s="336"/>
      <c r="N9" s="348">
        <f>VLOOKUP(H9,'LAMINATED PRICE 01012021'!A$2:C$46,3,0)</f>
        <v>133.69173402461541</v>
      </c>
      <c r="O9" s="348">
        <f t="shared" si="1"/>
        <v>1.3369173402461541</v>
      </c>
      <c r="P9" s="348">
        <f t="shared" si="2"/>
        <v>1.3369173402461541</v>
      </c>
      <c r="Q9" s="348">
        <f>VLOOKUP(H9,'LAMINATED PRICE 01012021'!A7:E51,5,0)</f>
        <v>144.49100028923078</v>
      </c>
      <c r="R9" s="348">
        <f t="shared" si="3"/>
        <v>1.4449100028923079</v>
      </c>
      <c r="S9" s="348">
        <f t="shared" si="4"/>
        <v>1.4449100028923079</v>
      </c>
      <c r="T9" s="348">
        <f t="shared" si="0"/>
        <v>0.10799266264615381</v>
      </c>
      <c r="U9" s="267"/>
    </row>
    <row r="10" spans="1:21" ht="13.8" hidden="1">
      <c r="A10" s="336">
        <v>100561</v>
      </c>
      <c r="B10" s="337" t="s">
        <v>172</v>
      </c>
      <c r="C10" s="338" t="s">
        <v>319</v>
      </c>
      <c r="D10" s="338" t="s">
        <v>320</v>
      </c>
      <c r="E10" s="336"/>
      <c r="F10" s="338"/>
      <c r="G10" s="336">
        <v>1</v>
      </c>
      <c r="H10" s="336">
        <v>5106765</v>
      </c>
      <c r="I10" s="338" t="s">
        <v>321</v>
      </c>
      <c r="J10" s="336"/>
      <c r="K10" s="336"/>
      <c r="L10" s="336"/>
      <c r="M10" s="336"/>
      <c r="N10" s="348" t="e">
        <f>VLOOKUP(H10,'LAMINATED PRICE 01012021'!A$2:C$46,3,0)</f>
        <v>#N/A</v>
      </c>
      <c r="O10" s="348" t="e">
        <f t="shared" si="1"/>
        <v>#N/A</v>
      </c>
      <c r="P10" s="348" t="e">
        <f t="shared" si="2"/>
        <v>#N/A</v>
      </c>
      <c r="Q10" s="348" t="e">
        <f>VLOOKUP(H10,'LAMINATED PRICE 01012021'!A4:E48,5,0)</f>
        <v>#N/A</v>
      </c>
      <c r="R10" s="348" t="e">
        <f t="shared" si="3"/>
        <v>#N/A</v>
      </c>
      <c r="S10" s="348" t="e">
        <f t="shared" si="4"/>
        <v>#N/A</v>
      </c>
      <c r="T10" s="348" t="e">
        <f t="shared" si="0"/>
        <v>#N/A</v>
      </c>
      <c r="U10" s="267" t="s">
        <v>385</v>
      </c>
    </row>
  </sheetData>
  <autoFilter ref="A2:T2" xr:uid="{00000000-0009-0000-0000-00000D000000}">
    <sortState ref="A3:T10">
      <sortCondition ref="T2"/>
    </sortState>
  </autoFilter>
  <pageMargins left="0.7" right="0.7" top="0.75" bottom="0.75" header="0.3" footer="0.3"/>
  <pageSetup paperSize="8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>
    <pageSetUpPr fitToPage="1"/>
  </sheetPr>
  <dimension ref="A1:S61"/>
  <sheetViews>
    <sheetView showGridLines="0" topLeftCell="H1" workbookViewId="0">
      <selection activeCell="J17" sqref="J17"/>
    </sheetView>
  </sheetViews>
  <sheetFormatPr defaultColWidth="9.109375" defaultRowHeight="14.4"/>
  <cols>
    <col min="1" max="1" width="19.6640625" style="304" customWidth="1"/>
    <col min="2" max="2" width="9.109375" style="304"/>
    <col min="3" max="3" width="39.109375" style="304" bestFit="1" customWidth="1"/>
    <col min="4" max="4" width="9.109375" style="304"/>
    <col min="5" max="5" width="35.6640625" style="304" bestFit="1" customWidth="1"/>
    <col min="6" max="6" width="11" style="304" bestFit="1" customWidth="1"/>
    <col min="7" max="7" width="15.44140625" style="304" bestFit="1" customWidth="1"/>
    <col min="8" max="8" width="29.109375" style="304" bestFit="1" customWidth="1"/>
    <col min="9" max="9" width="9.109375" style="304"/>
    <col min="10" max="10" width="13.44140625" style="304" bestFit="1" customWidth="1"/>
    <col min="11" max="11" width="13.6640625" style="304" bestFit="1" customWidth="1"/>
    <col min="12" max="13" width="9.109375" style="304"/>
    <col min="14" max="14" width="13.33203125" style="304" bestFit="1" customWidth="1"/>
    <col min="15" max="15" width="9.109375" style="304"/>
    <col min="16" max="16" width="13.88671875" style="304" bestFit="1" customWidth="1"/>
    <col min="17" max="18" width="9.109375" style="304"/>
    <col min="19" max="19" width="24.6640625" style="304" bestFit="1" customWidth="1"/>
    <col min="20" max="16384" width="9.109375" style="304"/>
  </cols>
  <sheetData>
    <row r="1" spans="1:19" ht="15" thickBot="1">
      <c r="A1" s="304" t="s">
        <v>288</v>
      </c>
    </row>
    <row r="2" spans="1:19" s="220" customFormat="1" ht="27.75" customHeight="1">
      <c r="B2" s="510" t="s">
        <v>259</v>
      </c>
      <c r="C2" s="511"/>
      <c r="D2" s="511"/>
      <c r="E2" s="511"/>
      <c r="F2" s="511"/>
      <c r="G2" s="511"/>
      <c r="H2" s="511"/>
      <c r="I2" s="511"/>
      <c r="J2" s="511"/>
      <c r="K2" s="378"/>
      <c r="L2" s="378"/>
      <c r="M2" s="378"/>
      <c r="N2" s="379" t="s">
        <v>279</v>
      </c>
      <c r="O2" s="361"/>
      <c r="P2" s="379" t="s">
        <v>289</v>
      </c>
      <c r="Q2" s="378"/>
      <c r="R2" s="378"/>
      <c r="S2" s="380"/>
    </row>
    <row r="3" spans="1:19" s="220" customFormat="1" ht="28.8">
      <c r="B3" s="381" t="s">
        <v>161</v>
      </c>
      <c r="C3" s="188" t="s">
        <v>162</v>
      </c>
      <c r="D3" s="188" t="s">
        <v>163</v>
      </c>
      <c r="E3" s="188" t="s">
        <v>164</v>
      </c>
      <c r="F3" s="188" t="s">
        <v>165</v>
      </c>
      <c r="G3" s="188" t="s">
        <v>137</v>
      </c>
      <c r="H3" s="188" t="s">
        <v>134</v>
      </c>
      <c r="I3" s="188" t="s">
        <v>166</v>
      </c>
      <c r="J3" s="188" t="s">
        <v>167</v>
      </c>
      <c r="K3" s="188" t="s">
        <v>168</v>
      </c>
      <c r="L3" s="188" t="s">
        <v>169</v>
      </c>
      <c r="M3" s="188" t="s">
        <v>170</v>
      </c>
      <c r="N3" s="305" t="s">
        <v>233</v>
      </c>
      <c r="O3" s="188" t="s">
        <v>234</v>
      </c>
      <c r="P3" s="305" t="s">
        <v>235</v>
      </c>
      <c r="Q3" s="188" t="s">
        <v>159</v>
      </c>
      <c r="R3" s="188" t="s">
        <v>246</v>
      </c>
      <c r="S3" s="365" t="s">
        <v>160</v>
      </c>
    </row>
    <row r="4" spans="1:19" ht="27" hidden="1">
      <c r="A4" s="220" t="str">
        <f t="shared" ref="A4:A46" si="0">CONCATENATE(B4,D4,G4)</f>
        <v>10011810056143451-AAF-4000</v>
      </c>
      <c r="B4" s="382">
        <v>100118</v>
      </c>
      <c r="C4" s="306" t="s">
        <v>270</v>
      </c>
      <c r="D4" s="306">
        <v>100561</v>
      </c>
      <c r="E4" s="306" t="s">
        <v>172</v>
      </c>
      <c r="F4" s="306">
        <v>9000004430</v>
      </c>
      <c r="G4" s="385" t="s">
        <v>258</v>
      </c>
      <c r="H4" s="385" t="s">
        <v>227</v>
      </c>
      <c r="I4" s="306">
        <v>1</v>
      </c>
      <c r="J4" s="306" t="s">
        <v>279</v>
      </c>
      <c r="K4" s="306">
        <v>9100070148</v>
      </c>
      <c r="L4" s="384">
        <v>24.72</v>
      </c>
      <c r="M4" s="384">
        <v>25.3</v>
      </c>
      <c r="N4" s="242">
        <f>VLOOKUP(G4,'Bajajsons UTR 01.01.2021'!$B$48:$V$142,21,0)</f>
        <v>25.302830827478111</v>
      </c>
      <c r="O4" s="222">
        <f t="shared" ref="O4" si="1">N4-M4</f>
        <v>2.8308274781103648E-3</v>
      </c>
      <c r="P4" s="222">
        <f>VLOOKUP(G4,'Bajajsons UTR 01.01.2021'!$B$48:$AI$148,34,0)</f>
        <v>27.16494253285159</v>
      </c>
      <c r="Q4" s="222">
        <f t="shared" ref="Q4" si="2">P4-M4</f>
        <v>1.8649425328515896</v>
      </c>
      <c r="R4" s="223">
        <f t="shared" ref="R4" si="3">Q4/N4</f>
        <v>7.3704896719552757E-2</v>
      </c>
      <c r="S4" s="367" t="s">
        <v>388</v>
      </c>
    </row>
    <row r="5" spans="1:19" ht="27" hidden="1">
      <c r="A5" s="220" t="str">
        <f t="shared" si="0"/>
        <v>10018510056143451-AAF-4000</v>
      </c>
      <c r="B5" s="382">
        <v>100185</v>
      </c>
      <c r="C5" s="306" t="s">
        <v>271</v>
      </c>
      <c r="D5" s="306">
        <v>100561</v>
      </c>
      <c r="E5" s="306" t="s">
        <v>172</v>
      </c>
      <c r="F5" s="306">
        <v>9000004431</v>
      </c>
      <c r="G5" s="385" t="s">
        <v>258</v>
      </c>
      <c r="H5" s="385" t="s">
        <v>227</v>
      </c>
      <c r="I5" s="306">
        <v>1</v>
      </c>
      <c r="J5" s="306" t="s">
        <v>279</v>
      </c>
      <c r="K5" s="306">
        <v>9100070166</v>
      </c>
      <c r="L5" s="384">
        <v>24.72</v>
      </c>
      <c r="M5" s="384">
        <v>25.3</v>
      </c>
      <c r="N5" s="242">
        <f>VLOOKUP(G5,'Bajajsons UTR 01.01.2021'!$B$48:$V$142,21,0)</f>
        <v>25.302830827478111</v>
      </c>
      <c r="O5" s="222">
        <f t="shared" ref="O5:O16" si="4">N5-M5</f>
        <v>2.8308274781103648E-3</v>
      </c>
      <c r="P5" s="222">
        <f>VLOOKUP(G5,'Bajajsons UTR 01.01.2021'!$B$48:$AI$148,34,0)</f>
        <v>27.16494253285159</v>
      </c>
      <c r="Q5" s="222">
        <f t="shared" ref="Q5:Q16" si="5">P5-M5</f>
        <v>1.8649425328515896</v>
      </c>
      <c r="R5" s="223">
        <f t="shared" ref="R5:R16" si="6">Q5/N5</f>
        <v>7.3704896719552757E-2</v>
      </c>
      <c r="S5" s="367" t="s">
        <v>388</v>
      </c>
    </row>
    <row r="6" spans="1:19" ht="27" hidden="1">
      <c r="A6" s="220" t="str">
        <f t="shared" si="0"/>
        <v>10048910056177260-KVE-9000</v>
      </c>
      <c r="B6" s="382">
        <v>100489</v>
      </c>
      <c r="C6" s="306" t="s">
        <v>200</v>
      </c>
      <c r="D6" s="306">
        <v>100561</v>
      </c>
      <c r="E6" s="306" t="s">
        <v>172</v>
      </c>
      <c r="F6" s="306">
        <v>9000000926</v>
      </c>
      <c r="G6" s="385" t="s">
        <v>103</v>
      </c>
      <c r="H6" s="385" t="s">
        <v>104</v>
      </c>
      <c r="I6" s="306">
        <v>1</v>
      </c>
      <c r="J6" s="306" t="s">
        <v>279</v>
      </c>
      <c r="K6" s="306">
        <v>9100072316</v>
      </c>
      <c r="L6" s="384">
        <v>11.29</v>
      </c>
      <c r="M6" s="384">
        <v>11.54</v>
      </c>
      <c r="N6" s="242">
        <f>VLOOKUP(G6,'Bajajsons UTR 01.01.2021'!$B$48:$V$142,21,0)</f>
        <v>11.544947672085357</v>
      </c>
      <c r="O6" s="222">
        <f t="shared" si="4"/>
        <v>4.9476720853576239E-3</v>
      </c>
      <c r="P6" s="222">
        <f>VLOOKUP(G6,'Bajajsons UTR 01.01.2021'!$B$48:$AI$148,34,0)</f>
        <v>12.424570849537989</v>
      </c>
      <c r="Q6" s="222">
        <f t="shared" si="5"/>
        <v>0.88457084953799026</v>
      </c>
      <c r="R6" s="223">
        <f t="shared" si="6"/>
        <v>7.6619736586316697E-2</v>
      </c>
      <c r="S6" s="367" t="s">
        <v>388</v>
      </c>
    </row>
    <row r="7" spans="1:19" ht="27" hidden="1">
      <c r="A7" s="220" t="str">
        <f t="shared" si="0"/>
        <v>10050510056143451-AAF-4000</v>
      </c>
      <c r="B7" s="382">
        <v>100505</v>
      </c>
      <c r="C7" s="306" t="s">
        <v>272</v>
      </c>
      <c r="D7" s="306">
        <v>100561</v>
      </c>
      <c r="E7" s="306" t="s">
        <v>172</v>
      </c>
      <c r="F7" s="306">
        <v>9000004101</v>
      </c>
      <c r="G7" s="385" t="s">
        <v>258</v>
      </c>
      <c r="H7" s="385" t="s">
        <v>227</v>
      </c>
      <c r="I7" s="306">
        <v>1</v>
      </c>
      <c r="J7" s="306" t="s">
        <v>279</v>
      </c>
      <c r="K7" s="306">
        <v>9100072321</v>
      </c>
      <c r="L7" s="384">
        <v>24.72</v>
      </c>
      <c r="M7" s="384">
        <v>25.3</v>
      </c>
      <c r="N7" s="242">
        <f>VLOOKUP(G7,'Bajajsons UTR 01.01.2021'!$B$48:$V$142,21,0)</f>
        <v>25.302830827478111</v>
      </c>
      <c r="O7" s="222">
        <f t="shared" si="4"/>
        <v>2.8308274781103648E-3</v>
      </c>
      <c r="P7" s="222">
        <f>VLOOKUP(G7,'Bajajsons UTR 01.01.2021'!$B$48:$AI$148,34,0)</f>
        <v>27.16494253285159</v>
      </c>
      <c r="Q7" s="222">
        <f t="shared" si="5"/>
        <v>1.8649425328515896</v>
      </c>
      <c r="R7" s="223">
        <f t="shared" si="6"/>
        <v>7.3704896719552757E-2</v>
      </c>
      <c r="S7" s="367" t="s">
        <v>388</v>
      </c>
    </row>
    <row r="8" spans="1:19" ht="27" hidden="1">
      <c r="A8" s="220" t="str">
        <f t="shared" si="0"/>
        <v>10050510056143451-AAG-9000</v>
      </c>
      <c r="B8" s="382">
        <v>100505</v>
      </c>
      <c r="C8" s="306" t="s">
        <v>272</v>
      </c>
      <c r="D8" s="306">
        <v>100561</v>
      </c>
      <c r="E8" s="306" t="s">
        <v>172</v>
      </c>
      <c r="F8" s="306">
        <v>9000004101</v>
      </c>
      <c r="G8" s="385" t="s">
        <v>225</v>
      </c>
      <c r="H8" s="385" t="s">
        <v>128</v>
      </c>
      <c r="I8" s="306">
        <v>1</v>
      </c>
      <c r="J8" s="306" t="s">
        <v>279</v>
      </c>
      <c r="K8" s="306">
        <v>9100072321</v>
      </c>
      <c r="L8" s="384">
        <v>16.55</v>
      </c>
      <c r="M8" s="384">
        <v>16.87</v>
      </c>
      <c r="N8" s="242">
        <f>VLOOKUP(G8,'Bajajsons UTR 01.01.2021'!$B$48:$V$142,21,0)</f>
        <v>16.87315434297664</v>
      </c>
      <c r="O8" s="222">
        <f t="shared" si="4"/>
        <v>3.1543429766394127E-3</v>
      </c>
      <c r="P8" s="222">
        <f>VLOOKUP(G8,'Bajajsons UTR 01.01.2021'!$B$48:$AI$148,34,0)</f>
        <v>18.097833764429481</v>
      </c>
      <c r="Q8" s="222">
        <f t="shared" si="5"/>
        <v>1.2278337644294801</v>
      </c>
      <c r="R8" s="223">
        <f t="shared" si="6"/>
        <v>7.2768478227105138E-2</v>
      </c>
      <c r="S8" s="367" t="s">
        <v>388</v>
      </c>
    </row>
    <row r="9" spans="1:19" ht="27" hidden="1">
      <c r="A9" s="220" t="str">
        <f t="shared" si="0"/>
        <v>10050510056143451-AAH-F000</v>
      </c>
      <c r="B9" s="382">
        <v>100505</v>
      </c>
      <c r="C9" s="306" t="s">
        <v>272</v>
      </c>
      <c r="D9" s="306">
        <v>100561</v>
      </c>
      <c r="E9" s="306" t="s">
        <v>172</v>
      </c>
      <c r="F9" s="306">
        <v>9000004101</v>
      </c>
      <c r="G9" s="385" t="s">
        <v>226</v>
      </c>
      <c r="H9" s="385" t="s">
        <v>227</v>
      </c>
      <c r="I9" s="306">
        <v>1</v>
      </c>
      <c r="J9" s="306" t="s">
        <v>279</v>
      </c>
      <c r="K9" s="306">
        <v>9100072321</v>
      </c>
      <c r="L9" s="384">
        <v>16.39</v>
      </c>
      <c r="M9" s="384">
        <v>16.7</v>
      </c>
      <c r="N9" s="242">
        <f>VLOOKUP(G9,'Bajajsons UTR 01.01.2021'!$B$48:$V$142,21,0)</f>
        <v>16.704817181543024</v>
      </c>
      <c r="O9" s="222">
        <f t="shared" si="4"/>
        <v>4.8171815430251286E-3</v>
      </c>
      <c r="P9" s="222">
        <f>VLOOKUP(G9,'Bajajsons UTR 01.01.2021'!$B$48:$AI$148,34,0)</f>
        <v>17.917019067826132</v>
      </c>
      <c r="Q9" s="222">
        <f t="shared" si="5"/>
        <v>1.2170190678261328</v>
      </c>
      <c r="R9" s="223">
        <f t="shared" si="6"/>
        <v>7.2854378147328924E-2</v>
      </c>
      <c r="S9" s="367" t="s">
        <v>388</v>
      </c>
    </row>
    <row r="10" spans="1:19" ht="27" hidden="1">
      <c r="A10" s="220" t="str">
        <f t="shared" si="0"/>
        <v>10051710056143451-AAG-9000</v>
      </c>
      <c r="B10" s="382">
        <v>100517</v>
      </c>
      <c r="C10" s="306" t="s">
        <v>224</v>
      </c>
      <c r="D10" s="306">
        <v>100561</v>
      </c>
      <c r="E10" s="306" t="s">
        <v>172</v>
      </c>
      <c r="F10" s="306">
        <v>9000003076</v>
      </c>
      <c r="G10" s="385" t="s">
        <v>225</v>
      </c>
      <c r="H10" s="385" t="s">
        <v>128</v>
      </c>
      <c r="I10" s="306">
        <v>1</v>
      </c>
      <c r="J10" s="306" t="s">
        <v>279</v>
      </c>
      <c r="K10" s="306">
        <v>9100072325</v>
      </c>
      <c r="L10" s="384">
        <v>16.55</v>
      </c>
      <c r="M10" s="384">
        <v>16.87</v>
      </c>
      <c r="N10" s="242">
        <f>VLOOKUP(G10,'Bajajsons UTR 01.01.2021'!$B$48:$V$142,21,0)</f>
        <v>16.87315434297664</v>
      </c>
      <c r="O10" s="222">
        <f t="shared" si="4"/>
        <v>3.1543429766394127E-3</v>
      </c>
      <c r="P10" s="222">
        <f>VLOOKUP(G10,'Bajajsons UTR 01.01.2021'!$B$48:$AI$148,34,0)</f>
        <v>18.097833764429481</v>
      </c>
      <c r="Q10" s="222">
        <f t="shared" si="5"/>
        <v>1.2278337644294801</v>
      </c>
      <c r="R10" s="223">
        <f t="shared" si="6"/>
        <v>7.2768478227105138E-2</v>
      </c>
      <c r="S10" s="367" t="s">
        <v>388</v>
      </c>
    </row>
    <row r="11" spans="1:19" ht="27" hidden="1">
      <c r="A11" s="220" t="str">
        <f t="shared" si="0"/>
        <v>10051710056143451-AAH-F000</v>
      </c>
      <c r="B11" s="382">
        <v>100517</v>
      </c>
      <c r="C11" s="306" t="s">
        <v>224</v>
      </c>
      <c r="D11" s="306">
        <v>100561</v>
      </c>
      <c r="E11" s="306" t="s">
        <v>172</v>
      </c>
      <c r="F11" s="306">
        <v>9000003076</v>
      </c>
      <c r="G11" s="385" t="s">
        <v>226</v>
      </c>
      <c r="H11" s="385" t="s">
        <v>227</v>
      </c>
      <c r="I11" s="306">
        <v>1</v>
      </c>
      <c r="J11" s="306" t="s">
        <v>279</v>
      </c>
      <c r="K11" s="306">
        <v>9100072325</v>
      </c>
      <c r="L11" s="384">
        <v>16.39</v>
      </c>
      <c r="M11" s="384">
        <v>16.7</v>
      </c>
      <c r="N11" s="242">
        <f>VLOOKUP(G11,'Bajajsons UTR 01.01.2021'!$B$48:$V$142,21,0)</f>
        <v>16.704817181543024</v>
      </c>
      <c r="O11" s="222">
        <f t="shared" si="4"/>
        <v>4.8171815430251286E-3</v>
      </c>
      <c r="P11" s="222">
        <f>VLOOKUP(G11,'Bajajsons UTR 01.01.2021'!$B$48:$AI$148,34,0)</f>
        <v>17.917019067826132</v>
      </c>
      <c r="Q11" s="222">
        <f t="shared" si="5"/>
        <v>1.2170190678261328</v>
      </c>
      <c r="R11" s="223">
        <f t="shared" si="6"/>
        <v>7.2854378147328924E-2</v>
      </c>
      <c r="S11" s="367" t="s">
        <v>388</v>
      </c>
    </row>
    <row r="12" spans="1:19" ht="27" hidden="1">
      <c r="A12" s="220" t="str">
        <f t="shared" si="0"/>
        <v>10053610056143451-ABA-0000</v>
      </c>
      <c r="B12" s="382">
        <v>100536</v>
      </c>
      <c r="C12" s="306" t="s">
        <v>202</v>
      </c>
      <c r="D12" s="306">
        <v>100561</v>
      </c>
      <c r="E12" s="306" t="s">
        <v>172</v>
      </c>
      <c r="F12" s="306">
        <v>9000002232</v>
      </c>
      <c r="G12" s="385" t="s">
        <v>127</v>
      </c>
      <c r="H12" s="385" t="s">
        <v>152</v>
      </c>
      <c r="I12" s="306">
        <v>1</v>
      </c>
      <c r="J12" s="306" t="s">
        <v>279</v>
      </c>
      <c r="K12" s="306">
        <v>9100072328</v>
      </c>
      <c r="L12" s="384">
        <v>12.61</v>
      </c>
      <c r="M12" s="384">
        <v>12.92</v>
      </c>
      <c r="N12" s="242">
        <f>VLOOKUP(G12,'Bajajsons UTR 01.01.2021'!$B$48:$V$142,21,0)</f>
        <v>12.915424114119281</v>
      </c>
      <c r="O12" s="222">
        <f t="shared" si="4"/>
        <v>-4.5758858807189995E-3</v>
      </c>
      <c r="P12" s="222">
        <f>VLOOKUP(G12,'Bajajsons UTR 01.01.2021'!$B$48:$AI$148,34,0)</f>
        <v>13.895657495152971</v>
      </c>
      <c r="Q12" s="222">
        <f t="shared" si="5"/>
        <v>0.97565749515297107</v>
      </c>
      <c r="R12" s="223">
        <f t="shared" si="6"/>
        <v>7.5542040782568792E-2</v>
      </c>
      <c r="S12" s="367" t="s">
        <v>388</v>
      </c>
    </row>
    <row r="13" spans="1:19" ht="27" hidden="1">
      <c r="A13" s="220" t="str">
        <f t="shared" si="0"/>
        <v>10057410056143451-ABA-0000</v>
      </c>
      <c r="B13" s="382">
        <v>100574</v>
      </c>
      <c r="C13" s="306" t="s">
        <v>203</v>
      </c>
      <c r="D13" s="306">
        <v>100561</v>
      </c>
      <c r="E13" s="306" t="s">
        <v>172</v>
      </c>
      <c r="F13" s="306">
        <v>9000001564</v>
      </c>
      <c r="G13" s="385" t="s">
        <v>127</v>
      </c>
      <c r="H13" s="385" t="s">
        <v>152</v>
      </c>
      <c r="I13" s="306">
        <v>1</v>
      </c>
      <c r="J13" s="306" t="s">
        <v>279</v>
      </c>
      <c r="K13" s="306">
        <v>9100072339</v>
      </c>
      <c r="L13" s="384">
        <v>12.61</v>
      </c>
      <c r="M13" s="384">
        <v>12.92</v>
      </c>
      <c r="N13" s="242">
        <f>VLOOKUP(G13,'Bajajsons UTR 01.01.2021'!$B$48:$V$142,21,0)</f>
        <v>12.915424114119281</v>
      </c>
      <c r="O13" s="222">
        <f t="shared" si="4"/>
        <v>-4.5758858807189995E-3</v>
      </c>
      <c r="P13" s="222">
        <f>VLOOKUP(G13,'Bajajsons UTR 01.01.2021'!$B$48:$AI$148,34,0)</f>
        <v>13.895657495152971</v>
      </c>
      <c r="Q13" s="222">
        <f t="shared" si="5"/>
        <v>0.97565749515297107</v>
      </c>
      <c r="R13" s="223">
        <f t="shared" si="6"/>
        <v>7.5542040782568792E-2</v>
      </c>
      <c r="S13" s="367" t="s">
        <v>388</v>
      </c>
    </row>
    <row r="14" spans="1:19" ht="27" hidden="1">
      <c r="A14" s="220" t="str">
        <f t="shared" si="0"/>
        <v>10058910056143451-AAG-9000</v>
      </c>
      <c r="B14" s="382">
        <v>100589</v>
      </c>
      <c r="C14" s="306" t="s">
        <v>204</v>
      </c>
      <c r="D14" s="306">
        <v>100561</v>
      </c>
      <c r="E14" s="306" t="s">
        <v>172</v>
      </c>
      <c r="F14" s="306">
        <v>9000001193</v>
      </c>
      <c r="G14" s="385" t="s">
        <v>225</v>
      </c>
      <c r="H14" s="385" t="s">
        <v>128</v>
      </c>
      <c r="I14" s="306">
        <v>1</v>
      </c>
      <c r="J14" s="306" t="s">
        <v>279</v>
      </c>
      <c r="K14" s="306">
        <v>9100072345</v>
      </c>
      <c r="L14" s="384">
        <v>16.55</v>
      </c>
      <c r="M14" s="384">
        <v>16.87</v>
      </c>
      <c r="N14" s="242">
        <f>VLOOKUP(G14,'Bajajsons UTR 01.01.2021'!$B$48:$V$142,21,0)</f>
        <v>16.87315434297664</v>
      </c>
      <c r="O14" s="222">
        <f t="shared" si="4"/>
        <v>3.1543429766394127E-3</v>
      </c>
      <c r="P14" s="222">
        <f>VLOOKUP(G14,'Bajajsons UTR 01.01.2021'!$B$48:$AI$148,34,0)</f>
        <v>18.097833764429481</v>
      </c>
      <c r="Q14" s="222">
        <f t="shared" si="5"/>
        <v>1.2278337644294801</v>
      </c>
      <c r="R14" s="223">
        <f t="shared" si="6"/>
        <v>7.2768478227105138E-2</v>
      </c>
      <c r="S14" s="367" t="s">
        <v>388</v>
      </c>
    </row>
    <row r="15" spans="1:19" ht="27" hidden="1">
      <c r="A15" s="220" t="str">
        <f t="shared" si="0"/>
        <v>10058910056143451-AAH-F000</v>
      </c>
      <c r="B15" s="382">
        <v>100589</v>
      </c>
      <c r="C15" s="306" t="s">
        <v>204</v>
      </c>
      <c r="D15" s="306">
        <v>100561</v>
      </c>
      <c r="E15" s="306" t="s">
        <v>172</v>
      </c>
      <c r="F15" s="306">
        <v>9000001193</v>
      </c>
      <c r="G15" s="385" t="s">
        <v>226</v>
      </c>
      <c r="H15" s="385" t="s">
        <v>227</v>
      </c>
      <c r="I15" s="306">
        <v>1</v>
      </c>
      <c r="J15" s="306" t="s">
        <v>279</v>
      </c>
      <c r="K15" s="306">
        <v>9100072345</v>
      </c>
      <c r="L15" s="384">
        <v>16.39</v>
      </c>
      <c r="M15" s="384">
        <v>16.7</v>
      </c>
      <c r="N15" s="242">
        <f>VLOOKUP(G15,'Bajajsons UTR 01.01.2021'!$B$48:$V$142,21,0)</f>
        <v>16.704817181543024</v>
      </c>
      <c r="O15" s="222">
        <f t="shared" si="4"/>
        <v>4.8171815430251286E-3</v>
      </c>
      <c r="P15" s="222">
        <f>VLOOKUP(G15,'Bajajsons UTR 01.01.2021'!$B$48:$AI$148,34,0)</f>
        <v>17.917019067826132</v>
      </c>
      <c r="Q15" s="222">
        <f t="shared" si="5"/>
        <v>1.2170190678261328</v>
      </c>
      <c r="R15" s="223">
        <f t="shared" si="6"/>
        <v>7.2854378147328924E-2</v>
      </c>
      <c r="S15" s="367" t="s">
        <v>388</v>
      </c>
    </row>
    <row r="16" spans="1:19" ht="27" hidden="1">
      <c r="A16" s="220" t="str">
        <f t="shared" si="0"/>
        <v>10143410056143451-AAF-4000</v>
      </c>
      <c r="B16" s="382">
        <v>101434</v>
      </c>
      <c r="C16" s="306" t="s">
        <v>273</v>
      </c>
      <c r="D16" s="306">
        <v>100561</v>
      </c>
      <c r="E16" s="306" t="s">
        <v>172</v>
      </c>
      <c r="F16" s="306">
        <v>9000004432</v>
      </c>
      <c r="G16" s="385" t="s">
        <v>258</v>
      </c>
      <c r="H16" s="385" t="s">
        <v>227</v>
      </c>
      <c r="I16" s="306">
        <v>1</v>
      </c>
      <c r="J16" s="306" t="s">
        <v>279</v>
      </c>
      <c r="K16" s="306">
        <v>9100070272</v>
      </c>
      <c r="L16" s="384">
        <v>24.72</v>
      </c>
      <c r="M16" s="384">
        <v>25.3</v>
      </c>
      <c r="N16" s="242">
        <f>VLOOKUP(G16,'Bajajsons UTR 01.01.2021'!$B$48:$V$142,21,0)</f>
        <v>25.302830827478111</v>
      </c>
      <c r="O16" s="222">
        <f t="shared" si="4"/>
        <v>2.8308274781103648E-3</v>
      </c>
      <c r="P16" s="222">
        <f>VLOOKUP(G16,'Bajajsons UTR 01.01.2021'!$B$48:$AI$148,34,0)</f>
        <v>27.16494253285159</v>
      </c>
      <c r="Q16" s="222">
        <f t="shared" si="5"/>
        <v>1.8649425328515896</v>
      </c>
      <c r="R16" s="223">
        <f t="shared" si="6"/>
        <v>7.3704896719552757E-2</v>
      </c>
      <c r="S16" s="367" t="s">
        <v>388</v>
      </c>
    </row>
    <row r="17" spans="1:19">
      <c r="A17" s="220" t="str">
        <f t="shared" si="0"/>
        <v>10046410056111333-198-9000</v>
      </c>
      <c r="B17" s="382">
        <v>100464</v>
      </c>
      <c r="C17" s="306" t="s">
        <v>223</v>
      </c>
      <c r="D17" s="306">
        <v>100561</v>
      </c>
      <c r="E17" s="306" t="s">
        <v>172</v>
      </c>
      <c r="F17" s="306">
        <v>9000002853</v>
      </c>
      <c r="G17" s="306" t="s">
        <v>182</v>
      </c>
      <c r="H17" s="306" t="s">
        <v>183</v>
      </c>
      <c r="I17" s="306">
        <v>1</v>
      </c>
      <c r="J17" s="306" t="s">
        <v>289</v>
      </c>
      <c r="K17" s="306">
        <v>9100074774</v>
      </c>
      <c r="L17" s="306">
        <v>1.71</v>
      </c>
      <c r="M17" s="306">
        <v>1.78</v>
      </c>
      <c r="N17" s="306"/>
      <c r="O17" s="306"/>
      <c r="P17" s="306"/>
      <c r="Q17" s="306"/>
      <c r="R17" s="307"/>
      <c r="S17" s="383" t="s">
        <v>242</v>
      </c>
    </row>
    <row r="18" spans="1:19">
      <c r="A18" s="220" t="str">
        <f t="shared" si="0"/>
        <v>10048410056195015-53000</v>
      </c>
      <c r="B18" s="382">
        <v>100484</v>
      </c>
      <c r="C18" s="306" t="s">
        <v>171</v>
      </c>
      <c r="D18" s="306">
        <v>100561</v>
      </c>
      <c r="E18" s="306" t="s">
        <v>172</v>
      </c>
      <c r="F18" s="306">
        <v>9000001043</v>
      </c>
      <c r="G18" s="306" t="s">
        <v>173</v>
      </c>
      <c r="H18" s="306" t="s">
        <v>174</v>
      </c>
      <c r="I18" s="306">
        <v>1</v>
      </c>
      <c r="J18" s="306" t="s">
        <v>289</v>
      </c>
      <c r="K18" s="306">
        <v>9100074781</v>
      </c>
      <c r="L18" s="306">
        <v>1.17</v>
      </c>
      <c r="M18" s="306">
        <v>1.23</v>
      </c>
      <c r="N18" s="306"/>
      <c r="O18" s="306"/>
      <c r="P18" s="306"/>
      <c r="Q18" s="306"/>
      <c r="R18" s="307"/>
      <c r="S18" s="383" t="s">
        <v>242</v>
      </c>
    </row>
    <row r="19" spans="1:19">
      <c r="A19" s="220" t="str">
        <f t="shared" si="0"/>
        <v>10048610056184702-KCC-9000</v>
      </c>
      <c r="B19" s="382">
        <v>100486</v>
      </c>
      <c r="C19" s="306" t="s">
        <v>175</v>
      </c>
      <c r="D19" s="306">
        <v>100561</v>
      </c>
      <c r="E19" s="306" t="s">
        <v>172</v>
      </c>
      <c r="F19" s="306">
        <v>9000000985</v>
      </c>
      <c r="G19" s="306" t="s">
        <v>176</v>
      </c>
      <c r="H19" s="306" t="s">
        <v>177</v>
      </c>
      <c r="I19" s="306">
        <v>1</v>
      </c>
      <c r="J19" s="306" t="s">
        <v>289</v>
      </c>
      <c r="K19" s="306">
        <v>9100074787</v>
      </c>
      <c r="L19" s="306">
        <v>0.93</v>
      </c>
      <c r="M19" s="306">
        <v>0.97</v>
      </c>
      <c r="N19" s="306"/>
      <c r="O19" s="306"/>
      <c r="P19" s="306"/>
      <c r="Q19" s="306"/>
      <c r="R19" s="307"/>
      <c r="S19" s="383" t="s">
        <v>242</v>
      </c>
    </row>
    <row r="20" spans="1:19">
      <c r="A20" s="220" t="str">
        <f t="shared" si="0"/>
        <v>10048710056150134-KCC-9000</v>
      </c>
      <c r="B20" s="382">
        <v>100487</v>
      </c>
      <c r="C20" s="306" t="s">
        <v>178</v>
      </c>
      <c r="D20" s="306">
        <v>100561</v>
      </c>
      <c r="E20" s="306" t="s">
        <v>172</v>
      </c>
      <c r="F20" s="306">
        <v>9000001017</v>
      </c>
      <c r="G20" s="306" t="s">
        <v>179</v>
      </c>
      <c r="H20" s="306" t="s">
        <v>180</v>
      </c>
      <c r="I20" s="306">
        <v>1</v>
      </c>
      <c r="J20" s="306" t="s">
        <v>289</v>
      </c>
      <c r="K20" s="306">
        <v>9100074794</v>
      </c>
      <c r="L20" s="306">
        <v>10.11</v>
      </c>
      <c r="M20" s="306">
        <v>10.91</v>
      </c>
      <c r="N20" s="306"/>
      <c r="O20" s="306"/>
      <c r="P20" s="306"/>
      <c r="Q20" s="306"/>
      <c r="R20" s="307"/>
      <c r="S20" s="383" t="s">
        <v>242</v>
      </c>
    </row>
    <row r="21" spans="1:19">
      <c r="A21" s="220" t="str">
        <f t="shared" si="0"/>
        <v>10048810056111333-198-9000</v>
      </c>
      <c r="B21" s="382">
        <v>100488</v>
      </c>
      <c r="C21" s="306" t="s">
        <v>181</v>
      </c>
      <c r="D21" s="306">
        <v>100561</v>
      </c>
      <c r="E21" s="306" t="s">
        <v>172</v>
      </c>
      <c r="F21" s="306">
        <v>9000000673</v>
      </c>
      <c r="G21" s="306" t="s">
        <v>182</v>
      </c>
      <c r="H21" s="306" t="s">
        <v>183</v>
      </c>
      <c r="I21" s="306">
        <v>1</v>
      </c>
      <c r="J21" s="306" t="s">
        <v>289</v>
      </c>
      <c r="K21" s="306">
        <v>9100074800</v>
      </c>
      <c r="L21" s="306">
        <v>1.7</v>
      </c>
      <c r="M21" s="306">
        <v>1.77</v>
      </c>
      <c r="N21" s="306"/>
      <c r="O21" s="306"/>
      <c r="P21" s="306"/>
      <c r="Q21" s="306"/>
      <c r="R21" s="307"/>
      <c r="S21" s="383" t="s">
        <v>242</v>
      </c>
    </row>
    <row r="22" spans="1:19">
      <c r="A22" s="220" t="str">
        <f t="shared" si="0"/>
        <v>10048810056122810-198-0000</v>
      </c>
      <c r="B22" s="382">
        <v>100488</v>
      </c>
      <c r="C22" s="306" t="s">
        <v>181</v>
      </c>
      <c r="D22" s="306">
        <v>100561</v>
      </c>
      <c r="E22" s="306" t="s">
        <v>172</v>
      </c>
      <c r="F22" s="306">
        <v>9000000673</v>
      </c>
      <c r="G22" s="306" t="s">
        <v>240</v>
      </c>
      <c r="H22" s="306" t="s">
        <v>241</v>
      </c>
      <c r="I22" s="306">
        <v>1</v>
      </c>
      <c r="J22" s="306" t="s">
        <v>289</v>
      </c>
      <c r="K22" s="306">
        <v>9100074800</v>
      </c>
      <c r="L22" s="306">
        <v>15.56</v>
      </c>
      <c r="M22" s="306">
        <v>16.32</v>
      </c>
      <c r="N22" s="306"/>
      <c r="O22" s="306"/>
      <c r="P22" s="306"/>
      <c r="Q22" s="306"/>
      <c r="R22" s="307"/>
      <c r="S22" s="383" t="s">
        <v>242</v>
      </c>
    </row>
    <row r="23" spans="1:19">
      <c r="A23" s="220" t="str">
        <f t="shared" si="0"/>
        <v>10048810056142620-198-9000</v>
      </c>
      <c r="B23" s="382">
        <v>100488</v>
      </c>
      <c r="C23" s="306" t="s">
        <v>181</v>
      </c>
      <c r="D23" s="306">
        <v>100561</v>
      </c>
      <c r="E23" s="306" t="s">
        <v>172</v>
      </c>
      <c r="F23" s="306">
        <v>9000000673</v>
      </c>
      <c r="G23" s="306" t="s">
        <v>184</v>
      </c>
      <c r="H23" s="306" t="s">
        <v>185</v>
      </c>
      <c r="I23" s="306">
        <v>1</v>
      </c>
      <c r="J23" s="306" t="s">
        <v>289</v>
      </c>
      <c r="K23" s="306">
        <v>9100074800</v>
      </c>
      <c r="L23" s="306">
        <v>7.35</v>
      </c>
      <c r="M23" s="306">
        <v>7.98</v>
      </c>
      <c r="N23" s="306"/>
      <c r="O23" s="306"/>
      <c r="P23" s="306"/>
      <c r="Q23" s="306"/>
      <c r="R23" s="307"/>
      <c r="S23" s="383" t="s">
        <v>242</v>
      </c>
    </row>
    <row r="24" spans="1:19">
      <c r="A24" s="220" t="str">
        <f t="shared" si="0"/>
        <v>10048810056142620-GB6-9200</v>
      </c>
      <c r="B24" s="382">
        <v>100488</v>
      </c>
      <c r="C24" s="306" t="s">
        <v>181</v>
      </c>
      <c r="D24" s="306">
        <v>100561</v>
      </c>
      <c r="E24" s="306" t="s">
        <v>172</v>
      </c>
      <c r="F24" s="306">
        <v>9000000673</v>
      </c>
      <c r="G24" s="306" t="s">
        <v>186</v>
      </c>
      <c r="H24" s="306" t="s">
        <v>187</v>
      </c>
      <c r="I24" s="306">
        <v>1</v>
      </c>
      <c r="J24" s="306" t="s">
        <v>289</v>
      </c>
      <c r="K24" s="306">
        <v>9100074800</v>
      </c>
      <c r="L24" s="306">
        <v>6.69</v>
      </c>
      <c r="M24" s="306">
        <v>7.26</v>
      </c>
      <c r="N24" s="306"/>
      <c r="O24" s="306"/>
      <c r="P24" s="306"/>
      <c r="Q24" s="306"/>
      <c r="R24" s="307"/>
      <c r="S24" s="383" t="s">
        <v>242</v>
      </c>
    </row>
    <row r="25" spans="1:19">
      <c r="A25" s="220" t="str">
        <f t="shared" si="0"/>
        <v>10048810056143103-397-6300</v>
      </c>
      <c r="B25" s="382">
        <v>100488</v>
      </c>
      <c r="C25" s="306" t="s">
        <v>181</v>
      </c>
      <c r="D25" s="306">
        <v>100561</v>
      </c>
      <c r="E25" s="306" t="s">
        <v>172</v>
      </c>
      <c r="F25" s="306">
        <v>9000000673</v>
      </c>
      <c r="G25" s="306" t="s">
        <v>188</v>
      </c>
      <c r="H25" s="306" t="s">
        <v>189</v>
      </c>
      <c r="I25" s="306">
        <v>1</v>
      </c>
      <c r="J25" s="306" t="s">
        <v>289</v>
      </c>
      <c r="K25" s="306">
        <v>9100074800</v>
      </c>
      <c r="L25" s="306">
        <v>4.83</v>
      </c>
      <c r="M25" s="306">
        <v>5.12</v>
      </c>
      <c r="N25" s="306"/>
      <c r="O25" s="306"/>
      <c r="P25" s="306"/>
      <c r="Q25" s="306"/>
      <c r="R25" s="307"/>
      <c r="S25" s="383" t="s">
        <v>242</v>
      </c>
    </row>
    <row r="26" spans="1:19">
      <c r="A26" s="220" t="str">
        <f t="shared" si="0"/>
        <v>10048810056143141-KST-9200</v>
      </c>
      <c r="B26" s="382">
        <v>100488</v>
      </c>
      <c r="C26" s="306" t="s">
        <v>181</v>
      </c>
      <c r="D26" s="306">
        <v>100561</v>
      </c>
      <c r="E26" s="306" t="s">
        <v>172</v>
      </c>
      <c r="F26" s="306">
        <v>9000000673</v>
      </c>
      <c r="G26" s="306" t="s">
        <v>190</v>
      </c>
      <c r="H26" s="306" t="s">
        <v>191</v>
      </c>
      <c r="I26" s="306">
        <v>1</v>
      </c>
      <c r="J26" s="306" t="s">
        <v>289</v>
      </c>
      <c r="K26" s="306">
        <v>9100074800</v>
      </c>
      <c r="L26" s="306">
        <v>15.94</v>
      </c>
      <c r="M26" s="306">
        <v>16.72</v>
      </c>
      <c r="N26" s="306"/>
      <c r="O26" s="306"/>
      <c r="P26" s="306"/>
      <c r="Q26" s="306"/>
      <c r="R26" s="307"/>
      <c r="S26" s="383" t="s">
        <v>242</v>
      </c>
    </row>
    <row r="27" spans="1:19">
      <c r="A27" s="220" t="str">
        <f t="shared" si="0"/>
        <v>10048810056143141-KTC-9000</v>
      </c>
      <c r="B27" s="382">
        <v>100488</v>
      </c>
      <c r="C27" s="306" t="s">
        <v>181</v>
      </c>
      <c r="D27" s="306">
        <v>100561</v>
      </c>
      <c r="E27" s="306" t="s">
        <v>172</v>
      </c>
      <c r="F27" s="306">
        <v>9000000673</v>
      </c>
      <c r="G27" s="306" t="s">
        <v>192</v>
      </c>
      <c r="H27" s="306" t="s">
        <v>193</v>
      </c>
      <c r="I27" s="306">
        <v>1</v>
      </c>
      <c r="J27" s="306" t="s">
        <v>289</v>
      </c>
      <c r="K27" s="306">
        <v>9100074800</v>
      </c>
      <c r="L27" s="306">
        <v>18.170000000000002</v>
      </c>
      <c r="M27" s="306">
        <v>18.739999999999998</v>
      </c>
      <c r="N27" s="306"/>
      <c r="O27" s="306"/>
      <c r="P27" s="306"/>
      <c r="Q27" s="306"/>
      <c r="R27" s="307"/>
      <c r="S27" s="383" t="s">
        <v>242</v>
      </c>
    </row>
    <row r="28" spans="1:19">
      <c r="A28" s="220" t="str">
        <f t="shared" si="0"/>
        <v>10048810056144620-400-0000</v>
      </c>
      <c r="B28" s="382">
        <v>100488</v>
      </c>
      <c r="C28" s="306" t="s">
        <v>181</v>
      </c>
      <c r="D28" s="306">
        <v>100561</v>
      </c>
      <c r="E28" s="306" t="s">
        <v>172</v>
      </c>
      <c r="F28" s="306">
        <v>9000000673</v>
      </c>
      <c r="G28" s="306" t="s">
        <v>194</v>
      </c>
      <c r="H28" s="306" t="s">
        <v>195</v>
      </c>
      <c r="I28" s="306">
        <v>1</v>
      </c>
      <c r="J28" s="306" t="s">
        <v>289</v>
      </c>
      <c r="K28" s="306">
        <v>9100074800</v>
      </c>
      <c r="L28" s="306">
        <v>5.84</v>
      </c>
      <c r="M28" s="306">
        <v>6.26</v>
      </c>
      <c r="N28" s="306"/>
      <c r="O28" s="306"/>
      <c r="P28" s="306"/>
      <c r="Q28" s="306"/>
      <c r="R28" s="307"/>
      <c r="S28" s="383" t="s">
        <v>242</v>
      </c>
    </row>
    <row r="29" spans="1:19">
      <c r="A29" s="220" t="str">
        <f t="shared" si="0"/>
        <v>10048810056145103-400-3000</v>
      </c>
      <c r="B29" s="382">
        <v>100488</v>
      </c>
      <c r="C29" s="306" t="s">
        <v>181</v>
      </c>
      <c r="D29" s="306">
        <v>100561</v>
      </c>
      <c r="E29" s="306" t="s">
        <v>172</v>
      </c>
      <c r="F29" s="306">
        <v>9000000673</v>
      </c>
      <c r="G29" s="306" t="s">
        <v>196</v>
      </c>
      <c r="H29" s="306" t="s">
        <v>197</v>
      </c>
      <c r="I29" s="306">
        <v>1</v>
      </c>
      <c r="J29" s="306" t="s">
        <v>289</v>
      </c>
      <c r="K29" s="306">
        <v>9100074800</v>
      </c>
      <c r="L29" s="306">
        <v>4.47</v>
      </c>
      <c r="M29" s="306">
        <v>4.7300000000000004</v>
      </c>
      <c r="N29" s="306"/>
      <c r="O29" s="306"/>
      <c r="P29" s="306"/>
      <c r="Q29" s="306"/>
      <c r="R29" s="307"/>
      <c r="S29" s="383" t="s">
        <v>242</v>
      </c>
    </row>
    <row r="30" spans="1:19">
      <c r="A30" s="220" t="str">
        <f t="shared" si="0"/>
        <v>10048810056145141-KTC-9000</v>
      </c>
      <c r="B30" s="382">
        <v>100488</v>
      </c>
      <c r="C30" s="306" t="s">
        <v>181</v>
      </c>
      <c r="D30" s="306">
        <v>100561</v>
      </c>
      <c r="E30" s="306" t="s">
        <v>172</v>
      </c>
      <c r="F30" s="306">
        <v>9000000673</v>
      </c>
      <c r="G30" s="306" t="s">
        <v>198</v>
      </c>
      <c r="H30" s="306" t="s">
        <v>199</v>
      </c>
      <c r="I30" s="306">
        <v>1</v>
      </c>
      <c r="J30" s="306" t="s">
        <v>289</v>
      </c>
      <c r="K30" s="306">
        <v>9100074800</v>
      </c>
      <c r="L30" s="306">
        <v>17.829999999999998</v>
      </c>
      <c r="M30" s="306">
        <v>18.41</v>
      </c>
      <c r="N30" s="306"/>
      <c r="O30" s="306"/>
      <c r="P30" s="306"/>
      <c r="Q30" s="306"/>
      <c r="R30" s="307"/>
      <c r="S30" s="383" t="s">
        <v>242</v>
      </c>
    </row>
    <row r="31" spans="1:19">
      <c r="A31" s="220" t="str">
        <f t="shared" si="0"/>
        <v>10048910056142620-GB6-9200</v>
      </c>
      <c r="B31" s="382">
        <v>100489</v>
      </c>
      <c r="C31" s="306" t="s">
        <v>200</v>
      </c>
      <c r="D31" s="306">
        <v>100561</v>
      </c>
      <c r="E31" s="306" t="s">
        <v>172</v>
      </c>
      <c r="F31" s="306">
        <v>9000000926</v>
      </c>
      <c r="G31" s="306" t="s">
        <v>186</v>
      </c>
      <c r="H31" s="306" t="s">
        <v>187</v>
      </c>
      <c r="I31" s="306">
        <v>1</v>
      </c>
      <c r="J31" s="306" t="s">
        <v>289</v>
      </c>
      <c r="K31" s="306">
        <v>9100074808</v>
      </c>
      <c r="L31" s="306">
        <v>6.69</v>
      </c>
      <c r="M31" s="306">
        <v>7.26</v>
      </c>
      <c r="N31" s="306"/>
      <c r="O31" s="306"/>
      <c r="P31" s="306"/>
      <c r="Q31" s="306"/>
      <c r="R31" s="307"/>
      <c r="S31" s="383" t="s">
        <v>242</v>
      </c>
    </row>
    <row r="32" spans="1:19">
      <c r="A32" s="220" t="str">
        <f t="shared" si="0"/>
        <v>10048910056142620-KTR-7000</v>
      </c>
      <c r="B32" s="382">
        <v>100489</v>
      </c>
      <c r="C32" s="306" t="s">
        <v>200</v>
      </c>
      <c r="D32" s="306">
        <v>100561</v>
      </c>
      <c r="E32" s="306" t="s">
        <v>172</v>
      </c>
      <c r="F32" s="306">
        <v>9000000926</v>
      </c>
      <c r="G32" s="306" t="s">
        <v>201</v>
      </c>
      <c r="H32" s="306" t="s">
        <v>187</v>
      </c>
      <c r="I32" s="306">
        <v>1</v>
      </c>
      <c r="J32" s="306" t="s">
        <v>289</v>
      </c>
      <c r="K32" s="306">
        <v>9100074808</v>
      </c>
      <c r="L32" s="306">
        <v>5.91</v>
      </c>
      <c r="M32" s="306">
        <v>6.44</v>
      </c>
      <c r="N32" s="306"/>
      <c r="O32" s="306"/>
      <c r="P32" s="306"/>
      <c r="Q32" s="306"/>
      <c r="R32" s="307"/>
      <c r="S32" s="383" t="s">
        <v>242</v>
      </c>
    </row>
    <row r="33" spans="1:19">
      <c r="A33" s="220" t="str">
        <f t="shared" si="0"/>
        <v>10048910056144620-400-0000</v>
      </c>
      <c r="B33" s="382">
        <v>100489</v>
      </c>
      <c r="C33" s="306" t="s">
        <v>200</v>
      </c>
      <c r="D33" s="306">
        <v>100561</v>
      </c>
      <c r="E33" s="306" t="s">
        <v>172</v>
      </c>
      <c r="F33" s="306">
        <v>9000000926</v>
      </c>
      <c r="G33" s="306" t="s">
        <v>194</v>
      </c>
      <c r="H33" s="306" t="s">
        <v>195</v>
      </c>
      <c r="I33" s="306">
        <v>1</v>
      </c>
      <c r="J33" s="306" t="s">
        <v>289</v>
      </c>
      <c r="K33" s="306">
        <v>9100074808</v>
      </c>
      <c r="L33" s="306">
        <v>5.84</v>
      </c>
      <c r="M33" s="306">
        <v>6.26</v>
      </c>
      <c r="N33" s="306"/>
      <c r="O33" s="306"/>
      <c r="P33" s="306"/>
      <c r="Q33" s="306"/>
      <c r="R33" s="307"/>
      <c r="S33" s="383" t="s">
        <v>242</v>
      </c>
    </row>
    <row r="34" spans="1:19">
      <c r="A34" s="220" t="str">
        <f t="shared" si="0"/>
        <v>10048910056184702-KCC-9000</v>
      </c>
      <c r="B34" s="382">
        <v>100489</v>
      </c>
      <c r="C34" s="306" t="s">
        <v>200</v>
      </c>
      <c r="D34" s="306">
        <v>100561</v>
      </c>
      <c r="E34" s="306" t="s">
        <v>172</v>
      </c>
      <c r="F34" s="306">
        <v>9000000926</v>
      </c>
      <c r="G34" s="306" t="s">
        <v>176</v>
      </c>
      <c r="H34" s="306" t="s">
        <v>177</v>
      </c>
      <c r="I34" s="306">
        <v>1</v>
      </c>
      <c r="J34" s="306" t="s">
        <v>289</v>
      </c>
      <c r="K34" s="306">
        <v>9100074808</v>
      </c>
      <c r="L34" s="306">
        <v>0.93</v>
      </c>
      <c r="M34" s="306">
        <v>0.97</v>
      </c>
      <c r="N34" s="306"/>
      <c r="O34" s="306"/>
      <c r="P34" s="306"/>
      <c r="Q34" s="306"/>
      <c r="R34" s="307"/>
      <c r="S34" s="383" t="s">
        <v>242</v>
      </c>
    </row>
    <row r="35" spans="1:19">
      <c r="A35" s="220" t="str">
        <f t="shared" si="0"/>
        <v>10057410056195015-53000</v>
      </c>
      <c r="B35" s="382">
        <v>100574</v>
      </c>
      <c r="C35" s="306" t="s">
        <v>203</v>
      </c>
      <c r="D35" s="306">
        <v>100561</v>
      </c>
      <c r="E35" s="306" t="s">
        <v>172</v>
      </c>
      <c r="F35" s="306">
        <v>9000001564</v>
      </c>
      <c r="G35" s="306" t="s">
        <v>173</v>
      </c>
      <c r="H35" s="306" t="s">
        <v>174</v>
      </c>
      <c r="I35" s="306">
        <v>1</v>
      </c>
      <c r="J35" s="306" t="s">
        <v>289</v>
      </c>
      <c r="K35" s="306">
        <v>9100074855</v>
      </c>
      <c r="L35" s="306">
        <v>1.17</v>
      </c>
      <c r="M35" s="306">
        <v>1.23</v>
      </c>
      <c r="N35" s="306"/>
      <c r="O35" s="306"/>
      <c r="P35" s="306"/>
      <c r="Q35" s="306"/>
      <c r="R35" s="307"/>
      <c r="S35" s="383" t="s">
        <v>242</v>
      </c>
    </row>
    <row r="36" spans="1:19">
      <c r="A36" s="220" t="str">
        <f t="shared" si="0"/>
        <v>10058910056111333-198-9000</v>
      </c>
      <c r="B36" s="382">
        <v>100589</v>
      </c>
      <c r="C36" s="306" t="s">
        <v>204</v>
      </c>
      <c r="D36" s="306">
        <v>100561</v>
      </c>
      <c r="E36" s="306" t="s">
        <v>172</v>
      </c>
      <c r="F36" s="306">
        <v>9000001193</v>
      </c>
      <c r="G36" s="306" t="s">
        <v>182</v>
      </c>
      <c r="H36" s="306" t="s">
        <v>183</v>
      </c>
      <c r="I36" s="306">
        <v>1</v>
      </c>
      <c r="J36" s="306" t="s">
        <v>289</v>
      </c>
      <c r="K36" s="306">
        <v>9100074874</v>
      </c>
      <c r="L36" s="306">
        <v>1.7</v>
      </c>
      <c r="M36" s="306">
        <v>1.77</v>
      </c>
      <c r="N36" s="306"/>
      <c r="O36" s="306"/>
      <c r="P36" s="306"/>
      <c r="Q36" s="306"/>
      <c r="R36" s="307"/>
      <c r="S36" s="383" t="s">
        <v>242</v>
      </c>
    </row>
    <row r="37" spans="1:19">
      <c r="A37" s="220" t="str">
        <f t="shared" si="0"/>
        <v>10058910056122810-198-0000</v>
      </c>
      <c r="B37" s="382">
        <v>100589</v>
      </c>
      <c r="C37" s="306" t="s">
        <v>204</v>
      </c>
      <c r="D37" s="306">
        <v>100561</v>
      </c>
      <c r="E37" s="306" t="s">
        <v>172</v>
      </c>
      <c r="F37" s="306">
        <v>9000001193</v>
      </c>
      <c r="G37" s="306" t="s">
        <v>240</v>
      </c>
      <c r="H37" s="306" t="s">
        <v>241</v>
      </c>
      <c r="I37" s="306">
        <v>1</v>
      </c>
      <c r="J37" s="306" t="s">
        <v>289</v>
      </c>
      <c r="K37" s="306">
        <v>9100074874</v>
      </c>
      <c r="L37" s="306">
        <v>15.56</v>
      </c>
      <c r="M37" s="306">
        <v>16.32</v>
      </c>
      <c r="N37" s="306"/>
      <c r="O37" s="306"/>
      <c r="P37" s="306"/>
      <c r="Q37" s="306"/>
      <c r="R37" s="307"/>
      <c r="S37" s="383" t="s">
        <v>242</v>
      </c>
    </row>
    <row r="38" spans="1:19">
      <c r="A38" s="220" t="str">
        <f t="shared" si="0"/>
        <v>10058910056143103-397-6300</v>
      </c>
      <c r="B38" s="382">
        <v>100589</v>
      </c>
      <c r="C38" s="306" t="s">
        <v>204</v>
      </c>
      <c r="D38" s="306">
        <v>100561</v>
      </c>
      <c r="E38" s="306" t="s">
        <v>172</v>
      </c>
      <c r="F38" s="306">
        <v>9000001193</v>
      </c>
      <c r="G38" s="306" t="s">
        <v>188</v>
      </c>
      <c r="H38" s="306" t="s">
        <v>189</v>
      </c>
      <c r="I38" s="306">
        <v>1</v>
      </c>
      <c r="J38" s="306" t="s">
        <v>289</v>
      </c>
      <c r="K38" s="306">
        <v>9100074874</v>
      </c>
      <c r="L38" s="306">
        <v>4.83</v>
      </c>
      <c r="M38" s="306">
        <v>5.12</v>
      </c>
      <c r="N38" s="306"/>
      <c r="O38" s="306"/>
      <c r="P38" s="306"/>
      <c r="Q38" s="306"/>
      <c r="R38" s="307"/>
      <c r="S38" s="383" t="s">
        <v>242</v>
      </c>
    </row>
    <row r="39" spans="1:19">
      <c r="A39" s="220" t="str">
        <f t="shared" si="0"/>
        <v>10058910056143141-KST-9200</v>
      </c>
      <c r="B39" s="382">
        <v>100589</v>
      </c>
      <c r="C39" s="306" t="s">
        <v>204</v>
      </c>
      <c r="D39" s="306">
        <v>100561</v>
      </c>
      <c r="E39" s="306" t="s">
        <v>172</v>
      </c>
      <c r="F39" s="306">
        <v>9000001193</v>
      </c>
      <c r="G39" s="306" t="s">
        <v>190</v>
      </c>
      <c r="H39" s="306" t="s">
        <v>191</v>
      </c>
      <c r="I39" s="306">
        <v>1</v>
      </c>
      <c r="J39" s="306" t="s">
        <v>289</v>
      </c>
      <c r="K39" s="306">
        <v>9100074874</v>
      </c>
      <c r="L39" s="306">
        <v>15.94</v>
      </c>
      <c r="M39" s="306">
        <v>16.72</v>
      </c>
      <c r="N39" s="306"/>
      <c r="O39" s="306"/>
      <c r="P39" s="306"/>
      <c r="Q39" s="306"/>
      <c r="R39" s="307"/>
      <c r="S39" s="383" t="s">
        <v>242</v>
      </c>
    </row>
    <row r="40" spans="1:19">
      <c r="A40" s="220" t="str">
        <f t="shared" si="0"/>
        <v>10058910056145103-400-3000</v>
      </c>
      <c r="B40" s="382">
        <v>100589</v>
      </c>
      <c r="C40" s="306" t="s">
        <v>204</v>
      </c>
      <c r="D40" s="306">
        <v>100561</v>
      </c>
      <c r="E40" s="306" t="s">
        <v>172</v>
      </c>
      <c r="F40" s="306">
        <v>9000001193</v>
      </c>
      <c r="G40" s="306" t="s">
        <v>196</v>
      </c>
      <c r="H40" s="306" t="s">
        <v>197</v>
      </c>
      <c r="I40" s="306">
        <v>1</v>
      </c>
      <c r="J40" s="306" t="s">
        <v>289</v>
      </c>
      <c r="K40" s="306">
        <v>9100074874</v>
      </c>
      <c r="L40" s="306">
        <v>4.47</v>
      </c>
      <c r="M40" s="306">
        <v>4.7300000000000004</v>
      </c>
      <c r="N40" s="306"/>
      <c r="O40" s="306"/>
      <c r="P40" s="306"/>
      <c r="Q40" s="306"/>
      <c r="R40" s="307"/>
      <c r="S40" s="383" t="s">
        <v>242</v>
      </c>
    </row>
    <row r="41" spans="1:19">
      <c r="A41" s="220" t="str">
        <f t="shared" si="0"/>
        <v>10058910056145141-KTC-9000</v>
      </c>
      <c r="B41" s="382">
        <v>100589</v>
      </c>
      <c r="C41" s="306" t="s">
        <v>204</v>
      </c>
      <c r="D41" s="306">
        <v>100561</v>
      </c>
      <c r="E41" s="306" t="s">
        <v>172</v>
      </c>
      <c r="F41" s="306">
        <v>9000001193</v>
      </c>
      <c r="G41" s="306" t="s">
        <v>198</v>
      </c>
      <c r="H41" s="306" t="s">
        <v>199</v>
      </c>
      <c r="I41" s="306">
        <v>1</v>
      </c>
      <c r="J41" s="306" t="s">
        <v>289</v>
      </c>
      <c r="K41" s="306">
        <v>9100074874</v>
      </c>
      <c r="L41" s="306">
        <v>17.829999999999998</v>
      </c>
      <c r="M41" s="306">
        <v>18.41</v>
      </c>
      <c r="N41" s="306"/>
      <c r="O41" s="306"/>
      <c r="P41" s="306"/>
      <c r="Q41" s="306"/>
      <c r="R41" s="307"/>
      <c r="S41" s="383" t="s">
        <v>242</v>
      </c>
    </row>
    <row r="42" spans="1:19" hidden="1">
      <c r="A42" s="220" t="str">
        <f t="shared" si="0"/>
        <v>10058910056190805-GHB-3000</v>
      </c>
      <c r="B42" s="382">
        <v>100589</v>
      </c>
      <c r="C42" s="306" t="s">
        <v>204</v>
      </c>
      <c r="D42" s="306">
        <v>100561</v>
      </c>
      <c r="E42" s="306" t="s">
        <v>172</v>
      </c>
      <c r="F42" s="306">
        <v>9000001193</v>
      </c>
      <c r="G42" s="306" t="s">
        <v>205</v>
      </c>
      <c r="H42" s="306" t="s">
        <v>206</v>
      </c>
      <c r="I42" s="306">
        <v>1</v>
      </c>
      <c r="J42" s="306" t="s">
        <v>279</v>
      </c>
      <c r="K42" s="306">
        <v>9100073278</v>
      </c>
      <c r="L42" s="306">
        <v>0.64</v>
      </c>
      <c r="M42" s="306">
        <v>0.66</v>
      </c>
      <c r="N42" s="306"/>
      <c r="O42" s="306"/>
      <c r="P42" s="306"/>
      <c r="Q42" s="306"/>
      <c r="R42" s="307"/>
      <c r="S42" s="383" t="s">
        <v>242</v>
      </c>
    </row>
    <row r="43" spans="1:19">
      <c r="A43" s="220" t="str">
        <f t="shared" si="0"/>
        <v>10102410056111333-198-9000</v>
      </c>
      <c r="B43" s="382">
        <v>101024</v>
      </c>
      <c r="C43" s="306" t="s">
        <v>207</v>
      </c>
      <c r="D43" s="306">
        <v>100561</v>
      </c>
      <c r="E43" s="306" t="s">
        <v>172</v>
      </c>
      <c r="F43" s="306">
        <v>9000001844</v>
      </c>
      <c r="G43" s="306" t="s">
        <v>182</v>
      </c>
      <c r="H43" s="306" t="s">
        <v>183</v>
      </c>
      <c r="I43" s="306">
        <v>1</v>
      </c>
      <c r="J43" s="306" t="s">
        <v>289</v>
      </c>
      <c r="K43" s="306">
        <v>9100074910</v>
      </c>
      <c r="L43" s="306">
        <v>1.7</v>
      </c>
      <c r="M43" s="306">
        <v>1.77</v>
      </c>
      <c r="N43" s="306"/>
      <c r="O43" s="306"/>
      <c r="P43" s="306"/>
      <c r="Q43" s="306"/>
      <c r="R43" s="307"/>
      <c r="S43" s="383" t="s">
        <v>242</v>
      </c>
    </row>
    <row r="44" spans="1:19" hidden="1">
      <c r="A44" s="220" t="str">
        <f t="shared" si="0"/>
        <v>10102410056190805-GHB-3000</v>
      </c>
      <c r="B44" s="382">
        <v>101024</v>
      </c>
      <c r="C44" s="306" t="s">
        <v>207</v>
      </c>
      <c r="D44" s="306">
        <v>100561</v>
      </c>
      <c r="E44" s="306" t="s">
        <v>172</v>
      </c>
      <c r="F44" s="306">
        <v>9000001844</v>
      </c>
      <c r="G44" s="306" t="s">
        <v>205</v>
      </c>
      <c r="H44" s="306" t="s">
        <v>206</v>
      </c>
      <c r="I44" s="306">
        <v>1</v>
      </c>
      <c r="J44" s="306" t="s">
        <v>279</v>
      </c>
      <c r="K44" s="306">
        <v>9100073281</v>
      </c>
      <c r="L44" s="306">
        <v>0.64</v>
      </c>
      <c r="M44" s="306">
        <v>0.66</v>
      </c>
      <c r="N44" s="306"/>
      <c r="O44" s="306"/>
      <c r="P44" s="306"/>
      <c r="Q44" s="306"/>
      <c r="R44" s="307"/>
      <c r="S44" s="383" t="s">
        <v>242</v>
      </c>
    </row>
    <row r="45" spans="1:19" hidden="1">
      <c r="A45" s="220" t="str">
        <f t="shared" si="0"/>
        <v>10048710056150130-088-9500</v>
      </c>
      <c r="B45" s="382">
        <v>100487</v>
      </c>
      <c r="C45" s="306" t="s">
        <v>178</v>
      </c>
      <c r="D45" s="306">
        <v>100561</v>
      </c>
      <c r="E45" s="306" t="s">
        <v>172</v>
      </c>
      <c r="F45" s="306">
        <v>9000001017</v>
      </c>
      <c r="G45" s="306" t="s">
        <v>290</v>
      </c>
      <c r="H45" s="306" t="s">
        <v>291</v>
      </c>
      <c r="I45" s="306">
        <v>1</v>
      </c>
      <c r="J45" s="306" t="s">
        <v>292</v>
      </c>
      <c r="K45" s="306">
        <v>9100034927</v>
      </c>
      <c r="L45" s="306">
        <v>30.51</v>
      </c>
      <c r="M45" s="306">
        <v>27.46</v>
      </c>
      <c r="N45" s="306"/>
      <c r="O45" s="306"/>
      <c r="P45" s="306"/>
      <c r="Q45" s="306"/>
      <c r="R45" s="307"/>
      <c r="S45" s="383" t="e">
        <v>#N/A</v>
      </c>
    </row>
    <row r="46" spans="1:19" hidden="1">
      <c r="A46" s="220" t="str">
        <f t="shared" si="0"/>
        <v>10048810056116215-KCC-8700</v>
      </c>
      <c r="B46" s="382">
        <v>100488</v>
      </c>
      <c r="C46" s="306" t="s">
        <v>181</v>
      </c>
      <c r="D46" s="306">
        <v>100561</v>
      </c>
      <c r="E46" s="306" t="s">
        <v>172</v>
      </c>
      <c r="F46" s="306">
        <v>9000000673</v>
      </c>
      <c r="G46" s="306" t="s">
        <v>293</v>
      </c>
      <c r="H46" s="306" t="s">
        <v>294</v>
      </c>
      <c r="I46" s="306">
        <v>1</v>
      </c>
      <c r="J46" s="306" t="s">
        <v>295</v>
      </c>
      <c r="K46" s="306">
        <v>9100041134</v>
      </c>
      <c r="L46" s="306">
        <v>1.19</v>
      </c>
      <c r="M46" s="306">
        <v>1.2</v>
      </c>
      <c r="N46" s="306"/>
      <c r="O46" s="306"/>
      <c r="P46" s="306"/>
      <c r="Q46" s="306"/>
      <c r="R46" s="307"/>
      <c r="S46" s="383" t="e">
        <v>#N/A</v>
      </c>
    </row>
    <row r="47" spans="1:19">
      <c r="B47" s="368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71"/>
    </row>
    <row r="48" spans="1:19">
      <c r="B48" s="368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71"/>
    </row>
    <row r="49" spans="2:19">
      <c r="B49" s="368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71"/>
    </row>
    <row r="50" spans="2:19">
      <c r="B50" s="368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71"/>
    </row>
    <row r="51" spans="2:19">
      <c r="B51" s="368"/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71"/>
    </row>
    <row r="52" spans="2:19">
      <c r="B52" s="368"/>
      <c r="C52" s="369"/>
      <c r="D52" s="369"/>
      <c r="E52" s="369"/>
      <c r="F52" s="369"/>
      <c r="G52" s="369"/>
      <c r="H52" s="369"/>
      <c r="I52" s="369"/>
      <c r="J52" s="369"/>
      <c r="K52" s="369"/>
      <c r="L52" s="369"/>
      <c r="M52" s="369"/>
      <c r="N52" s="369"/>
      <c r="O52" s="369"/>
      <c r="P52" s="369"/>
      <c r="Q52" s="369"/>
      <c r="R52" s="369"/>
      <c r="S52" s="371"/>
    </row>
    <row r="53" spans="2:19">
      <c r="B53" s="368"/>
      <c r="C53" s="369"/>
      <c r="D53" s="369"/>
      <c r="E53" s="369"/>
      <c r="F53" s="369"/>
      <c r="G53" s="369"/>
      <c r="H53" s="369"/>
      <c r="I53" s="369"/>
      <c r="J53" s="369"/>
      <c r="K53" s="369"/>
      <c r="L53" s="369"/>
      <c r="M53" s="369"/>
      <c r="N53" s="369"/>
      <c r="O53" s="369"/>
      <c r="P53" s="369"/>
      <c r="Q53" s="369"/>
      <c r="R53" s="369"/>
      <c r="S53" s="371"/>
    </row>
    <row r="54" spans="2:19">
      <c r="B54" s="368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71"/>
    </row>
    <row r="55" spans="2:19">
      <c r="B55" s="368"/>
      <c r="C55" s="369"/>
      <c r="D55" s="369"/>
      <c r="E55" s="369"/>
      <c r="F55" s="369"/>
      <c r="G55" s="369"/>
      <c r="H55" s="369"/>
      <c r="I55" s="369"/>
      <c r="J55" s="369"/>
      <c r="K55" s="369"/>
      <c r="L55" s="369"/>
      <c r="M55" s="369"/>
      <c r="N55" s="369"/>
      <c r="O55" s="369"/>
      <c r="P55" s="369"/>
      <c r="Q55" s="369"/>
      <c r="R55" s="369"/>
      <c r="S55" s="371"/>
    </row>
    <row r="56" spans="2:19">
      <c r="B56" s="368"/>
      <c r="C56" s="369"/>
      <c r="D56" s="369"/>
      <c r="E56" s="369"/>
      <c r="F56" s="369"/>
      <c r="G56" s="369"/>
      <c r="H56" s="369"/>
      <c r="I56" s="369"/>
      <c r="J56" s="369"/>
      <c r="K56" s="369"/>
      <c r="L56" s="369"/>
      <c r="M56" s="369"/>
      <c r="N56" s="369"/>
      <c r="O56" s="369"/>
      <c r="P56" s="369"/>
      <c r="Q56" s="369"/>
      <c r="R56" s="369"/>
      <c r="S56" s="371"/>
    </row>
    <row r="57" spans="2:19">
      <c r="B57" s="368"/>
      <c r="C57" s="369"/>
      <c r="D57" s="369"/>
      <c r="E57" s="369"/>
      <c r="F57" s="369"/>
      <c r="G57" s="369"/>
      <c r="H57" s="369"/>
      <c r="I57" s="369"/>
      <c r="J57" s="369"/>
      <c r="K57" s="369"/>
      <c r="L57" s="369"/>
      <c r="M57" s="369"/>
      <c r="N57" s="369"/>
      <c r="O57" s="369"/>
      <c r="P57" s="369"/>
      <c r="Q57" s="369"/>
      <c r="R57" s="369"/>
      <c r="S57" s="371"/>
    </row>
    <row r="58" spans="2:19">
      <c r="B58" s="368"/>
      <c r="C58" s="369"/>
      <c r="D58" s="369"/>
      <c r="E58" s="369"/>
      <c r="F58" s="369"/>
      <c r="G58" s="369"/>
      <c r="H58" s="369"/>
      <c r="I58" s="369"/>
      <c r="J58" s="369"/>
      <c r="K58" s="369"/>
      <c r="L58" s="369"/>
      <c r="M58" s="369"/>
      <c r="N58" s="369"/>
      <c r="O58" s="369"/>
      <c r="P58" s="369"/>
      <c r="Q58" s="369"/>
      <c r="R58" s="369"/>
      <c r="S58" s="371"/>
    </row>
    <row r="59" spans="2:19">
      <c r="B59" s="368"/>
      <c r="C59" s="369"/>
      <c r="D59" s="369"/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  <c r="R59" s="369"/>
      <c r="S59" s="371"/>
    </row>
    <row r="60" spans="2:19">
      <c r="B60" s="368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71"/>
    </row>
    <row r="61" spans="2:19" ht="15" thickBot="1">
      <c r="B61" s="372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3"/>
      <c r="O61" s="373"/>
      <c r="P61" s="373"/>
      <c r="Q61" s="373"/>
      <c r="R61" s="373"/>
      <c r="S61" s="375"/>
    </row>
  </sheetData>
  <autoFilter ref="A3:S46" xr:uid="{00000000-0009-0000-0000-00000E000000}">
    <filterColumn colId="9">
      <filters>
        <filter val="01.01.2021"/>
      </filters>
    </filterColumn>
  </autoFilter>
  <mergeCells count="1">
    <mergeCell ref="B2:J2"/>
  </mergeCells>
  <printOptions horizontalCentered="1" verticalCentered="1"/>
  <pageMargins left="0.7" right="0.7" top="0.75" bottom="0.75" header="0.3" footer="0.3"/>
  <pageSetup paperSize="8" scale="69" fitToHeight="2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S30"/>
  <sheetViews>
    <sheetView showGridLines="0" topLeftCell="G13" zoomScaleNormal="100" workbookViewId="0">
      <selection activeCell="M17" sqref="M17:R17"/>
    </sheetView>
  </sheetViews>
  <sheetFormatPr defaultColWidth="9.109375" defaultRowHeight="14.4"/>
  <cols>
    <col min="1" max="1" width="27.33203125" style="304" bestFit="1" customWidth="1"/>
    <col min="2" max="2" width="5.5546875" style="304" bestFit="1" customWidth="1"/>
    <col min="3" max="3" width="12" style="304" bestFit="1" customWidth="1"/>
    <col min="4" max="4" width="5.109375" style="304" bestFit="1" customWidth="1"/>
    <col min="5" max="5" width="6.109375" style="304" bestFit="1" customWidth="1"/>
    <col min="6" max="6" width="7.5546875" style="304" bestFit="1" customWidth="1"/>
    <col min="7" max="7" width="16.109375" style="304" bestFit="1" customWidth="1"/>
    <col min="8" max="8" width="31.6640625" style="304" bestFit="1" customWidth="1"/>
    <col min="9" max="9" width="9.109375" style="304"/>
    <col min="10" max="10" width="5.44140625" style="304" bestFit="1" customWidth="1"/>
    <col min="11" max="11" width="12.44140625" style="304" bestFit="1" customWidth="1"/>
    <col min="12" max="12" width="16.6640625" style="323" customWidth="1"/>
    <col min="13" max="13" width="12.88671875" style="304" bestFit="1" customWidth="1"/>
    <col min="14" max="14" width="9.109375" style="304"/>
    <col min="15" max="15" width="11.33203125" style="304" customWidth="1"/>
    <col min="16" max="17" width="9.109375" style="304"/>
    <col min="18" max="18" width="24.6640625" style="304" bestFit="1" customWidth="1"/>
    <col min="19" max="16384" width="9.109375" style="304"/>
  </cols>
  <sheetData>
    <row r="1" spans="1:19" s="173" customFormat="1" ht="28.8">
      <c r="B1" s="360"/>
      <c r="C1" s="509" t="s">
        <v>247</v>
      </c>
      <c r="D1" s="509"/>
      <c r="E1" s="509"/>
      <c r="F1" s="509"/>
      <c r="G1" s="509"/>
      <c r="H1" s="509"/>
      <c r="I1" s="509"/>
      <c r="J1" s="509"/>
      <c r="K1" s="509"/>
      <c r="L1" s="509"/>
      <c r="M1" s="388" t="s">
        <v>279</v>
      </c>
      <c r="N1" s="361"/>
      <c r="O1" s="388" t="s">
        <v>289</v>
      </c>
      <c r="P1" s="362"/>
      <c r="Q1" s="362"/>
      <c r="R1" s="363"/>
    </row>
    <row r="2" spans="1:19" s="239" customFormat="1" ht="29.4" thickBot="1">
      <c r="B2" s="364" t="s">
        <v>143</v>
      </c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148</v>
      </c>
      <c r="K2" s="191" t="s">
        <v>149</v>
      </c>
      <c r="L2" s="390" t="s">
        <v>150</v>
      </c>
      <c r="M2" s="389" t="s">
        <v>233</v>
      </c>
      <c r="N2" s="391" t="s">
        <v>234</v>
      </c>
      <c r="O2" s="389" t="s">
        <v>235</v>
      </c>
      <c r="P2" s="386" t="s">
        <v>159</v>
      </c>
      <c r="Q2" s="188" t="s">
        <v>246</v>
      </c>
      <c r="R2" s="365" t="s">
        <v>160</v>
      </c>
    </row>
    <row r="3" spans="1:19" ht="48.75" customHeight="1">
      <c r="A3" s="284" t="str">
        <f t="shared" ref="A3:A19" si="0">CONCATENATE(C3,G3)</f>
        <v>ZGSP17373743451ABA000</v>
      </c>
      <c r="B3" s="366">
        <v>23</v>
      </c>
      <c r="C3" s="357" t="s">
        <v>208</v>
      </c>
      <c r="D3" s="357">
        <v>10</v>
      </c>
      <c r="E3" s="357" t="s">
        <v>151</v>
      </c>
      <c r="F3" s="357">
        <v>100561</v>
      </c>
      <c r="G3" s="357" t="s">
        <v>141</v>
      </c>
      <c r="H3" s="357" t="s">
        <v>152</v>
      </c>
      <c r="I3" s="357">
        <v>13.68</v>
      </c>
      <c r="J3" s="357">
        <v>1</v>
      </c>
      <c r="K3" s="358">
        <v>44105</v>
      </c>
      <c r="L3" s="359">
        <v>0</v>
      </c>
      <c r="M3" s="392">
        <f>VLOOKUP(G3,'Bajajsons UTR 01.01.2021'!$B$154:$D$155,3,0)</f>
        <v>13.675424114119281</v>
      </c>
      <c r="N3" s="176">
        <f t="shared" ref="N3" si="1">M3-I3</f>
        <v>-4.5758858807189995E-3</v>
      </c>
      <c r="O3" s="387">
        <f>VLOOKUP(G3,'Bajajsons UTR 01.01.2021'!$B$154:$F$155,5,0)</f>
        <v>14.763650157799125</v>
      </c>
      <c r="P3" s="176">
        <f t="shared" ref="P3" si="2">O3-I3</f>
        <v>1.0836501577991253</v>
      </c>
      <c r="Q3" s="238">
        <f t="shared" ref="Q3" si="3">P3/M3</f>
        <v>7.9240698405858109E-2</v>
      </c>
      <c r="R3" s="367" t="s">
        <v>387</v>
      </c>
      <c r="S3" s="304" t="str">
        <f>VLOOKUP(A3,'TOP SHEET _100561_01_10_2020'!A$3:R$19,18,0)</f>
        <v>01-10-2020 Price Regularize</v>
      </c>
    </row>
    <row r="4" spans="1:19" ht="48.75" customHeight="1">
      <c r="A4" s="284" t="str">
        <f t="shared" si="0"/>
        <v>ZGSP17373750353AAT000</v>
      </c>
      <c r="B4" s="366">
        <v>24</v>
      </c>
      <c r="C4" s="357" t="s">
        <v>208</v>
      </c>
      <c r="D4" s="357">
        <v>20</v>
      </c>
      <c r="E4" s="357" t="s">
        <v>151</v>
      </c>
      <c r="F4" s="357">
        <v>100561</v>
      </c>
      <c r="G4" s="357" t="s">
        <v>211</v>
      </c>
      <c r="H4" s="357" t="s">
        <v>212</v>
      </c>
      <c r="I4" s="357">
        <v>14.56</v>
      </c>
      <c r="J4" s="357">
        <v>1</v>
      </c>
      <c r="K4" s="358">
        <v>44105</v>
      </c>
      <c r="L4" s="359">
        <v>0</v>
      </c>
      <c r="M4" s="175">
        <f>VLOOKUP(G4,'Bajajsons UTR 01.01.2021'!$B$154:$D$155,3,0)</f>
        <v>14.561202001819606</v>
      </c>
      <c r="N4" s="176">
        <f t="shared" ref="N4:N5" si="4">M4-I4</f>
        <v>1.2020018196050586E-3</v>
      </c>
      <c r="O4" s="176">
        <f>VLOOKUP(G4,'Bajajsons UTR 01.01.2021'!$B$154:$F$155,5,0)</f>
        <v>15.881293157705606</v>
      </c>
      <c r="P4" s="176">
        <f t="shared" ref="P4:P5" si="5">O4-I4</f>
        <v>1.3212931577056057</v>
      </c>
      <c r="Q4" s="238">
        <f t="shared" ref="Q4:Q5" si="6">P4/M4</f>
        <v>9.0740665333843562E-2</v>
      </c>
      <c r="R4" s="367" t="s">
        <v>388</v>
      </c>
      <c r="S4" s="304" t="str">
        <f>VLOOKUP(A4,'TOP SHEET _100561_01_10_2020'!A$3:R$19,18,0)</f>
        <v>01-10-2020 Price Regularize</v>
      </c>
    </row>
    <row r="5" spans="1:19" ht="48.75" customHeight="1">
      <c r="A5" s="284" t="str">
        <f t="shared" si="0"/>
        <v>ZHOE17375128256-198-0000</v>
      </c>
      <c r="B5" s="366">
        <v>25</v>
      </c>
      <c r="C5" s="357" t="s">
        <v>209</v>
      </c>
      <c r="D5" s="357">
        <v>10</v>
      </c>
      <c r="E5" s="357" t="s">
        <v>153</v>
      </c>
      <c r="F5" s="357">
        <v>100561</v>
      </c>
      <c r="G5" s="357" t="s">
        <v>73</v>
      </c>
      <c r="H5" s="357" t="s">
        <v>74</v>
      </c>
      <c r="I5" s="357">
        <v>3.92</v>
      </c>
      <c r="J5" s="357">
        <v>1</v>
      </c>
      <c r="K5" s="358">
        <v>44105</v>
      </c>
      <c r="L5" s="359">
        <v>0</v>
      </c>
      <c r="M5" s="175">
        <f>VLOOKUP(G5,'Bajajsons UTR 01.01.2021'!B$48:V$148,21,0)</f>
        <v>3.9226206846200014</v>
      </c>
      <c r="N5" s="176">
        <f t="shared" si="4"/>
        <v>2.6206846200014233E-3</v>
      </c>
      <c r="O5" s="176">
        <f>VLOOKUP(G5,'Bajajsons UTR 01.01.2021'!B$48:AI$148,34,0)</f>
        <v>4.3469190808610554</v>
      </c>
      <c r="P5" s="176">
        <f t="shared" si="5"/>
        <v>0.42691908086105546</v>
      </c>
      <c r="Q5" s="238">
        <f t="shared" si="6"/>
        <v>0.10883516791081539</v>
      </c>
      <c r="R5" s="367" t="s">
        <v>388</v>
      </c>
      <c r="S5" s="304" t="str">
        <f>VLOOKUP(A5,'TOP SHEET _100561_01_10_2020'!A$3:R$19,18,0)</f>
        <v>01-10-2020 Price Regularize</v>
      </c>
    </row>
    <row r="6" spans="1:19" ht="48.75" customHeight="1">
      <c r="A6" s="284" t="str">
        <f t="shared" si="0"/>
        <v>ZHOE1737514053A-198-9000</v>
      </c>
      <c r="B6" s="366">
        <v>26</v>
      </c>
      <c r="C6" s="357" t="s">
        <v>209</v>
      </c>
      <c r="D6" s="357">
        <v>20</v>
      </c>
      <c r="E6" s="357" t="s">
        <v>153</v>
      </c>
      <c r="F6" s="357">
        <v>100561</v>
      </c>
      <c r="G6" s="357" t="s">
        <v>75</v>
      </c>
      <c r="H6" s="357" t="s">
        <v>76</v>
      </c>
      <c r="I6" s="357">
        <v>4.88</v>
      </c>
      <c r="J6" s="357">
        <v>1</v>
      </c>
      <c r="K6" s="358">
        <v>44105</v>
      </c>
      <c r="L6" s="359">
        <v>0</v>
      </c>
      <c r="M6" s="175">
        <f>VLOOKUP(G6,'Bajajsons UTR 01.01.2021'!B$48:V$148,21,0)</f>
        <v>4.8775115335592512</v>
      </c>
      <c r="N6" s="176">
        <f t="shared" ref="N6:N17" si="7">M6-I6</f>
        <v>-2.4884664407487378E-3</v>
      </c>
      <c r="O6" s="176">
        <f>VLOOKUP(G6,'Bajajsons UTR 01.01.2021'!B$48:AI$148,34,0)</f>
        <v>5.343897309679857</v>
      </c>
      <c r="P6" s="176">
        <f t="shared" ref="P6:P17" si="8">O6-I6</f>
        <v>0.46389730967985709</v>
      </c>
      <c r="Q6" s="238">
        <f t="shared" ref="Q6:Q17" si="9">P6/M6</f>
        <v>9.5109423419720507E-2</v>
      </c>
      <c r="R6" s="367" t="s">
        <v>388</v>
      </c>
      <c r="S6" s="304" t="str">
        <f>VLOOKUP(A6,'TOP SHEET _100561_01_10_2020'!A$3:R$19,18,0)</f>
        <v>01-10-2020 Price Regularize</v>
      </c>
    </row>
    <row r="7" spans="1:19" ht="48.75" customHeight="1">
      <c r="A7" s="284" t="str">
        <f t="shared" si="0"/>
        <v>ZHOE1737514054A-198-9000</v>
      </c>
      <c r="B7" s="366">
        <v>27</v>
      </c>
      <c r="C7" s="357" t="s">
        <v>209</v>
      </c>
      <c r="D7" s="357">
        <v>30</v>
      </c>
      <c r="E7" s="357" t="s">
        <v>153</v>
      </c>
      <c r="F7" s="357">
        <v>100561</v>
      </c>
      <c r="G7" s="357" t="s">
        <v>81</v>
      </c>
      <c r="H7" s="357" t="s">
        <v>82</v>
      </c>
      <c r="I7" s="357">
        <v>4.87</v>
      </c>
      <c r="J7" s="357">
        <v>1</v>
      </c>
      <c r="K7" s="358">
        <v>44105</v>
      </c>
      <c r="L7" s="359">
        <v>0</v>
      </c>
      <c r="M7" s="175">
        <f>VLOOKUP(G7,'Bajajsons UTR 01.01.2021'!B$48:V$148,21,0)</f>
        <v>4.8670570335592496</v>
      </c>
      <c r="N7" s="176">
        <f t="shared" si="7"/>
        <v>-2.9429664407505385E-3</v>
      </c>
      <c r="O7" s="176">
        <f>VLOOKUP(G7,'Bajajsons UTR 01.01.2021'!B$48:AI$148,34,0)</f>
        <v>5.3327977670298559</v>
      </c>
      <c r="P7" s="176">
        <f t="shared" si="8"/>
        <v>0.46279776702985576</v>
      </c>
      <c r="Q7" s="238">
        <f t="shared" si="9"/>
        <v>9.5087804362837827E-2</v>
      </c>
      <c r="R7" s="367" t="s">
        <v>388</v>
      </c>
      <c r="S7" s="304" t="str">
        <f>VLOOKUP(A7,'TOP SHEET _100561_01_10_2020'!A$3:R$19,18,0)</f>
        <v>01-10-2020 Price Regularize</v>
      </c>
    </row>
    <row r="8" spans="1:19" ht="48.75" customHeight="1">
      <c r="A8" s="284" t="str">
        <f t="shared" si="0"/>
        <v>ZHOE1737514054A-KWH-9600</v>
      </c>
      <c r="B8" s="366">
        <v>28</v>
      </c>
      <c r="C8" s="357" t="s">
        <v>209</v>
      </c>
      <c r="D8" s="357">
        <v>40</v>
      </c>
      <c r="E8" s="357" t="s">
        <v>153</v>
      </c>
      <c r="F8" s="357">
        <v>100561</v>
      </c>
      <c r="G8" s="357" t="s">
        <v>91</v>
      </c>
      <c r="H8" s="357" t="s">
        <v>154</v>
      </c>
      <c r="I8" s="357">
        <v>5.0599999999999996</v>
      </c>
      <c r="J8" s="357">
        <v>1</v>
      </c>
      <c r="K8" s="358">
        <v>44105</v>
      </c>
      <c r="L8" s="359">
        <v>0</v>
      </c>
      <c r="M8" s="175">
        <f>VLOOKUP(G8,'Bajajsons UTR 01.01.2021'!B$48:V$148,21,0)</f>
        <v>5.0647460474549995</v>
      </c>
      <c r="N8" s="176">
        <f t="shared" si="7"/>
        <v>4.7460474549998466E-3</v>
      </c>
      <c r="O8" s="176">
        <f>VLOOKUP(G8,'Bajajsons UTR 01.01.2021'!B$48:AI$148,34,0)</f>
        <v>5.5684377810829737</v>
      </c>
      <c r="P8" s="176">
        <f t="shared" si="8"/>
        <v>0.50843778108297411</v>
      </c>
      <c r="Q8" s="238">
        <f t="shared" si="9"/>
        <v>0.10038761594739003</v>
      </c>
      <c r="R8" s="367" t="s">
        <v>388</v>
      </c>
      <c r="S8" s="304" t="str">
        <f>VLOOKUP(A8,'TOP SHEET _100561_01_10_2020'!A$3:R$19,18,0)</f>
        <v>01-10-2020 Price Regularize</v>
      </c>
    </row>
    <row r="9" spans="1:19" ht="48.75" customHeight="1">
      <c r="A9" s="284" t="str">
        <f t="shared" si="0"/>
        <v>ZHOE1737514053A-KWH-9600</v>
      </c>
      <c r="B9" s="366">
        <v>29</v>
      </c>
      <c r="C9" s="357" t="s">
        <v>209</v>
      </c>
      <c r="D9" s="357">
        <v>50</v>
      </c>
      <c r="E9" s="357" t="s">
        <v>153</v>
      </c>
      <c r="F9" s="357">
        <v>100561</v>
      </c>
      <c r="G9" s="357" t="s">
        <v>90</v>
      </c>
      <c r="H9" s="357" t="s">
        <v>155</v>
      </c>
      <c r="I9" s="357">
        <v>5.0599999999999996</v>
      </c>
      <c r="J9" s="357">
        <v>1</v>
      </c>
      <c r="K9" s="358">
        <v>44105</v>
      </c>
      <c r="L9" s="359">
        <v>0</v>
      </c>
      <c r="M9" s="175">
        <f>VLOOKUP(G9,'Bajajsons UTR 01.01.2021'!B$48:V$148,21,0)</f>
        <v>5.0647460474549995</v>
      </c>
      <c r="N9" s="176">
        <f t="shared" si="7"/>
        <v>4.7460474549998466E-3</v>
      </c>
      <c r="O9" s="176">
        <f>VLOOKUP(G9,'Bajajsons UTR 01.01.2021'!B$48:AI$148,34,0)</f>
        <v>5.5684377810829737</v>
      </c>
      <c r="P9" s="176">
        <f t="shared" si="8"/>
        <v>0.50843778108297411</v>
      </c>
      <c r="Q9" s="238">
        <f t="shared" si="9"/>
        <v>0.10038761594739003</v>
      </c>
      <c r="R9" s="367" t="s">
        <v>388</v>
      </c>
      <c r="S9" s="304" t="str">
        <f>VLOOKUP(A9,'TOP SHEET _100561_01_10_2020'!A$3:R$19,18,0)</f>
        <v>01-10-2020 Price Regularize</v>
      </c>
    </row>
    <row r="10" spans="1:19" ht="48.75" customHeight="1">
      <c r="A10" s="284" t="str">
        <f t="shared" si="0"/>
        <v>ZHOE1737514053A-KST-9400</v>
      </c>
      <c r="B10" s="366">
        <v>30</v>
      </c>
      <c r="C10" s="357" t="s">
        <v>209</v>
      </c>
      <c r="D10" s="357">
        <v>60</v>
      </c>
      <c r="E10" s="357" t="s">
        <v>153</v>
      </c>
      <c r="F10" s="357">
        <v>100561</v>
      </c>
      <c r="G10" s="357" t="s">
        <v>112</v>
      </c>
      <c r="H10" s="357" t="s">
        <v>156</v>
      </c>
      <c r="I10" s="357">
        <v>5.05</v>
      </c>
      <c r="J10" s="357">
        <v>1</v>
      </c>
      <c r="K10" s="358">
        <v>44105</v>
      </c>
      <c r="L10" s="359">
        <v>0</v>
      </c>
      <c r="M10" s="175">
        <f>VLOOKUP(G10,'Bajajsons UTR 01.01.2021'!B$48:V$148,21,0)</f>
        <v>5.0491769320050004</v>
      </c>
      <c r="N10" s="176">
        <f t="shared" si="7"/>
        <v>-8.2306799499942684E-4</v>
      </c>
      <c r="O10" s="176">
        <f>VLOOKUP(G10,'Bajajsons UTR 01.01.2021'!B$48:AI$148,34,0)</f>
        <v>5.5519080512097094</v>
      </c>
      <c r="P10" s="176">
        <f t="shared" si="8"/>
        <v>0.5019080512097096</v>
      </c>
      <c r="Q10" s="238">
        <f t="shared" si="9"/>
        <v>9.9403934139896469E-2</v>
      </c>
      <c r="R10" s="367" t="s">
        <v>388</v>
      </c>
      <c r="S10" s="304" t="str">
        <f>VLOOKUP(A10,'TOP SHEET _100561_01_10_2020'!A$3:R$19,18,0)</f>
        <v>01-10-2020 Price Regularize</v>
      </c>
    </row>
    <row r="11" spans="1:19" ht="48.75" customHeight="1">
      <c r="A11" s="284" t="str">
        <f t="shared" si="0"/>
        <v>ZHOE1737514054A-KST-9400</v>
      </c>
      <c r="B11" s="366">
        <v>31</v>
      </c>
      <c r="C11" s="357" t="s">
        <v>209</v>
      </c>
      <c r="D11" s="357">
        <v>70</v>
      </c>
      <c r="E11" s="357" t="s">
        <v>153</v>
      </c>
      <c r="F11" s="357">
        <v>100561</v>
      </c>
      <c r="G11" s="357" t="s">
        <v>113</v>
      </c>
      <c r="H11" s="357" t="s">
        <v>157</v>
      </c>
      <c r="I11" s="357">
        <v>4.99</v>
      </c>
      <c r="J11" s="357">
        <v>1</v>
      </c>
      <c r="K11" s="358">
        <v>44105</v>
      </c>
      <c r="L11" s="359">
        <v>0</v>
      </c>
      <c r="M11" s="175">
        <f>VLOOKUP(G11,'Bajajsons UTR 01.01.2021'!B$48:V$148,21,0)</f>
        <v>4.9935794320049993</v>
      </c>
      <c r="N11" s="176">
        <f t="shared" si="7"/>
        <v>3.5794320049991057E-3</v>
      </c>
      <c r="O11" s="176">
        <f>VLOOKUP(G11,'Bajajsons UTR 01.01.2021'!B$48:AI$148,34,0)</f>
        <v>5.491967230459708</v>
      </c>
      <c r="P11" s="176">
        <f t="shared" si="8"/>
        <v>0.50196723045970781</v>
      </c>
      <c r="Q11" s="238">
        <f t="shared" si="9"/>
        <v>0.10052252843771431</v>
      </c>
      <c r="R11" s="367" t="s">
        <v>388</v>
      </c>
      <c r="S11" s="304" t="str">
        <f>VLOOKUP(A11,'TOP SHEET _100561_01_10_2020'!A$3:R$19,18,0)</f>
        <v>01-10-2020 Price Regularize</v>
      </c>
    </row>
    <row r="12" spans="1:19" ht="48.75" customHeight="1">
      <c r="A12" s="284" t="str">
        <f t="shared" si="0"/>
        <v>ZHOE17375150353-AAT-0000</v>
      </c>
      <c r="B12" s="366">
        <v>32</v>
      </c>
      <c r="C12" s="357" t="s">
        <v>209</v>
      </c>
      <c r="D12" s="357">
        <v>80</v>
      </c>
      <c r="E12" s="357" t="s">
        <v>153</v>
      </c>
      <c r="F12" s="357">
        <v>100561</v>
      </c>
      <c r="G12" s="357" t="s">
        <v>213</v>
      </c>
      <c r="H12" s="357" t="s">
        <v>212</v>
      </c>
      <c r="I12" s="357">
        <v>14.29</v>
      </c>
      <c r="J12" s="357">
        <v>1</v>
      </c>
      <c r="K12" s="358">
        <v>44105</v>
      </c>
      <c r="L12" s="359">
        <v>0</v>
      </c>
      <c r="M12" s="175">
        <f>VLOOKUP(G12,'Bajajsons UTR 01.01.2021'!B$48:V$148,21,0)</f>
        <v>14.291202001819606</v>
      </c>
      <c r="N12" s="176">
        <f t="shared" si="7"/>
        <v>1.2020018196068349E-3</v>
      </c>
      <c r="O12" s="176">
        <f>VLOOKUP(G12,'Bajajsons UTR 01.01.2021'!B$48:AI$148,34,0)</f>
        <v>15.611293157705607</v>
      </c>
      <c r="P12" s="176">
        <f t="shared" si="8"/>
        <v>1.3212931577056075</v>
      </c>
      <c r="Q12" s="238">
        <f t="shared" si="9"/>
        <v>9.2455005361856607E-2</v>
      </c>
      <c r="R12" s="367" t="s">
        <v>388</v>
      </c>
      <c r="S12" s="304" t="str">
        <f>VLOOKUP(A12,'TOP SHEET _100561_01_10_2020'!A$3:R$19,18,0)</f>
        <v>01-10-2020 Price Regularize</v>
      </c>
    </row>
    <row r="13" spans="1:19" ht="48.75" customHeight="1">
      <c r="A13" s="284" t="str">
        <f t="shared" si="0"/>
        <v>ZHOE17375128215-AAF-4000</v>
      </c>
      <c r="B13" s="366">
        <v>33</v>
      </c>
      <c r="C13" s="357" t="s">
        <v>209</v>
      </c>
      <c r="D13" s="357">
        <v>90</v>
      </c>
      <c r="E13" s="357" t="s">
        <v>153</v>
      </c>
      <c r="F13" s="357">
        <v>100561</v>
      </c>
      <c r="G13" s="357" t="s">
        <v>236</v>
      </c>
      <c r="H13" s="357" t="s">
        <v>237</v>
      </c>
      <c r="I13" s="357">
        <v>4.07</v>
      </c>
      <c r="J13" s="357">
        <v>1</v>
      </c>
      <c r="K13" s="358">
        <v>44105</v>
      </c>
      <c r="L13" s="359">
        <v>0</v>
      </c>
      <c r="M13" s="175">
        <f>VLOOKUP(G13,'Bajajsons UTR 01.01.2021'!B$48:V$148,21,0)</f>
        <v>4.069068805382102</v>
      </c>
      <c r="N13" s="176">
        <f t="shared" si="7"/>
        <v>-9.3119461789825664E-4</v>
      </c>
      <c r="O13" s="176">
        <f>VLOOKUP(G13,'Bajajsons UTR 01.01.2021'!B$48:AI$148,34,0)</f>
        <v>4.2995126756741779</v>
      </c>
      <c r="P13" s="176">
        <f t="shared" si="8"/>
        <v>0.22951267567417766</v>
      </c>
      <c r="Q13" s="238">
        <f t="shared" si="9"/>
        <v>5.6404225795003607E-2</v>
      </c>
      <c r="R13" s="367" t="s">
        <v>388</v>
      </c>
      <c r="S13" s="304" t="str">
        <f>VLOOKUP(A13,'TOP SHEET _100561_01_10_2020'!A$3:R$19,18,0)</f>
        <v>01-10-2020 Price Regularize</v>
      </c>
    </row>
    <row r="14" spans="1:19" ht="48.75" customHeight="1">
      <c r="A14" s="284" t="str">
        <f t="shared" si="0"/>
        <v>ZHOE19010628117-ACK-0100</v>
      </c>
      <c r="B14" s="366">
        <v>34</v>
      </c>
      <c r="C14" s="357" t="s">
        <v>249</v>
      </c>
      <c r="D14" s="357">
        <v>10</v>
      </c>
      <c r="E14" s="357" t="s">
        <v>153</v>
      </c>
      <c r="F14" s="357">
        <v>100561</v>
      </c>
      <c r="G14" s="357" t="s">
        <v>250</v>
      </c>
      <c r="H14" s="357" t="s">
        <v>251</v>
      </c>
      <c r="I14" s="357">
        <v>2.0499999999999998</v>
      </c>
      <c r="J14" s="357">
        <v>1</v>
      </c>
      <c r="K14" s="358">
        <v>44105</v>
      </c>
      <c r="L14" s="359">
        <v>0</v>
      </c>
      <c r="M14" s="175">
        <f>VLOOKUP(G14,'Bajajsons UTR 01.01.2021'!B$48:V$148,21,0)</f>
        <v>2.0485600000000002</v>
      </c>
      <c r="N14" s="176">
        <f t="shared" si="7"/>
        <v>-1.4399999999996638E-3</v>
      </c>
      <c r="O14" s="176">
        <f>VLOOKUP(G14,'Bajajsons UTR 01.01.2021'!B$48:AI$148,34,0)</f>
        <v>2.2114106920000003</v>
      </c>
      <c r="P14" s="176">
        <f t="shared" si="8"/>
        <v>0.16141069200000047</v>
      </c>
      <c r="Q14" s="238">
        <f t="shared" si="9"/>
        <v>7.8792269691881342E-2</v>
      </c>
      <c r="R14" s="367" t="s">
        <v>388</v>
      </c>
      <c r="S14" s="304" t="str">
        <f>VLOOKUP(A14,'TOP SHEET _100561_01_10_2020'!A$3:R$19,18,0)</f>
        <v>01-10-2020 Price Regularize</v>
      </c>
    </row>
    <row r="15" spans="1:19" ht="48.75" customHeight="1">
      <c r="A15" s="284" t="str">
        <f t="shared" si="0"/>
        <v>ZHOE1901071450A-ACK-0000</v>
      </c>
      <c r="B15" s="366">
        <v>35</v>
      </c>
      <c r="C15" s="357" t="s">
        <v>252</v>
      </c>
      <c r="D15" s="357">
        <v>10</v>
      </c>
      <c r="E15" s="357" t="s">
        <v>153</v>
      </c>
      <c r="F15" s="357">
        <v>100561</v>
      </c>
      <c r="G15" s="357" t="s">
        <v>253</v>
      </c>
      <c r="H15" s="357" t="s">
        <v>254</v>
      </c>
      <c r="I15" s="357">
        <v>31.38</v>
      </c>
      <c r="J15" s="357">
        <v>1</v>
      </c>
      <c r="K15" s="358">
        <v>44105</v>
      </c>
      <c r="L15" s="359">
        <v>0</v>
      </c>
      <c r="M15" s="175">
        <f>VLOOKUP(G15,'Bajajsons UTR 01.01.2021'!B$48:V$148,21,0)</f>
        <v>31.379262294568868</v>
      </c>
      <c r="N15" s="176">
        <f t="shared" si="7"/>
        <v>-7.3770543113127474E-4</v>
      </c>
      <c r="O15" s="176">
        <f>VLOOKUP(G15,'Bajajsons UTR 01.01.2021'!B$48:AI$148,34,0)</f>
        <v>32.892005438143769</v>
      </c>
      <c r="P15" s="176">
        <f t="shared" si="8"/>
        <v>1.5120054381437704</v>
      </c>
      <c r="Q15" s="238">
        <f t="shared" si="9"/>
        <v>4.8184862472227995E-2</v>
      </c>
      <c r="R15" s="367" t="s">
        <v>388</v>
      </c>
      <c r="S15" s="304" t="str">
        <f>VLOOKUP(A15,'TOP SHEET _100561_01_10_2020'!A$3:R$19,18,0)</f>
        <v>01-10-2020 Price Regularize</v>
      </c>
    </row>
    <row r="16" spans="1:19" ht="48.75" customHeight="1">
      <c r="A16" s="284" t="str">
        <f t="shared" si="0"/>
        <v>ZHOE19011111218-ACK-0000</v>
      </c>
      <c r="B16" s="366">
        <v>36</v>
      </c>
      <c r="C16" s="357" t="s">
        <v>255</v>
      </c>
      <c r="D16" s="357">
        <v>10</v>
      </c>
      <c r="E16" s="357" t="s">
        <v>153</v>
      </c>
      <c r="F16" s="357">
        <v>100561</v>
      </c>
      <c r="G16" s="357" t="s">
        <v>256</v>
      </c>
      <c r="H16" s="357" t="s">
        <v>257</v>
      </c>
      <c r="I16" s="357">
        <v>1.41</v>
      </c>
      <c r="J16" s="357">
        <v>1</v>
      </c>
      <c r="K16" s="358">
        <v>44105</v>
      </c>
      <c r="L16" s="359">
        <v>0</v>
      </c>
      <c r="M16" s="175">
        <f>VLOOKUP(G16,'Bajajsons UTR 01.01.2021'!B$48:V$148,21,0)</f>
        <v>1.4100699999999999</v>
      </c>
      <c r="N16" s="176">
        <f t="shared" si="7"/>
        <v>7.0000000000014495E-5</v>
      </c>
      <c r="O16" s="176">
        <f>VLOOKUP(G16,'Bajajsons UTR 01.01.2021'!B$48:AI$148,34,0)</f>
        <v>1.5223722739999999</v>
      </c>
      <c r="P16" s="176">
        <f t="shared" si="8"/>
        <v>0.11237227399999994</v>
      </c>
      <c r="Q16" s="238">
        <f t="shared" si="9"/>
        <v>7.9692691852177505E-2</v>
      </c>
      <c r="R16" s="367" t="s">
        <v>388</v>
      </c>
      <c r="S16" s="304" t="str">
        <f>VLOOKUP(A16,'TOP SHEET _100561_01_10_2020'!A$3:R$19,18,0)</f>
        <v>01-10-2020 Price Regularize</v>
      </c>
    </row>
    <row r="17" spans="1:19" ht="48.75" customHeight="1">
      <c r="A17" s="284" t="str">
        <f t="shared" si="0"/>
        <v>ZNGC17377743451ABA000</v>
      </c>
      <c r="B17" s="366">
        <v>37</v>
      </c>
      <c r="C17" s="357" t="s">
        <v>210</v>
      </c>
      <c r="D17" s="357">
        <v>10</v>
      </c>
      <c r="E17" s="357" t="s">
        <v>158</v>
      </c>
      <c r="F17" s="357">
        <v>100561</v>
      </c>
      <c r="G17" s="357" t="s">
        <v>141</v>
      </c>
      <c r="H17" s="357" t="s">
        <v>152</v>
      </c>
      <c r="I17" s="357">
        <v>13.9</v>
      </c>
      <c r="J17" s="357">
        <v>1</v>
      </c>
      <c r="K17" s="358">
        <v>44105</v>
      </c>
      <c r="L17" s="359">
        <v>0</v>
      </c>
      <c r="M17" s="175">
        <f>VLOOKUP(G17,'Bajajsons UTR 01.01.2021'!$B$158:$D$160,3,0)</f>
        <v>13.89542411411928</v>
      </c>
      <c r="N17" s="176">
        <f t="shared" si="7"/>
        <v>-4.5758858807207758E-3</v>
      </c>
      <c r="O17" s="176">
        <f>VLOOKUP(G17,'Bajajsons UTR 01.01.2021'!$B$158:$F$160,5,0)</f>
        <v>14.983650157799124</v>
      </c>
      <c r="P17" s="176">
        <f t="shared" si="8"/>
        <v>1.0836501577991235</v>
      </c>
      <c r="Q17" s="238">
        <f t="shared" si="9"/>
        <v>7.7986116069535136E-2</v>
      </c>
      <c r="R17" s="367" t="s">
        <v>387</v>
      </c>
      <c r="S17" s="304" t="str">
        <f>VLOOKUP(A17,'TOP SHEET _100561_01_10_2020'!A$3:R$19,18,0)</f>
        <v>01-10-2020 Price Regularize</v>
      </c>
    </row>
    <row r="18" spans="1:19" ht="48.75" customHeight="1">
      <c r="A18" s="284" t="str">
        <f t="shared" si="0"/>
        <v>ZNGC17377750353AAT000</v>
      </c>
      <c r="B18" s="366">
        <v>38</v>
      </c>
      <c r="C18" s="357" t="s">
        <v>210</v>
      </c>
      <c r="D18" s="357">
        <v>20</v>
      </c>
      <c r="E18" s="357" t="s">
        <v>158</v>
      </c>
      <c r="F18" s="357">
        <v>100561</v>
      </c>
      <c r="G18" s="357" t="s">
        <v>211</v>
      </c>
      <c r="H18" s="357" t="s">
        <v>212</v>
      </c>
      <c r="I18" s="357">
        <v>14.67</v>
      </c>
      <c r="J18" s="357">
        <v>1</v>
      </c>
      <c r="K18" s="358">
        <v>44105</v>
      </c>
      <c r="L18" s="359">
        <v>0</v>
      </c>
      <c r="M18" s="175">
        <f>VLOOKUP(G18,'Bajajsons UTR 01.01.2021'!$B$158:$D$160,3,0)</f>
        <v>14.671202001819607</v>
      </c>
      <c r="N18" s="176">
        <f t="shared" ref="N18" si="10">M18-I18</f>
        <v>1.2020018196068349E-3</v>
      </c>
      <c r="O18" s="176">
        <f>VLOOKUP(G18,'Bajajsons UTR 01.01.2021'!$B$158:$F$160,5,0)</f>
        <v>15.991293157705607</v>
      </c>
      <c r="P18" s="176">
        <f t="shared" ref="P18" si="11">O18-I18</f>
        <v>1.3212931577056075</v>
      </c>
      <c r="Q18" s="238">
        <f t="shared" ref="Q18" si="12">P18/M18</f>
        <v>9.0060320725032145E-2</v>
      </c>
      <c r="R18" s="367" t="s">
        <v>387</v>
      </c>
      <c r="S18" s="304" t="str">
        <f>VLOOKUP(A18,'TOP SHEET _100561_01_10_2020'!A$3:R$19,18,0)</f>
        <v>01-10-2020 Price Regularize</v>
      </c>
    </row>
    <row r="19" spans="1:19" ht="48.75" customHeight="1">
      <c r="A19" s="284" t="str">
        <f t="shared" si="0"/>
        <v>ZNGC17377743451AAF400</v>
      </c>
      <c r="B19" s="366">
        <v>39</v>
      </c>
      <c r="C19" s="357" t="s">
        <v>210</v>
      </c>
      <c r="D19" s="357">
        <v>30</v>
      </c>
      <c r="E19" s="357" t="s">
        <v>158</v>
      </c>
      <c r="F19" s="357">
        <v>100561</v>
      </c>
      <c r="G19" s="357" t="s">
        <v>238</v>
      </c>
      <c r="H19" s="357" t="s">
        <v>227</v>
      </c>
      <c r="I19" s="357">
        <v>26.65</v>
      </c>
      <c r="J19" s="357">
        <v>1</v>
      </c>
      <c r="K19" s="358">
        <v>44105</v>
      </c>
      <c r="L19" s="359">
        <v>0</v>
      </c>
      <c r="M19" s="175">
        <f>VLOOKUP(G19,'Bajajsons UTR 01.01.2021'!$B$158:$D$160,3,0)</f>
        <v>26.645449810384093</v>
      </c>
      <c r="N19" s="176">
        <f t="shared" ref="N19" si="13">M19-I19</f>
        <v>-4.5501896159052535E-3</v>
      </c>
      <c r="O19" s="176">
        <f>VLOOKUP(G19,'Bajajsons UTR 01.01.2021'!$B$158:$F$160,5,0)</f>
        <v>28.09606145593623</v>
      </c>
      <c r="P19" s="176">
        <f t="shared" ref="P19" si="14">O19-I19</f>
        <v>1.4460614559362313</v>
      </c>
      <c r="Q19" s="238">
        <f t="shared" ref="Q19" si="15">P19/M19</f>
        <v>5.4270483937286791E-2</v>
      </c>
      <c r="R19" s="367" t="s">
        <v>387</v>
      </c>
      <c r="S19" s="304" t="str">
        <f>VLOOKUP(A19,'TOP SHEET _100561_01_10_2020'!A$3:R$19,18,0)</f>
        <v>01-10-2020 Price Regularize</v>
      </c>
    </row>
    <row r="20" spans="1:19">
      <c r="B20" s="368"/>
      <c r="C20" s="369"/>
      <c r="D20" s="369"/>
      <c r="E20" s="369"/>
      <c r="F20" s="369"/>
      <c r="G20" s="369"/>
      <c r="H20" s="369"/>
      <c r="I20" s="369"/>
      <c r="J20" s="369"/>
      <c r="K20" s="369"/>
      <c r="L20" s="370"/>
      <c r="M20" s="369"/>
      <c r="N20" s="369"/>
      <c r="O20" s="369"/>
      <c r="P20" s="369"/>
      <c r="Q20" s="369"/>
      <c r="R20" s="371"/>
    </row>
    <row r="21" spans="1:19">
      <c r="B21" s="368"/>
      <c r="C21" s="369"/>
      <c r="D21" s="369"/>
      <c r="E21" s="369"/>
      <c r="F21" s="369"/>
      <c r="G21" s="369"/>
      <c r="H21" s="369"/>
      <c r="I21" s="369"/>
      <c r="J21" s="369"/>
      <c r="K21" s="369"/>
      <c r="L21" s="370"/>
      <c r="M21" s="369"/>
      <c r="N21" s="369"/>
      <c r="O21" s="369"/>
      <c r="P21" s="369"/>
      <c r="Q21" s="369"/>
      <c r="R21" s="371"/>
    </row>
    <row r="22" spans="1:19">
      <c r="B22" s="368"/>
      <c r="C22" s="369"/>
      <c r="D22" s="369"/>
      <c r="E22" s="369"/>
      <c r="F22" s="369"/>
      <c r="G22" s="369"/>
      <c r="H22" s="369"/>
      <c r="I22" s="369"/>
      <c r="J22" s="369"/>
      <c r="K22" s="369"/>
      <c r="L22" s="370"/>
      <c r="M22" s="369"/>
      <c r="N22" s="369"/>
      <c r="O22" s="369"/>
      <c r="P22" s="369"/>
      <c r="Q22" s="369"/>
      <c r="R22" s="371"/>
    </row>
    <row r="23" spans="1:19">
      <c r="B23" s="368"/>
      <c r="C23" s="369"/>
      <c r="D23" s="369"/>
      <c r="E23" s="369"/>
      <c r="F23" s="369"/>
      <c r="G23" s="369"/>
      <c r="H23" s="369"/>
      <c r="I23" s="369"/>
      <c r="J23" s="369"/>
      <c r="K23" s="369"/>
      <c r="L23" s="370"/>
      <c r="M23" s="369"/>
      <c r="N23" s="369"/>
      <c r="O23" s="369"/>
      <c r="P23" s="369"/>
      <c r="Q23" s="369"/>
      <c r="R23" s="371"/>
    </row>
    <row r="24" spans="1:19">
      <c r="B24" s="368"/>
      <c r="C24" s="369"/>
      <c r="D24" s="369"/>
      <c r="E24" s="369"/>
      <c r="F24" s="369"/>
      <c r="G24" s="369"/>
      <c r="H24" s="369"/>
      <c r="I24" s="369"/>
      <c r="J24" s="369"/>
      <c r="K24" s="369"/>
      <c r="L24" s="370"/>
      <c r="M24" s="369"/>
      <c r="N24" s="369"/>
      <c r="O24" s="369"/>
      <c r="P24" s="369"/>
      <c r="Q24" s="369"/>
      <c r="R24" s="371"/>
    </row>
    <row r="25" spans="1:19">
      <c r="B25" s="368"/>
      <c r="C25" s="369"/>
      <c r="D25" s="369"/>
      <c r="E25" s="369"/>
      <c r="F25" s="369"/>
      <c r="G25" s="369"/>
      <c r="H25" s="369"/>
      <c r="I25" s="369"/>
      <c r="J25" s="369"/>
      <c r="K25" s="369"/>
      <c r="L25" s="370"/>
      <c r="M25" s="369"/>
      <c r="N25" s="369"/>
      <c r="O25" s="369"/>
      <c r="P25" s="369"/>
      <c r="Q25" s="369"/>
      <c r="R25" s="371"/>
    </row>
    <row r="26" spans="1:19">
      <c r="B26" s="368"/>
      <c r="C26" s="369"/>
      <c r="D26" s="369"/>
      <c r="E26" s="369"/>
      <c r="F26" s="369"/>
      <c r="G26" s="369"/>
      <c r="H26" s="369"/>
      <c r="I26" s="369"/>
      <c r="J26" s="369"/>
      <c r="K26" s="369"/>
      <c r="L26" s="370"/>
      <c r="M26" s="369"/>
      <c r="N26" s="369"/>
      <c r="O26" s="369"/>
      <c r="P26" s="369"/>
      <c r="Q26" s="369"/>
      <c r="R26" s="371"/>
    </row>
    <row r="27" spans="1:19">
      <c r="B27" s="368"/>
      <c r="C27" s="369"/>
      <c r="D27" s="369"/>
      <c r="E27" s="369"/>
      <c r="F27" s="369"/>
      <c r="G27" s="369"/>
      <c r="H27" s="369"/>
      <c r="I27" s="369"/>
      <c r="J27" s="369"/>
      <c r="K27" s="369"/>
      <c r="L27" s="370"/>
      <c r="M27" s="369"/>
      <c r="N27" s="369"/>
      <c r="O27" s="369"/>
      <c r="P27" s="369"/>
      <c r="Q27" s="369"/>
      <c r="R27" s="371"/>
    </row>
    <row r="28" spans="1:19">
      <c r="B28" s="368"/>
      <c r="C28" s="369"/>
      <c r="D28" s="369"/>
      <c r="E28" s="369"/>
      <c r="F28" s="369"/>
      <c r="G28" s="369"/>
      <c r="H28" s="369"/>
      <c r="I28" s="369"/>
      <c r="J28" s="369"/>
      <c r="K28" s="369"/>
      <c r="L28" s="370"/>
      <c r="M28" s="369"/>
      <c r="N28" s="369"/>
      <c r="O28" s="369"/>
      <c r="P28" s="369"/>
      <c r="Q28" s="369"/>
      <c r="R28" s="371"/>
    </row>
    <row r="29" spans="1:19">
      <c r="B29" s="368"/>
      <c r="C29" s="369"/>
      <c r="D29" s="369"/>
      <c r="E29" s="369"/>
      <c r="F29" s="369"/>
      <c r="G29" s="369"/>
      <c r="H29" s="369"/>
      <c r="I29" s="369"/>
      <c r="J29" s="369"/>
      <c r="K29" s="369"/>
      <c r="L29" s="370"/>
      <c r="M29" s="369"/>
      <c r="N29" s="369"/>
      <c r="O29" s="369"/>
      <c r="P29" s="369"/>
      <c r="Q29" s="369"/>
      <c r="R29" s="371"/>
    </row>
    <row r="30" spans="1:19" ht="15" thickBot="1">
      <c r="B30" s="372"/>
      <c r="C30" s="373"/>
      <c r="D30" s="373"/>
      <c r="E30" s="373"/>
      <c r="F30" s="373"/>
      <c r="G30" s="373"/>
      <c r="H30" s="373"/>
      <c r="I30" s="373"/>
      <c r="J30" s="373"/>
      <c r="K30" s="373"/>
      <c r="L30" s="374"/>
      <c r="M30" s="373"/>
      <c r="N30" s="373"/>
      <c r="O30" s="373"/>
      <c r="P30" s="373"/>
      <c r="Q30" s="373"/>
      <c r="R30" s="375"/>
    </row>
  </sheetData>
  <mergeCells count="1">
    <mergeCell ref="C1:L1"/>
  </mergeCells>
  <pageMargins left="0.75" right="0.75" top="1" bottom="1" header="0.5" footer="0.5"/>
  <pageSetup paperSize="8" scale="95" fitToHeight="2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S160"/>
  <sheetViews>
    <sheetView showZeros="0" view="pageBreakPreview" zoomScale="40" zoomScaleNormal="36" zoomScaleSheetLayoutView="40" workbookViewId="0">
      <selection activeCell="G13" sqref="G13"/>
    </sheetView>
  </sheetViews>
  <sheetFormatPr defaultColWidth="9.109375" defaultRowHeight="13.2"/>
  <cols>
    <col min="1" max="1" width="8.33203125" style="277" customWidth="1"/>
    <col min="2" max="2" width="42.33203125" style="277" customWidth="1"/>
    <col min="3" max="3" width="34.6640625" style="277" customWidth="1"/>
    <col min="4" max="4" width="17.5546875" style="277" customWidth="1"/>
    <col min="5" max="5" width="17.33203125" style="277" customWidth="1"/>
    <col min="6" max="6" width="37.33203125" style="277" bestFit="1" customWidth="1"/>
    <col min="7" max="7" width="45.109375" style="277" bestFit="1" customWidth="1"/>
    <col min="8" max="8" width="34.44140625" style="277" customWidth="1"/>
    <col min="9" max="9" width="28.33203125" style="277" customWidth="1"/>
    <col min="10" max="10" width="18.88671875" style="277" customWidth="1"/>
    <col min="11" max="11" width="15.109375" style="277" customWidth="1"/>
    <col min="12" max="12" width="13" style="277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22" style="179" bestFit="1" customWidth="1"/>
    <col min="19" max="19" width="17" style="179" bestFit="1" customWidth="1"/>
    <col min="20" max="20" width="29.109375" style="179" bestFit="1" customWidth="1"/>
    <col min="21" max="21" width="30.109375" style="179" bestFit="1" customWidth="1"/>
    <col min="22" max="22" width="19.44140625" style="179" customWidth="1"/>
    <col min="23" max="23" width="15.109375" style="277" customWidth="1"/>
    <col min="24" max="24" width="6" style="277" customWidth="1"/>
    <col min="25" max="30" width="15.109375" style="179" customWidth="1"/>
    <col min="31" max="31" width="8.3320312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277" customWidth="1"/>
    <col min="38" max="38" width="19.109375" style="277" bestFit="1" customWidth="1"/>
    <col min="39" max="39" width="14.44140625" style="277" bestFit="1" customWidth="1"/>
    <col min="40" max="40" width="3" style="277" customWidth="1"/>
    <col min="41" max="42" width="9.109375" style="277"/>
    <col min="43" max="43" width="23" style="277" customWidth="1"/>
    <col min="44" max="44" width="12.44140625" style="277" bestFit="1" customWidth="1"/>
    <col min="45" max="175" width="9.109375" style="277"/>
    <col min="176" max="16384" width="9.109375" style="43"/>
  </cols>
  <sheetData>
    <row r="1" spans="1:39" s="3" customFormat="1" ht="58.5" customHeight="1">
      <c r="A1" s="86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86" t="s">
        <v>279</v>
      </c>
      <c r="M1" s="86"/>
      <c r="N1" s="2"/>
      <c r="O1" s="8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283</v>
      </c>
      <c r="D8" s="501"/>
      <c r="E8" s="502"/>
      <c r="F8" s="84"/>
      <c r="G8" s="13"/>
      <c r="H8" s="503" t="str">
        <f>"REVISED WEF-"&amp;$L$1</f>
        <v>REVISED WEF-01.10.2020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273" t="s">
        <v>4</v>
      </c>
      <c r="C9" s="273" t="s">
        <v>5</v>
      </c>
      <c r="D9" s="496" t="s">
        <v>6</v>
      </c>
      <c r="E9" s="497"/>
      <c r="F9" s="12"/>
      <c r="G9" s="18"/>
      <c r="H9" s="273" t="s">
        <v>5</v>
      </c>
      <c r="I9" s="273" t="s">
        <v>6</v>
      </c>
      <c r="J9" s="12"/>
      <c r="K9" s="273" t="s">
        <v>7</v>
      </c>
      <c r="L9" s="12"/>
      <c r="M9" s="14"/>
      <c r="N9" s="18"/>
      <c r="O9" s="498" t="s">
        <v>8</v>
      </c>
      <c r="P9" s="498"/>
      <c r="Q9" s="498"/>
      <c r="R9" s="301">
        <v>44105</v>
      </c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274">
        <v>51.6</v>
      </c>
      <c r="D10" s="459">
        <f>+C10-1</f>
        <v>50.6</v>
      </c>
      <c r="E10" s="461"/>
      <c r="F10" s="85"/>
      <c r="G10" s="24"/>
      <c r="H10" s="274">
        <v>54.5</v>
      </c>
      <c r="I10" s="274">
        <f>+H10-1</f>
        <v>53.5</v>
      </c>
      <c r="J10" s="25"/>
      <c r="K10" s="274">
        <f t="shared" ref="K10:K15" si="0">H10-C10</f>
        <v>2.8999999999999986</v>
      </c>
      <c r="L10" s="197"/>
      <c r="M10" s="35"/>
      <c r="N10" s="29"/>
      <c r="O10" s="282" t="s">
        <v>10</v>
      </c>
      <c r="P10" s="282" t="s">
        <v>11</v>
      </c>
      <c r="Q10" s="282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274">
        <v>50.6</v>
      </c>
      <c r="D11" s="459">
        <f>+C11-1</f>
        <v>49.6</v>
      </c>
      <c r="E11" s="461"/>
      <c r="F11" s="85"/>
      <c r="G11" s="24"/>
      <c r="H11" s="274">
        <v>53.5</v>
      </c>
      <c r="I11" s="274">
        <f>+H11-1</f>
        <v>52.5</v>
      </c>
      <c r="J11" s="25"/>
      <c r="K11" s="274">
        <f t="shared" si="0"/>
        <v>2.8999999999999986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274">
        <v>50.1</v>
      </c>
      <c r="D12" s="459">
        <f>+C12-1</f>
        <v>49.1</v>
      </c>
      <c r="E12" s="461"/>
      <c r="F12" s="85"/>
      <c r="G12" s="24"/>
      <c r="H12" s="274">
        <v>53</v>
      </c>
      <c r="I12" s="274">
        <f>+H12-1</f>
        <v>52</v>
      </c>
      <c r="J12" s="25"/>
      <c r="K12" s="274">
        <f t="shared" si="0"/>
        <v>2.8999999999999986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22.31</v>
      </c>
      <c r="D13" s="460"/>
      <c r="E13" s="461"/>
      <c r="F13" s="203"/>
      <c r="G13" s="204"/>
      <c r="H13" s="459">
        <v>24.05</v>
      </c>
      <c r="I13" s="461"/>
      <c r="J13" s="25"/>
      <c r="K13" s="274">
        <f t="shared" si="0"/>
        <v>1.740000000000002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21.87</v>
      </c>
      <c r="D14" s="460"/>
      <c r="E14" s="461"/>
      <c r="F14" s="203"/>
      <c r="G14" s="204"/>
      <c r="H14" s="459">
        <v>22.27</v>
      </c>
      <c r="I14" s="461"/>
      <c r="J14" s="25"/>
      <c r="K14" s="274">
        <f t="shared" si="0"/>
        <v>0.39999999999999858</v>
      </c>
      <c r="L14" s="195"/>
      <c r="M14" s="196"/>
      <c r="N14" s="196"/>
      <c r="O14" s="275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56.53</v>
      </c>
      <c r="D15" s="460"/>
      <c r="E15" s="461"/>
      <c r="F15" s="203"/>
      <c r="G15" s="204"/>
      <c r="H15" s="459">
        <v>59.43</v>
      </c>
      <c r="I15" s="461"/>
      <c r="J15" s="25"/>
      <c r="K15" s="274">
        <f t="shared" si="0"/>
        <v>2.8999999999999986</v>
      </c>
      <c r="L15" s="195"/>
      <c r="M15" s="196"/>
      <c r="N15" s="196"/>
      <c r="O15" s="275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63.05</v>
      </c>
      <c r="D16" s="460"/>
      <c r="E16" s="461"/>
      <c r="F16" s="203"/>
      <c r="G16" s="204"/>
      <c r="H16" s="459">
        <f>C16+K16</f>
        <v>66.3</v>
      </c>
      <c r="I16" s="461"/>
      <c r="J16" s="25"/>
      <c r="K16" s="274">
        <v>3.25</v>
      </c>
      <c r="L16" s="195"/>
      <c r="M16" s="196"/>
      <c r="N16" s="196"/>
      <c r="O16" s="275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281"/>
      <c r="X16" s="281"/>
      <c r="Y16" s="281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281"/>
    </row>
    <row r="17" spans="1:39" s="20" customFormat="1" ht="27.6">
      <c r="B17" s="22" t="s">
        <v>89</v>
      </c>
      <c r="C17" s="459">
        <v>14.8</v>
      </c>
      <c r="D17" s="460"/>
      <c r="E17" s="461"/>
      <c r="G17" s="202"/>
      <c r="H17" s="459">
        <f>+C17+K17</f>
        <v>14.8</v>
      </c>
      <c r="I17" s="461"/>
      <c r="J17" s="25"/>
      <c r="K17" s="274"/>
      <c r="L17" s="195"/>
      <c r="M17" s="196"/>
      <c r="N17" s="196"/>
      <c r="O17" s="234" t="s">
        <v>93</v>
      </c>
      <c r="P17" s="280">
        <v>0.38440999999999997</v>
      </c>
      <c r="Q17" s="280">
        <f>P17+R17</f>
        <v>0.39681</v>
      </c>
      <c r="R17" s="105">
        <v>1.240000000000002E-2</v>
      </c>
      <c r="S17" s="290" t="s">
        <v>286</v>
      </c>
      <c r="T17" s="302" t="s">
        <v>287</v>
      </c>
      <c r="U17" s="99"/>
      <c r="V17" s="281"/>
      <c r="W17" s="281"/>
      <c r="X17" s="281"/>
      <c r="Y17" s="281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281"/>
    </row>
    <row r="18" spans="1:39" s="20" customFormat="1" ht="27.6">
      <c r="B18" s="22" t="s">
        <v>110</v>
      </c>
      <c r="C18" s="459">
        <v>15</v>
      </c>
      <c r="D18" s="460"/>
      <c r="E18" s="461"/>
      <c r="F18" s="85"/>
      <c r="G18" s="24"/>
      <c r="H18" s="459">
        <f>C18+K18</f>
        <v>15</v>
      </c>
      <c r="I18" s="461"/>
      <c r="J18" s="25"/>
      <c r="K18" s="274"/>
      <c r="L18" s="26"/>
      <c r="M18" s="109"/>
      <c r="N18" s="109"/>
      <c r="O18" s="234" t="s">
        <v>220</v>
      </c>
      <c r="P18" s="146">
        <v>0.68500329000000004</v>
      </c>
      <c r="Q18" s="289">
        <f>P18+R18</f>
        <v>0.71500329000000007</v>
      </c>
      <c r="R18" s="105">
        <v>0.03</v>
      </c>
      <c r="S18" s="290" t="s">
        <v>286</v>
      </c>
      <c r="T18" s="109"/>
      <c r="U18" s="110">
        <v>0.71660000000000001</v>
      </c>
      <c r="V18" s="290"/>
      <c r="W18" s="281"/>
      <c r="X18" s="281"/>
      <c r="Y18" s="281"/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281"/>
    </row>
    <row r="19" spans="1:39" s="20" customFormat="1" ht="27.6">
      <c r="B19" s="22" t="s">
        <v>68</v>
      </c>
      <c r="C19" s="459">
        <v>1.05</v>
      </c>
      <c r="D19" s="460"/>
      <c r="E19" s="461"/>
      <c r="F19" s="85"/>
      <c r="G19" s="24"/>
      <c r="H19" s="459">
        <f>+C19+K19</f>
        <v>1.05</v>
      </c>
      <c r="I19" s="461"/>
      <c r="J19" s="25"/>
      <c r="K19" s="274"/>
      <c r="L19" s="26"/>
      <c r="M19" s="109"/>
      <c r="N19" s="126"/>
      <c r="O19" s="235" t="s">
        <v>260</v>
      </c>
      <c r="P19" s="231">
        <v>3.5250000000000004</v>
      </c>
      <c r="Q19" s="289">
        <f>P19+R19</f>
        <v>3.5550000000000002</v>
      </c>
      <c r="R19" s="105">
        <v>0.03</v>
      </c>
      <c r="S19" s="290" t="s">
        <v>286</v>
      </c>
      <c r="T19" s="109">
        <v>3.62</v>
      </c>
      <c r="U19" s="110"/>
      <c r="V19" s="109"/>
      <c r="W19" s="105"/>
      <c r="X19" s="109"/>
      <c r="Y19" s="109"/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281"/>
    </row>
    <row r="20" spans="1:39" s="20" customFormat="1" ht="27.6">
      <c r="B20" s="22" t="s">
        <v>69</v>
      </c>
      <c r="C20" s="459">
        <v>0.36699999999999999</v>
      </c>
      <c r="D20" s="460"/>
      <c r="E20" s="461"/>
      <c r="F20" s="85"/>
      <c r="G20" s="24"/>
      <c r="H20" s="459">
        <f>+C20+K20</f>
        <v>0.36699999999999999</v>
      </c>
      <c r="I20" s="461"/>
      <c r="J20" s="25"/>
      <c r="K20" s="92"/>
      <c r="L20" s="26"/>
      <c r="M20" s="109"/>
      <c r="N20" s="126"/>
      <c r="O20" s="236" t="s">
        <v>261</v>
      </c>
      <c r="P20" s="231">
        <v>2.2349999999999999</v>
      </c>
      <c r="Q20" s="289">
        <f>P20+R20</f>
        <v>2.2549999999999999</v>
      </c>
      <c r="R20" s="105">
        <v>0.02</v>
      </c>
      <c r="S20" s="290" t="s">
        <v>286</v>
      </c>
      <c r="T20" s="109">
        <v>3.43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281"/>
    </row>
    <row r="21" spans="1:39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14.03</v>
      </c>
      <c r="Q21" s="231">
        <f>P21-R21</f>
        <v>13.92</v>
      </c>
      <c r="R21" s="114">
        <v>0.11</v>
      </c>
      <c r="S21" s="290" t="s">
        <v>285</v>
      </c>
      <c r="T21" s="109">
        <v>2.23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281"/>
    </row>
    <row r="22" spans="1:39" s="20" customFormat="1" ht="27.6">
      <c r="B22" s="22" t="s">
        <v>243</v>
      </c>
      <c r="C22" s="459">
        <v>108.32</v>
      </c>
      <c r="D22" s="460"/>
      <c r="E22" s="461"/>
      <c r="F22" s="85"/>
      <c r="G22" s="24"/>
      <c r="H22" s="459">
        <f>C22+K22</f>
        <v>111.57</v>
      </c>
      <c r="I22" s="461"/>
      <c r="J22" s="25"/>
      <c r="K22" s="274">
        <v>3.25</v>
      </c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110"/>
      <c r="V22" s="109"/>
      <c r="W22" s="109"/>
      <c r="X22" s="109"/>
      <c r="Y22" s="109"/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281"/>
    </row>
    <row r="23" spans="1:39" s="20" customFormat="1" ht="27.6">
      <c r="B23" s="194" t="s">
        <v>232</v>
      </c>
      <c r="C23" s="459">
        <v>74.86</v>
      </c>
      <c r="D23" s="460"/>
      <c r="E23" s="461"/>
      <c r="F23" s="85"/>
      <c r="G23" s="24"/>
      <c r="H23" s="459">
        <f>C23+K23</f>
        <v>78.11</v>
      </c>
      <c r="I23" s="461"/>
      <c r="J23" s="180"/>
      <c r="K23" s="274">
        <v>3.25</v>
      </c>
      <c r="L23" s="26"/>
      <c r="M23" s="109"/>
      <c r="N23" s="126"/>
      <c r="O23" s="124"/>
      <c r="P23" s="109"/>
      <c r="Q23" s="111"/>
      <c r="R23" s="111"/>
      <c r="S23" s="109"/>
      <c r="T23" s="109"/>
      <c r="U23" s="110"/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281"/>
    </row>
    <row r="24" spans="1:39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274" t="s">
        <v>122</v>
      </c>
      <c r="I24" s="274" t="s">
        <v>109</v>
      </c>
      <c r="J24" s="274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109"/>
      <c r="X24" s="109"/>
      <c r="Y24" s="109"/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281"/>
    </row>
    <row r="25" spans="1:39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s="16" customFormat="1" ht="56.25" customHeight="1">
      <c r="A29" s="11"/>
      <c r="B29" s="12"/>
      <c r="C29" s="495" t="str">
        <f>C8</f>
        <v>Existing WEF-  01.09.2020</v>
      </c>
      <c r="D29" s="495"/>
      <c r="E29" s="495"/>
      <c r="F29" s="84"/>
      <c r="G29" s="13"/>
      <c r="H29" s="495" t="str">
        <f>"REVISED WEF-"&amp;$L$1</f>
        <v>REVISED WEF-01.10.2020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s="16" customFormat="1" ht="100.5" customHeight="1">
      <c r="A30" s="11"/>
      <c r="B30" s="273" t="s">
        <v>4</v>
      </c>
      <c r="C30" s="273" t="s">
        <v>5</v>
      </c>
      <c r="D30" s="496" t="s">
        <v>6</v>
      </c>
      <c r="E30" s="497"/>
      <c r="F30" s="12"/>
      <c r="G30" s="18"/>
      <c r="H30" s="273" t="s">
        <v>5</v>
      </c>
      <c r="I30" s="273" t="s">
        <v>6</v>
      </c>
      <c r="J30" s="12"/>
      <c r="K30" s="273" t="s">
        <v>7</v>
      </c>
      <c r="L30" s="12"/>
      <c r="M30" s="155"/>
      <c r="N30" s="96"/>
      <c r="O30" s="498" t="s">
        <v>8</v>
      </c>
      <c r="P30" s="498"/>
      <c r="Q30" s="498"/>
      <c r="R30" s="75"/>
      <c r="S30" s="75"/>
      <c r="T30" s="75"/>
      <c r="U30" s="93"/>
      <c r="V30" s="93"/>
      <c r="W30" s="94"/>
      <c r="X30" s="94"/>
      <c r="Y30" s="95"/>
      <c r="Z30" s="96"/>
      <c r="AA30" s="96"/>
      <c r="AB30" s="96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spans="1:39" s="20" customFormat="1" ht="63">
      <c r="B31" s="194" t="s">
        <v>9</v>
      </c>
      <c r="C31" s="274">
        <v>51.6</v>
      </c>
      <c r="D31" s="459">
        <f>+C31-1</f>
        <v>50.6</v>
      </c>
      <c r="E31" s="461"/>
      <c r="F31" s="85"/>
      <c r="G31" s="24"/>
      <c r="H31" s="92">
        <f>+H10*$H$25</f>
        <v>54.5</v>
      </c>
      <c r="I31" s="274">
        <f>+H31-1</f>
        <v>53.5</v>
      </c>
      <c r="J31" s="25"/>
      <c r="K31" s="274">
        <f t="shared" ref="K31:K36" si="1">H31-C31</f>
        <v>2.8999999999999986</v>
      </c>
      <c r="L31" s="26"/>
      <c r="M31" s="156"/>
      <c r="N31" s="93"/>
      <c r="O31" s="282" t="s">
        <v>10</v>
      </c>
      <c r="P31" s="282" t="s">
        <v>11</v>
      </c>
      <c r="Q31" s="282" t="s">
        <v>12</v>
      </c>
      <c r="R31" s="76"/>
      <c r="S31" s="76"/>
      <c r="T31" s="76"/>
      <c r="U31" s="93"/>
      <c r="V31" s="93"/>
      <c r="W31" s="97"/>
      <c r="X31" s="98"/>
      <c r="Y31" s="99"/>
      <c r="Z31" s="93"/>
      <c r="AA31" s="93"/>
      <c r="AB31" s="93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spans="1:39" s="20" customFormat="1" ht="27.6">
      <c r="B32" s="194" t="s">
        <v>13</v>
      </c>
      <c r="C32" s="274">
        <v>50.6</v>
      </c>
      <c r="D32" s="459">
        <f>+C32-1</f>
        <v>49.6</v>
      </c>
      <c r="E32" s="461"/>
      <c r="F32" s="85"/>
      <c r="G32" s="24"/>
      <c r="H32" s="92">
        <f>+H11*$H$25</f>
        <v>53.5</v>
      </c>
      <c r="I32" s="274">
        <f>+H32-1</f>
        <v>52.5</v>
      </c>
      <c r="J32" s="25"/>
      <c r="K32" s="274">
        <f t="shared" si="1"/>
        <v>2.8999999999999986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77"/>
      <c r="T32" s="77"/>
      <c r="U32" s="93"/>
      <c r="V32" s="93"/>
      <c r="W32" s="97"/>
      <c r="X32" s="100"/>
      <c r="Y32" s="99"/>
      <c r="Z32" s="93"/>
      <c r="AA32" s="93"/>
      <c r="AB32" s="93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spans="1:175" s="20" customFormat="1" ht="27.6">
      <c r="B33" s="194" t="s">
        <v>15</v>
      </c>
      <c r="C33" s="274">
        <v>50.1</v>
      </c>
      <c r="D33" s="459">
        <f>+C33-1</f>
        <v>49.1</v>
      </c>
      <c r="E33" s="461"/>
      <c r="F33" s="85"/>
      <c r="G33" s="24"/>
      <c r="H33" s="92">
        <f>+H12*$H$25</f>
        <v>53</v>
      </c>
      <c r="I33" s="274">
        <f>+H33-1</f>
        <v>52</v>
      </c>
      <c r="J33" s="25"/>
      <c r="K33" s="274">
        <f t="shared" si="1"/>
        <v>2.8999999999999986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77"/>
      <c r="T33" s="77"/>
      <c r="U33" s="93"/>
      <c r="V33" s="93"/>
      <c r="W33" s="97"/>
      <c r="X33" s="100"/>
      <c r="Y33" s="99"/>
      <c r="Z33" s="93"/>
      <c r="AA33" s="93"/>
      <c r="AB33" s="93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175" s="20" customFormat="1" ht="27.6">
      <c r="B34" s="194" t="s">
        <v>19</v>
      </c>
      <c r="C34" s="459">
        <v>22.31</v>
      </c>
      <c r="D34" s="460"/>
      <c r="E34" s="461"/>
      <c r="F34" s="85"/>
      <c r="G34" s="24"/>
      <c r="H34" s="459">
        <f>H13</f>
        <v>24.05</v>
      </c>
      <c r="I34" s="461"/>
      <c r="J34" s="25"/>
      <c r="K34" s="274">
        <f t="shared" si="1"/>
        <v>1.740000000000002</v>
      </c>
      <c r="L34" s="26"/>
      <c r="M34" s="281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78"/>
      <c r="T34" s="78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21.87</v>
      </c>
      <c r="D35" s="460"/>
      <c r="E35" s="461"/>
      <c r="F35" s="85"/>
      <c r="G35" s="24"/>
      <c r="H35" s="459">
        <f>H14</f>
        <v>22.27</v>
      </c>
      <c r="I35" s="461"/>
      <c r="J35" s="25"/>
      <c r="K35" s="274">
        <f t="shared" si="1"/>
        <v>0.39999999999999858</v>
      </c>
      <c r="L35" s="26"/>
      <c r="M35" s="281"/>
      <c r="N35" s="93"/>
      <c r="O35" s="275" t="s">
        <v>20</v>
      </c>
      <c r="P35" s="91">
        <v>0.40980000000000005</v>
      </c>
      <c r="Q35" s="91">
        <f t="shared" si="2"/>
        <v>0.40980000000000005</v>
      </c>
      <c r="R35" s="78"/>
      <c r="S35" s="78"/>
      <c r="T35" s="78"/>
      <c r="U35" s="99"/>
      <c r="V35" s="99"/>
      <c r="W35" s="99"/>
      <c r="X35" s="99"/>
      <c r="Y35" s="93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56.53</v>
      </c>
      <c r="D36" s="460"/>
      <c r="E36" s="461"/>
      <c r="F36" s="85"/>
      <c r="G36" s="24"/>
      <c r="H36" s="459">
        <f>H15</f>
        <v>59.43</v>
      </c>
      <c r="I36" s="461"/>
      <c r="J36" s="25"/>
      <c r="K36" s="274">
        <f t="shared" si="1"/>
        <v>2.8999999999999986</v>
      </c>
      <c r="L36" s="26"/>
      <c r="M36" s="281"/>
      <c r="N36" s="93"/>
      <c r="O36" s="275" t="s">
        <v>22</v>
      </c>
      <c r="P36" s="91">
        <v>0.41270000000000001</v>
      </c>
      <c r="Q36" s="91">
        <f t="shared" si="2"/>
        <v>0.41270000000000001</v>
      </c>
      <c r="R36" s="78"/>
      <c r="S36" s="78"/>
      <c r="T36" s="78"/>
      <c r="U36" s="99"/>
      <c r="V36" s="99"/>
      <c r="W36" s="99"/>
      <c r="X36" s="99"/>
      <c r="Y36" s="93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63.05</v>
      </c>
      <c r="D37" s="460"/>
      <c r="E37" s="461"/>
      <c r="F37" s="85"/>
      <c r="G37" s="24"/>
      <c r="H37" s="459">
        <f>+H16*J25</f>
        <v>66.3</v>
      </c>
      <c r="I37" s="461"/>
      <c r="J37" s="25"/>
      <c r="K37" s="274">
        <f>+H37-C37</f>
        <v>3.25</v>
      </c>
      <c r="L37" s="26"/>
      <c r="M37" s="281"/>
      <c r="N37" s="93"/>
      <c r="O37" s="275" t="s">
        <v>24</v>
      </c>
      <c r="P37" s="91">
        <v>0.61160000000000003</v>
      </c>
      <c r="Q37" s="91">
        <f t="shared" si="2"/>
        <v>0.61160000000000003</v>
      </c>
      <c r="R37" s="78"/>
      <c r="S37" s="281"/>
      <c r="T37" s="281"/>
      <c r="U37" s="99"/>
      <c r="V37" s="281"/>
      <c r="W37" s="281"/>
      <c r="X37" s="281"/>
      <c r="Y37" s="281"/>
      <c r="Z37" s="99"/>
      <c r="AA37" s="161" t="s">
        <v>88</v>
      </c>
      <c r="AB37" s="161" t="s">
        <v>33</v>
      </c>
      <c r="AC37" s="161" t="s">
        <v>36</v>
      </c>
      <c r="AD37" s="103"/>
      <c r="AE37" s="104"/>
      <c r="AF37" s="105"/>
      <c r="AG37" s="105"/>
      <c r="AH37" s="105"/>
      <c r="AI37" s="99"/>
      <c r="AJ37" s="99"/>
      <c r="AK37" s="99"/>
      <c r="AL37" s="99"/>
      <c r="AM37" s="281"/>
    </row>
    <row r="38" spans="1:175" s="20" customFormat="1" ht="27.6">
      <c r="B38" s="22" t="s">
        <v>89</v>
      </c>
      <c r="C38" s="459">
        <v>14.8</v>
      </c>
      <c r="D38" s="460"/>
      <c r="E38" s="461"/>
      <c r="F38" s="85"/>
      <c r="G38" s="24"/>
      <c r="H38" s="459">
        <f>+C38+K38</f>
        <v>14.8</v>
      </c>
      <c r="I38" s="461"/>
      <c r="J38" s="25"/>
      <c r="K38" s="274"/>
      <c r="L38" s="26"/>
      <c r="M38" s="281"/>
      <c r="N38" s="109"/>
      <c r="O38" s="74" t="s">
        <v>93</v>
      </c>
      <c r="P38" s="134">
        <v>0.38440999999999997</v>
      </c>
      <c r="Q38" s="134">
        <f>Q17*Q25</f>
        <v>0.39681</v>
      </c>
      <c r="R38" s="181" t="s">
        <v>244</v>
      </c>
      <c r="S38" s="281"/>
      <c r="T38" s="281"/>
      <c r="U38" s="99"/>
      <c r="V38" s="281"/>
      <c r="W38" s="281"/>
      <c r="X38" s="281"/>
      <c r="Y38" s="281"/>
      <c r="Z38" s="99"/>
      <c r="AA38" s="162"/>
      <c r="AB38" s="162"/>
      <c r="AC38" s="162">
        <v>1</v>
      </c>
      <c r="AD38" s="103"/>
      <c r="AE38" s="102"/>
      <c r="AF38" s="105"/>
      <c r="AG38" s="105"/>
      <c r="AH38" s="105"/>
      <c r="AI38" s="99"/>
      <c r="AJ38" s="99"/>
      <c r="AK38" s="99"/>
      <c r="AL38" s="99"/>
      <c r="AM38" s="281"/>
    </row>
    <row r="39" spans="1:175" s="20" customFormat="1" ht="27.6">
      <c r="B39" s="22" t="s">
        <v>110</v>
      </c>
      <c r="C39" s="459">
        <v>15</v>
      </c>
      <c r="D39" s="460"/>
      <c r="E39" s="461"/>
      <c r="F39" s="85"/>
      <c r="G39" s="24"/>
      <c r="H39" s="459">
        <f>C39+K39</f>
        <v>15</v>
      </c>
      <c r="I39" s="461"/>
      <c r="J39" s="25"/>
      <c r="K39" s="274"/>
      <c r="L39" s="26"/>
      <c r="M39" s="281"/>
      <c r="N39" s="281"/>
      <c r="O39" s="74" t="s">
        <v>220</v>
      </c>
      <c r="P39" s="154">
        <v>0.68500329000000004</v>
      </c>
      <c r="Q39" s="154">
        <f>Q18*Q25</f>
        <v>0.71500329000000007</v>
      </c>
      <c r="R39" s="182" t="s">
        <v>245</v>
      </c>
      <c r="S39" s="512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102"/>
      <c r="AF39" s="105"/>
      <c r="AG39" s="105"/>
      <c r="AH39" s="105"/>
      <c r="AI39" s="99"/>
      <c r="AJ39" s="99"/>
      <c r="AK39" s="99"/>
      <c r="AL39" s="99"/>
      <c r="AM39" s="281"/>
    </row>
    <row r="40" spans="1:175" s="20" customFormat="1" ht="45.6">
      <c r="B40" s="22" t="s">
        <v>68</v>
      </c>
      <c r="C40" s="459">
        <v>1.05</v>
      </c>
      <c r="D40" s="460"/>
      <c r="E40" s="461"/>
      <c r="F40" s="85"/>
      <c r="G40" s="24"/>
      <c r="H40" s="459">
        <f>+C40+K40</f>
        <v>1.05</v>
      </c>
      <c r="I40" s="461"/>
      <c r="J40" s="25"/>
      <c r="K40" s="274"/>
      <c r="L40" s="26"/>
      <c r="M40" s="109"/>
      <c r="N40" s="119"/>
      <c r="O40" s="109"/>
      <c r="P40" s="109"/>
      <c r="Q40" s="109"/>
      <c r="R40" s="109"/>
      <c r="S40" s="281"/>
      <c r="T40" s="281"/>
      <c r="U40" s="99"/>
      <c r="V40" s="281"/>
      <c r="W40" s="281"/>
      <c r="X40" s="281"/>
      <c r="Y40" s="281"/>
      <c r="Z40" s="99"/>
      <c r="AA40" s="93"/>
      <c r="AB40" s="163" t="s">
        <v>86</v>
      </c>
      <c r="AC40" s="164">
        <f>1+(1*12.36%)+(1+1*12.36%)*2%</f>
        <v>1.146072</v>
      </c>
      <c r="AD40" s="93"/>
      <c r="AE40" s="93"/>
      <c r="AF40" s="105"/>
      <c r="AG40" s="105"/>
      <c r="AH40" s="105"/>
      <c r="AI40" s="99"/>
      <c r="AJ40" s="99"/>
      <c r="AK40" s="99"/>
      <c r="AL40" s="99"/>
      <c r="AM40" s="281"/>
    </row>
    <row r="41" spans="1:175" s="20" customFormat="1" ht="27.6">
      <c r="B41" s="22" t="s">
        <v>69</v>
      </c>
      <c r="C41" s="459">
        <v>0.36699999999999999</v>
      </c>
      <c r="D41" s="460"/>
      <c r="E41" s="461"/>
      <c r="F41" s="85"/>
      <c r="G41" s="24"/>
      <c r="H41" s="459">
        <f>+C41+K41</f>
        <v>0.36699999999999999</v>
      </c>
      <c r="I41" s="461"/>
      <c r="J41" s="25"/>
      <c r="K41" s="92"/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281"/>
      <c r="T41" s="281"/>
      <c r="U41" s="99"/>
      <c r="V41" s="281"/>
      <c r="W41" s="281"/>
      <c r="X41" s="281"/>
      <c r="Y41" s="281"/>
      <c r="Z41" s="99"/>
      <c r="AA41" s="99"/>
      <c r="AB41" s="165">
        <v>1</v>
      </c>
      <c r="AC41" s="166"/>
      <c r="AD41" s="105"/>
      <c r="AE41" s="105"/>
      <c r="AF41" s="105"/>
      <c r="AG41" s="105"/>
      <c r="AH41" s="105"/>
      <c r="AI41" s="99"/>
      <c r="AJ41" s="99"/>
      <c r="AK41" s="99"/>
      <c r="AL41" s="99"/>
      <c r="AM41" s="281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281"/>
      <c r="T42" s="281"/>
      <c r="U42" s="99"/>
      <c r="V42" s="281"/>
      <c r="W42" s="281"/>
      <c r="X42" s="281"/>
      <c r="Y42" s="281"/>
      <c r="Z42" s="99"/>
      <c r="AA42" s="99"/>
      <c r="AB42" s="165">
        <v>1</v>
      </c>
      <c r="AC42" s="166"/>
      <c r="AD42" s="105"/>
      <c r="AE42" s="105"/>
      <c r="AF42" s="105"/>
      <c r="AG42" s="105"/>
      <c r="AH42" s="105"/>
      <c r="AI42" s="99"/>
      <c r="AJ42" s="99"/>
      <c r="AK42" s="99"/>
      <c r="AL42" s="99"/>
      <c r="AM42" s="281"/>
    </row>
    <row r="43" spans="1:175" s="20" customFormat="1" ht="27.6">
      <c r="B43" s="22" t="s">
        <v>243</v>
      </c>
      <c r="C43" s="459">
        <v>108.32</v>
      </c>
      <c r="D43" s="460"/>
      <c r="E43" s="461"/>
      <c r="F43" s="85"/>
      <c r="G43" s="24"/>
      <c r="H43" s="459">
        <f>H22</f>
        <v>111.57</v>
      </c>
      <c r="I43" s="461"/>
      <c r="J43" s="25"/>
      <c r="K43" s="274">
        <f>+H43-C43</f>
        <v>3.25</v>
      </c>
      <c r="L43" s="197"/>
      <c r="M43" s="35"/>
      <c r="N43" s="35"/>
      <c r="O43" s="135"/>
      <c r="P43" s="109"/>
      <c r="Q43" s="109"/>
      <c r="R43" s="109"/>
      <c r="S43" s="281"/>
      <c r="T43" s="281"/>
      <c r="U43" s="99"/>
      <c r="V43" s="281"/>
      <c r="W43" s="281"/>
      <c r="X43" s="281"/>
      <c r="Y43" s="281"/>
      <c r="Z43" s="99"/>
      <c r="AA43" s="99"/>
      <c r="AB43" s="165"/>
      <c r="AC43" s="166"/>
      <c r="AD43" s="105"/>
      <c r="AE43" s="105"/>
      <c r="AF43" s="105"/>
      <c r="AG43" s="105"/>
      <c r="AH43" s="105"/>
      <c r="AI43" s="99"/>
      <c r="AJ43" s="99"/>
      <c r="AK43" s="99"/>
      <c r="AL43" s="99"/>
      <c r="AM43" s="281"/>
    </row>
    <row r="44" spans="1:175" ht="79.5" customHeight="1">
      <c r="A44" s="39"/>
      <c r="B44" s="194" t="s">
        <v>232</v>
      </c>
      <c r="C44" s="459">
        <v>74.86</v>
      </c>
      <c r="D44" s="460"/>
      <c r="E44" s="461"/>
      <c r="F44" s="39"/>
      <c r="G44" s="39"/>
      <c r="H44" s="459">
        <f>H23</f>
        <v>78.11</v>
      </c>
      <c r="I44" s="461"/>
      <c r="J44" s="39"/>
      <c r="K44" s="274">
        <f>+H44-C44</f>
        <v>3.25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01.09.2020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WEF-01.10.2020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42.19999999999999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279" t="s">
        <v>47</v>
      </c>
      <c r="O46" s="279" t="s">
        <v>48</v>
      </c>
      <c r="P46" s="279" t="s">
        <v>49</v>
      </c>
      <c r="Q46" s="279" t="s">
        <v>50</v>
      </c>
      <c r="R46" s="279" t="s">
        <v>69</v>
      </c>
      <c r="S46" s="279" t="s">
        <v>68</v>
      </c>
      <c r="T46" s="279" t="s">
        <v>87</v>
      </c>
      <c r="U46" s="279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279" t="s">
        <v>47</v>
      </c>
      <c r="AB46" s="279" t="s">
        <v>48</v>
      </c>
      <c r="AC46" s="279" t="s">
        <v>49</v>
      </c>
      <c r="AD46" s="279" t="s">
        <v>50</v>
      </c>
      <c r="AE46" s="279" t="s">
        <v>69</v>
      </c>
      <c r="AF46" s="279" t="s">
        <v>68</v>
      </c>
      <c r="AG46" s="279" t="s">
        <v>87</v>
      </c>
      <c r="AH46" s="279" t="s">
        <v>51</v>
      </c>
      <c r="AI46" s="278" t="s">
        <v>52</v>
      </c>
      <c r="AJ46" s="279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276" t="s">
        <v>55</v>
      </c>
      <c r="O47" s="276"/>
      <c r="P47" s="276" t="s">
        <v>55</v>
      </c>
      <c r="Q47" s="276" t="s">
        <v>55</v>
      </c>
      <c r="R47" s="276"/>
      <c r="S47" s="276"/>
      <c r="T47" s="276"/>
      <c r="U47" s="276" t="s">
        <v>55</v>
      </c>
      <c r="V47" s="54" t="s">
        <v>55</v>
      </c>
      <c r="W47" s="276" t="s">
        <v>56</v>
      </c>
      <c r="X47" s="46"/>
      <c r="Y47" s="49" t="s">
        <v>57</v>
      </c>
      <c r="Z47" s="52" t="s">
        <v>58</v>
      </c>
      <c r="AA47" s="276" t="s">
        <v>55</v>
      </c>
      <c r="AB47" s="276"/>
      <c r="AC47" s="276" t="s">
        <v>59</v>
      </c>
      <c r="AD47" s="276" t="s">
        <v>55</v>
      </c>
      <c r="AE47" s="276"/>
      <c r="AF47" s="276"/>
      <c r="AG47" s="276"/>
      <c r="AH47" s="276" t="s">
        <v>55</v>
      </c>
      <c r="AI47" s="54" t="s">
        <v>56</v>
      </c>
      <c r="AJ47" s="276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50.1</v>
      </c>
      <c r="M48" s="61">
        <v>22.31</v>
      </c>
      <c r="N48" s="58">
        <f>+L48*I48</f>
        <v>2.5050000000000003</v>
      </c>
      <c r="O48" s="58">
        <f>+N48*$O$42</f>
        <v>2.5050000000000003</v>
      </c>
      <c r="P48" s="58">
        <f>+M48*J48</f>
        <v>0.44620000000000004</v>
      </c>
      <c r="Q48" s="58">
        <f>+O48-P48</f>
        <v>2.0588000000000002</v>
      </c>
      <c r="R48" s="58"/>
      <c r="S48" s="58"/>
      <c r="T48" s="58"/>
      <c r="U48" s="82">
        <f>+V48-SUM(Q49:T49)</f>
        <v>1.7536206846200009</v>
      </c>
      <c r="V48" s="62">
        <v>3.8124206846200011</v>
      </c>
      <c r="W48" s="58">
        <f>+V48</f>
        <v>3.8124206846200011</v>
      </c>
      <c r="X48" s="63"/>
      <c r="Y48" s="60">
        <f>+$H$33</f>
        <v>53</v>
      </c>
      <c r="Z48" s="61">
        <f>+$H$34</f>
        <v>24.05</v>
      </c>
      <c r="AA48" s="64">
        <f>+Y48*I48</f>
        <v>2.6500000000000004</v>
      </c>
      <c r="AB48" s="58">
        <f>+AA48*$AB$42</f>
        <v>2.6500000000000004</v>
      </c>
      <c r="AC48" s="64">
        <f>+Z48*J48</f>
        <v>0.48100000000000009</v>
      </c>
      <c r="AD48" s="64">
        <f>+AB48-AC48</f>
        <v>2.1690000000000005</v>
      </c>
      <c r="AE48" s="64"/>
      <c r="AF48" s="64"/>
      <c r="AG48" s="64"/>
      <c r="AH48" s="83">
        <f>U48*$AC$38</f>
        <v>1.7536206846200009</v>
      </c>
      <c r="AI48" s="62">
        <f>SUM(AD49:AH49)</f>
        <v>3.9226206846200014</v>
      </c>
      <c r="AJ48" s="58">
        <f>+AI48</f>
        <v>3.9226206846200014</v>
      </c>
      <c r="AK48" s="65"/>
      <c r="AL48" s="66">
        <f>AI48-V48</f>
        <v>0.1102000000000003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2.0588000000000002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1.7536206846200009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2.1690000000000005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1.7536206846200009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0.54002434943907796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0.45997565056092204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0.55294665846848745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0.44705334153151249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49.1</v>
      </c>
      <c r="M51" s="61">
        <v>22.31</v>
      </c>
      <c r="N51" s="58">
        <f>+L51*I51</f>
        <v>2.3568000000000002</v>
      </c>
      <c r="O51" s="58">
        <f>+N51*$O$42</f>
        <v>2.3568000000000002</v>
      </c>
      <c r="P51" s="58">
        <f>+M51*J51</f>
        <v>0.33464999999999995</v>
      </c>
      <c r="Q51" s="58">
        <f>+O51-P51</f>
        <v>2.0221500000000003</v>
      </c>
      <c r="R51" s="58"/>
      <c r="S51" s="58"/>
      <c r="T51" s="58">
        <f>$K51*$C$38</f>
        <v>0.48840000000000006</v>
      </c>
      <c r="U51" s="82">
        <f>+V51-SUM(Q54:T54)</f>
        <v>1.0846965335592511</v>
      </c>
      <c r="V51" s="62">
        <v>4.7353615335592512</v>
      </c>
      <c r="W51" s="58">
        <f>+V51</f>
        <v>4.7353615335592512</v>
      </c>
      <c r="X51" s="63"/>
      <c r="Y51" s="60">
        <f>+$I$33</f>
        <v>52</v>
      </c>
      <c r="Z51" s="61">
        <f>+$H$34</f>
        <v>24.05</v>
      </c>
      <c r="AA51" s="64">
        <f>+Y51*I51</f>
        <v>2.496</v>
      </c>
      <c r="AB51" s="58">
        <f>+AA51*$AB$42</f>
        <v>2.496</v>
      </c>
      <c r="AC51" s="64">
        <f>+Z51*J51</f>
        <v>0.36075000000000002</v>
      </c>
      <c r="AD51" s="64">
        <f>+AB51-AC51</f>
        <v>2.1352500000000001</v>
      </c>
      <c r="AE51" s="64"/>
      <c r="AF51" s="64"/>
      <c r="AG51" s="58">
        <f>$K51*$H$38</f>
        <v>0.48840000000000006</v>
      </c>
      <c r="AH51" s="83">
        <f>U51*$AC$38</f>
        <v>1.0846965335592511</v>
      </c>
      <c r="AI51" s="62">
        <f>SUM(AD54:AH54)</f>
        <v>4.8775115335592512</v>
      </c>
      <c r="AJ51" s="58">
        <f>+AI51</f>
        <v>4.8775115335592512</v>
      </c>
      <c r="AK51" s="65"/>
      <c r="AL51" s="66">
        <f>AI51-V51</f>
        <v>0.14215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63.05</v>
      </c>
      <c r="M52" s="61">
        <v>21.87</v>
      </c>
      <c r="N52" s="58">
        <f>+L52*I52</f>
        <v>0.5674499999999999</v>
      </c>
      <c r="O52" s="58">
        <f>+N52*$O$42</f>
        <v>0.5674499999999999</v>
      </c>
      <c r="P52" s="58">
        <f>+M52*J52</f>
        <v>1.0934999999999973E-2</v>
      </c>
      <c r="Q52" s="58">
        <f>+O52-P52</f>
        <v>0.55651499999999987</v>
      </c>
      <c r="R52" s="58"/>
      <c r="S52" s="58"/>
      <c r="T52" s="58">
        <f>$K52*$C$38</f>
        <v>0.12580000000000002</v>
      </c>
      <c r="U52" s="58"/>
      <c r="V52" s="62"/>
      <c r="W52" s="58"/>
      <c r="X52" s="63"/>
      <c r="Y52" s="60">
        <f>+$H$37</f>
        <v>66.3</v>
      </c>
      <c r="Z52" s="61">
        <f>+$H$35</f>
        <v>22.27</v>
      </c>
      <c r="AA52" s="64">
        <f>+Y52*I52</f>
        <v>0.5966999999999999</v>
      </c>
      <c r="AB52" s="58">
        <f>+AA52*$AB$42</f>
        <v>0.5966999999999999</v>
      </c>
      <c r="AC52" s="64">
        <f>+Z52*J52</f>
        <v>1.1134999999999971E-2</v>
      </c>
      <c r="AD52" s="64">
        <f>+AB52-AC52</f>
        <v>0.58556499999999989</v>
      </c>
      <c r="AE52" s="64"/>
      <c r="AF52" s="64"/>
      <c r="AG52" s="58">
        <f>$K52*$H$38</f>
        <v>0.12580000000000002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3.0364649999999997</v>
      </c>
      <c r="R54" s="79">
        <f>SUM(R51:R53)</f>
        <v>0</v>
      </c>
      <c r="S54" s="79">
        <f>SUM(S51:S53)</f>
        <v>0</v>
      </c>
      <c r="T54" s="79">
        <f>SUM(T51:T53)</f>
        <v>0.61420000000000008</v>
      </c>
      <c r="U54" s="79">
        <f>SUM(U51:U53)</f>
        <v>1.0846965335592511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3.1786149999999997</v>
      </c>
      <c r="AE54" s="79">
        <f>SUM(AE51:AE53)</f>
        <v>0</v>
      </c>
      <c r="AF54" s="79">
        <f>SUM(AF51:AF53)</f>
        <v>0</v>
      </c>
      <c r="AG54" s="79">
        <f>SUM(AG51:AG53)</f>
        <v>0.61420000000000008</v>
      </c>
      <c r="AH54" s="79">
        <f>SUM(AH51:AH53)</f>
        <v>1.0846965335592511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0.64123192674534701</v>
      </c>
      <c r="R55" s="67">
        <f>+R54/$V$51</f>
        <v>0</v>
      </c>
      <c r="S55" s="67">
        <f>+S54/$V$51</f>
        <v>0</v>
      </c>
      <c r="T55" s="67">
        <f>+T54/$V$51</f>
        <v>0.12970498570113345</v>
      </c>
      <c r="U55" s="67">
        <f>+U54/$V$51</f>
        <v>0.22906308755351951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0.65168784904553145</v>
      </c>
      <c r="AE55" s="67">
        <f>+AE54/$AI$51</f>
        <v>0</v>
      </c>
      <c r="AF55" s="67">
        <f>+AF54/$AI$51</f>
        <v>0</v>
      </c>
      <c r="AG55" s="67">
        <f>+AG54/$AI$51</f>
        <v>0.12592486881354473</v>
      </c>
      <c r="AH55" s="67">
        <f>+AH54/$AI$51</f>
        <v>0.22238728214092379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49.1</v>
      </c>
      <c r="M56" s="61">
        <v>22.31</v>
      </c>
      <c r="N56" s="58">
        <f>+L56*I56</f>
        <v>2.3568000000000002</v>
      </c>
      <c r="O56" s="58">
        <f>+N56*$O$42</f>
        <v>2.3568000000000002</v>
      </c>
      <c r="P56" s="58">
        <f>+M56*J56</f>
        <v>0.33464999999999995</v>
      </c>
      <c r="Q56" s="58">
        <f>+O56-P56</f>
        <v>2.0221500000000003</v>
      </c>
      <c r="R56" s="58"/>
      <c r="S56" s="58"/>
      <c r="T56" s="58">
        <f>$K56*$C$38</f>
        <v>0.48840000000000006</v>
      </c>
      <c r="U56" s="82">
        <f>+V56-SUM(Q59:T59)</f>
        <v>1.0742420335592495</v>
      </c>
      <c r="V56" s="62">
        <v>4.7249070335592496</v>
      </c>
      <c r="W56" s="58">
        <f>+V56</f>
        <v>4.7249070335592496</v>
      </c>
      <c r="X56" s="63"/>
      <c r="Y56" s="60">
        <f>+$I$33</f>
        <v>52</v>
      </c>
      <c r="Z56" s="61">
        <f>+$H$34</f>
        <v>24.05</v>
      </c>
      <c r="AA56" s="64">
        <f>+Y56*I56</f>
        <v>2.496</v>
      </c>
      <c r="AB56" s="58">
        <f>+AA56*$AB$42</f>
        <v>2.496</v>
      </c>
      <c r="AC56" s="64">
        <f>+Z56*J56</f>
        <v>0.36075000000000002</v>
      </c>
      <c r="AD56" s="64">
        <f>+AB56-AC56</f>
        <v>2.1352500000000001</v>
      </c>
      <c r="AE56" s="64"/>
      <c r="AF56" s="64"/>
      <c r="AG56" s="58">
        <f>$K56*$H$38</f>
        <v>0.48840000000000006</v>
      </c>
      <c r="AH56" s="83">
        <f>U56*$AC$38</f>
        <v>1.0742420335592495</v>
      </c>
      <c r="AI56" s="62">
        <f>SUM(AD59:AH59)</f>
        <v>4.8670570335592496</v>
      </c>
      <c r="AJ56" s="58">
        <f>+AI56</f>
        <v>4.8670570335592496</v>
      </c>
      <c r="AK56" s="65"/>
      <c r="AL56" s="66">
        <f>AI56-V56</f>
        <v>0.14215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63.05</v>
      </c>
      <c r="M57" s="61">
        <v>21.87</v>
      </c>
      <c r="N57" s="58">
        <f>+L57*I57</f>
        <v>0.5674499999999999</v>
      </c>
      <c r="O57" s="58">
        <f>+N57*$O$42</f>
        <v>0.5674499999999999</v>
      </c>
      <c r="P57" s="58">
        <f>+M57*J57</f>
        <v>1.0934999999999973E-2</v>
      </c>
      <c r="Q57" s="58">
        <f>+O57-P57</f>
        <v>0.55651499999999987</v>
      </c>
      <c r="R57" s="58"/>
      <c r="S57" s="58"/>
      <c r="T57" s="58">
        <f>$K57*$C$38</f>
        <v>0.12580000000000002</v>
      </c>
      <c r="U57" s="58"/>
      <c r="V57" s="62"/>
      <c r="W57" s="58"/>
      <c r="X57" s="63"/>
      <c r="Y57" s="60">
        <f>+$H$37</f>
        <v>66.3</v>
      </c>
      <c r="Z57" s="61">
        <f>+$H$35</f>
        <v>22.27</v>
      </c>
      <c r="AA57" s="64">
        <f>+Y57*I57</f>
        <v>0.5966999999999999</v>
      </c>
      <c r="AB57" s="58">
        <f>+AA57*$AB$42</f>
        <v>0.5966999999999999</v>
      </c>
      <c r="AC57" s="64">
        <f>+Z57*J57</f>
        <v>1.1134999999999971E-2</v>
      </c>
      <c r="AD57" s="64">
        <f>+AB57-AC57</f>
        <v>0.58556499999999989</v>
      </c>
      <c r="AE57" s="64"/>
      <c r="AF57" s="64"/>
      <c r="AG57" s="58">
        <f>$K57*$H$38</f>
        <v>0.12580000000000002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3.0364649999999997</v>
      </c>
      <c r="R59" s="79">
        <f>SUM(R56:R58)</f>
        <v>0</v>
      </c>
      <c r="S59" s="79">
        <f>SUM(S56:S58)</f>
        <v>0</v>
      </c>
      <c r="T59" s="79">
        <f>SUM(T56:T58)</f>
        <v>0.61420000000000008</v>
      </c>
      <c r="U59" s="79">
        <f>SUM(U56:U58)</f>
        <v>1.0742420335592495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3.1786149999999997</v>
      </c>
      <c r="AE59" s="79">
        <f>SUM(AE56:AE58)</f>
        <v>0</v>
      </c>
      <c r="AF59" s="79">
        <f>SUM(AF56:AF58)</f>
        <v>0</v>
      </c>
      <c r="AG59" s="79">
        <f>SUM(AG56:AG58)</f>
        <v>0.61420000000000008</v>
      </c>
      <c r="AH59" s="79">
        <f>SUM(AH56:AH58)</f>
        <v>1.0742420335592495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0.64265073967236253</v>
      </c>
      <c r="R60" s="67">
        <f>+R59/$V$56</f>
        <v>0</v>
      </c>
      <c r="S60" s="67">
        <f>+S59/$V$56</f>
        <v>0</v>
      </c>
      <c r="T60" s="67">
        <f>+T59/$V$56</f>
        <v>0.12999197563837064</v>
      </c>
      <c r="U60" s="67">
        <f>+U59/$V$56</f>
        <v>0.22735728468926683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0.65308768277890872</v>
      </c>
      <c r="AE60" s="67">
        <f>+AE59/$AI$56</f>
        <v>0</v>
      </c>
      <c r="AF60" s="67">
        <f>+AF59/$AI$56</f>
        <v>0</v>
      </c>
      <c r="AG60" s="67">
        <f>+AG59/$AI$56</f>
        <v>0.1261953570227303</v>
      </c>
      <c r="AH60" s="67">
        <f>+AH59/$AI$56</f>
        <v>0.22071696019836093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49.1</v>
      </c>
      <c r="M61" s="61">
        <v>22.31</v>
      </c>
      <c r="N61" s="58">
        <f>+L61*I61</f>
        <v>2.3568000000000002</v>
      </c>
      <c r="O61" s="58">
        <f>+N61*$O$42</f>
        <v>2.3568000000000002</v>
      </c>
      <c r="P61" s="58">
        <f>+M61*J61</f>
        <v>0.33464999999999995</v>
      </c>
      <c r="Q61" s="58">
        <f>+O61-P61</f>
        <v>2.0221500000000003</v>
      </c>
      <c r="R61" s="58"/>
      <c r="S61" s="58"/>
      <c r="T61" s="58">
        <f>$K61*$C$38</f>
        <v>0.48840000000000006</v>
      </c>
      <c r="U61" s="82">
        <f>+V61-SUM(Q64:T64)</f>
        <v>1.0846965335592511</v>
      </c>
      <c r="V61" s="62">
        <v>4.7353615335592512</v>
      </c>
      <c r="W61" s="58">
        <f>+V61</f>
        <v>4.7353615335592512</v>
      </c>
      <c r="X61" s="63"/>
      <c r="Y61" s="60">
        <f>+$I$33</f>
        <v>52</v>
      </c>
      <c r="Z61" s="61">
        <f>+$H$34</f>
        <v>24.05</v>
      </c>
      <c r="AA61" s="64">
        <f>+Y61*I61</f>
        <v>2.496</v>
      </c>
      <c r="AB61" s="58">
        <f>+AA61*$AB$42</f>
        <v>2.496</v>
      </c>
      <c r="AC61" s="64">
        <f>+Z61*J61</f>
        <v>0.36075000000000002</v>
      </c>
      <c r="AD61" s="64">
        <f>+AB61-AC61</f>
        <v>2.1352500000000001</v>
      </c>
      <c r="AE61" s="64"/>
      <c r="AF61" s="64"/>
      <c r="AG61" s="58">
        <f>$K61*$H$38</f>
        <v>0.48840000000000006</v>
      </c>
      <c r="AH61" s="83">
        <f>U61*$AC$38</f>
        <v>1.0846965335592511</v>
      </c>
      <c r="AI61" s="62">
        <f>SUM(AD64:AH64)</f>
        <v>4.8775115335592512</v>
      </c>
      <c r="AJ61" s="58">
        <f>+AI61</f>
        <v>4.8775115335592512</v>
      </c>
      <c r="AK61" s="65"/>
      <c r="AL61" s="66">
        <f>AI61-V61</f>
        <v>0.14215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63.05</v>
      </c>
      <c r="M62" s="61">
        <v>21.87</v>
      </c>
      <c r="N62" s="58">
        <f>+L62*I62</f>
        <v>0.5674499999999999</v>
      </c>
      <c r="O62" s="58">
        <f>+N62*$O$42</f>
        <v>0.5674499999999999</v>
      </c>
      <c r="P62" s="58">
        <f>+M62*J62</f>
        <v>1.0934999999999973E-2</v>
      </c>
      <c r="Q62" s="58">
        <f>+O62-P62</f>
        <v>0.55651499999999987</v>
      </c>
      <c r="R62" s="58"/>
      <c r="S62" s="58"/>
      <c r="T62" s="58">
        <f>$K62*$C$38</f>
        <v>0.12580000000000002</v>
      </c>
      <c r="U62" s="58"/>
      <c r="V62" s="62"/>
      <c r="W62" s="58"/>
      <c r="X62" s="63"/>
      <c r="Y62" s="60">
        <f>+$H$37</f>
        <v>66.3</v>
      </c>
      <c r="Z62" s="61">
        <f>+$H$35</f>
        <v>22.27</v>
      </c>
      <c r="AA62" s="64">
        <f>+Y62*I62</f>
        <v>0.5966999999999999</v>
      </c>
      <c r="AB62" s="58">
        <f>+AA62*$AB$42</f>
        <v>0.5966999999999999</v>
      </c>
      <c r="AC62" s="64">
        <f>+Z62*J62</f>
        <v>1.1134999999999971E-2</v>
      </c>
      <c r="AD62" s="64">
        <f>+AB62-AC62</f>
        <v>0.58556499999999989</v>
      </c>
      <c r="AE62" s="64"/>
      <c r="AF62" s="64"/>
      <c r="AG62" s="58">
        <f>$K62*$H$38</f>
        <v>0.12580000000000002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3.0364649999999997</v>
      </c>
      <c r="R64" s="79">
        <f>SUM(R61:R63)</f>
        <v>0</v>
      </c>
      <c r="S64" s="79">
        <f>SUM(S61:S63)</f>
        <v>0</v>
      </c>
      <c r="T64" s="79">
        <f>SUM(T61:T63)</f>
        <v>0.61420000000000008</v>
      </c>
      <c r="U64" s="79">
        <f>SUM(U61:U63)</f>
        <v>1.0846965335592511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3.1786149999999997</v>
      </c>
      <c r="AE64" s="79">
        <f>SUM(AE61:AE63)</f>
        <v>0</v>
      </c>
      <c r="AF64" s="79">
        <f>SUM(AF61:AF63)</f>
        <v>0</v>
      </c>
      <c r="AG64" s="79">
        <f>SUM(AG61:AG63)</f>
        <v>0.61420000000000008</v>
      </c>
      <c r="AH64" s="79">
        <f>SUM(AH61:AH63)</f>
        <v>1.0846965335592511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0.64123192674534701</v>
      </c>
      <c r="R65" s="67">
        <f>+R64/$V$61</f>
        <v>0</v>
      </c>
      <c r="S65" s="67">
        <f>+S64/$V$61</f>
        <v>0</v>
      </c>
      <c r="T65" s="67">
        <f>+T64/$V$61</f>
        <v>0.12970498570113345</v>
      </c>
      <c r="U65" s="67">
        <f>+U64/$V$61</f>
        <v>0.22906308755351951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0.65168784904553145</v>
      </c>
      <c r="AE65" s="67">
        <f>+AE64/$AI$61</f>
        <v>0</v>
      </c>
      <c r="AF65" s="67">
        <f>+AF64/$AI$61</f>
        <v>0</v>
      </c>
      <c r="AG65" s="67">
        <f>+AG64/$AI$61</f>
        <v>0.12592486881354473</v>
      </c>
      <c r="AH65" s="67">
        <f>+AH64/$AI$61</f>
        <v>0.22238728214092379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49.1</v>
      </c>
      <c r="M66" s="61">
        <v>22.31</v>
      </c>
      <c r="N66" s="58">
        <f>+L66*I66</f>
        <v>2.3568000000000002</v>
      </c>
      <c r="O66" s="58">
        <f>+N66*$O$42</f>
        <v>2.3568000000000002</v>
      </c>
      <c r="P66" s="58">
        <f>+M66*J66</f>
        <v>0.33464999999999995</v>
      </c>
      <c r="Q66" s="58">
        <f>+O66-P66</f>
        <v>2.0221500000000003</v>
      </c>
      <c r="R66" s="58"/>
      <c r="S66" s="58"/>
      <c r="T66" s="58">
        <f>$K66*$C$38</f>
        <v>0.48840000000000006</v>
      </c>
      <c r="U66" s="82">
        <f>+V66-SUM(Q69:T69)</f>
        <v>1.0742420335592495</v>
      </c>
      <c r="V66" s="62">
        <v>4.7249070335592496</v>
      </c>
      <c r="W66" s="58">
        <f>+V66</f>
        <v>4.7249070335592496</v>
      </c>
      <c r="X66" s="63"/>
      <c r="Y66" s="60">
        <f>+$I$33</f>
        <v>52</v>
      </c>
      <c r="Z66" s="61">
        <f>+$H$34</f>
        <v>24.05</v>
      </c>
      <c r="AA66" s="64">
        <f>+Y66*I66</f>
        <v>2.496</v>
      </c>
      <c r="AB66" s="58">
        <f>+AA66*$AB$42</f>
        <v>2.496</v>
      </c>
      <c r="AC66" s="64">
        <f>+Z66*J66</f>
        <v>0.36075000000000002</v>
      </c>
      <c r="AD66" s="64">
        <f>+AB66-AC66</f>
        <v>2.1352500000000001</v>
      </c>
      <c r="AE66" s="64"/>
      <c r="AF66" s="64"/>
      <c r="AG66" s="58">
        <f>$K66*$H$38</f>
        <v>0.48840000000000006</v>
      </c>
      <c r="AH66" s="83">
        <f>U66*$AC$38</f>
        <v>1.0742420335592495</v>
      </c>
      <c r="AI66" s="62">
        <f>SUM(AD69:AH69)</f>
        <v>4.8670570335592496</v>
      </c>
      <c r="AJ66" s="58">
        <f>+AI66</f>
        <v>4.8670570335592496</v>
      </c>
      <c r="AK66" s="65"/>
      <c r="AL66" s="66">
        <f>AI66-V66</f>
        <v>0.14215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63.05</v>
      </c>
      <c r="M67" s="61">
        <v>21.87</v>
      </c>
      <c r="N67" s="58">
        <f>+L67*I67</f>
        <v>0.5674499999999999</v>
      </c>
      <c r="O67" s="58">
        <f>+N67*$O$42</f>
        <v>0.5674499999999999</v>
      </c>
      <c r="P67" s="58">
        <f>+M67*J67</f>
        <v>1.0934999999999973E-2</v>
      </c>
      <c r="Q67" s="58">
        <f>+O67-P67</f>
        <v>0.55651499999999987</v>
      </c>
      <c r="R67" s="58"/>
      <c r="S67" s="58"/>
      <c r="T67" s="58">
        <f>$K67*$C$38</f>
        <v>0.12580000000000002</v>
      </c>
      <c r="U67" s="58"/>
      <c r="V67" s="62"/>
      <c r="W67" s="58"/>
      <c r="X67" s="63"/>
      <c r="Y67" s="60">
        <f>+$H$37</f>
        <v>66.3</v>
      </c>
      <c r="Z67" s="61">
        <f>+$H$35</f>
        <v>22.27</v>
      </c>
      <c r="AA67" s="64">
        <f>+Y67*I67</f>
        <v>0.5966999999999999</v>
      </c>
      <c r="AB67" s="58">
        <f>+AA67*$AB$42</f>
        <v>0.5966999999999999</v>
      </c>
      <c r="AC67" s="64">
        <f>+Z67*J67</f>
        <v>1.1134999999999971E-2</v>
      </c>
      <c r="AD67" s="64">
        <f>+AB67-AC67</f>
        <v>0.58556499999999989</v>
      </c>
      <c r="AE67" s="64"/>
      <c r="AF67" s="64"/>
      <c r="AG67" s="58">
        <f>$K67*$H$38</f>
        <v>0.12580000000000002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3.0364649999999997</v>
      </c>
      <c r="R69" s="79">
        <f>SUM(R66:R68)</f>
        <v>0</v>
      </c>
      <c r="S69" s="79">
        <f>SUM(S66:S68)</f>
        <v>0</v>
      </c>
      <c r="T69" s="79">
        <f>SUM(T66:T68)</f>
        <v>0.61420000000000008</v>
      </c>
      <c r="U69" s="79">
        <f>SUM(U66:U68)</f>
        <v>1.0742420335592495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3.1786149999999997</v>
      </c>
      <c r="AE69" s="79">
        <f>SUM(AE66:AE68)</f>
        <v>0</v>
      </c>
      <c r="AF69" s="79">
        <f>SUM(AF66:AF68)</f>
        <v>0</v>
      </c>
      <c r="AG69" s="79">
        <f>SUM(AG66:AG68)</f>
        <v>0.61420000000000008</v>
      </c>
      <c r="AH69" s="79">
        <f>SUM(AH66:AH68)</f>
        <v>1.0742420335592495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0.64265073967236253</v>
      </c>
      <c r="R70" s="67">
        <f>+R69/$V$66</f>
        <v>0</v>
      </c>
      <c r="S70" s="67">
        <f>+S69/$V$66</f>
        <v>0</v>
      </c>
      <c r="T70" s="67">
        <f>+T69/$V$66</f>
        <v>0.12999197563837064</v>
      </c>
      <c r="U70" s="67">
        <f>+U69/$V$66</f>
        <v>0.22735728468926683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0.65308768277890872</v>
      </c>
      <c r="AE70" s="67">
        <f>+AE69/$AI$66</f>
        <v>0</v>
      </c>
      <c r="AF70" s="67">
        <f>+AF69/$AI$66</f>
        <v>0</v>
      </c>
      <c r="AG70" s="67">
        <f>+AG69/$AI$66</f>
        <v>0.1261953570227303</v>
      </c>
      <c r="AH70" s="67">
        <f>+AH69/$AI$66</f>
        <v>0.22071696019836093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49.1</v>
      </c>
      <c r="M71" s="61">
        <v>22.31</v>
      </c>
      <c r="N71" s="58">
        <f>+L71*I71</f>
        <v>2.3568000000000002</v>
      </c>
      <c r="O71" s="58">
        <f>+N71*$O$42</f>
        <v>2.3568000000000002</v>
      </c>
      <c r="P71" s="58">
        <f>+M71*J71</f>
        <v>0.33464999999999995</v>
      </c>
      <c r="Q71" s="58">
        <f>+O71-P71</f>
        <v>2.0221500000000003</v>
      </c>
      <c r="R71" s="58"/>
      <c r="S71" s="58"/>
      <c r="T71" s="58">
        <f>$K71*$C$38</f>
        <v>0.48840000000000006</v>
      </c>
      <c r="U71" s="82">
        <f>+V71-SUM(Q76:T76)</f>
        <v>0.99557104745499991</v>
      </c>
      <c r="V71" s="62">
        <v>4.9046860474549998</v>
      </c>
      <c r="W71" s="58">
        <f>+V71</f>
        <v>4.9046860474549998</v>
      </c>
      <c r="X71" s="63"/>
      <c r="Y71" s="60">
        <f>+$I$33</f>
        <v>52</v>
      </c>
      <c r="Z71" s="61">
        <f>+$H$34</f>
        <v>24.05</v>
      </c>
      <c r="AA71" s="64">
        <f>+Y71*I71</f>
        <v>2.496</v>
      </c>
      <c r="AB71" s="58">
        <f>+AA71*$AB$42</f>
        <v>2.496</v>
      </c>
      <c r="AC71" s="64">
        <f>+Z71*J71</f>
        <v>0.36075000000000002</v>
      </c>
      <c r="AD71" s="64">
        <f>+AB71-AC71</f>
        <v>2.1352500000000001</v>
      </c>
      <c r="AE71" s="64"/>
      <c r="AF71" s="64"/>
      <c r="AG71" s="58">
        <f>$K71*$H$38</f>
        <v>0.48840000000000006</v>
      </c>
      <c r="AH71" s="83">
        <f>U71*$AC$38</f>
        <v>0.99557104745499991</v>
      </c>
      <c r="AI71" s="62">
        <f>SUM(AD76:AH76)</f>
        <v>5.0647460474549995</v>
      </c>
      <c r="AJ71" s="58">
        <f>+AI71</f>
        <v>5.0647460474549995</v>
      </c>
      <c r="AK71" s="65"/>
      <c r="AL71" s="66">
        <f>AI71-V71</f>
        <v>0.16005999999999965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63.05</v>
      </c>
      <c r="M72" s="61">
        <v>21.87</v>
      </c>
      <c r="N72" s="58">
        <f>+L72*I72</f>
        <v>0.5674499999999999</v>
      </c>
      <c r="O72" s="58">
        <f>+N72*$O$42</f>
        <v>0.5674499999999999</v>
      </c>
      <c r="P72" s="58">
        <f>+M72*J72</f>
        <v>1.0934999999999973E-2</v>
      </c>
      <c r="Q72" s="58">
        <f>+O72-P72</f>
        <v>0.55651499999999987</v>
      </c>
      <c r="R72" s="58"/>
      <c r="S72" s="58"/>
      <c r="T72" s="58">
        <f>$K72*$C$38</f>
        <v>0.12580000000000002</v>
      </c>
      <c r="U72" s="58"/>
      <c r="V72" s="62">
        <v>4.9046860474549998</v>
      </c>
      <c r="W72" s="58">
        <f>+V72</f>
        <v>4.9046860474549998</v>
      </c>
      <c r="X72" s="63"/>
      <c r="Y72" s="60">
        <f>+$H$37</f>
        <v>66.3</v>
      </c>
      <c r="Z72" s="61">
        <f>+$H$35</f>
        <v>22.27</v>
      </c>
      <c r="AA72" s="64">
        <f>+Y72*I72</f>
        <v>0.5966999999999999</v>
      </c>
      <c r="AB72" s="58">
        <f>+AA72*$AB$42</f>
        <v>0.5966999999999999</v>
      </c>
      <c r="AC72" s="64">
        <f>+Z72*J72</f>
        <v>1.1134999999999971E-2</v>
      </c>
      <c r="AD72" s="64">
        <f>+AB72-AC72</f>
        <v>0.58556499999999989</v>
      </c>
      <c r="AE72" s="64"/>
      <c r="AF72" s="64"/>
      <c r="AG72" s="58">
        <f>$K72*$H$38</f>
        <v>0.12580000000000002</v>
      </c>
      <c r="AH72" s="64"/>
      <c r="AI72" s="62">
        <f>+AI71</f>
        <v>5.0647460474549995</v>
      </c>
      <c r="AJ72" s="58">
        <f>+AI72</f>
        <v>5.0647460474549995</v>
      </c>
      <c r="AK72" s="65"/>
      <c r="AL72" s="66">
        <f>AI72-V72</f>
        <v>0.16005999999999965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50.1</v>
      </c>
      <c r="M73" s="61">
        <v>22.31</v>
      </c>
      <c r="N73" s="58">
        <f>+L73*I73</f>
        <v>0.12525</v>
      </c>
      <c r="O73" s="58">
        <f>+N73*$O$42</f>
        <v>0.12525</v>
      </c>
      <c r="P73" s="58">
        <f>+M73*J73</f>
        <v>2.231E-2</v>
      </c>
      <c r="Q73" s="58">
        <f>+O73-P73</f>
        <v>0.10294</v>
      </c>
      <c r="R73" s="58"/>
      <c r="S73" s="58"/>
      <c r="T73" s="58"/>
      <c r="U73" s="58"/>
      <c r="V73" s="62"/>
      <c r="W73" s="58"/>
      <c r="X73" s="63"/>
      <c r="Y73" s="60">
        <f>+$H$33</f>
        <v>53</v>
      </c>
      <c r="Z73" s="61">
        <f>+$H$34</f>
        <v>24.05</v>
      </c>
      <c r="AA73" s="64">
        <f>+Y73*I73</f>
        <v>0.13250000000000001</v>
      </c>
      <c r="AB73" s="58">
        <f>+AA73*$AB$42</f>
        <v>0.13250000000000001</v>
      </c>
      <c r="AC73" s="64">
        <f>+Z73*J73</f>
        <v>2.4050000000000002E-2</v>
      </c>
      <c r="AD73" s="64">
        <f>+AB73-AC73</f>
        <v>0.10845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0.38440999999999997</v>
      </c>
      <c r="O74" s="58">
        <f>+N74*$O$42</f>
        <v>0.38440999999999997</v>
      </c>
      <c r="P74" s="58"/>
      <c r="Q74" s="58">
        <f>+O74-P74</f>
        <v>0.38440999999999997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0.39681</v>
      </c>
      <c r="AB74" s="58">
        <f>+AA74*$AB$42</f>
        <v>0.39681</v>
      </c>
      <c r="AC74" s="58"/>
      <c r="AD74" s="58">
        <f>+AB74-AC74</f>
        <v>0.39681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3.2949149999999996</v>
      </c>
      <c r="R76" s="79">
        <f>SUM(R71:R75)</f>
        <v>0</v>
      </c>
      <c r="S76" s="79">
        <f>SUM(S71:S75)</f>
        <v>0</v>
      </c>
      <c r="T76" s="79">
        <f>SUM(T71:T75)</f>
        <v>0.61420000000000008</v>
      </c>
      <c r="U76" s="79">
        <f>SUM(U71:U75)</f>
        <v>0.99557104745499991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3.4549749999999997</v>
      </c>
      <c r="AE76" s="79">
        <f>SUM(AE71:AE75)</f>
        <v>0</v>
      </c>
      <c r="AF76" s="79">
        <f>SUM(AF71:AF75)</f>
        <v>0</v>
      </c>
      <c r="AG76" s="79">
        <f>SUM(AG71:AG75)</f>
        <v>0.61420000000000008</v>
      </c>
      <c r="AH76" s="79">
        <f>SUM(AH71:AH75)</f>
        <v>0.99557104745499991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0.69735022860713436</v>
      </c>
      <c r="R77" s="67">
        <f>+R76/$V$66</f>
        <v>0</v>
      </c>
      <c r="S77" s="67">
        <f>+S76/$V$66</f>
        <v>0</v>
      </c>
      <c r="T77" s="67">
        <f>+T76/$V$66</f>
        <v>0.12999197563837064</v>
      </c>
      <c r="U77" s="67">
        <f>+U76/$V$66</f>
        <v>0.21070701293884317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0.70986942954999588</v>
      </c>
      <c r="AE77" s="67">
        <f>+AE76/$AI$66</f>
        <v>0</v>
      </c>
      <c r="AF77" s="67">
        <f>+AF76/$AI$66</f>
        <v>0</v>
      </c>
      <c r="AG77" s="67">
        <f>+AG76/$AI$66</f>
        <v>0.1261953570227303</v>
      </c>
      <c r="AH77" s="67">
        <f>+AH76/$AI$66</f>
        <v>0.20455298563184182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49.1</v>
      </c>
      <c r="M78" s="61">
        <v>22.31</v>
      </c>
      <c r="N78" s="58">
        <f>+L78*I78</f>
        <v>0.56955999999999996</v>
      </c>
      <c r="O78" s="58">
        <f>+N78*$O$42</f>
        <v>0.56955999999999996</v>
      </c>
      <c r="P78" s="58">
        <f>+M78*J78</f>
        <v>0.13385999999999998</v>
      </c>
      <c r="Q78" s="58">
        <f>+O78-P78</f>
        <v>0.43569999999999998</v>
      </c>
      <c r="R78" s="58"/>
      <c r="S78" s="58"/>
      <c r="T78" s="58"/>
      <c r="U78" s="82">
        <f>+V78-SUM(Q79:T79)</f>
        <v>0.41310356855999975</v>
      </c>
      <c r="V78" s="62">
        <v>0.84880356855999972</v>
      </c>
      <c r="W78" s="58">
        <f>+V78</f>
        <v>0.84880356855999972</v>
      </c>
      <c r="X78" s="63"/>
      <c r="Y78" s="60">
        <f>+$I$33</f>
        <v>52</v>
      </c>
      <c r="Z78" s="61">
        <f>+$H$34</f>
        <v>24.05</v>
      </c>
      <c r="AA78" s="64">
        <f>+Y78*I78</f>
        <v>0.60319999999999996</v>
      </c>
      <c r="AB78" s="58">
        <f>+AA78*$AB$42</f>
        <v>0.60319999999999996</v>
      </c>
      <c r="AC78" s="64">
        <f>+Z78*J78</f>
        <v>0.14429999999999998</v>
      </c>
      <c r="AD78" s="64">
        <f>+AB78-AC78</f>
        <v>0.45889999999999997</v>
      </c>
      <c r="AE78" s="64"/>
      <c r="AF78" s="64"/>
      <c r="AG78" s="64"/>
      <c r="AH78" s="83">
        <f>U78*$AC$38</f>
        <v>0.41310356855999975</v>
      </c>
      <c r="AI78" s="62">
        <f>SUM(AD79:AH79)</f>
        <v>0.87200356855999972</v>
      </c>
      <c r="AJ78" s="58">
        <f>+AI78</f>
        <v>0.87200356855999972</v>
      </c>
      <c r="AK78" s="65"/>
      <c r="AL78" s="66">
        <f>AI78-V78</f>
        <v>2.3199999999999998E-2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0.43569999999999998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0.41310356855999975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0.45889999999999997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0.41310356855999975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0.11428434478852061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0.10835728864512112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0.11698811506278876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0.10531315713999978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50.1</v>
      </c>
      <c r="M81" s="61">
        <v>22.31</v>
      </c>
      <c r="N81" s="58">
        <f>+L81*I81</f>
        <v>2.3046000000000002</v>
      </c>
      <c r="O81" s="58">
        <f>+N81*$O$42</f>
        <v>2.3046000000000002</v>
      </c>
      <c r="P81" s="58">
        <f>+M81*J81</f>
        <v>0.33464999999999995</v>
      </c>
      <c r="Q81" s="58">
        <f>+O81-P81</f>
        <v>1.9699500000000003</v>
      </c>
      <c r="R81" s="58"/>
      <c r="S81" s="58"/>
      <c r="T81" s="58"/>
      <c r="U81" s="82">
        <f>+V81-SUM(Q82:T82)</f>
        <v>0.61927208420000124</v>
      </c>
      <c r="V81" s="62">
        <v>2.5892220842000016</v>
      </c>
      <c r="W81" s="58">
        <f>+V81</f>
        <v>2.5892220842000016</v>
      </c>
      <c r="X81" s="63"/>
      <c r="Y81" s="60">
        <f>+$H$33</f>
        <v>53</v>
      </c>
      <c r="Z81" s="61">
        <f>+$H$34</f>
        <v>24.05</v>
      </c>
      <c r="AA81" s="64">
        <f>+Y81*I81</f>
        <v>2.4380000000000002</v>
      </c>
      <c r="AB81" s="58">
        <f>+AA81*$AB$42</f>
        <v>2.4380000000000002</v>
      </c>
      <c r="AC81" s="64">
        <f>+Z81*J81</f>
        <v>0.36075000000000002</v>
      </c>
      <c r="AD81" s="64">
        <f>+AB81-AC81</f>
        <v>2.0772500000000003</v>
      </c>
      <c r="AE81" s="64"/>
      <c r="AF81" s="64"/>
      <c r="AG81" s="64"/>
      <c r="AH81" s="83">
        <f>U81*$AC$38</f>
        <v>0.61927208420000124</v>
      </c>
      <c r="AI81" s="62">
        <f>SUM(AD82:AH82)</f>
        <v>2.6965220842000015</v>
      </c>
      <c r="AJ81" s="58">
        <f>+AI81</f>
        <v>2.6965220842000015</v>
      </c>
      <c r="AK81" s="65"/>
      <c r="AL81" s="66">
        <f>AI81-V81</f>
        <v>0.10729999999999995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1.9699500000000003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0.61927208420000124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2.0772500000000003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0.61927208420000124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0.51671894655989492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0.16243540139687562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0.52955668340417961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0.15787202841918233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0.799999999999997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50.1</v>
      </c>
      <c r="M84" s="61">
        <v>22.31</v>
      </c>
      <c r="N84" s="58">
        <f>+L84*I84</f>
        <v>1.7799787777777776</v>
      </c>
      <c r="O84" s="58">
        <f>+N84*$O$42</f>
        <v>1.7799787777777776</v>
      </c>
      <c r="P84" s="58">
        <f>+M84*J84</f>
        <v>0.35536524814814807</v>
      </c>
      <c r="Q84" s="58">
        <f>+O84-P84</f>
        <v>1.4246135296296294</v>
      </c>
      <c r="R84" s="58"/>
      <c r="S84" s="58"/>
      <c r="T84" s="58">
        <f>$K84*$C$39</f>
        <v>0.29399999999999998</v>
      </c>
      <c r="U84" s="82">
        <f>+V84-SUM(Q88:T88)</f>
        <v>4.7237092209742482</v>
      </c>
      <c r="V84" s="62">
        <v>11.289609590603877</v>
      </c>
      <c r="W84" s="58">
        <f>+V84</f>
        <v>11.289609590603877</v>
      </c>
      <c r="X84" s="63"/>
      <c r="Y84" s="60">
        <f>+$H$33</f>
        <v>53</v>
      </c>
      <c r="Z84" s="61">
        <f>+$H$34</f>
        <v>24.05</v>
      </c>
      <c r="AA84" s="64">
        <f>+Y84*I84</f>
        <v>1.8830114814814813</v>
      </c>
      <c r="AB84" s="58">
        <f>+AA84*$AB$42</f>
        <v>1.8830114814814813</v>
      </c>
      <c r="AC84" s="64">
        <f>+Z84*J84</f>
        <v>0.38308087037037031</v>
      </c>
      <c r="AD84" s="64">
        <f>+AB84-AC84</f>
        <v>1.499930611111111</v>
      </c>
      <c r="AE84" s="64"/>
      <c r="AF84" s="64"/>
      <c r="AG84" s="58">
        <f>$K84*$H$39</f>
        <v>0.29399999999999998</v>
      </c>
      <c r="AH84" s="83">
        <f>U84*$AC$38</f>
        <v>4.7237092209742482</v>
      </c>
      <c r="AI84" s="62">
        <f>SUM(AD88:AH88)</f>
        <v>11.544947672085357</v>
      </c>
      <c r="AJ84" s="58">
        <f>+AI84</f>
        <v>11.544947672085357</v>
      </c>
      <c r="AK84" s="65"/>
      <c r="AL84" s="66">
        <f>AI84-V84</f>
        <v>0.25533808148147941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8.1" customHeight="1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63.05</v>
      </c>
      <c r="M85" s="61">
        <v>21.87</v>
      </c>
      <c r="N85" s="58">
        <f>+L85*I85</f>
        <v>2.6493609999999999</v>
      </c>
      <c r="O85" s="58">
        <f>+N85*$O$42</f>
        <v>2.6493609999999999</v>
      </c>
      <c r="P85" s="58">
        <f>+M85*J85</f>
        <v>0.28780920000000004</v>
      </c>
      <c r="Q85" s="58">
        <f>+O85-P85</f>
        <v>2.3615518</v>
      </c>
      <c r="R85" s="58"/>
      <c r="S85" s="58"/>
      <c r="T85" s="58"/>
      <c r="U85" s="58"/>
      <c r="V85" s="62">
        <v>11.289609590603877</v>
      </c>
      <c r="W85" s="58">
        <f>+V85</f>
        <v>11.289609590603877</v>
      </c>
      <c r="X85" s="63"/>
      <c r="Y85" s="60">
        <f>+$H$37</f>
        <v>66.3</v>
      </c>
      <c r="Z85" s="61">
        <f>+$H$35</f>
        <v>22.27</v>
      </c>
      <c r="AA85" s="64">
        <f>+Y85*I85</f>
        <v>2.7859259999999999</v>
      </c>
      <c r="AB85" s="58">
        <f>+AA85*$AB$42</f>
        <v>2.7859259999999999</v>
      </c>
      <c r="AC85" s="64">
        <f>+Z85*J85</f>
        <v>0.29307320000000003</v>
      </c>
      <c r="AD85" s="64">
        <f>+AB85-AC85</f>
        <v>2.4928527999999996</v>
      </c>
      <c r="AE85" s="64"/>
      <c r="AF85" s="64"/>
      <c r="AG85" s="58"/>
      <c r="AH85" s="64"/>
      <c r="AI85" s="62">
        <f>+AI84</f>
        <v>11.544947672085357</v>
      </c>
      <c r="AJ85" s="58">
        <f>+AI85</f>
        <v>11.544947672085357</v>
      </c>
      <c r="AK85" s="65"/>
      <c r="AL85" s="66">
        <f>AI85-V85</f>
        <v>0.25533808148147941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56.53</v>
      </c>
      <c r="M87" s="61">
        <v>22.31</v>
      </c>
      <c r="N87" s="58">
        <f>+L87*I87</f>
        <v>1.0175399999999999</v>
      </c>
      <c r="O87" s="58">
        <f>+N87*$O$42</f>
        <v>1.0175399999999999</v>
      </c>
      <c r="P87" s="58">
        <f>+M87*J87</f>
        <v>4.4619999999999958E-2</v>
      </c>
      <c r="Q87" s="58">
        <f>+O87-P87</f>
        <v>0.9729199999999999</v>
      </c>
      <c r="R87" s="58"/>
      <c r="S87" s="58"/>
      <c r="T87" s="58"/>
      <c r="U87" s="58"/>
      <c r="V87" s="62"/>
      <c r="W87" s="58"/>
      <c r="X87" s="63"/>
      <c r="Y87" s="60">
        <f>+$H$36</f>
        <v>59.43</v>
      </c>
      <c r="Z87" s="61">
        <f>+$H$34</f>
        <v>24.05</v>
      </c>
      <c r="AA87" s="64">
        <f>+Y87*I87</f>
        <v>1.0697399999999999</v>
      </c>
      <c r="AB87" s="58">
        <f>+AA87*$AB$42</f>
        <v>1.0697399999999999</v>
      </c>
      <c r="AC87" s="64">
        <f>+Z87*J87</f>
        <v>4.8099999999999962E-2</v>
      </c>
      <c r="AD87" s="64">
        <f>+AB87-AC87</f>
        <v>1.0216399999999999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6.2719003696296296</v>
      </c>
      <c r="R88" s="79">
        <f>SUM(R84:R87)</f>
        <v>0</v>
      </c>
      <c r="S88" s="79">
        <f>SUM(S84:S87)</f>
        <v>0</v>
      </c>
      <c r="T88" s="79">
        <f>SUM(T84:T87)</f>
        <v>0.29399999999999998</v>
      </c>
      <c r="U88" s="79">
        <f>SUM(U84:U87)</f>
        <v>4.7237092209742482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6.5272384511111099</v>
      </c>
      <c r="AE88" s="79">
        <f>SUM(AE84:AE87)</f>
        <v>0</v>
      </c>
      <c r="AF88" s="79">
        <f>SUM(AF84:AF87)</f>
        <v>0</v>
      </c>
      <c r="AG88" s="79">
        <f>SUM(AG84:AG87)</f>
        <v>0.29399999999999998</v>
      </c>
      <c r="AH88" s="79">
        <f>SUM(AH84:AH87)</f>
        <v>4.7237092209742482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1.3274124390348137</v>
      </c>
      <c r="R89" s="67">
        <f>+R88/$V$66</f>
        <v>0</v>
      </c>
      <c r="S89" s="67">
        <f>+S88/$V$66</f>
        <v>0</v>
      </c>
      <c r="T89" s="67">
        <f>+T88/$V$66</f>
        <v>6.2223446495735857E-2</v>
      </c>
      <c r="U89" s="67">
        <f>+U88/$V$66</f>
        <v>0.99974648970307911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1.3411058070831317</v>
      </c>
      <c r="AE89" s="67">
        <f>+AE88/$AI$66</f>
        <v>0</v>
      </c>
      <c r="AF89" s="67">
        <f>+AF88/$AI$66</f>
        <v>0</v>
      </c>
      <c r="AG89" s="67">
        <f>+AG88/$AI$66</f>
        <v>6.0406113586262938E-2</v>
      </c>
      <c r="AH89" s="67">
        <f>+AH88/$AI$66</f>
        <v>0.97054733248519753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49.1</v>
      </c>
      <c r="M90" s="61">
        <v>22.31</v>
      </c>
      <c r="N90" s="58">
        <f>+L90*I90</f>
        <v>2.3568000000000002</v>
      </c>
      <c r="O90" s="58">
        <f>+N90*$O$42</f>
        <v>2.3568000000000002</v>
      </c>
      <c r="P90" s="58">
        <f>+M90*J90</f>
        <v>0.33464999999999995</v>
      </c>
      <c r="Q90" s="58">
        <f>+O90-P90</f>
        <v>2.0221500000000003</v>
      </c>
      <c r="R90" s="58"/>
      <c r="S90" s="58"/>
      <c r="T90" s="58">
        <f>$K90*$C$38</f>
        <v>0.48840000000000006</v>
      </c>
      <c r="U90" s="82">
        <f>+V90-SUM(Q95:T95)</f>
        <v>0.98000193200500085</v>
      </c>
      <c r="V90" s="62">
        <v>4.8891169320050007</v>
      </c>
      <c r="W90" s="58">
        <f>+V90</f>
        <v>4.8891169320050007</v>
      </c>
      <c r="X90" s="63"/>
      <c r="Y90" s="60">
        <f>+$I$33</f>
        <v>52</v>
      </c>
      <c r="Z90" s="61">
        <f>+$H$34</f>
        <v>24.05</v>
      </c>
      <c r="AA90" s="64">
        <f>+Y90*I90</f>
        <v>2.496</v>
      </c>
      <c r="AB90" s="58">
        <f>+AA90*$AB$42</f>
        <v>2.496</v>
      </c>
      <c r="AC90" s="64">
        <f>+Z90*J90</f>
        <v>0.36075000000000002</v>
      </c>
      <c r="AD90" s="64">
        <f>+AB90-AC90</f>
        <v>2.1352500000000001</v>
      </c>
      <c r="AE90" s="64"/>
      <c r="AF90" s="64"/>
      <c r="AG90" s="58">
        <f>$K90*$H$38</f>
        <v>0.48840000000000006</v>
      </c>
      <c r="AH90" s="83">
        <f>U90*$AC$38</f>
        <v>0.98000193200500085</v>
      </c>
      <c r="AI90" s="62">
        <f>SUM(AD95:AH95)</f>
        <v>5.0491769320050004</v>
      </c>
      <c r="AJ90" s="58">
        <f>+AI90</f>
        <v>5.0491769320050004</v>
      </c>
      <c r="AK90" s="65"/>
      <c r="AL90" s="66">
        <f>AI90-V90</f>
        <v>0.16005999999999965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63.05</v>
      </c>
      <c r="M91" s="61">
        <v>21.87</v>
      </c>
      <c r="N91" s="58">
        <f>+L91*I91</f>
        <v>0.5674499999999999</v>
      </c>
      <c r="O91" s="58">
        <f>+N91*$O$42</f>
        <v>0.5674499999999999</v>
      </c>
      <c r="P91" s="58">
        <f>+M91*J91</f>
        <v>1.0934999999999973E-2</v>
      </c>
      <c r="Q91" s="58">
        <f>+O91-P91</f>
        <v>0.55651499999999987</v>
      </c>
      <c r="R91" s="58"/>
      <c r="S91" s="58"/>
      <c r="T91" s="58">
        <f>$K91*$C$38</f>
        <v>0.12580000000000002</v>
      </c>
      <c r="U91" s="58"/>
      <c r="V91" s="62"/>
      <c r="W91" s="58"/>
      <c r="X91" s="63"/>
      <c r="Y91" s="60">
        <f>+$H$37</f>
        <v>66.3</v>
      </c>
      <c r="Z91" s="61">
        <f>+$H$35</f>
        <v>22.27</v>
      </c>
      <c r="AA91" s="64">
        <f>+Y91*I91</f>
        <v>0.5966999999999999</v>
      </c>
      <c r="AB91" s="58">
        <f>+AA91*$AB$42</f>
        <v>0.5966999999999999</v>
      </c>
      <c r="AC91" s="64">
        <f>+Z91*J91</f>
        <v>1.1134999999999971E-2</v>
      </c>
      <c r="AD91" s="64">
        <f>+AB91-AC91</f>
        <v>0.58556499999999989</v>
      </c>
      <c r="AE91" s="64"/>
      <c r="AF91" s="64"/>
      <c r="AG91" s="58">
        <f>$K91*$H$38</f>
        <v>0.12580000000000002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50.1</v>
      </c>
      <c r="M92" s="61">
        <v>22.31</v>
      </c>
      <c r="N92" s="58">
        <f>+L92*I92</f>
        <v>0.12525</v>
      </c>
      <c r="O92" s="58">
        <f>+N92*$O$42</f>
        <v>0.12525</v>
      </c>
      <c r="P92" s="58">
        <f>+M92*J92</f>
        <v>2.231E-2</v>
      </c>
      <c r="Q92" s="58">
        <f>+O92-P92</f>
        <v>0.10294</v>
      </c>
      <c r="R92" s="58"/>
      <c r="S92" s="58"/>
      <c r="T92" s="58"/>
      <c r="U92" s="58"/>
      <c r="V92" s="62"/>
      <c r="W92" s="58"/>
      <c r="X92" s="63"/>
      <c r="Y92" s="60">
        <f>+$H$33</f>
        <v>53</v>
      </c>
      <c r="Z92" s="61">
        <f>+$H$34</f>
        <v>24.05</v>
      </c>
      <c r="AA92" s="64">
        <f>+Y92*I92</f>
        <v>0.13250000000000001</v>
      </c>
      <c r="AB92" s="58">
        <f>+AA92*$AB$42</f>
        <v>0.13250000000000001</v>
      </c>
      <c r="AC92" s="64">
        <f>+Z92*J92</f>
        <v>2.4050000000000002E-2</v>
      </c>
      <c r="AD92" s="64">
        <f>+AB92-AC92</f>
        <v>0.10845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0.38440999999999997</v>
      </c>
      <c r="O93" s="58">
        <f>+N93*$O$42</f>
        <v>0.38440999999999997</v>
      </c>
      <c r="P93" s="58"/>
      <c r="Q93" s="58">
        <f>+O93-P93</f>
        <v>0.38440999999999997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0.39681</v>
      </c>
      <c r="AB93" s="58">
        <f>+AA93*$AB$42</f>
        <v>0.39681</v>
      </c>
      <c r="AC93" s="58"/>
      <c r="AD93" s="58">
        <f>+AB93-AC93</f>
        <v>0.39681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3.2949149999999996</v>
      </c>
      <c r="R95" s="79">
        <f>SUM(R90:R94)</f>
        <v>0</v>
      </c>
      <c r="S95" s="79">
        <f>SUM(S90:S94)</f>
        <v>0</v>
      </c>
      <c r="T95" s="79">
        <f>SUM(T90:T94)</f>
        <v>0.61420000000000008</v>
      </c>
      <c r="U95" s="79">
        <f>SUM(U90:U94)</f>
        <v>0.98000193200500085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3.4549749999999997</v>
      </c>
      <c r="AE95" s="79">
        <f>SUM(AE90:AE94)</f>
        <v>0</v>
      </c>
      <c r="AF95" s="79">
        <f>SUM(AF90:AF94)</f>
        <v>0</v>
      </c>
      <c r="AG95" s="79">
        <f>SUM(AG90:AG94)</f>
        <v>0.61420000000000008</v>
      </c>
      <c r="AH95" s="79">
        <f>SUM(AH90:AH94)</f>
        <v>0.98000193200500085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49.1</v>
      </c>
      <c r="M96" s="61">
        <v>22.31</v>
      </c>
      <c r="N96" s="58">
        <f>+L96*I96</f>
        <v>2.3568000000000002</v>
      </c>
      <c r="O96" s="58">
        <f>+N96*$O$42</f>
        <v>2.3568000000000002</v>
      </c>
      <c r="P96" s="58">
        <f>+M96*J96</f>
        <v>0.35696</v>
      </c>
      <c r="Q96" s="58">
        <f>+O96-P96</f>
        <v>1.9998400000000003</v>
      </c>
      <c r="R96" s="58"/>
      <c r="S96" s="58"/>
      <c r="T96" s="58">
        <f>$K96*$C$38</f>
        <v>0.47360000000000002</v>
      </c>
      <c r="U96" s="82">
        <f>+V96-SUM(Q101:T101)</f>
        <v>0.96325443200499983</v>
      </c>
      <c r="V96" s="62">
        <v>4.8352594320049995</v>
      </c>
      <c r="W96" s="58">
        <f>+V96</f>
        <v>4.8352594320049995</v>
      </c>
      <c r="X96" s="63"/>
      <c r="Y96" s="60">
        <f>+$I$33</f>
        <v>52</v>
      </c>
      <c r="Z96" s="61">
        <f>+$H$34</f>
        <v>24.05</v>
      </c>
      <c r="AA96" s="64">
        <f>+Y96*I96</f>
        <v>2.496</v>
      </c>
      <c r="AB96" s="58">
        <f>+AA96*$AB$42</f>
        <v>2.496</v>
      </c>
      <c r="AC96" s="64">
        <f>+Z96*J96</f>
        <v>0.38480000000000003</v>
      </c>
      <c r="AD96" s="64">
        <f>+AB96-AC96</f>
        <v>2.1112000000000002</v>
      </c>
      <c r="AE96" s="64"/>
      <c r="AF96" s="64"/>
      <c r="AG96" s="58">
        <f>$K96*$H$38</f>
        <v>0.47360000000000002</v>
      </c>
      <c r="AH96" s="83">
        <f>U96*$AC$38</f>
        <v>0.96325443200499983</v>
      </c>
      <c r="AI96" s="62">
        <f>SUM(AD101:AH101)</f>
        <v>4.9935794320049993</v>
      </c>
      <c r="AJ96" s="58">
        <f>+AI96</f>
        <v>4.9935794320049993</v>
      </c>
      <c r="AK96" s="65"/>
      <c r="AL96" s="66">
        <f>AI96-V96</f>
        <v>0.15831999999999979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63.05</v>
      </c>
      <c r="M97" s="61">
        <v>21.87</v>
      </c>
      <c r="N97" s="58">
        <f>+L97*I97</f>
        <v>0.5674499999999999</v>
      </c>
      <c r="O97" s="58">
        <f>+N97*$O$42</f>
        <v>0.5674499999999999</v>
      </c>
      <c r="P97" s="58">
        <f>+M97*J97</f>
        <v>1.0934999999999973E-2</v>
      </c>
      <c r="Q97" s="58">
        <f>+O97-P97</f>
        <v>0.55651499999999987</v>
      </c>
      <c r="R97" s="58"/>
      <c r="S97" s="58"/>
      <c r="T97" s="58">
        <f>$K97*$C$38</f>
        <v>0.12580000000000002</v>
      </c>
      <c r="U97" s="58"/>
      <c r="V97" s="62"/>
      <c r="W97" s="58"/>
      <c r="X97" s="63"/>
      <c r="Y97" s="60">
        <f>+$H$37</f>
        <v>66.3</v>
      </c>
      <c r="Z97" s="61">
        <f>+$H$35</f>
        <v>22.27</v>
      </c>
      <c r="AA97" s="64">
        <f>+Y97*I97</f>
        <v>0.5966999999999999</v>
      </c>
      <c r="AB97" s="58">
        <f>+AA97*$AB$42</f>
        <v>0.5966999999999999</v>
      </c>
      <c r="AC97" s="64">
        <f>+Z97*J97</f>
        <v>1.1134999999999971E-2</v>
      </c>
      <c r="AD97" s="64">
        <f>+AB97-AC97</f>
        <v>0.58556499999999989</v>
      </c>
      <c r="AE97" s="64"/>
      <c r="AF97" s="64"/>
      <c r="AG97" s="58">
        <f>$K97*$H$38</f>
        <v>0.12580000000000002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50.1</v>
      </c>
      <c r="M98" s="61">
        <v>22.31</v>
      </c>
      <c r="N98" s="58">
        <f>+L98*I98</f>
        <v>0.12525</v>
      </c>
      <c r="O98" s="58">
        <f>+N98*$O$42</f>
        <v>0.12525</v>
      </c>
      <c r="P98" s="58">
        <f>+M98*J98</f>
        <v>2.231E-2</v>
      </c>
      <c r="Q98" s="58">
        <f>+O98-P98</f>
        <v>0.10294</v>
      </c>
      <c r="R98" s="58"/>
      <c r="S98" s="58"/>
      <c r="T98" s="58"/>
      <c r="U98" s="58"/>
      <c r="V98" s="62"/>
      <c r="W98" s="58"/>
      <c r="X98" s="63"/>
      <c r="Y98" s="60">
        <f>+$H$33</f>
        <v>53</v>
      </c>
      <c r="Z98" s="61">
        <f>+$H$34</f>
        <v>24.05</v>
      </c>
      <c r="AA98" s="64">
        <f>+Y98*I98</f>
        <v>0.13250000000000001</v>
      </c>
      <c r="AB98" s="58">
        <f>+AA98*$AB$42</f>
        <v>0.13250000000000001</v>
      </c>
      <c r="AC98" s="64">
        <f>+Z98*J98</f>
        <v>2.4050000000000002E-2</v>
      </c>
      <c r="AD98" s="64">
        <f>+AB98-AC98</f>
        <v>0.10845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0.38440999999999997</v>
      </c>
      <c r="O99" s="58">
        <f>+N99*$O$42</f>
        <v>0.38440999999999997</v>
      </c>
      <c r="P99" s="58"/>
      <c r="Q99" s="58">
        <f>+O99-P99</f>
        <v>0.38440999999999997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0.39681</v>
      </c>
      <c r="AB99" s="58">
        <f>+AA99*$AB$42</f>
        <v>0.39681</v>
      </c>
      <c r="AC99" s="58"/>
      <c r="AD99" s="58">
        <f>+AB99-AC99</f>
        <v>0.39681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3.2726049999999995</v>
      </c>
      <c r="R101" s="79">
        <f>SUM(R96:R100)</f>
        <v>0</v>
      </c>
      <c r="S101" s="79">
        <f>SUM(S96:S100)</f>
        <v>0</v>
      </c>
      <c r="T101" s="79">
        <f>SUM(T96:T100)</f>
        <v>0.59940000000000004</v>
      </c>
      <c r="U101" s="79">
        <f>SUM(U96:U100)</f>
        <v>0.96325443200499983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3.4309249999999998</v>
      </c>
      <c r="AE101" s="79">
        <f>SUM(AE96:AE100)</f>
        <v>0</v>
      </c>
      <c r="AF101" s="79">
        <f>SUM(AF96:AF100)</f>
        <v>0</v>
      </c>
      <c r="AG101" s="79">
        <f>SUM(AG96:AG100)</f>
        <v>0.59940000000000004</v>
      </c>
      <c r="AH101" s="79">
        <f>SUM(AH96:AH100)</f>
        <v>0.96325443200499983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50.1</v>
      </c>
      <c r="M102" s="61">
        <v>22.31</v>
      </c>
      <c r="N102" s="58">
        <f>+L102*I102</f>
        <v>0.32177519855769232</v>
      </c>
      <c r="O102" s="58">
        <f>+N102*$O$42</f>
        <v>0.32177519855769232</v>
      </c>
      <c r="P102" s="58">
        <f>+M102*J102</f>
        <v>4.3786914567307676E-2</v>
      </c>
      <c r="Q102" s="58">
        <f>+O102-P102</f>
        <v>0.27798828399038467</v>
      </c>
      <c r="R102" s="58"/>
      <c r="S102" s="58"/>
      <c r="T102" s="58"/>
      <c r="U102" s="82">
        <f>+V102-SUM(Q106:T106)</f>
        <v>6.0228696749938369</v>
      </c>
      <c r="V102" s="62">
        <v>12.609452956433135</v>
      </c>
      <c r="W102" s="58">
        <f>+V102</f>
        <v>12.609452956433135</v>
      </c>
      <c r="X102" s="63"/>
      <c r="Y102" s="60">
        <f>+$H$33</f>
        <v>53</v>
      </c>
      <c r="Z102" s="61">
        <f>+$H$34</f>
        <v>24.05</v>
      </c>
      <c r="AA102" s="64">
        <f>+Y102*I102</f>
        <v>0.34040090865384615</v>
      </c>
      <c r="AB102" s="58">
        <f>+AA102*$AB$42</f>
        <v>0.34040090865384615</v>
      </c>
      <c r="AC102" s="64">
        <f>+Z102*J102</f>
        <v>4.7201940624999987E-2</v>
      </c>
      <c r="AD102" s="64">
        <f>+AB102-AC102</f>
        <v>0.29319896802884615</v>
      </c>
      <c r="AE102" s="64"/>
      <c r="AF102" s="64"/>
      <c r="AG102" s="58"/>
      <c r="AH102" s="83">
        <f>U102*$AC$38</f>
        <v>6.0228696749938369</v>
      </c>
      <c r="AI102" s="62">
        <f>SUM(AD106:AH106)</f>
        <v>12.915424114119281</v>
      </c>
      <c r="AJ102" s="58">
        <f>+AI102</f>
        <v>12.915424114119281</v>
      </c>
      <c r="AK102" s="65"/>
      <c r="AL102" s="66">
        <f>AI102-V102</f>
        <v>0.30597115768614636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54.390624999999993</v>
      </c>
      <c r="M103" s="61">
        <v>21.87</v>
      </c>
      <c r="N103" s="58">
        <f>+L103*I103</f>
        <v>4.8888046575365154</v>
      </c>
      <c r="O103" s="58">
        <f>+N103*$O$42</f>
        <v>4.8888046575365154</v>
      </c>
      <c r="P103" s="58">
        <f>+M103*J103</f>
        <v>7.4358000000000007E-2</v>
      </c>
      <c r="Q103" s="58">
        <f>+O103-P103</f>
        <v>4.8144466575365152</v>
      </c>
      <c r="R103" s="58"/>
      <c r="S103" s="58"/>
      <c r="T103" s="58"/>
      <c r="U103" s="58"/>
      <c r="V103" s="62"/>
      <c r="W103" s="58"/>
      <c r="X103" s="63"/>
      <c r="Y103" s="60">
        <f>L103+$K$37</f>
        <v>57.640624999999993</v>
      </c>
      <c r="Z103" s="61">
        <f>+$H$35</f>
        <v>22.27</v>
      </c>
      <c r="AA103" s="64">
        <f>+Y103*I103</f>
        <v>5.1809251311842015</v>
      </c>
      <c r="AB103" s="58">
        <f>+AA103*$AB$42</f>
        <v>5.1809251311842015</v>
      </c>
      <c r="AC103" s="64">
        <f>+Z103*J103</f>
        <v>7.5718000000000008E-2</v>
      </c>
      <c r="AD103" s="64">
        <f>+AB103-AC103</f>
        <v>5.1052071311842013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5.0924349415268999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6.0228696749938369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5.3984060992130471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6.0228696749938369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50.1</v>
      </c>
      <c r="M107" s="61">
        <v>22.31</v>
      </c>
      <c r="N107" s="58">
        <f>+L107*I107</f>
        <v>5.6289809454545452</v>
      </c>
      <c r="O107" s="58">
        <f>+N107*$O$42</f>
        <v>5.6289809454545452</v>
      </c>
      <c r="P107" s="58">
        <f>+M107*J107</f>
        <v>0.76645802181818146</v>
      </c>
      <c r="Q107" s="58">
        <f>+O107-P107</f>
        <v>4.8625229236363641</v>
      </c>
      <c r="R107" s="58"/>
      <c r="S107" s="58"/>
      <c r="T107" s="58"/>
      <c r="U107" s="82">
        <f>+V107-SUM(Q113:T113)</f>
        <v>3.4007599853083459</v>
      </c>
      <c r="V107" s="62">
        <v>13.878532012874151</v>
      </c>
      <c r="W107" s="58">
        <f>+V107</f>
        <v>13.878532012874151</v>
      </c>
      <c r="X107" s="63"/>
      <c r="Y107" s="60">
        <f>+$H$33</f>
        <v>53</v>
      </c>
      <c r="Z107" s="61">
        <f>+$H$34</f>
        <v>24.05</v>
      </c>
      <c r="AA107" s="64">
        <f>+Y107*I107</f>
        <v>5.9548101818181811</v>
      </c>
      <c r="AB107" s="58">
        <f>+AA107*$AB$42</f>
        <v>5.9548101818181811</v>
      </c>
      <c r="AC107" s="64">
        <f>+Z107*J107</f>
        <v>0.8262355636363633</v>
      </c>
      <c r="AD107" s="64">
        <f>+AB107-AC107</f>
        <v>5.1285746181818181</v>
      </c>
      <c r="AE107" s="64"/>
      <c r="AF107" s="64"/>
      <c r="AG107" s="58"/>
      <c r="AH107" s="83">
        <f>U107*$AC$38</f>
        <v>3.4007599853083459</v>
      </c>
      <c r="AI107" s="62">
        <f>SUM(AD113:AH113)</f>
        <v>14.291202001819606</v>
      </c>
      <c r="AJ107" s="58">
        <f>+AI107</f>
        <v>14.291202001819606</v>
      </c>
      <c r="AK107" s="65"/>
      <c r="AL107" s="66">
        <f>AI107-V107</f>
        <v>0.41266998894545459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50.1</v>
      </c>
      <c r="M108" s="61">
        <v>22.31</v>
      </c>
      <c r="N108" s="58">
        <f>+L108*I108</f>
        <v>2.5567539219310342</v>
      </c>
      <c r="O108" s="58">
        <f>+N108*$O$42</f>
        <v>2.5567539219310342</v>
      </c>
      <c r="P108" s="58">
        <f>+M108*J108</f>
        <v>0.40231650695172383</v>
      </c>
      <c r="Q108" s="58">
        <f>+O108-P108</f>
        <v>2.1544374149793102</v>
      </c>
      <c r="R108" s="58"/>
      <c r="S108" s="58"/>
      <c r="T108" s="58"/>
      <c r="U108" s="58"/>
      <c r="V108" s="62"/>
      <c r="W108" s="58"/>
      <c r="X108" s="63"/>
      <c r="Y108" s="60">
        <f>+$H$33</f>
        <v>53</v>
      </c>
      <c r="Z108" s="61">
        <f>+$H$34</f>
        <v>24.05</v>
      </c>
      <c r="AA108" s="64">
        <f>+Y108*I108</f>
        <v>2.7047496579310337</v>
      </c>
      <c r="AB108" s="58">
        <f>+AA108*$AB$42</f>
        <v>2.7047496579310337</v>
      </c>
      <c r="AC108" s="64">
        <f>+Z108*J108</f>
        <v>0.43369394855172383</v>
      </c>
      <c r="AD108" s="64">
        <f>+AB108-AC108</f>
        <v>2.27105570937931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0.68500329000000004</v>
      </c>
      <c r="M109" s="61"/>
      <c r="N109" s="58"/>
      <c r="O109" s="58"/>
      <c r="P109" s="58"/>
      <c r="Q109" s="58">
        <f>H109*L109</f>
        <v>0.68500329000000004</v>
      </c>
      <c r="R109" s="58"/>
      <c r="S109" s="58"/>
      <c r="T109" s="58"/>
      <c r="U109" s="58"/>
      <c r="V109" s="62"/>
      <c r="W109" s="58"/>
      <c r="X109" s="63"/>
      <c r="Y109" s="60">
        <f>$Q$39</f>
        <v>0.71500329000000007</v>
      </c>
      <c r="Z109" s="61"/>
      <c r="AA109" s="64"/>
      <c r="AB109" s="58"/>
      <c r="AC109" s="64"/>
      <c r="AD109" s="64">
        <f>H109*Y109</f>
        <v>0.71500329000000007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7.7019636286156743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3.4007599853083459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8.1146336175611289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3.4007599853083459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50.1</v>
      </c>
      <c r="M114" s="61">
        <v>22.31</v>
      </c>
      <c r="N114" s="58">
        <f>+L114*I114</f>
        <v>0.30060000000000003</v>
      </c>
      <c r="O114" s="58">
        <f>+N114*$O$42</f>
        <v>0.30060000000000003</v>
      </c>
      <c r="P114" s="58">
        <f>+M114*J114</f>
        <v>6.6930000000000003E-2</v>
      </c>
      <c r="Q114" s="58">
        <f>+O114-P114</f>
        <v>0.23367000000000004</v>
      </c>
      <c r="R114" s="58"/>
      <c r="S114" s="58"/>
      <c r="T114" s="58"/>
      <c r="U114" s="82">
        <f>+V114-SUM(Q119:T119)</f>
        <v>7.7044212346770387</v>
      </c>
      <c r="V114" s="62">
        <v>16.549319285103714</v>
      </c>
      <c r="W114" s="58">
        <f>+V114</f>
        <v>16.549319285103714</v>
      </c>
      <c r="X114" s="63"/>
      <c r="Y114" s="60">
        <f>+$H$33</f>
        <v>53</v>
      </c>
      <c r="Z114" s="61">
        <f>+$H$34</f>
        <v>24.05</v>
      </c>
      <c r="AA114" s="64">
        <f>+Y114*I114</f>
        <v>0.318</v>
      </c>
      <c r="AB114" s="58">
        <f>+AA114*$AB$42</f>
        <v>0.318</v>
      </c>
      <c r="AC114" s="64">
        <f>+Z114*J114</f>
        <v>7.2150000000000006E-2</v>
      </c>
      <c r="AD114" s="64">
        <f>+AB114-AC114</f>
        <v>0.24585000000000001</v>
      </c>
      <c r="AE114" s="64"/>
      <c r="AF114" s="64"/>
      <c r="AG114" s="58"/>
      <c r="AH114" s="83">
        <f>U114*$AC$38</f>
        <v>7.7044212346770387</v>
      </c>
      <c r="AI114" s="62">
        <f>SUM(AD119:AH119)</f>
        <v>16.87315434297664</v>
      </c>
      <c r="AJ114" s="58">
        <f>+AI114</f>
        <v>16.87315434297664</v>
      </c>
      <c r="AK114" s="65"/>
      <c r="AL114" s="66">
        <f>AI114-V114</f>
        <v>0.32383505787292677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74.86</v>
      </c>
      <c r="M115" s="61">
        <v>21.87</v>
      </c>
      <c r="N115" s="58">
        <f>+L115*I115</f>
        <v>5.8859552099591896</v>
      </c>
      <c r="O115" s="58">
        <f>+N115*$O$42</f>
        <v>5.8859552099591896</v>
      </c>
      <c r="P115" s="58">
        <f>+M115*J115</f>
        <v>7.6545000000000675E-3</v>
      </c>
      <c r="Q115" s="58">
        <f>+O115-P115</f>
        <v>5.8783007099591895</v>
      </c>
      <c r="R115" s="58"/>
      <c r="S115" s="58"/>
      <c r="T115" s="58"/>
      <c r="U115" s="58"/>
      <c r="V115" s="62"/>
      <c r="W115" s="58"/>
      <c r="X115" s="63"/>
      <c r="Y115" s="60">
        <f>$H$44</f>
        <v>78.11</v>
      </c>
      <c r="Z115" s="61">
        <f>+$H$35</f>
        <v>22.27</v>
      </c>
      <c r="AA115" s="64">
        <f>+Y115*I115</f>
        <v>6.1414902678321175</v>
      </c>
      <c r="AB115" s="58">
        <f>+AA115*$AB$42</f>
        <v>6.1414902678321175</v>
      </c>
      <c r="AC115" s="64">
        <f>+Z115*J115</f>
        <v>7.7945000000000687E-3</v>
      </c>
      <c r="AD115" s="64">
        <f>+AB115-AC115</f>
        <v>6.1336957678321173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50.1</v>
      </c>
      <c r="M116" s="61">
        <v>22.31</v>
      </c>
      <c r="N116" s="58">
        <f>+L116*I116</f>
        <v>1.1523000000000001</v>
      </c>
      <c r="O116" s="58">
        <f>+N116*$O$42</f>
        <v>1.1523000000000001</v>
      </c>
      <c r="P116" s="58">
        <f>+M116*J116</f>
        <v>0.13385999999999995</v>
      </c>
      <c r="Q116" s="58">
        <f>+O116-P116</f>
        <v>1.0184400000000002</v>
      </c>
      <c r="R116" s="58"/>
      <c r="S116" s="58"/>
      <c r="T116" s="58"/>
      <c r="U116" s="58"/>
      <c r="V116" s="62"/>
      <c r="W116" s="58"/>
      <c r="X116" s="63"/>
      <c r="Y116" s="60">
        <f>+$H$33</f>
        <v>53</v>
      </c>
      <c r="Z116" s="61">
        <f>+$H$34</f>
        <v>24.05</v>
      </c>
      <c r="AA116" s="64">
        <f>+Y116*I116</f>
        <v>1.2190000000000001</v>
      </c>
      <c r="AB116" s="58">
        <f>+AA116*$AB$42</f>
        <v>1.2190000000000001</v>
      </c>
      <c r="AC116" s="64">
        <f>+Z116*J116</f>
        <v>0.14429999999999996</v>
      </c>
      <c r="AD116" s="64">
        <f>+AB116-AC116</f>
        <v>1.0747000000000002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1.4544873404674863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1.4544873404674863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7.1304107099591896</v>
      </c>
      <c r="R119" s="79">
        <f>SUM(R114:R118)</f>
        <v>0.26</v>
      </c>
      <c r="S119" s="79">
        <f>SUM(S114:S118)</f>
        <v>0</v>
      </c>
      <c r="T119" s="79">
        <f>SUM(T114:T118)</f>
        <v>1.4544873404674863</v>
      </c>
      <c r="U119" s="79">
        <f>SUM(U114:U118)</f>
        <v>7.7044212346770387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7.4542457678321172</v>
      </c>
      <c r="AE119" s="79">
        <f>SUM(AE114:AE118)</f>
        <v>0.26</v>
      </c>
      <c r="AF119" s="79">
        <f>SUM(AF114:AF118)</f>
        <v>0</v>
      </c>
      <c r="AG119" s="79">
        <f>SUM(AG114:AG118)</f>
        <v>1.4544873404674863</v>
      </c>
      <c r="AH119" s="79">
        <f>SUM(AH114:AH118)</f>
        <v>7.7044212346770387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50.1</v>
      </c>
      <c r="M120" s="61">
        <v>22.31</v>
      </c>
      <c r="N120" s="58">
        <f>+L120*I120</f>
        <v>0.30060000000000003</v>
      </c>
      <c r="O120" s="58">
        <f>+N120*$O$42</f>
        <v>0.30060000000000003</v>
      </c>
      <c r="P120" s="58">
        <f>+M120*J120</f>
        <v>6.6930000000000003E-2</v>
      </c>
      <c r="Q120" s="58">
        <f>+O120-P120</f>
        <v>0.23367000000000004</v>
      </c>
      <c r="R120" s="58"/>
      <c r="S120" s="58"/>
      <c r="T120" s="58"/>
      <c r="U120" s="82">
        <f>+V120-SUM(Q125:T125)</f>
        <v>7.6969906284923102</v>
      </c>
      <c r="V120" s="62">
        <v>16.386610649173907</v>
      </c>
      <c r="W120" s="58">
        <f>+V120</f>
        <v>16.386610649173907</v>
      </c>
      <c r="X120" s="63"/>
      <c r="Y120" s="60">
        <f>+$H$33</f>
        <v>53</v>
      </c>
      <c r="Z120" s="61">
        <f>+$H$34</f>
        <v>24.05</v>
      </c>
      <c r="AA120" s="64">
        <f>+Y120*I120</f>
        <v>0.318</v>
      </c>
      <c r="AB120" s="58">
        <f>+AA120*$AB$42</f>
        <v>0.318</v>
      </c>
      <c r="AC120" s="64">
        <f>+Z120*J120</f>
        <v>7.2150000000000006E-2</v>
      </c>
      <c r="AD120" s="64">
        <f>+AB120-AC120</f>
        <v>0.24585000000000001</v>
      </c>
      <c r="AE120" s="64"/>
      <c r="AF120" s="64"/>
      <c r="AG120" s="58"/>
      <c r="AH120" s="83">
        <f>U120*$AC$38</f>
        <v>7.6969906284923102</v>
      </c>
      <c r="AI120" s="62">
        <f>SUM(AD125:AH125)</f>
        <v>16.704817181543024</v>
      </c>
      <c r="AJ120" s="58">
        <f>+AI120</f>
        <v>16.704817181543024</v>
      </c>
      <c r="AK120" s="65"/>
      <c r="AL120" s="66">
        <f>AI120-V120</f>
        <v>0.31820653236911767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74.86</v>
      </c>
      <c r="M121" s="61">
        <v>21.87</v>
      </c>
      <c r="N121" s="58">
        <f>+L121*I121</f>
        <v>5.7563086194314552</v>
      </c>
      <c r="O121" s="58">
        <f>+N121*$O$42</f>
        <v>5.7563086194314552</v>
      </c>
      <c r="P121" s="58">
        <f>+M121*J121</f>
        <v>7.6545000000000675E-3</v>
      </c>
      <c r="Q121" s="58">
        <f>+O121-P121</f>
        <v>5.7486541194314551</v>
      </c>
      <c r="R121" s="58"/>
      <c r="S121" s="58"/>
      <c r="T121" s="58"/>
      <c r="U121" s="58"/>
      <c r="V121" s="62"/>
      <c r="W121" s="58"/>
      <c r="X121" s="63"/>
      <c r="Y121" s="60">
        <f>$H$44</f>
        <v>78.11</v>
      </c>
      <c r="Z121" s="61">
        <f>+$H$35</f>
        <v>22.27</v>
      </c>
      <c r="AA121" s="64">
        <f>+Y121*I121</f>
        <v>6.006215151800574</v>
      </c>
      <c r="AB121" s="58">
        <f>+AA121*$AB$42</f>
        <v>6.006215151800574</v>
      </c>
      <c r="AC121" s="64">
        <f>+Z121*J121</f>
        <v>7.7945000000000687E-3</v>
      </c>
      <c r="AD121" s="64">
        <f>+AB121-AC121</f>
        <v>5.9984206518005738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50.1</v>
      </c>
      <c r="M122" s="61">
        <v>22.31</v>
      </c>
      <c r="N122" s="58">
        <f>+L122*I122</f>
        <v>1.1523000000000001</v>
      </c>
      <c r="O122" s="58">
        <f>+N122*$O$42</f>
        <v>1.1523000000000001</v>
      </c>
      <c r="P122" s="58">
        <f>+M122*J122</f>
        <v>0.13385999999999995</v>
      </c>
      <c r="Q122" s="58">
        <f>+O122-P122</f>
        <v>1.0184400000000002</v>
      </c>
      <c r="R122" s="58"/>
      <c r="S122" s="58"/>
      <c r="T122" s="58"/>
      <c r="U122" s="58"/>
      <c r="V122" s="62"/>
      <c r="W122" s="58"/>
      <c r="X122" s="63"/>
      <c r="Y122" s="60">
        <f>+$H$33</f>
        <v>53</v>
      </c>
      <c r="Z122" s="61">
        <f>+$H$34</f>
        <v>24.05</v>
      </c>
      <c r="AA122" s="64">
        <f>+Y122*I122</f>
        <v>1.2190000000000001</v>
      </c>
      <c r="AB122" s="58">
        <f>+AA122*$AB$42</f>
        <v>1.2190000000000001</v>
      </c>
      <c r="AC122" s="64">
        <f>+Z122*J122</f>
        <v>0.14429999999999996</v>
      </c>
      <c r="AD122" s="64">
        <f>+AB122-AC122</f>
        <v>1.0747000000000002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1.4288559012501409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1.4288559012501409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7.0007641194314552</v>
      </c>
      <c r="R125" s="79">
        <f>SUM(R120:R124)</f>
        <v>0.26</v>
      </c>
      <c r="S125" s="79">
        <f>SUM(S120:S124)</f>
        <v>0</v>
      </c>
      <c r="T125" s="79">
        <f>SUM(T120:T124)</f>
        <v>1.4288559012501409</v>
      </c>
      <c r="U125" s="79">
        <f>SUM(U120:U124)</f>
        <v>7.6969906284923102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7.3189706518005737</v>
      </c>
      <c r="AE125" s="79">
        <f>SUM(AE120:AE124)</f>
        <v>0.26</v>
      </c>
      <c r="AF125" s="79">
        <f>SUM(AF120:AF124)</f>
        <v>0</v>
      </c>
      <c r="AG125" s="79">
        <f>SUM(AG120:AG124)</f>
        <v>1.4288559012501409</v>
      </c>
      <c r="AH125" s="79">
        <f>SUM(AH120:AH124)</f>
        <v>7.6969906284923102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108.32</v>
      </c>
      <c r="M126" s="61">
        <v>22.31</v>
      </c>
      <c r="N126" s="58">
        <f>+L126*I126</f>
        <v>1.9929187499999999</v>
      </c>
      <c r="O126" s="58">
        <f>+N126*$O$42</f>
        <v>1.9929187499999999</v>
      </c>
      <c r="P126" s="58">
        <f>+M126*J126</f>
        <v>0.16505914062499999</v>
      </c>
      <c r="Q126" s="58">
        <f>+O126-P126</f>
        <v>1.8278596093749999</v>
      </c>
      <c r="R126" s="58"/>
      <c r="S126" s="58"/>
      <c r="T126" s="58"/>
      <c r="U126" s="82">
        <f>+V126-SUM(Q127:T127)</f>
        <v>2.1942875553821026</v>
      </c>
      <c r="V126" s="62">
        <v>4.0221471647571025</v>
      </c>
      <c r="W126" s="58">
        <f>+V126</f>
        <v>4.0221471647571025</v>
      </c>
      <c r="X126" s="63"/>
      <c r="Y126" s="60">
        <f>$H$43</f>
        <v>111.57</v>
      </c>
      <c r="Z126" s="61">
        <f>$H$13</f>
        <v>24.05</v>
      </c>
      <c r="AA126" s="64">
        <f>+Y126*I126</f>
        <v>2.0527136718749999</v>
      </c>
      <c r="AB126" s="58">
        <f>+AA126*$AB$42</f>
        <v>2.0527136718749999</v>
      </c>
      <c r="AC126" s="64">
        <f>+Z126*J126</f>
        <v>0.17793242187500002</v>
      </c>
      <c r="AD126" s="64">
        <f>+AB126-AC126</f>
        <v>1.8747812499999998</v>
      </c>
      <c r="AE126" s="64"/>
      <c r="AF126" s="64"/>
      <c r="AG126" s="58"/>
      <c r="AH126" s="83">
        <f>U126*$AC$38</f>
        <v>2.1942875553821026</v>
      </c>
      <c r="AI126" s="62">
        <f>SUM(AD127:AH127)</f>
        <v>4.069068805382102</v>
      </c>
      <c r="AJ126" s="58">
        <f>+AI126</f>
        <v>4.069068805382102</v>
      </c>
      <c r="AK126" s="65"/>
      <c r="AL126" s="66">
        <f>AI126-V126</f>
        <v>4.6921640624999483E-2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1.8278596093749999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2.1942875553821026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1.8747812499999998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2.1942875553821026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50.1</v>
      </c>
      <c r="M128" s="61">
        <v>22.31</v>
      </c>
      <c r="N128" s="58">
        <f>+L128*I128</f>
        <v>0.35070000000000001</v>
      </c>
      <c r="O128" s="58">
        <f>+N128*$O$42</f>
        <v>0.35070000000000001</v>
      </c>
      <c r="P128" s="58">
        <f>+M128*J128</f>
        <v>6.6930000000000003E-2</v>
      </c>
      <c r="Q128" s="58">
        <f>+O128-P128</f>
        <v>0.28377000000000002</v>
      </c>
      <c r="R128" s="58"/>
      <c r="S128" s="58"/>
      <c r="T128" s="58"/>
      <c r="U128" s="82">
        <f>+V128-SUM(Q129:T129)</f>
        <v>1.1112199999999999</v>
      </c>
      <c r="V128" s="62">
        <v>1.39499</v>
      </c>
      <c r="W128" s="58">
        <f>+V128</f>
        <v>1.39499</v>
      </c>
      <c r="X128" s="63"/>
      <c r="Y128" s="60">
        <f>$H$33</f>
        <v>53</v>
      </c>
      <c r="Z128" s="61">
        <f>$H$34</f>
        <v>24.05</v>
      </c>
      <c r="AA128" s="64">
        <f>+Y128*I128</f>
        <v>0.371</v>
      </c>
      <c r="AB128" s="58">
        <f>+AA128*$AB$42</f>
        <v>0.371</v>
      </c>
      <c r="AC128" s="64">
        <f>+Z128*J128</f>
        <v>7.2150000000000006E-2</v>
      </c>
      <c r="AD128" s="64">
        <f>+AB128-AC128</f>
        <v>0.29885</v>
      </c>
      <c r="AE128" s="64"/>
      <c r="AF128" s="64"/>
      <c r="AG128" s="64"/>
      <c r="AH128" s="83">
        <f>U128*$AC$38</f>
        <v>1.1112199999999999</v>
      </c>
      <c r="AI128" s="62">
        <f>SUM(AD129:AH129)</f>
        <v>1.4100699999999999</v>
      </c>
      <c r="AJ128" s="58">
        <f>+AI128</f>
        <v>1.4100699999999999</v>
      </c>
      <c r="AK128" s="65"/>
      <c r="AL128" s="66">
        <f>AI128-V128</f>
        <v>1.5079999999999982E-2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0.28377000000000002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1.1112199999999999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0.29885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1.1112199999999999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50.1</v>
      </c>
      <c r="M130" s="61">
        <v>22.31</v>
      </c>
      <c r="N130" s="58">
        <f>+L130*I130</f>
        <v>0.501</v>
      </c>
      <c r="O130" s="58">
        <f>+N130*$O$42</f>
        <v>0.501</v>
      </c>
      <c r="P130" s="58">
        <f>+M130*J130</f>
        <v>8.924E-2</v>
      </c>
      <c r="Q130" s="58">
        <f>+O130-P130</f>
        <v>0.41176000000000001</v>
      </c>
      <c r="R130" s="58"/>
      <c r="S130" s="58"/>
      <c r="T130" s="58"/>
      <c r="U130" s="82">
        <f>+V130-SUM(Q131:T131)</f>
        <v>1.61476</v>
      </c>
      <c r="V130" s="62">
        <v>2.0265200000000001</v>
      </c>
      <c r="W130" s="58">
        <f>+V130</f>
        <v>2.0265200000000001</v>
      </c>
      <c r="X130" s="63"/>
      <c r="Y130" s="60">
        <f>$H$33</f>
        <v>53</v>
      </c>
      <c r="Z130" s="61">
        <f>$H$34</f>
        <v>24.05</v>
      </c>
      <c r="AA130" s="64">
        <f>+Y130*I130</f>
        <v>0.53</v>
      </c>
      <c r="AB130" s="58">
        <f>+AA130*$AB$42</f>
        <v>0.53</v>
      </c>
      <c r="AC130" s="64">
        <f>+Z130*J130</f>
        <v>9.6200000000000008E-2</v>
      </c>
      <c r="AD130" s="64">
        <f>+AB130-AC130</f>
        <v>0.43380000000000002</v>
      </c>
      <c r="AE130" s="64"/>
      <c r="AF130" s="64"/>
      <c r="AG130" s="64"/>
      <c r="AH130" s="83">
        <f>U130*$AC$38</f>
        <v>1.61476</v>
      </c>
      <c r="AI130" s="62">
        <f>SUM(AD131:AH131)</f>
        <v>2.0485600000000002</v>
      </c>
      <c r="AJ130" s="58">
        <f>+AI130</f>
        <v>2.0485600000000002</v>
      </c>
      <c r="AK130" s="65"/>
      <c r="AL130" s="66">
        <f>AI130-V130</f>
        <v>2.204000000000006E-2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0.41176000000000001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1.61476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0.43380000000000002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1.61476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50.6</v>
      </c>
      <c r="M132" s="61">
        <v>22.31</v>
      </c>
      <c r="N132" s="58">
        <f>+L132*I132</f>
        <v>9.7152000000000012</v>
      </c>
      <c r="O132" s="58">
        <f>+N132*$O$42</f>
        <v>9.7152000000000012</v>
      </c>
      <c r="P132" s="58">
        <f>+M132*J132</f>
        <v>3.4803599999999997</v>
      </c>
      <c r="Q132" s="58">
        <f>+O132-P132</f>
        <v>6.2348400000000019</v>
      </c>
      <c r="R132" s="58"/>
      <c r="S132" s="58"/>
      <c r="T132" s="58"/>
      <c r="U132" s="82">
        <f>+V132-SUM(Q136:T136)</f>
        <v>5.1290622945688682</v>
      </c>
      <c r="V132" s="62">
        <v>31.173902294568869</v>
      </c>
      <c r="W132" s="58">
        <f>+V132</f>
        <v>31.173902294568869</v>
      </c>
      <c r="X132" s="63"/>
      <c r="Y132" s="60">
        <f>$H$32</f>
        <v>53.5</v>
      </c>
      <c r="Z132" s="61">
        <f>$H$34</f>
        <v>24.05</v>
      </c>
      <c r="AA132" s="64">
        <f>+Y132*I132</f>
        <v>10.272</v>
      </c>
      <c r="AB132" s="58">
        <f>+AA132*$AB$42</f>
        <v>10.272</v>
      </c>
      <c r="AC132" s="64">
        <f>+Z132*J132</f>
        <v>3.7518000000000002</v>
      </c>
      <c r="AD132" s="64">
        <f>+AB132-AC132</f>
        <v>6.5202</v>
      </c>
      <c r="AE132" s="64"/>
      <c r="AF132" s="64"/>
      <c r="AG132" s="64"/>
      <c r="AH132" s="83">
        <f>U132*$AC$38</f>
        <v>5.1290622945688682</v>
      </c>
      <c r="AI132" s="62">
        <f>SUM(AD136:AH136)</f>
        <v>31.379262294568868</v>
      </c>
      <c r="AJ132" s="58">
        <f>+AI132</f>
        <v>31.379262294568868</v>
      </c>
      <c r="AK132" s="65"/>
      <c r="AL132" s="66">
        <f>AI132-V132</f>
        <v>0.20535999999999888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3.5350000000000001</v>
      </c>
      <c r="M133" s="61"/>
      <c r="N133" s="58"/>
      <c r="O133" s="58"/>
      <c r="P133" s="58"/>
      <c r="Q133" s="58">
        <f>L133*$H$133</f>
        <v>3.5350000000000001</v>
      </c>
      <c r="R133" s="58"/>
      <c r="S133" s="58"/>
      <c r="T133" s="58"/>
      <c r="U133" s="58"/>
      <c r="V133" s="62"/>
      <c r="W133" s="58"/>
      <c r="X133" s="63"/>
      <c r="Y133" s="60">
        <f>$Q$19</f>
        <v>3.5550000000000002</v>
      </c>
      <c r="Z133" s="61"/>
      <c r="AA133" s="64"/>
      <c r="AB133" s="58"/>
      <c r="AC133" s="64"/>
      <c r="AD133" s="64">
        <f>Y133*$H$133</f>
        <v>3.5550000000000002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2.2450000000000001</v>
      </c>
      <c r="M134" s="61"/>
      <c r="N134" s="58"/>
      <c r="O134" s="58"/>
      <c r="P134" s="58"/>
      <c r="Q134" s="58">
        <f t="shared" ref="Q134:Q135" si="3">L134*$H$133</f>
        <v>2.2450000000000001</v>
      </c>
      <c r="R134" s="58"/>
      <c r="S134" s="58"/>
      <c r="T134" s="58"/>
      <c r="U134" s="58"/>
      <c r="V134" s="62"/>
      <c r="W134" s="58"/>
      <c r="X134" s="63"/>
      <c r="Y134" s="60">
        <f>$Q$20</f>
        <v>2.2549999999999999</v>
      </c>
      <c r="Z134" s="61"/>
      <c r="AA134" s="64"/>
      <c r="AB134" s="58"/>
      <c r="AC134" s="64"/>
      <c r="AD134" s="64">
        <f>Y134*$H$134</f>
        <v>2.2549999999999999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60">
        <v>14.03</v>
      </c>
      <c r="M135" s="61"/>
      <c r="N135" s="58"/>
      <c r="O135" s="58"/>
      <c r="P135" s="58"/>
      <c r="Q135" s="58">
        <f t="shared" si="3"/>
        <v>14.03</v>
      </c>
      <c r="R135" s="58"/>
      <c r="S135" s="58"/>
      <c r="T135" s="58"/>
      <c r="U135" s="58"/>
      <c r="V135" s="62"/>
      <c r="W135" s="58"/>
      <c r="X135" s="63"/>
      <c r="Y135" s="60">
        <f>$Q$21</f>
        <v>13.92</v>
      </c>
      <c r="Z135" s="61"/>
      <c r="AA135" s="64"/>
      <c r="AB135" s="58"/>
      <c r="AC135" s="64"/>
      <c r="AD135" s="64">
        <f>Y135*$H$135</f>
        <v>13.92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26.044840000000001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5.1290622945688682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26.2502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5.1290622945688682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50.1</v>
      </c>
      <c r="M137" s="61">
        <v>22.31</v>
      </c>
      <c r="N137" s="58">
        <f>+L137*I137</f>
        <v>0.35070000000000001</v>
      </c>
      <c r="O137" s="58">
        <f>+N137*$O$42</f>
        <v>0.35070000000000001</v>
      </c>
      <c r="P137" s="58">
        <f>+M137*J137</f>
        <v>8.924E-2</v>
      </c>
      <c r="Q137" s="58">
        <f>+O137-P137</f>
        <v>0.26146000000000003</v>
      </c>
      <c r="R137" s="58"/>
      <c r="S137" s="58"/>
      <c r="T137" s="58"/>
      <c r="U137" s="82">
        <f>+V137-SUM(Q142:T142)</f>
        <v>8.9764181679047539</v>
      </c>
      <c r="V137" s="62">
        <v>24.720005519817221</v>
      </c>
      <c r="W137" s="58">
        <f>+V137</f>
        <v>24.720005519817221</v>
      </c>
      <c r="X137" s="63"/>
      <c r="Y137" s="60">
        <f>+$H$33</f>
        <v>53</v>
      </c>
      <c r="Z137" s="61">
        <f>+$H$34</f>
        <v>24.05</v>
      </c>
      <c r="AA137" s="64">
        <f>+Y137*I137</f>
        <v>0.371</v>
      </c>
      <c r="AB137" s="58">
        <f>+AA137*$AB$42</f>
        <v>0.371</v>
      </c>
      <c r="AC137" s="64">
        <f>+Z137*J137</f>
        <v>9.6200000000000008E-2</v>
      </c>
      <c r="AD137" s="64">
        <f>+AB137-AC137</f>
        <v>0.27479999999999999</v>
      </c>
      <c r="AE137" s="64"/>
      <c r="AF137" s="64"/>
      <c r="AG137" s="58"/>
      <c r="AH137" s="83">
        <f>U137*$AC$38</f>
        <v>8.9764181679047539</v>
      </c>
      <c r="AI137" s="62">
        <f>SUM(AD142:AH142)</f>
        <v>25.302830827478111</v>
      </c>
      <c r="AJ137" s="58">
        <f>+AI137</f>
        <v>25.302830827478111</v>
      </c>
      <c r="AK137" s="65"/>
      <c r="AL137" s="66">
        <f>AI137-V137</f>
        <v>0.58282530766089025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74.86</v>
      </c>
      <c r="M138" s="61">
        <v>21.87</v>
      </c>
      <c r="N138" s="58">
        <f>+L138*I138</f>
        <v>11.488654081226029</v>
      </c>
      <c r="O138" s="58">
        <f>+N138*$O$42</f>
        <v>11.488654081226029</v>
      </c>
      <c r="P138" s="58">
        <f>+M138*J138</f>
        <v>9.7726729313562188E-2</v>
      </c>
      <c r="Q138" s="58">
        <f>+O138-P138</f>
        <v>11.390927351912467</v>
      </c>
      <c r="R138" s="58"/>
      <c r="S138" s="58"/>
      <c r="T138" s="58"/>
      <c r="U138" s="58"/>
      <c r="V138" s="62"/>
      <c r="W138" s="58"/>
      <c r="X138" s="63"/>
      <c r="Y138" s="60">
        <f>$H$44</f>
        <v>78.11</v>
      </c>
      <c r="Z138" s="61">
        <f>+$H$35</f>
        <v>22.27</v>
      </c>
      <c r="AA138" s="64">
        <f>+Y138*I138</f>
        <v>11.987426800488446</v>
      </c>
      <c r="AB138" s="58">
        <f>+AA138*$AB$42</f>
        <v>11.987426800488446</v>
      </c>
      <c r="AC138" s="64">
        <f>+Z138*J138</f>
        <v>9.9514140915090532E-2</v>
      </c>
      <c r="AD138" s="64">
        <f>+AB138-AC138</f>
        <v>11.887912659573356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50.1</v>
      </c>
      <c r="M139" s="61">
        <v>22.31</v>
      </c>
      <c r="N139" s="58">
        <f>+L139*I139</f>
        <v>1.5530999999999999</v>
      </c>
      <c r="O139" s="58">
        <f>+N139*$O$42</f>
        <v>1.5530999999999999</v>
      </c>
      <c r="P139" s="58">
        <f>+M139*J139</f>
        <v>0.22309999999999997</v>
      </c>
      <c r="Q139" s="58">
        <f>+O139-P139</f>
        <v>1.33</v>
      </c>
      <c r="R139" s="58"/>
      <c r="S139" s="58"/>
      <c r="T139" s="58"/>
      <c r="U139" s="58"/>
      <c r="V139" s="62"/>
      <c r="W139" s="58"/>
      <c r="X139" s="63"/>
      <c r="Y139" s="60">
        <f>+$H$33</f>
        <v>53</v>
      </c>
      <c r="Z139" s="61">
        <f>+$H$34</f>
        <v>24.05</v>
      </c>
      <c r="AA139" s="64">
        <f>+Y139*I139</f>
        <v>1.643</v>
      </c>
      <c r="AB139" s="58">
        <f>+AA139*$AB$42</f>
        <v>1.643</v>
      </c>
      <c r="AC139" s="64">
        <f>+Z139*J139</f>
        <v>0.24049999999999996</v>
      </c>
      <c r="AD139" s="64">
        <f>+AB139-AC139</f>
        <v>1.4025000000000001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2.5012000000000003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2.5012000000000003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12.982387351912466</v>
      </c>
      <c r="R142" s="79">
        <f>SUM(R137:R141)</f>
        <v>0.26</v>
      </c>
      <c r="S142" s="79">
        <f>SUM(S137:S141)</f>
        <v>0</v>
      </c>
      <c r="T142" s="79">
        <f>SUM(T137:T141)</f>
        <v>2.5012000000000003</v>
      </c>
      <c r="U142" s="79">
        <f>SUM(U137:U141)</f>
        <v>8.9764181679047539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13.565212659573357</v>
      </c>
      <c r="AE142" s="79">
        <f>SUM(AE137:AE141)</f>
        <v>0.26</v>
      </c>
      <c r="AF142" s="79">
        <f>SUM(AF137:AF141)</f>
        <v>0</v>
      </c>
      <c r="AG142" s="79">
        <f>SUM(AG137:AG141)</f>
        <v>2.5012000000000003</v>
      </c>
      <c r="AH142" s="79">
        <f>SUM(AH137:AH141)</f>
        <v>8.9764181679047539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50.1</v>
      </c>
      <c r="M143" s="61">
        <v>22.31</v>
      </c>
      <c r="N143" s="58">
        <f>+L143*I143</f>
        <v>0.35070000000000001</v>
      </c>
      <c r="O143" s="58">
        <f>+N143*$O$42</f>
        <v>0.35070000000000001</v>
      </c>
      <c r="P143" s="58">
        <f>+M143*J143</f>
        <v>8.924E-2</v>
      </c>
      <c r="Q143" s="58">
        <f>+O143-P143</f>
        <v>0.26146000000000003</v>
      </c>
      <c r="R143" s="58"/>
      <c r="S143" s="58"/>
      <c r="T143" s="58"/>
      <c r="U143" s="82">
        <f>+V143-SUM(Q148:T148)</f>
        <v>8.9766994939388454</v>
      </c>
      <c r="V143" s="62">
        <v>24.720286845851312</v>
      </c>
      <c r="W143" s="58">
        <f>+V143</f>
        <v>24.720286845851312</v>
      </c>
      <c r="X143" s="63"/>
      <c r="Y143" s="60">
        <f>+$H$33</f>
        <v>53</v>
      </c>
      <c r="Z143" s="61">
        <f>+$H$34</f>
        <v>24.05</v>
      </c>
      <c r="AA143" s="64">
        <f>+Y143*I143</f>
        <v>0.371</v>
      </c>
      <c r="AB143" s="58">
        <f>+AA143*$AB$42</f>
        <v>0.371</v>
      </c>
      <c r="AC143" s="64">
        <f>+Z143*J143</f>
        <v>9.6200000000000008E-2</v>
      </c>
      <c r="AD143" s="64">
        <f>+AB143-AC143</f>
        <v>0.27479999999999999</v>
      </c>
      <c r="AE143" s="64"/>
      <c r="AF143" s="64"/>
      <c r="AG143" s="58"/>
      <c r="AH143" s="83">
        <f>U143*$AC$38</f>
        <v>8.9766994939388454</v>
      </c>
      <c r="AI143" s="62">
        <f>SUM(AD148:AH148)</f>
        <v>25.303112153512203</v>
      </c>
      <c r="AJ143" s="58">
        <f>+AI143</f>
        <v>25.303112153512203</v>
      </c>
      <c r="AK143" s="65"/>
      <c r="AL143" s="66">
        <f>AI143-V143</f>
        <v>0.58282530766089025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74.86</v>
      </c>
      <c r="M144" s="61">
        <v>21.87</v>
      </c>
      <c r="N144" s="58">
        <f>+L144*I144</f>
        <v>11.488654081226029</v>
      </c>
      <c r="O144" s="58">
        <f>+N144*$O$42</f>
        <v>11.488654081226029</v>
      </c>
      <c r="P144" s="58">
        <f>+M144*J144</f>
        <v>9.7726729313562188E-2</v>
      </c>
      <c r="Q144" s="58">
        <f>+O144-P144</f>
        <v>11.390927351912467</v>
      </c>
      <c r="R144" s="58"/>
      <c r="S144" s="58"/>
      <c r="T144" s="58"/>
      <c r="U144" s="58"/>
      <c r="V144" s="62"/>
      <c r="W144" s="58"/>
      <c r="X144" s="63"/>
      <c r="Y144" s="60">
        <f>$H$44</f>
        <v>78.11</v>
      </c>
      <c r="Z144" s="61">
        <f>+$H$35</f>
        <v>22.27</v>
      </c>
      <c r="AA144" s="64">
        <f>+Y144*I144</f>
        <v>11.987426800488446</v>
      </c>
      <c r="AB144" s="58">
        <f>+AA144*$AB$42</f>
        <v>11.987426800488446</v>
      </c>
      <c r="AC144" s="64">
        <f>+Z144*J144</f>
        <v>9.9514140915090532E-2</v>
      </c>
      <c r="AD144" s="64">
        <f>+AB144-AC144</f>
        <v>11.887912659573356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50.1</v>
      </c>
      <c r="M145" s="61">
        <v>22.31</v>
      </c>
      <c r="N145" s="58">
        <f>+L145*I145</f>
        <v>1.5530999999999999</v>
      </c>
      <c r="O145" s="58">
        <f>+N145*$O$42</f>
        <v>1.5530999999999999</v>
      </c>
      <c r="P145" s="58">
        <f>+M145*J145</f>
        <v>0.22309999999999997</v>
      </c>
      <c r="Q145" s="58">
        <f>+O145-P145</f>
        <v>1.33</v>
      </c>
      <c r="R145" s="58"/>
      <c r="S145" s="58"/>
      <c r="T145" s="58"/>
      <c r="U145" s="58"/>
      <c r="V145" s="62"/>
      <c r="W145" s="58"/>
      <c r="X145" s="63"/>
      <c r="Y145" s="60">
        <f>+$H$33</f>
        <v>53</v>
      </c>
      <c r="Z145" s="61">
        <f>+$H$34</f>
        <v>24.05</v>
      </c>
      <c r="AA145" s="64">
        <f>+Y145*I145</f>
        <v>1.643</v>
      </c>
      <c r="AB145" s="58">
        <f>+AA145*$AB$42</f>
        <v>1.643</v>
      </c>
      <c r="AC145" s="64">
        <f>+Z145*J145</f>
        <v>0.24049999999999996</v>
      </c>
      <c r="AD145" s="64">
        <f>+AB145-AC145</f>
        <v>1.4025000000000001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2.5012000000000003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2.5012000000000003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12.982387351912466</v>
      </c>
      <c r="R148" s="79">
        <f>SUM(R143:R147)</f>
        <v>0.26</v>
      </c>
      <c r="S148" s="79">
        <f>SUM(S143:S147)</f>
        <v>0</v>
      </c>
      <c r="T148" s="79">
        <f>SUM(T143:T147)</f>
        <v>2.5012000000000003</v>
      </c>
      <c r="U148" s="79">
        <f>SUM(U143:U147)</f>
        <v>8.9766994939388454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13.565212659573357</v>
      </c>
      <c r="AE148" s="79">
        <f>SUM(AE143:AE147)</f>
        <v>0.26</v>
      </c>
      <c r="AF148" s="79">
        <f>SUM(AF143:AF147)</f>
        <v>0</v>
      </c>
      <c r="AG148" s="79">
        <f>SUM(AG143:AG147)</f>
        <v>2.5012000000000003</v>
      </c>
      <c r="AH148" s="79">
        <f>SUM(AH143:AH147)</f>
        <v>8.9766994939388454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277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277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277" customFormat="1" ht="60.75" customHeight="1">
      <c r="A152" s="479" t="s">
        <v>136</v>
      </c>
      <c r="B152" s="480"/>
      <c r="C152" s="480"/>
      <c r="D152" s="480"/>
      <c r="E152" s="480"/>
      <c r="F152" s="481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0.12039023362692974</v>
      </c>
      <c r="AJ152" s="213">
        <f>SUMPRODUCT(AT48:AT142,$AL$48:$AL$142,$AM$48:$AM$142)</f>
        <v>0.12039023362692974</v>
      </c>
      <c r="AK152" s="213">
        <f>SUMPRODUCT(AU48:AU142,$AL$48:$AL$142,$AM$48:$AM$142)</f>
        <v>0.12039023362692974</v>
      </c>
      <c r="AL152" s="213">
        <f>SUMPRODUCT(AV48:AV142,$AL$48:$AL$142,$AM$48:$AM$142)</f>
        <v>0.12039023362692974</v>
      </c>
    </row>
    <row r="153" spans="1:48" s="277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277" customFormat="1" ht="96" customHeight="1">
      <c r="A154" s="56">
        <v>1</v>
      </c>
      <c r="B154" s="56" t="s">
        <v>141</v>
      </c>
      <c r="C154" s="56" t="s">
        <v>128</v>
      </c>
      <c r="D154" s="149">
        <v>13.369452956433134</v>
      </c>
      <c r="E154" s="149">
        <f>$AL$102</f>
        <v>0.30597115768614636</v>
      </c>
      <c r="F154" s="149">
        <f>E154+D154</f>
        <v>13.675424114119281</v>
      </c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280">
        <f t="shared" ref="AI154" si="4">+AI153*AI152/100000</f>
        <v>0.32276621635379865</v>
      </c>
      <c r="AJ154" s="215"/>
      <c r="AK154" s="219">
        <f t="shared" ref="AK154" si="5">+AK153*AK152/100000</f>
        <v>1.1822645995795293</v>
      </c>
      <c r="AL154" s="216"/>
      <c r="AM154" s="212"/>
      <c r="AN154" s="212"/>
    </row>
    <row r="155" spans="1:48" s="277" customFormat="1" ht="87.75" customHeight="1">
      <c r="A155" s="56">
        <v>2</v>
      </c>
      <c r="B155" s="56" t="s">
        <v>211</v>
      </c>
      <c r="C155" s="56" t="s">
        <v>212</v>
      </c>
      <c r="D155" s="149">
        <v>14.148532012874151</v>
      </c>
      <c r="E155" s="149">
        <f>$AL$107</f>
        <v>0.41266998894545459</v>
      </c>
      <c r="F155" s="149">
        <f>E155+D155</f>
        <v>14.561202001819606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1.5050308159333281</v>
      </c>
      <c r="AH155" s="478"/>
      <c r="AI155" s="478"/>
      <c r="AJ155" s="478"/>
      <c r="AK155" s="478"/>
      <c r="AL155" s="478"/>
      <c r="AM155" s="212"/>
      <c r="AN155" s="212"/>
    </row>
    <row r="156" spans="1:48" s="277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2.201541216883688E-2</v>
      </c>
      <c r="AH156" s="478"/>
      <c r="AI156" s="478"/>
      <c r="AJ156" s="478"/>
      <c r="AK156" s="478"/>
      <c r="AL156" s="478"/>
    </row>
    <row r="157" spans="1:48" s="277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277" customFormat="1" ht="98.25" customHeight="1">
      <c r="A158" s="56">
        <v>1</v>
      </c>
      <c r="B158" s="56" t="s">
        <v>141</v>
      </c>
      <c r="C158" s="56" t="s">
        <v>128</v>
      </c>
      <c r="D158" s="149">
        <v>13.589452956433133</v>
      </c>
      <c r="E158" s="149">
        <f>$AL$102</f>
        <v>0.30597115768614636</v>
      </c>
      <c r="F158" s="149">
        <f>E158+D158</f>
        <v>13.89542411411928</v>
      </c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277" customFormat="1" ht="98.25" customHeight="1">
      <c r="A159" s="56">
        <v>2</v>
      </c>
      <c r="B159" s="56" t="s">
        <v>211</v>
      </c>
      <c r="C159" s="56" t="s">
        <v>212</v>
      </c>
      <c r="D159" s="149">
        <v>14.258532012874152</v>
      </c>
      <c r="E159" s="149">
        <f>$AL$107</f>
        <v>0.41266998894545459</v>
      </c>
      <c r="F159" s="149">
        <f>E159+D159</f>
        <v>14.671202001819607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277" customFormat="1" ht="98.25" customHeight="1">
      <c r="A160" s="56">
        <v>3</v>
      </c>
      <c r="B160" s="56" t="s">
        <v>238</v>
      </c>
      <c r="C160" s="56" t="s">
        <v>227</v>
      </c>
      <c r="D160" s="149">
        <v>26.062624502723203</v>
      </c>
      <c r="E160" s="149">
        <v>1.3426189829059827</v>
      </c>
      <c r="F160" s="149">
        <f>$AI$137+$E$160</f>
        <v>26.645449810384093</v>
      </c>
      <c r="G160" s="6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10000000}"/>
  <mergeCells count="105">
    <mergeCell ref="AK159:AN159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A45:A47"/>
    <mergeCell ref="B45:B47"/>
    <mergeCell ref="C45:C47"/>
    <mergeCell ref="D45:E45"/>
    <mergeCell ref="F45:F47"/>
    <mergeCell ref="G45:G47"/>
    <mergeCell ref="C42:E42"/>
    <mergeCell ref="H42:I42"/>
    <mergeCell ref="C43:E43"/>
    <mergeCell ref="H43:I43"/>
    <mergeCell ref="C44:E44"/>
    <mergeCell ref="H44:I44"/>
    <mergeCell ref="D46:D47"/>
    <mergeCell ref="E46:E47"/>
    <mergeCell ref="I46:I47"/>
    <mergeCell ref="C39:E39"/>
    <mergeCell ref="H39:I39"/>
    <mergeCell ref="S39:AD39"/>
    <mergeCell ref="C40:E40"/>
    <mergeCell ref="H40:I40"/>
    <mergeCell ref="C41:E41"/>
    <mergeCell ref="H41:I41"/>
    <mergeCell ref="C36:E36"/>
    <mergeCell ref="H36:I36"/>
    <mergeCell ref="C37:E37"/>
    <mergeCell ref="H37:I37"/>
    <mergeCell ref="C38:E38"/>
    <mergeCell ref="H38:I38"/>
    <mergeCell ref="D32:E32"/>
    <mergeCell ref="D33:E33"/>
    <mergeCell ref="C34:E34"/>
    <mergeCell ref="H34:I34"/>
    <mergeCell ref="C35:E35"/>
    <mergeCell ref="H35:I35"/>
    <mergeCell ref="B27:Q27"/>
    <mergeCell ref="C29:E29"/>
    <mergeCell ref="H29:I29"/>
    <mergeCell ref="D30:E30"/>
    <mergeCell ref="O30:Q30"/>
    <mergeCell ref="D31:E31"/>
    <mergeCell ref="C21:E21"/>
    <mergeCell ref="H21:I21"/>
    <mergeCell ref="C22:E22"/>
    <mergeCell ref="H22:I22"/>
    <mergeCell ref="C23:E23"/>
    <mergeCell ref="H23:I23"/>
    <mergeCell ref="C18:E18"/>
    <mergeCell ref="H18:I18"/>
    <mergeCell ref="C19:E19"/>
    <mergeCell ref="H19:I19"/>
    <mergeCell ref="C20:E20"/>
    <mergeCell ref="H20:I20"/>
    <mergeCell ref="C17:E17"/>
    <mergeCell ref="H17:I17"/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  <mergeCell ref="C15:E15"/>
    <mergeCell ref="H15:I15"/>
    <mergeCell ref="C16:E16"/>
    <mergeCell ref="H16:I16"/>
  </mergeCells>
  <printOptions horizontalCentered="1"/>
  <pageMargins left="0" right="0" top="0" bottom="0" header="0" footer="0"/>
  <pageSetup paperSize="8" scale="27" fitToHeight="3" orientation="landscape" r:id="rId1"/>
  <headerFooter alignWithMargins="0">
    <oddHeader>&amp;R&amp;D</oddHeader>
    <oddFooter>Page &amp;P&amp;RCENTURY 01.06.2008.xls</oddFooter>
  </headerFooter>
  <rowBreaks count="2" manualBreakCount="2">
    <brk id="72" max="39" man="1"/>
    <brk id="149" max="39" man="1"/>
  </row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S46"/>
  <sheetViews>
    <sheetView topLeftCell="F34" workbookViewId="0">
      <selection activeCell="J46" sqref="J46"/>
    </sheetView>
  </sheetViews>
  <sheetFormatPr defaultColWidth="9.109375" defaultRowHeight="14.4"/>
  <cols>
    <col min="1" max="1" width="31.88671875" style="284" customWidth="1"/>
    <col min="2" max="2" width="9.109375" style="284"/>
    <col min="3" max="3" width="39.109375" style="284" bestFit="1" customWidth="1"/>
    <col min="4" max="4" width="15.109375" style="284" customWidth="1"/>
    <col min="5" max="5" width="35.6640625" style="284" bestFit="1" customWidth="1"/>
    <col min="6" max="6" width="11" style="284" bestFit="1" customWidth="1"/>
    <col min="7" max="7" width="15.44140625" style="284" bestFit="1" customWidth="1"/>
    <col min="8" max="8" width="29.109375" style="284" bestFit="1" customWidth="1"/>
    <col min="9" max="9" width="8.6640625" style="284" bestFit="1" customWidth="1"/>
    <col min="10" max="10" width="10.109375" style="284" bestFit="1" customWidth="1"/>
    <col min="11" max="11" width="11" style="284" bestFit="1" customWidth="1"/>
    <col min="12" max="18" width="9.109375" style="284"/>
    <col min="19" max="19" width="25.5546875" style="284" bestFit="1" customWidth="1"/>
    <col min="20" max="16384" width="9.109375" style="284"/>
  </cols>
  <sheetData>
    <row r="1" spans="1:19">
      <c r="A1" s="284" t="s">
        <v>282</v>
      </c>
    </row>
    <row r="4" spans="1:19" s="220" customFormat="1" ht="27.75" customHeight="1">
      <c r="B4" s="261" t="s">
        <v>259</v>
      </c>
      <c r="C4" s="224"/>
      <c r="H4" s="224"/>
      <c r="I4" s="224"/>
      <c r="N4" s="192" t="s">
        <v>269</v>
      </c>
      <c r="O4" s="193"/>
      <c r="P4" s="192" t="s">
        <v>279</v>
      </c>
      <c r="S4" s="224"/>
    </row>
    <row r="5" spans="1:19" s="220" customFormat="1" ht="28.8">
      <c r="B5" s="188" t="s">
        <v>161</v>
      </c>
      <c r="C5" s="188" t="s">
        <v>162</v>
      </c>
      <c r="D5" s="188" t="s">
        <v>163</v>
      </c>
      <c r="E5" s="188" t="s">
        <v>164</v>
      </c>
      <c r="F5" s="188" t="s">
        <v>165</v>
      </c>
      <c r="G5" s="188" t="s">
        <v>137</v>
      </c>
      <c r="H5" s="188" t="s">
        <v>134</v>
      </c>
      <c r="I5" s="188" t="s">
        <v>166</v>
      </c>
      <c r="J5" s="188" t="s">
        <v>167</v>
      </c>
      <c r="K5" s="188" t="s">
        <v>168</v>
      </c>
      <c r="L5" s="188" t="s">
        <v>169</v>
      </c>
      <c r="M5" s="188" t="s">
        <v>170</v>
      </c>
      <c r="N5" s="188" t="s">
        <v>233</v>
      </c>
      <c r="O5" s="188" t="s">
        <v>234</v>
      </c>
      <c r="P5" s="188" t="s">
        <v>235</v>
      </c>
      <c r="Q5" s="188" t="s">
        <v>159</v>
      </c>
      <c r="R5" s="188" t="s">
        <v>246</v>
      </c>
      <c r="S5" s="188" t="s">
        <v>160</v>
      </c>
    </row>
    <row r="6" spans="1:19">
      <c r="A6" s="284" t="str">
        <f t="shared" ref="A6:A46" si="0">CONCATENATE(B6,D6,G6)</f>
        <v>10011810056143451-AAF-4000</v>
      </c>
      <c r="B6" s="285">
        <v>100118</v>
      </c>
      <c r="C6" s="285" t="s">
        <v>270</v>
      </c>
      <c r="D6" s="285">
        <v>100561</v>
      </c>
      <c r="E6" s="285" t="s">
        <v>172</v>
      </c>
      <c r="F6" s="285">
        <v>9000004430</v>
      </c>
      <c r="G6" s="285" t="s">
        <v>258</v>
      </c>
      <c r="H6" s="285" t="s">
        <v>227</v>
      </c>
      <c r="I6" s="285">
        <v>1</v>
      </c>
      <c r="J6" s="285" t="s">
        <v>269</v>
      </c>
      <c r="K6" s="285">
        <v>9100070148</v>
      </c>
      <c r="L6" s="285">
        <v>24.38</v>
      </c>
      <c r="M6" s="285">
        <v>24.72</v>
      </c>
      <c r="N6" s="242">
        <f>VLOOKUP(G6,'Bajajsons UTR 01.10.2020'!$B$48:$V$142,21,0)</f>
        <v>24.720005519817221</v>
      </c>
      <c r="O6" s="222">
        <f t="shared" ref="O6:O18" si="1">N6-M6</f>
        <v>5.5198172219661501E-6</v>
      </c>
      <c r="P6" s="222">
        <f>VLOOKUP(G6,'Bajajsons UTR 01.10.2020'!$B$48:$AI$148,34,0)</f>
        <v>25.302830827478111</v>
      </c>
      <c r="Q6" s="222">
        <f t="shared" ref="Q6:Q18" si="2">P6-M6</f>
        <v>0.58283082747811221</v>
      </c>
      <c r="R6" s="223">
        <f t="shared" ref="R6:R18" si="3">Q6/N6</f>
        <v>2.3577293581543732E-2</v>
      </c>
      <c r="S6" s="260" t="s">
        <v>284</v>
      </c>
    </row>
    <row r="7" spans="1:19">
      <c r="A7" s="284" t="str">
        <f t="shared" si="0"/>
        <v>10018510056143451-AAF-4000</v>
      </c>
      <c r="B7" s="285">
        <v>100185</v>
      </c>
      <c r="C7" s="285" t="s">
        <v>271</v>
      </c>
      <c r="D7" s="285">
        <v>100561</v>
      </c>
      <c r="E7" s="285" t="s">
        <v>172</v>
      </c>
      <c r="F7" s="285">
        <v>9000004431</v>
      </c>
      <c r="G7" s="285" t="s">
        <v>258</v>
      </c>
      <c r="H7" s="285" t="s">
        <v>227</v>
      </c>
      <c r="I7" s="285">
        <v>1</v>
      </c>
      <c r="J7" s="285" t="s">
        <v>269</v>
      </c>
      <c r="K7" s="285">
        <v>9100070166</v>
      </c>
      <c r="L7" s="285">
        <v>24.38</v>
      </c>
      <c r="M7" s="285">
        <v>24.72</v>
      </c>
      <c r="N7" s="242">
        <f>VLOOKUP(G7,'Bajajsons UTR 01.10.2020'!$B$48:$V$142,21,0)</f>
        <v>24.720005519817221</v>
      </c>
      <c r="O7" s="222">
        <f t="shared" si="1"/>
        <v>5.5198172219661501E-6</v>
      </c>
      <c r="P7" s="222">
        <f>VLOOKUP(G7,'Bajajsons UTR 01.10.2020'!$B$48:$AI$148,34,0)</f>
        <v>25.302830827478111</v>
      </c>
      <c r="Q7" s="222">
        <f t="shared" si="2"/>
        <v>0.58283082747811221</v>
      </c>
      <c r="R7" s="223">
        <f t="shared" si="3"/>
        <v>2.3577293581543732E-2</v>
      </c>
      <c r="S7" s="260" t="s">
        <v>284</v>
      </c>
    </row>
    <row r="8" spans="1:19">
      <c r="A8" s="284" t="str">
        <f t="shared" si="0"/>
        <v>10048910056177260-KVE-9000</v>
      </c>
      <c r="B8" s="285">
        <v>100489</v>
      </c>
      <c r="C8" s="285" t="s">
        <v>200</v>
      </c>
      <c r="D8" s="285">
        <v>100561</v>
      </c>
      <c r="E8" s="285" t="s">
        <v>172</v>
      </c>
      <c r="F8" s="285">
        <v>9000000926</v>
      </c>
      <c r="G8" s="285" t="s">
        <v>103</v>
      </c>
      <c r="H8" s="285" t="s">
        <v>104</v>
      </c>
      <c r="I8" s="285">
        <v>1</v>
      </c>
      <c r="J8" s="285" t="s">
        <v>269</v>
      </c>
      <c r="K8" s="285">
        <v>9100070211</v>
      </c>
      <c r="L8" s="285">
        <v>11.07</v>
      </c>
      <c r="M8" s="285">
        <v>11.29</v>
      </c>
      <c r="N8" s="242">
        <f>VLOOKUP(G8,'Bajajsons UTR 01.10.2020'!$B$48:$V$142,21,0)</f>
        <v>11.289609590603877</v>
      </c>
      <c r="O8" s="222">
        <f t="shared" si="1"/>
        <v>-3.9040939612178249E-4</v>
      </c>
      <c r="P8" s="222">
        <f>VLOOKUP(G8,'Bajajsons UTR 01.10.2020'!$B$48:$AI$148,34,0)</f>
        <v>11.544947672085357</v>
      </c>
      <c r="Q8" s="222">
        <f t="shared" si="2"/>
        <v>0.25494767208535762</v>
      </c>
      <c r="R8" s="223">
        <f t="shared" si="3"/>
        <v>2.2582505625132122E-2</v>
      </c>
      <c r="S8" s="260" t="s">
        <v>284</v>
      </c>
    </row>
    <row r="9" spans="1:19">
      <c r="A9" s="284" t="str">
        <f t="shared" si="0"/>
        <v>10050510056143451-AAF-4000</v>
      </c>
      <c r="B9" s="285">
        <v>100505</v>
      </c>
      <c r="C9" s="285" t="s">
        <v>272</v>
      </c>
      <c r="D9" s="285">
        <v>100561</v>
      </c>
      <c r="E9" s="285" t="s">
        <v>172</v>
      </c>
      <c r="F9" s="285">
        <v>9000004101</v>
      </c>
      <c r="G9" s="285" t="s">
        <v>258</v>
      </c>
      <c r="H9" s="285" t="s">
        <v>227</v>
      </c>
      <c r="I9" s="285">
        <v>1</v>
      </c>
      <c r="J9" s="285" t="s">
        <v>269</v>
      </c>
      <c r="K9" s="285">
        <v>9100070216</v>
      </c>
      <c r="L9" s="285">
        <v>24.38</v>
      </c>
      <c r="M9" s="285">
        <v>24.72</v>
      </c>
      <c r="N9" s="242">
        <f>VLOOKUP(G9,'Bajajsons UTR 01.10.2020'!$B$48:$V$142,21,0)</f>
        <v>24.720005519817221</v>
      </c>
      <c r="O9" s="222">
        <f t="shared" si="1"/>
        <v>5.5198172219661501E-6</v>
      </c>
      <c r="P9" s="222">
        <f>VLOOKUP(G9,'Bajajsons UTR 01.10.2020'!$B$48:$AI$148,34,0)</f>
        <v>25.302830827478111</v>
      </c>
      <c r="Q9" s="222">
        <f t="shared" si="2"/>
        <v>0.58283082747811221</v>
      </c>
      <c r="R9" s="223">
        <f t="shared" si="3"/>
        <v>2.3577293581543732E-2</v>
      </c>
      <c r="S9" s="260" t="s">
        <v>284</v>
      </c>
    </row>
    <row r="10" spans="1:19">
      <c r="A10" s="284" t="str">
        <f t="shared" si="0"/>
        <v>10050510056143451-AAG-9000</v>
      </c>
      <c r="B10" s="285">
        <v>100505</v>
      </c>
      <c r="C10" s="285" t="s">
        <v>272</v>
      </c>
      <c r="D10" s="285">
        <v>100561</v>
      </c>
      <c r="E10" s="285" t="s">
        <v>172</v>
      </c>
      <c r="F10" s="285">
        <v>9000004101</v>
      </c>
      <c r="G10" s="285" t="s">
        <v>225</v>
      </c>
      <c r="H10" s="285" t="s">
        <v>128</v>
      </c>
      <c r="I10" s="285">
        <v>1</v>
      </c>
      <c r="J10" s="285" t="s">
        <v>269</v>
      </c>
      <c r="K10" s="285">
        <v>9100070216</v>
      </c>
      <c r="L10" s="285">
        <v>16.34</v>
      </c>
      <c r="M10" s="285">
        <v>16.55</v>
      </c>
      <c r="N10" s="242">
        <f>VLOOKUP(G10,'Bajajsons UTR 01.10.2020'!$B$48:$V$142,21,0)</f>
        <v>16.549319285103714</v>
      </c>
      <c r="O10" s="222">
        <f t="shared" si="1"/>
        <v>-6.8071489628707127E-4</v>
      </c>
      <c r="P10" s="222">
        <f>VLOOKUP(G10,'Bajajsons UTR 01.10.2020'!$B$48:$AI$148,34,0)</f>
        <v>16.87315434297664</v>
      </c>
      <c r="Q10" s="222">
        <f t="shared" si="2"/>
        <v>0.3231543429766397</v>
      </c>
      <c r="R10" s="223">
        <f t="shared" si="3"/>
        <v>1.9526745324656085E-2</v>
      </c>
      <c r="S10" s="260" t="s">
        <v>284</v>
      </c>
    </row>
    <row r="11" spans="1:19">
      <c r="A11" s="284" t="str">
        <f t="shared" si="0"/>
        <v>10050510056143451-AAH-F000</v>
      </c>
      <c r="B11" s="285">
        <v>100505</v>
      </c>
      <c r="C11" s="285" t="s">
        <v>272</v>
      </c>
      <c r="D11" s="285">
        <v>100561</v>
      </c>
      <c r="E11" s="285" t="s">
        <v>172</v>
      </c>
      <c r="F11" s="285">
        <v>9000004101</v>
      </c>
      <c r="G11" s="285" t="s">
        <v>226</v>
      </c>
      <c r="H11" s="285" t="s">
        <v>227</v>
      </c>
      <c r="I11" s="285">
        <v>1</v>
      </c>
      <c r="J11" s="285" t="s">
        <v>269</v>
      </c>
      <c r="K11" s="285">
        <v>9100070216</v>
      </c>
      <c r="L11" s="285">
        <v>16.18</v>
      </c>
      <c r="M11" s="285">
        <v>16.39</v>
      </c>
      <c r="N11" s="242">
        <f>VLOOKUP(G11,'Bajajsons UTR 01.10.2020'!$B$48:$V$142,21,0)</f>
        <v>16.386610649173907</v>
      </c>
      <c r="O11" s="222">
        <f t="shared" si="1"/>
        <v>-3.3893508260938177E-3</v>
      </c>
      <c r="P11" s="222">
        <f>VLOOKUP(G11,'Bajajsons UTR 01.10.2020'!$B$48:$AI$148,34,0)</f>
        <v>16.704817181543024</v>
      </c>
      <c r="Q11" s="222">
        <f t="shared" si="2"/>
        <v>0.31481718154302385</v>
      </c>
      <c r="R11" s="223">
        <f t="shared" si="3"/>
        <v>1.9211854622230535E-2</v>
      </c>
      <c r="S11" s="260" t="s">
        <v>284</v>
      </c>
    </row>
    <row r="12" spans="1:19">
      <c r="A12" s="284" t="str">
        <f t="shared" si="0"/>
        <v>10051710056143451-AAG-9000</v>
      </c>
      <c r="B12" s="285">
        <v>100517</v>
      </c>
      <c r="C12" s="285" t="s">
        <v>224</v>
      </c>
      <c r="D12" s="285">
        <v>100561</v>
      </c>
      <c r="E12" s="285" t="s">
        <v>172</v>
      </c>
      <c r="F12" s="285">
        <v>9000003076</v>
      </c>
      <c r="G12" s="285" t="s">
        <v>225</v>
      </c>
      <c r="H12" s="285" t="s">
        <v>128</v>
      </c>
      <c r="I12" s="285">
        <v>1</v>
      </c>
      <c r="J12" s="285" t="s">
        <v>269</v>
      </c>
      <c r="K12" s="285">
        <v>9100070220</v>
      </c>
      <c r="L12" s="285">
        <v>16.34</v>
      </c>
      <c r="M12" s="285">
        <v>16.55</v>
      </c>
      <c r="N12" s="242">
        <f>VLOOKUP(G12,'Bajajsons UTR 01.10.2020'!$B$48:$V$142,21,0)</f>
        <v>16.549319285103714</v>
      </c>
      <c r="O12" s="222">
        <f t="shared" si="1"/>
        <v>-6.8071489628707127E-4</v>
      </c>
      <c r="P12" s="222">
        <f>VLOOKUP(G12,'Bajajsons UTR 01.10.2020'!$B$48:$AI$148,34,0)</f>
        <v>16.87315434297664</v>
      </c>
      <c r="Q12" s="222">
        <f t="shared" si="2"/>
        <v>0.3231543429766397</v>
      </c>
      <c r="R12" s="223">
        <f t="shared" si="3"/>
        <v>1.9526745324656085E-2</v>
      </c>
      <c r="S12" s="260" t="s">
        <v>284</v>
      </c>
    </row>
    <row r="13" spans="1:19">
      <c r="A13" s="284" t="str">
        <f t="shared" si="0"/>
        <v>10051710056143451-AAH-F000</v>
      </c>
      <c r="B13" s="285">
        <v>100517</v>
      </c>
      <c r="C13" s="285" t="s">
        <v>224</v>
      </c>
      <c r="D13" s="285">
        <v>100561</v>
      </c>
      <c r="E13" s="285" t="s">
        <v>172</v>
      </c>
      <c r="F13" s="285">
        <v>9000003076</v>
      </c>
      <c r="G13" s="285" t="s">
        <v>226</v>
      </c>
      <c r="H13" s="285" t="s">
        <v>227</v>
      </c>
      <c r="I13" s="285">
        <v>1</v>
      </c>
      <c r="J13" s="285" t="s">
        <v>269</v>
      </c>
      <c r="K13" s="285">
        <v>9100070220</v>
      </c>
      <c r="L13" s="285">
        <v>16.18</v>
      </c>
      <c r="M13" s="285">
        <v>16.39</v>
      </c>
      <c r="N13" s="242">
        <f>VLOOKUP(G13,'Bajajsons UTR 01.10.2020'!$B$48:$V$142,21,0)</f>
        <v>16.386610649173907</v>
      </c>
      <c r="O13" s="222">
        <f t="shared" si="1"/>
        <v>-3.3893508260938177E-3</v>
      </c>
      <c r="P13" s="222">
        <f>VLOOKUP(G13,'Bajajsons UTR 01.10.2020'!$B$48:$AI$148,34,0)</f>
        <v>16.704817181543024</v>
      </c>
      <c r="Q13" s="222">
        <f t="shared" si="2"/>
        <v>0.31481718154302385</v>
      </c>
      <c r="R13" s="223">
        <f t="shared" si="3"/>
        <v>1.9211854622230535E-2</v>
      </c>
      <c r="S13" s="260" t="s">
        <v>284</v>
      </c>
    </row>
    <row r="14" spans="1:19">
      <c r="A14" s="284" t="str">
        <f t="shared" si="0"/>
        <v>10053610056143451-ABA-0000</v>
      </c>
      <c r="B14" s="285">
        <v>100536</v>
      </c>
      <c r="C14" s="285" t="s">
        <v>202</v>
      </c>
      <c r="D14" s="285">
        <v>100561</v>
      </c>
      <c r="E14" s="285" t="s">
        <v>172</v>
      </c>
      <c r="F14" s="285">
        <v>9000002232</v>
      </c>
      <c r="G14" s="285" t="s">
        <v>127</v>
      </c>
      <c r="H14" s="285" t="s">
        <v>152</v>
      </c>
      <c r="I14" s="285">
        <v>1</v>
      </c>
      <c r="J14" s="285" t="s">
        <v>269</v>
      </c>
      <c r="K14" s="285">
        <v>9100070223</v>
      </c>
      <c r="L14" s="285">
        <v>12.46</v>
      </c>
      <c r="M14" s="285">
        <v>12.61</v>
      </c>
      <c r="N14" s="242">
        <f>VLOOKUP(G14,'Bajajsons UTR 01.10.2020'!$B$48:$V$142,21,0)</f>
        <v>12.609452956433135</v>
      </c>
      <c r="O14" s="222">
        <f t="shared" si="1"/>
        <v>-5.4704356686485767E-4</v>
      </c>
      <c r="P14" s="222">
        <f>VLOOKUP(G14,'Bajajsons UTR 01.10.2020'!$B$48:$AI$148,34,0)</f>
        <v>12.915424114119281</v>
      </c>
      <c r="Q14" s="222">
        <f t="shared" si="2"/>
        <v>0.3054241141192815</v>
      </c>
      <c r="R14" s="223">
        <f t="shared" si="3"/>
        <v>2.4221836995986346E-2</v>
      </c>
      <c r="S14" s="260" t="s">
        <v>284</v>
      </c>
    </row>
    <row r="15" spans="1:19">
      <c r="A15" s="284" t="str">
        <f t="shared" si="0"/>
        <v>10057410056143451-ABA-0000</v>
      </c>
      <c r="B15" s="285">
        <v>100574</v>
      </c>
      <c r="C15" s="285" t="s">
        <v>203</v>
      </c>
      <c r="D15" s="285">
        <v>100561</v>
      </c>
      <c r="E15" s="285" t="s">
        <v>172</v>
      </c>
      <c r="F15" s="285">
        <v>9000001564</v>
      </c>
      <c r="G15" s="285" t="s">
        <v>127</v>
      </c>
      <c r="H15" s="285" t="s">
        <v>152</v>
      </c>
      <c r="I15" s="285">
        <v>1</v>
      </c>
      <c r="J15" s="285" t="s">
        <v>269</v>
      </c>
      <c r="K15" s="285">
        <v>9100070235</v>
      </c>
      <c r="L15" s="285">
        <v>12.46</v>
      </c>
      <c r="M15" s="285">
        <v>12.61</v>
      </c>
      <c r="N15" s="242">
        <f>VLOOKUP(G15,'Bajajsons UTR 01.10.2020'!$B$48:$V$142,21,0)</f>
        <v>12.609452956433135</v>
      </c>
      <c r="O15" s="222">
        <f t="shared" si="1"/>
        <v>-5.4704356686485767E-4</v>
      </c>
      <c r="P15" s="222">
        <f>VLOOKUP(G15,'Bajajsons UTR 01.10.2020'!$B$48:$AI$148,34,0)</f>
        <v>12.915424114119281</v>
      </c>
      <c r="Q15" s="222">
        <f t="shared" si="2"/>
        <v>0.3054241141192815</v>
      </c>
      <c r="R15" s="223">
        <f t="shared" si="3"/>
        <v>2.4221836995986346E-2</v>
      </c>
      <c r="S15" s="260" t="s">
        <v>284</v>
      </c>
    </row>
    <row r="16" spans="1:19">
      <c r="A16" s="284" t="str">
        <f t="shared" si="0"/>
        <v>10058910056143451-AAG-9000</v>
      </c>
      <c r="B16" s="285">
        <v>100589</v>
      </c>
      <c r="C16" s="285" t="s">
        <v>204</v>
      </c>
      <c r="D16" s="285">
        <v>100561</v>
      </c>
      <c r="E16" s="285" t="s">
        <v>172</v>
      </c>
      <c r="F16" s="285">
        <v>9000001193</v>
      </c>
      <c r="G16" s="285" t="s">
        <v>225</v>
      </c>
      <c r="H16" s="285" t="s">
        <v>128</v>
      </c>
      <c r="I16" s="285">
        <v>1</v>
      </c>
      <c r="J16" s="285" t="s">
        <v>269</v>
      </c>
      <c r="K16" s="285">
        <v>9100070241</v>
      </c>
      <c r="L16" s="285">
        <v>16.34</v>
      </c>
      <c r="M16" s="285">
        <v>16.55</v>
      </c>
      <c r="N16" s="242">
        <f>VLOOKUP(G16,'Bajajsons UTR 01.10.2020'!$B$48:$V$142,21,0)</f>
        <v>16.549319285103714</v>
      </c>
      <c r="O16" s="222">
        <f t="shared" si="1"/>
        <v>-6.8071489628707127E-4</v>
      </c>
      <c r="P16" s="222">
        <f>VLOOKUP(G16,'Bajajsons UTR 01.10.2020'!$B$48:$AI$148,34,0)</f>
        <v>16.87315434297664</v>
      </c>
      <c r="Q16" s="222">
        <f t="shared" si="2"/>
        <v>0.3231543429766397</v>
      </c>
      <c r="R16" s="223">
        <f t="shared" si="3"/>
        <v>1.9526745324656085E-2</v>
      </c>
      <c r="S16" s="260" t="s">
        <v>284</v>
      </c>
    </row>
    <row r="17" spans="1:19">
      <c r="A17" s="284" t="str">
        <f t="shared" si="0"/>
        <v>10058910056143451-AAH-F000</v>
      </c>
      <c r="B17" s="285">
        <v>100589</v>
      </c>
      <c r="C17" s="285" t="s">
        <v>204</v>
      </c>
      <c r="D17" s="285">
        <v>100561</v>
      </c>
      <c r="E17" s="285" t="s">
        <v>172</v>
      </c>
      <c r="F17" s="285">
        <v>9000001193</v>
      </c>
      <c r="G17" s="285" t="s">
        <v>226</v>
      </c>
      <c r="H17" s="285" t="s">
        <v>227</v>
      </c>
      <c r="I17" s="285">
        <v>1</v>
      </c>
      <c r="J17" s="285" t="s">
        <v>269</v>
      </c>
      <c r="K17" s="285">
        <v>9100070241</v>
      </c>
      <c r="L17" s="285">
        <v>16.18</v>
      </c>
      <c r="M17" s="285">
        <v>16.39</v>
      </c>
      <c r="N17" s="242">
        <f>VLOOKUP(G17,'Bajajsons UTR 01.10.2020'!$B$48:$V$142,21,0)</f>
        <v>16.386610649173907</v>
      </c>
      <c r="O17" s="222">
        <f t="shared" si="1"/>
        <v>-3.3893508260938177E-3</v>
      </c>
      <c r="P17" s="222">
        <f>VLOOKUP(G17,'Bajajsons UTR 01.10.2020'!$B$48:$AI$148,34,0)</f>
        <v>16.704817181543024</v>
      </c>
      <c r="Q17" s="222">
        <f t="shared" si="2"/>
        <v>0.31481718154302385</v>
      </c>
      <c r="R17" s="223">
        <f t="shared" si="3"/>
        <v>1.9211854622230535E-2</v>
      </c>
      <c r="S17" s="260" t="s">
        <v>284</v>
      </c>
    </row>
    <row r="18" spans="1:19">
      <c r="A18" s="284" t="str">
        <f t="shared" si="0"/>
        <v>10143410056143451-AAF-4000</v>
      </c>
      <c r="B18" s="285">
        <v>101434</v>
      </c>
      <c r="C18" s="285" t="s">
        <v>273</v>
      </c>
      <c r="D18" s="285">
        <v>100561</v>
      </c>
      <c r="E18" s="285" t="s">
        <v>172</v>
      </c>
      <c r="F18" s="285">
        <v>9000004432</v>
      </c>
      <c r="G18" s="285" t="s">
        <v>258</v>
      </c>
      <c r="H18" s="285" t="s">
        <v>227</v>
      </c>
      <c r="I18" s="285">
        <v>1</v>
      </c>
      <c r="J18" s="285" t="s">
        <v>269</v>
      </c>
      <c r="K18" s="285">
        <v>9100070272</v>
      </c>
      <c r="L18" s="285">
        <v>24.38</v>
      </c>
      <c r="M18" s="285">
        <v>24.72</v>
      </c>
      <c r="N18" s="242">
        <f>VLOOKUP(G18,'Bajajsons UTR 01.10.2020'!$B$48:$V$142,21,0)</f>
        <v>24.720005519817221</v>
      </c>
      <c r="O18" s="222">
        <f t="shared" si="1"/>
        <v>5.5198172219661501E-6</v>
      </c>
      <c r="P18" s="222">
        <f>VLOOKUP(G18,'Bajajsons UTR 01.10.2020'!$B$48:$AI$148,34,0)</f>
        <v>25.302830827478111</v>
      </c>
      <c r="Q18" s="222">
        <f t="shared" si="2"/>
        <v>0.58283082747811221</v>
      </c>
      <c r="R18" s="223">
        <f t="shared" si="3"/>
        <v>2.3577293581543732E-2</v>
      </c>
      <c r="S18" s="260" t="s">
        <v>284</v>
      </c>
    </row>
    <row r="19" spans="1:19">
      <c r="A19" s="284" t="str">
        <f t="shared" si="0"/>
        <v>10046410056111333-198-9000</v>
      </c>
      <c r="B19" s="285">
        <v>100464</v>
      </c>
      <c r="C19" s="285" t="s">
        <v>223</v>
      </c>
      <c r="D19" s="285">
        <v>100561</v>
      </c>
      <c r="E19" s="285" t="s">
        <v>172</v>
      </c>
      <c r="F19" s="285">
        <v>9000002853</v>
      </c>
      <c r="G19" s="285" t="s">
        <v>182</v>
      </c>
      <c r="H19" s="285" t="s">
        <v>183</v>
      </c>
      <c r="I19" s="285">
        <v>1</v>
      </c>
      <c r="J19" s="285" t="s">
        <v>279</v>
      </c>
      <c r="K19" s="285">
        <v>9100068700</v>
      </c>
      <c r="L19" s="285">
        <v>1.65</v>
      </c>
      <c r="M19" s="285">
        <v>1.71</v>
      </c>
      <c r="N19" s="285"/>
      <c r="O19" s="285"/>
      <c r="P19" s="285"/>
      <c r="Q19" s="285"/>
      <c r="R19" s="286"/>
      <c r="S19" s="285" t="str">
        <f>VLOOKUP(A19,'V2V 100561- 28-12-20'!A$5:S$45,19,0)</f>
        <v>Machining Part</v>
      </c>
    </row>
    <row r="20" spans="1:19">
      <c r="A20" s="284" t="str">
        <f t="shared" si="0"/>
        <v>10048410056195015-53000</v>
      </c>
      <c r="B20" s="285">
        <v>100484</v>
      </c>
      <c r="C20" s="285" t="s">
        <v>171</v>
      </c>
      <c r="D20" s="285">
        <v>100561</v>
      </c>
      <c r="E20" s="285" t="s">
        <v>172</v>
      </c>
      <c r="F20" s="285">
        <v>9000001043</v>
      </c>
      <c r="G20" s="285" t="s">
        <v>173</v>
      </c>
      <c r="H20" s="285" t="s">
        <v>174</v>
      </c>
      <c r="I20" s="285">
        <v>1</v>
      </c>
      <c r="J20" s="285" t="s">
        <v>279</v>
      </c>
      <c r="K20" s="285">
        <v>9100068707</v>
      </c>
      <c r="L20" s="285">
        <v>1.1299999999999999</v>
      </c>
      <c r="M20" s="285">
        <v>1.17</v>
      </c>
      <c r="N20" s="285"/>
      <c r="O20" s="285"/>
      <c r="P20" s="285"/>
      <c r="Q20" s="285"/>
      <c r="R20" s="286"/>
      <c r="S20" s="285" t="str">
        <f>VLOOKUP(A20,'V2V 100561- 28-12-20'!A$5:S$45,19,0)</f>
        <v>Machining Part</v>
      </c>
    </row>
    <row r="21" spans="1:19">
      <c r="A21" s="284" t="str">
        <f t="shared" si="0"/>
        <v>10048610056184702-KCC-9000</v>
      </c>
      <c r="B21" s="285">
        <v>100486</v>
      </c>
      <c r="C21" s="285" t="s">
        <v>175</v>
      </c>
      <c r="D21" s="285">
        <v>100561</v>
      </c>
      <c r="E21" s="285" t="s">
        <v>172</v>
      </c>
      <c r="F21" s="285">
        <v>9000000985</v>
      </c>
      <c r="G21" s="285" t="s">
        <v>176</v>
      </c>
      <c r="H21" s="285" t="s">
        <v>177</v>
      </c>
      <c r="I21" s="285">
        <v>1</v>
      </c>
      <c r="J21" s="285" t="s">
        <v>279</v>
      </c>
      <c r="K21" s="285">
        <v>9100068712</v>
      </c>
      <c r="L21" s="285">
        <v>0.9</v>
      </c>
      <c r="M21" s="285">
        <v>0.93</v>
      </c>
      <c r="N21" s="285"/>
      <c r="O21" s="285"/>
      <c r="P21" s="285"/>
      <c r="Q21" s="285"/>
      <c r="R21" s="286"/>
      <c r="S21" s="285" t="str">
        <f>VLOOKUP(A21,'V2V 100561- 28-12-20'!A$5:S$45,19,0)</f>
        <v>Machining Part</v>
      </c>
    </row>
    <row r="22" spans="1:19">
      <c r="A22" s="284" t="str">
        <f t="shared" si="0"/>
        <v>10048710056150134-KCC-9000</v>
      </c>
      <c r="B22" s="285">
        <v>100487</v>
      </c>
      <c r="C22" s="285" t="s">
        <v>178</v>
      </c>
      <c r="D22" s="285">
        <v>100561</v>
      </c>
      <c r="E22" s="285" t="s">
        <v>172</v>
      </c>
      <c r="F22" s="285">
        <v>9000001017</v>
      </c>
      <c r="G22" s="285" t="s">
        <v>179</v>
      </c>
      <c r="H22" s="285" t="s">
        <v>180</v>
      </c>
      <c r="I22" s="285">
        <v>1</v>
      </c>
      <c r="J22" s="285" t="s">
        <v>279</v>
      </c>
      <c r="K22" s="285">
        <v>9100068719</v>
      </c>
      <c r="L22" s="285">
        <v>9.64</v>
      </c>
      <c r="M22" s="285">
        <v>10.11</v>
      </c>
      <c r="N22" s="285"/>
      <c r="O22" s="285"/>
      <c r="P22" s="285"/>
      <c r="Q22" s="285"/>
      <c r="R22" s="286"/>
      <c r="S22" s="285" t="str">
        <f>VLOOKUP(A22,'V2V 100561- 28-12-20'!A$5:S$45,19,0)</f>
        <v>Machining Part</v>
      </c>
    </row>
    <row r="23" spans="1:19">
      <c r="A23" s="284" t="str">
        <f t="shared" si="0"/>
        <v>10048810056111333-198-9000</v>
      </c>
      <c r="B23" s="285">
        <v>100488</v>
      </c>
      <c r="C23" s="285" t="s">
        <v>181</v>
      </c>
      <c r="D23" s="285">
        <v>100561</v>
      </c>
      <c r="E23" s="285" t="s">
        <v>172</v>
      </c>
      <c r="F23" s="285">
        <v>9000000673</v>
      </c>
      <c r="G23" s="285" t="s">
        <v>182</v>
      </c>
      <c r="H23" s="285" t="s">
        <v>183</v>
      </c>
      <c r="I23" s="285">
        <v>1</v>
      </c>
      <c r="J23" s="285" t="s">
        <v>279</v>
      </c>
      <c r="K23" s="285">
        <v>9100068725</v>
      </c>
      <c r="L23" s="285">
        <v>1.65</v>
      </c>
      <c r="M23" s="285">
        <v>1.7</v>
      </c>
      <c r="N23" s="285"/>
      <c r="O23" s="285"/>
      <c r="P23" s="285"/>
      <c r="Q23" s="285"/>
      <c r="R23" s="286"/>
      <c r="S23" s="285" t="str">
        <f>VLOOKUP(A23,'V2V 100561- 28-12-20'!A$5:S$45,19,0)</f>
        <v>Machining Part</v>
      </c>
    </row>
    <row r="24" spans="1:19">
      <c r="A24" s="284" t="str">
        <f t="shared" si="0"/>
        <v>10048810056122810-198-0000</v>
      </c>
      <c r="B24" s="285">
        <v>100488</v>
      </c>
      <c r="C24" s="285" t="s">
        <v>181</v>
      </c>
      <c r="D24" s="285">
        <v>100561</v>
      </c>
      <c r="E24" s="285" t="s">
        <v>172</v>
      </c>
      <c r="F24" s="285">
        <v>9000000673</v>
      </c>
      <c r="G24" s="285" t="s">
        <v>240</v>
      </c>
      <c r="H24" s="285" t="s">
        <v>241</v>
      </c>
      <c r="I24" s="285">
        <v>1</v>
      </c>
      <c r="J24" s="285" t="s">
        <v>279</v>
      </c>
      <c r="K24" s="285">
        <v>9100068725</v>
      </c>
      <c r="L24" s="285">
        <v>15.15</v>
      </c>
      <c r="M24" s="285">
        <v>15.56</v>
      </c>
      <c r="N24" s="285"/>
      <c r="O24" s="285"/>
      <c r="P24" s="285"/>
      <c r="Q24" s="285"/>
      <c r="R24" s="286"/>
      <c r="S24" s="285" t="str">
        <f>VLOOKUP(A24,'V2V 100561- 28-12-20'!A$5:S$45,19,0)</f>
        <v>Machining Part</v>
      </c>
    </row>
    <row r="25" spans="1:19">
      <c r="A25" s="284" t="str">
        <f t="shared" si="0"/>
        <v>10048810056142620-198-9000</v>
      </c>
      <c r="B25" s="285">
        <v>100488</v>
      </c>
      <c r="C25" s="285" t="s">
        <v>181</v>
      </c>
      <c r="D25" s="285">
        <v>100561</v>
      </c>
      <c r="E25" s="285" t="s">
        <v>172</v>
      </c>
      <c r="F25" s="285">
        <v>9000000673</v>
      </c>
      <c r="G25" s="285" t="s">
        <v>184</v>
      </c>
      <c r="H25" s="285" t="s">
        <v>185</v>
      </c>
      <c r="I25" s="285">
        <v>1</v>
      </c>
      <c r="J25" s="285" t="s">
        <v>279</v>
      </c>
      <c r="K25" s="285">
        <v>9100068725</v>
      </c>
      <c r="L25" s="285">
        <v>7.09</v>
      </c>
      <c r="M25" s="285">
        <v>7.35</v>
      </c>
      <c r="N25" s="285"/>
      <c r="O25" s="285"/>
      <c r="P25" s="285"/>
      <c r="Q25" s="285"/>
      <c r="R25" s="286"/>
      <c r="S25" s="285" t="str">
        <f>VLOOKUP(A25,'V2V 100561- 28-12-20'!A$5:S$45,19,0)</f>
        <v>Machining Part</v>
      </c>
    </row>
    <row r="26" spans="1:19">
      <c r="A26" s="284" t="str">
        <f t="shared" si="0"/>
        <v>10048810056142620-GB6-9200</v>
      </c>
      <c r="B26" s="285">
        <v>100488</v>
      </c>
      <c r="C26" s="285" t="s">
        <v>181</v>
      </c>
      <c r="D26" s="285">
        <v>100561</v>
      </c>
      <c r="E26" s="285" t="s">
        <v>172</v>
      </c>
      <c r="F26" s="285">
        <v>9000000673</v>
      </c>
      <c r="G26" s="285" t="s">
        <v>186</v>
      </c>
      <c r="H26" s="285" t="s">
        <v>187</v>
      </c>
      <c r="I26" s="285">
        <v>1</v>
      </c>
      <c r="J26" s="285" t="s">
        <v>279</v>
      </c>
      <c r="K26" s="285">
        <v>9100068725</v>
      </c>
      <c r="L26" s="285">
        <v>6.46</v>
      </c>
      <c r="M26" s="285">
        <v>6.69</v>
      </c>
      <c r="N26" s="285"/>
      <c r="O26" s="285"/>
      <c r="P26" s="285"/>
      <c r="Q26" s="285"/>
      <c r="R26" s="286"/>
      <c r="S26" s="285" t="str">
        <f>VLOOKUP(A26,'V2V 100561- 28-12-20'!A$5:S$45,19,0)</f>
        <v>Machining Part</v>
      </c>
    </row>
    <row r="27" spans="1:19">
      <c r="A27" s="284" t="str">
        <f t="shared" si="0"/>
        <v>10048810056143103-397-6300</v>
      </c>
      <c r="B27" s="285">
        <v>100488</v>
      </c>
      <c r="C27" s="285" t="s">
        <v>181</v>
      </c>
      <c r="D27" s="285">
        <v>100561</v>
      </c>
      <c r="E27" s="285" t="s">
        <v>172</v>
      </c>
      <c r="F27" s="285">
        <v>9000000673</v>
      </c>
      <c r="G27" s="285" t="s">
        <v>188</v>
      </c>
      <c r="H27" s="285" t="s">
        <v>189</v>
      </c>
      <c r="I27" s="285">
        <v>1</v>
      </c>
      <c r="J27" s="285" t="s">
        <v>279</v>
      </c>
      <c r="K27" s="285">
        <v>9100068725</v>
      </c>
      <c r="L27" s="285">
        <v>4.6399999999999997</v>
      </c>
      <c r="M27" s="285">
        <v>4.83</v>
      </c>
      <c r="N27" s="285"/>
      <c r="O27" s="285"/>
      <c r="P27" s="285"/>
      <c r="Q27" s="285"/>
      <c r="R27" s="286"/>
      <c r="S27" s="285" t="str">
        <f>VLOOKUP(A27,'V2V 100561- 28-12-20'!A$5:S$45,19,0)</f>
        <v>Machining Part</v>
      </c>
    </row>
    <row r="28" spans="1:19">
      <c r="A28" s="284" t="str">
        <f t="shared" si="0"/>
        <v>10048810056143141-KST-9200</v>
      </c>
      <c r="B28" s="285">
        <v>100488</v>
      </c>
      <c r="C28" s="285" t="s">
        <v>181</v>
      </c>
      <c r="D28" s="285">
        <v>100561</v>
      </c>
      <c r="E28" s="285" t="s">
        <v>172</v>
      </c>
      <c r="F28" s="285">
        <v>9000000673</v>
      </c>
      <c r="G28" s="285" t="s">
        <v>190</v>
      </c>
      <c r="H28" s="285" t="s">
        <v>191</v>
      </c>
      <c r="I28" s="285">
        <v>1</v>
      </c>
      <c r="J28" s="285" t="s">
        <v>279</v>
      </c>
      <c r="K28" s="285">
        <v>9100068725</v>
      </c>
      <c r="L28" s="285">
        <v>15.5</v>
      </c>
      <c r="M28" s="285">
        <v>15.94</v>
      </c>
      <c r="N28" s="285"/>
      <c r="O28" s="285"/>
      <c r="P28" s="285"/>
      <c r="Q28" s="285"/>
      <c r="R28" s="286"/>
      <c r="S28" s="285" t="str">
        <f>VLOOKUP(A28,'V2V 100561- 28-12-20'!A$5:S$45,19,0)</f>
        <v>Machining Part</v>
      </c>
    </row>
    <row r="29" spans="1:19">
      <c r="A29" s="284" t="str">
        <f t="shared" si="0"/>
        <v>10048810056143141-KTC-9000</v>
      </c>
      <c r="B29" s="285">
        <v>100488</v>
      </c>
      <c r="C29" s="285" t="s">
        <v>181</v>
      </c>
      <c r="D29" s="285">
        <v>100561</v>
      </c>
      <c r="E29" s="285" t="s">
        <v>172</v>
      </c>
      <c r="F29" s="285">
        <v>9000000673</v>
      </c>
      <c r="G29" s="285" t="s">
        <v>192</v>
      </c>
      <c r="H29" s="285" t="s">
        <v>193</v>
      </c>
      <c r="I29" s="285">
        <v>1</v>
      </c>
      <c r="J29" s="285" t="s">
        <v>279</v>
      </c>
      <c r="K29" s="285">
        <v>9100068725</v>
      </c>
      <c r="L29" s="285">
        <v>17.86</v>
      </c>
      <c r="M29" s="285">
        <v>18.170000000000002</v>
      </c>
      <c r="N29" s="285"/>
      <c r="O29" s="285"/>
      <c r="P29" s="285"/>
      <c r="Q29" s="285"/>
      <c r="R29" s="286"/>
      <c r="S29" s="285" t="str">
        <f>VLOOKUP(A29,'V2V 100561- 28-12-20'!A$5:S$45,19,0)</f>
        <v>Machining Part</v>
      </c>
    </row>
    <row r="30" spans="1:19">
      <c r="A30" s="284" t="str">
        <f t="shared" si="0"/>
        <v>10048810056144620-400-0000</v>
      </c>
      <c r="B30" s="285">
        <v>100488</v>
      </c>
      <c r="C30" s="285" t="s">
        <v>181</v>
      </c>
      <c r="D30" s="285">
        <v>100561</v>
      </c>
      <c r="E30" s="285" t="s">
        <v>172</v>
      </c>
      <c r="F30" s="285">
        <v>9000000673</v>
      </c>
      <c r="G30" s="285" t="s">
        <v>194</v>
      </c>
      <c r="H30" s="285" t="s">
        <v>195</v>
      </c>
      <c r="I30" s="285">
        <v>1</v>
      </c>
      <c r="J30" s="285" t="s">
        <v>279</v>
      </c>
      <c r="K30" s="285">
        <v>9100068725</v>
      </c>
      <c r="L30" s="285">
        <v>5.67</v>
      </c>
      <c r="M30" s="285">
        <v>5.84</v>
      </c>
      <c r="N30" s="285"/>
      <c r="O30" s="285"/>
      <c r="P30" s="285"/>
      <c r="Q30" s="285"/>
      <c r="R30" s="286"/>
      <c r="S30" s="285" t="str">
        <f>VLOOKUP(A30,'V2V 100561- 28-12-20'!A$5:S$45,19,0)</f>
        <v>Machining Part</v>
      </c>
    </row>
    <row r="31" spans="1:19">
      <c r="A31" s="284" t="str">
        <f t="shared" si="0"/>
        <v>10048810056145103-400-3000</v>
      </c>
      <c r="B31" s="285">
        <v>100488</v>
      </c>
      <c r="C31" s="285" t="s">
        <v>181</v>
      </c>
      <c r="D31" s="285">
        <v>100561</v>
      </c>
      <c r="E31" s="285" t="s">
        <v>172</v>
      </c>
      <c r="F31" s="285">
        <v>9000000673</v>
      </c>
      <c r="G31" s="285" t="s">
        <v>196</v>
      </c>
      <c r="H31" s="285" t="s">
        <v>197</v>
      </c>
      <c r="I31" s="285">
        <v>1</v>
      </c>
      <c r="J31" s="285" t="s">
        <v>279</v>
      </c>
      <c r="K31" s="285">
        <v>9100068725</v>
      </c>
      <c r="L31" s="285">
        <v>4.29</v>
      </c>
      <c r="M31" s="285">
        <v>4.47</v>
      </c>
      <c r="N31" s="285"/>
      <c r="O31" s="285"/>
      <c r="P31" s="285"/>
      <c r="Q31" s="285"/>
      <c r="R31" s="286"/>
      <c r="S31" s="285" t="str">
        <f>VLOOKUP(A31,'V2V 100561- 28-12-20'!A$5:S$45,19,0)</f>
        <v>Machining Part</v>
      </c>
    </row>
    <row r="32" spans="1:19">
      <c r="A32" s="284" t="str">
        <f t="shared" si="0"/>
        <v>10048810056145141-KTC-9000</v>
      </c>
      <c r="B32" s="285">
        <v>100488</v>
      </c>
      <c r="C32" s="285" t="s">
        <v>181</v>
      </c>
      <c r="D32" s="285">
        <v>100561</v>
      </c>
      <c r="E32" s="285" t="s">
        <v>172</v>
      </c>
      <c r="F32" s="285">
        <v>9000000673</v>
      </c>
      <c r="G32" s="285" t="s">
        <v>198</v>
      </c>
      <c r="H32" s="285" t="s">
        <v>199</v>
      </c>
      <c r="I32" s="285">
        <v>1</v>
      </c>
      <c r="J32" s="285" t="s">
        <v>279</v>
      </c>
      <c r="K32" s="285">
        <v>9100068725</v>
      </c>
      <c r="L32" s="285">
        <v>17.52</v>
      </c>
      <c r="M32" s="285">
        <v>17.829999999999998</v>
      </c>
      <c r="N32" s="285"/>
      <c r="O32" s="285"/>
      <c r="P32" s="285"/>
      <c r="Q32" s="285"/>
      <c r="R32" s="286"/>
      <c r="S32" s="285" t="str">
        <f>VLOOKUP(A32,'V2V 100561- 28-12-20'!A$5:S$45,19,0)</f>
        <v>Machining Part</v>
      </c>
    </row>
    <row r="33" spans="1:19">
      <c r="A33" s="284" t="str">
        <f t="shared" si="0"/>
        <v>10048910056142620-GB6-9200</v>
      </c>
      <c r="B33" s="285">
        <v>100489</v>
      </c>
      <c r="C33" s="285" t="s">
        <v>200</v>
      </c>
      <c r="D33" s="285">
        <v>100561</v>
      </c>
      <c r="E33" s="285" t="s">
        <v>172</v>
      </c>
      <c r="F33" s="285">
        <v>9000000926</v>
      </c>
      <c r="G33" s="285" t="s">
        <v>186</v>
      </c>
      <c r="H33" s="285" t="s">
        <v>187</v>
      </c>
      <c r="I33" s="285">
        <v>1</v>
      </c>
      <c r="J33" s="285" t="s">
        <v>279</v>
      </c>
      <c r="K33" s="285">
        <v>9100068733</v>
      </c>
      <c r="L33" s="285">
        <v>6.46</v>
      </c>
      <c r="M33" s="285">
        <v>6.69</v>
      </c>
      <c r="N33" s="285"/>
      <c r="O33" s="285"/>
      <c r="P33" s="285"/>
      <c r="Q33" s="285"/>
      <c r="R33" s="286"/>
      <c r="S33" s="285" t="str">
        <f>VLOOKUP(A33,'V2V 100561- 28-12-20'!A$5:S$45,19,0)</f>
        <v>Machining Part</v>
      </c>
    </row>
    <row r="34" spans="1:19">
      <c r="A34" s="284" t="str">
        <f t="shared" si="0"/>
        <v>10048910056142620-KTR-7000</v>
      </c>
      <c r="B34" s="285">
        <v>100489</v>
      </c>
      <c r="C34" s="285" t="s">
        <v>200</v>
      </c>
      <c r="D34" s="285">
        <v>100561</v>
      </c>
      <c r="E34" s="285" t="s">
        <v>172</v>
      </c>
      <c r="F34" s="285">
        <v>9000000926</v>
      </c>
      <c r="G34" s="285" t="s">
        <v>201</v>
      </c>
      <c r="H34" s="285" t="s">
        <v>187</v>
      </c>
      <c r="I34" s="285">
        <v>1</v>
      </c>
      <c r="J34" s="285" t="s">
        <v>279</v>
      </c>
      <c r="K34" s="285">
        <v>9100068733</v>
      </c>
      <c r="L34" s="285">
        <v>5.69</v>
      </c>
      <c r="M34" s="285">
        <v>5.91</v>
      </c>
      <c r="N34" s="285"/>
      <c r="O34" s="285"/>
      <c r="P34" s="285"/>
      <c r="Q34" s="285"/>
      <c r="R34" s="286"/>
      <c r="S34" s="285" t="str">
        <f>VLOOKUP(A34,'V2V 100561- 28-12-20'!A$5:S$45,19,0)</f>
        <v>Machining Part</v>
      </c>
    </row>
    <row r="35" spans="1:19">
      <c r="A35" s="284" t="str">
        <f t="shared" si="0"/>
        <v>10048910056144620-400-0000</v>
      </c>
      <c r="B35" s="285">
        <v>100489</v>
      </c>
      <c r="C35" s="285" t="s">
        <v>200</v>
      </c>
      <c r="D35" s="285">
        <v>100561</v>
      </c>
      <c r="E35" s="285" t="s">
        <v>172</v>
      </c>
      <c r="F35" s="285">
        <v>9000000926</v>
      </c>
      <c r="G35" s="285" t="s">
        <v>194</v>
      </c>
      <c r="H35" s="285" t="s">
        <v>195</v>
      </c>
      <c r="I35" s="285">
        <v>1</v>
      </c>
      <c r="J35" s="285" t="s">
        <v>279</v>
      </c>
      <c r="K35" s="285">
        <v>9100068733</v>
      </c>
      <c r="L35" s="285">
        <v>5.67</v>
      </c>
      <c r="M35" s="285">
        <v>5.84</v>
      </c>
      <c r="N35" s="285"/>
      <c r="O35" s="285"/>
      <c r="P35" s="285"/>
      <c r="Q35" s="285"/>
      <c r="R35" s="286"/>
      <c r="S35" s="285" t="str">
        <f>VLOOKUP(A35,'V2V 100561- 28-12-20'!A$5:S$45,19,0)</f>
        <v>Machining Part</v>
      </c>
    </row>
    <row r="36" spans="1:19">
      <c r="A36" s="284" t="str">
        <f t="shared" si="0"/>
        <v>10048910056184702-KCC-9000</v>
      </c>
      <c r="B36" s="285">
        <v>100489</v>
      </c>
      <c r="C36" s="285" t="s">
        <v>200</v>
      </c>
      <c r="D36" s="285">
        <v>100561</v>
      </c>
      <c r="E36" s="285" t="s">
        <v>172</v>
      </c>
      <c r="F36" s="285">
        <v>9000000926</v>
      </c>
      <c r="G36" s="285" t="s">
        <v>176</v>
      </c>
      <c r="H36" s="285" t="s">
        <v>177</v>
      </c>
      <c r="I36" s="285">
        <v>1</v>
      </c>
      <c r="J36" s="285" t="s">
        <v>279</v>
      </c>
      <c r="K36" s="285">
        <v>9100068733</v>
      </c>
      <c r="L36" s="285">
        <v>0.9</v>
      </c>
      <c r="M36" s="285">
        <v>0.93</v>
      </c>
      <c r="N36" s="285"/>
      <c r="O36" s="285"/>
      <c r="P36" s="285"/>
      <c r="Q36" s="285"/>
      <c r="R36" s="286"/>
      <c r="S36" s="285" t="str">
        <f>VLOOKUP(A36,'V2V 100561- 28-12-20'!A$5:S$45,19,0)</f>
        <v>Machining Part</v>
      </c>
    </row>
    <row r="37" spans="1:19">
      <c r="A37" s="284" t="str">
        <f t="shared" si="0"/>
        <v>10057410056195015-53000</v>
      </c>
      <c r="B37" s="285">
        <v>100574</v>
      </c>
      <c r="C37" s="285" t="s">
        <v>203</v>
      </c>
      <c r="D37" s="285">
        <v>100561</v>
      </c>
      <c r="E37" s="285" t="s">
        <v>172</v>
      </c>
      <c r="F37" s="285">
        <v>9000001564</v>
      </c>
      <c r="G37" s="285" t="s">
        <v>173</v>
      </c>
      <c r="H37" s="285" t="s">
        <v>174</v>
      </c>
      <c r="I37" s="285">
        <v>1</v>
      </c>
      <c r="J37" s="285" t="s">
        <v>279</v>
      </c>
      <c r="K37" s="285">
        <v>9100068776</v>
      </c>
      <c r="L37" s="285">
        <v>1.1299999999999999</v>
      </c>
      <c r="M37" s="285">
        <v>1.17</v>
      </c>
      <c r="N37" s="285"/>
      <c r="O37" s="285"/>
      <c r="P37" s="285"/>
      <c r="Q37" s="285"/>
      <c r="R37" s="286"/>
      <c r="S37" s="285" t="str">
        <f>VLOOKUP(A37,'V2V 100561- 28-12-20'!A$5:S$45,19,0)</f>
        <v>Machining Part</v>
      </c>
    </row>
    <row r="38" spans="1:19">
      <c r="A38" s="284" t="str">
        <f t="shared" si="0"/>
        <v>10058910056111333-198-9000</v>
      </c>
      <c r="B38" s="285">
        <v>100589</v>
      </c>
      <c r="C38" s="285" t="s">
        <v>204</v>
      </c>
      <c r="D38" s="285">
        <v>100561</v>
      </c>
      <c r="E38" s="285" t="s">
        <v>172</v>
      </c>
      <c r="F38" s="285">
        <v>9000001193</v>
      </c>
      <c r="G38" s="285" t="s">
        <v>182</v>
      </c>
      <c r="H38" s="285" t="s">
        <v>183</v>
      </c>
      <c r="I38" s="285">
        <v>1</v>
      </c>
      <c r="J38" s="285" t="s">
        <v>279</v>
      </c>
      <c r="K38" s="285">
        <v>9100068791</v>
      </c>
      <c r="L38" s="285">
        <v>1.65</v>
      </c>
      <c r="M38" s="285">
        <v>1.7</v>
      </c>
      <c r="N38" s="285"/>
      <c r="O38" s="285"/>
      <c r="P38" s="285"/>
      <c r="Q38" s="285"/>
      <c r="R38" s="286"/>
      <c r="S38" s="285" t="str">
        <f>VLOOKUP(A38,'V2V 100561- 28-12-20'!A$5:S$45,19,0)</f>
        <v>Machining Part</v>
      </c>
    </row>
    <row r="39" spans="1:19">
      <c r="A39" s="284" t="str">
        <f t="shared" si="0"/>
        <v>10058910056122810-198-0000</v>
      </c>
      <c r="B39" s="285">
        <v>100589</v>
      </c>
      <c r="C39" s="285" t="s">
        <v>204</v>
      </c>
      <c r="D39" s="285">
        <v>100561</v>
      </c>
      <c r="E39" s="285" t="s">
        <v>172</v>
      </c>
      <c r="F39" s="285">
        <v>9000001193</v>
      </c>
      <c r="G39" s="285" t="s">
        <v>240</v>
      </c>
      <c r="H39" s="285" t="s">
        <v>241</v>
      </c>
      <c r="I39" s="285">
        <v>1</v>
      </c>
      <c r="J39" s="285" t="s">
        <v>279</v>
      </c>
      <c r="K39" s="285">
        <v>9100068791</v>
      </c>
      <c r="L39" s="285">
        <v>15.15</v>
      </c>
      <c r="M39" s="285">
        <v>15.56</v>
      </c>
      <c r="N39" s="285"/>
      <c r="O39" s="285"/>
      <c r="P39" s="285"/>
      <c r="Q39" s="285"/>
      <c r="R39" s="286"/>
      <c r="S39" s="285" t="str">
        <f>VLOOKUP(A39,'V2V 100561- 28-12-20'!A$5:S$45,19,0)</f>
        <v>Machining Part</v>
      </c>
    </row>
    <row r="40" spans="1:19">
      <c r="A40" s="284" t="str">
        <f t="shared" si="0"/>
        <v>10058910056143103-397-6300</v>
      </c>
      <c r="B40" s="285">
        <v>100589</v>
      </c>
      <c r="C40" s="285" t="s">
        <v>204</v>
      </c>
      <c r="D40" s="285">
        <v>100561</v>
      </c>
      <c r="E40" s="285" t="s">
        <v>172</v>
      </c>
      <c r="F40" s="285">
        <v>9000001193</v>
      </c>
      <c r="G40" s="285" t="s">
        <v>188</v>
      </c>
      <c r="H40" s="285" t="s">
        <v>189</v>
      </c>
      <c r="I40" s="285">
        <v>1</v>
      </c>
      <c r="J40" s="285" t="s">
        <v>279</v>
      </c>
      <c r="K40" s="285">
        <v>9100068791</v>
      </c>
      <c r="L40" s="285">
        <v>4.6399999999999997</v>
      </c>
      <c r="M40" s="285">
        <v>4.83</v>
      </c>
      <c r="N40" s="285"/>
      <c r="O40" s="285"/>
      <c r="P40" s="285"/>
      <c r="Q40" s="285"/>
      <c r="R40" s="286"/>
      <c r="S40" s="285" t="str">
        <f>VLOOKUP(A40,'V2V 100561- 28-12-20'!A$5:S$45,19,0)</f>
        <v>Machining Part</v>
      </c>
    </row>
    <row r="41" spans="1:19">
      <c r="A41" s="284" t="str">
        <f t="shared" si="0"/>
        <v>10058910056143141-KST-9200</v>
      </c>
      <c r="B41" s="285">
        <v>100589</v>
      </c>
      <c r="C41" s="285" t="s">
        <v>204</v>
      </c>
      <c r="D41" s="285">
        <v>100561</v>
      </c>
      <c r="E41" s="285" t="s">
        <v>172</v>
      </c>
      <c r="F41" s="285">
        <v>9000001193</v>
      </c>
      <c r="G41" s="285" t="s">
        <v>190</v>
      </c>
      <c r="H41" s="285" t="s">
        <v>191</v>
      </c>
      <c r="I41" s="285">
        <v>1</v>
      </c>
      <c r="J41" s="285" t="s">
        <v>279</v>
      </c>
      <c r="K41" s="285">
        <v>9100068791</v>
      </c>
      <c r="L41" s="285">
        <v>15.5</v>
      </c>
      <c r="M41" s="285">
        <v>15.94</v>
      </c>
      <c r="N41" s="285"/>
      <c r="O41" s="285"/>
      <c r="P41" s="285"/>
      <c r="Q41" s="285"/>
      <c r="R41" s="286"/>
      <c r="S41" s="285" t="str">
        <f>VLOOKUP(A41,'V2V 100561- 28-12-20'!A$5:S$45,19,0)</f>
        <v>Machining Part</v>
      </c>
    </row>
    <row r="42" spans="1:19">
      <c r="A42" s="284" t="str">
        <f t="shared" si="0"/>
        <v>10058910056145103-400-3000</v>
      </c>
      <c r="B42" s="285">
        <v>100589</v>
      </c>
      <c r="C42" s="285" t="s">
        <v>204</v>
      </c>
      <c r="D42" s="285">
        <v>100561</v>
      </c>
      <c r="E42" s="285" t="s">
        <v>172</v>
      </c>
      <c r="F42" s="285">
        <v>9000001193</v>
      </c>
      <c r="G42" s="285" t="s">
        <v>196</v>
      </c>
      <c r="H42" s="285" t="s">
        <v>197</v>
      </c>
      <c r="I42" s="285">
        <v>1</v>
      </c>
      <c r="J42" s="285" t="s">
        <v>279</v>
      </c>
      <c r="K42" s="285">
        <v>9100068791</v>
      </c>
      <c r="L42" s="285">
        <v>4.29</v>
      </c>
      <c r="M42" s="285">
        <v>4.47</v>
      </c>
      <c r="N42" s="285"/>
      <c r="O42" s="285"/>
      <c r="P42" s="285"/>
      <c r="Q42" s="285"/>
      <c r="R42" s="286"/>
      <c r="S42" s="285" t="str">
        <f>VLOOKUP(A42,'V2V 100561- 28-12-20'!A$5:S$45,19,0)</f>
        <v>Machining Part</v>
      </c>
    </row>
    <row r="43" spans="1:19">
      <c r="A43" s="284" t="str">
        <f t="shared" si="0"/>
        <v>10058910056145141-KTC-9000</v>
      </c>
      <c r="B43" s="285">
        <v>100589</v>
      </c>
      <c r="C43" s="285" t="s">
        <v>204</v>
      </c>
      <c r="D43" s="285">
        <v>100561</v>
      </c>
      <c r="E43" s="285" t="s">
        <v>172</v>
      </c>
      <c r="F43" s="285">
        <v>9000001193</v>
      </c>
      <c r="G43" s="285" t="s">
        <v>198</v>
      </c>
      <c r="H43" s="285" t="s">
        <v>199</v>
      </c>
      <c r="I43" s="285">
        <v>1</v>
      </c>
      <c r="J43" s="285" t="s">
        <v>279</v>
      </c>
      <c r="K43" s="285">
        <v>9100068791</v>
      </c>
      <c r="L43" s="285">
        <v>17.52</v>
      </c>
      <c r="M43" s="285">
        <v>17.829999999999998</v>
      </c>
      <c r="N43" s="285"/>
      <c r="O43" s="285"/>
      <c r="P43" s="285"/>
      <c r="Q43" s="285"/>
      <c r="R43" s="286"/>
      <c r="S43" s="285" t="str">
        <f>VLOOKUP(A43,'V2V 100561- 28-12-20'!A$5:S$45,19,0)</f>
        <v>Machining Part</v>
      </c>
    </row>
    <row r="44" spans="1:19">
      <c r="A44" s="284" t="str">
        <f t="shared" si="0"/>
        <v>10058910056190805-GHB-3000</v>
      </c>
      <c r="B44" s="285">
        <v>100589</v>
      </c>
      <c r="C44" s="285" t="s">
        <v>204</v>
      </c>
      <c r="D44" s="285">
        <v>100561</v>
      </c>
      <c r="E44" s="285" t="s">
        <v>172</v>
      </c>
      <c r="F44" s="285">
        <v>9000001193</v>
      </c>
      <c r="G44" s="285" t="s">
        <v>205</v>
      </c>
      <c r="H44" s="285" t="s">
        <v>206</v>
      </c>
      <c r="I44" s="285">
        <v>1</v>
      </c>
      <c r="J44" s="285" t="s">
        <v>266</v>
      </c>
      <c r="K44" s="285">
        <v>9100062270</v>
      </c>
      <c r="L44" s="285">
        <v>0.63</v>
      </c>
      <c r="M44" s="285">
        <v>0.64</v>
      </c>
      <c r="N44" s="285"/>
      <c r="O44" s="285"/>
      <c r="P44" s="285"/>
      <c r="Q44" s="285"/>
      <c r="R44" s="286"/>
      <c r="S44" s="285" t="str">
        <f>VLOOKUP(A44,'V2V 100561- 28-12-20'!A$5:S$45,19,0)</f>
        <v>Machining Part</v>
      </c>
    </row>
    <row r="45" spans="1:19">
      <c r="A45" s="284" t="str">
        <f t="shared" si="0"/>
        <v>10102410056111333-198-9000</v>
      </c>
      <c r="B45" s="285">
        <v>101024</v>
      </c>
      <c r="C45" s="285" t="s">
        <v>207</v>
      </c>
      <c r="D45" s="285">
        <v>100561</v>
      </c>
      <c r="E45" s="285" t="s">
        <v>172</v>
      </c>
      <c r="F45" s="285">
        <v>9000001844</v>
      </c>
      <c r="G45" s="285" t="s">
        <v>182</v>
      </c>
      <c r="H45" s="285" t="s">
        <v>183</v>
      </c>
      <c r="I45" s="285">
        <v>1</v>
      </c>
      <c r="J45" s="285" t="s">
        <v>279</v>
      </c>
      <c r="K45" s="285">
        <v>9100068825</v>
      </c>
      <c r="L45" s="285">
        <v>1.65</v>
      </c>
      <c r="M45" s="285">
        <v>1.7</v>
      </c>
      <c r="N45" s="285"/>
      <c r="O45" s="285"/>
      <c r="P45" s="285"/>
      <c r="Q45" s="285"/>
      <c r="R45" s="286"/>
      <c r="S45" s="285" t="str">
        <f>VLOOKUP(A45,'V2V 100561- 28-12-20'!A$5:S$45,19,0)</f>
        <v>Machining Part</v>
      </c>
    </row>
    <row r="46" spans="1:19">
      <c r="A46" s="284" t="str">
        <f t="shared" si="0"/>
        <v>10102410056190805-GHB-3000</v>
      </c>
      <c r="B46" s="285">
        <v>101024</v>
      </c>
      <c r="C46" s="285" t="s">
        <v>207</v>
      </c>
      <c r="D46" s="285">
        <v>100561</v>
      </c>
      <c r="E46" s="285" t="s">
        <v>172</v>
      </c>
      <c r="F46" s="285">
        <v>9000001844</v>
      </c>
      <c r="G46" s="285" t="s">
        <v>205</v>
      </c>
      <c r="H46" s="285" t="s">
        <v>206</v>
      </c>
      <c r="I46" s="285">
        <v>1</v>
      </c>
      <c r="J46" s="285" t="s">
        <v>266</v>
      </c>
      <c r="K46" s="285">
        <v>9100062303</v>
      </c>
      <c r="L46" s="285">
        <v>0.63</v>
      </c>
      <c r="M46" s="285">
        <v>0.64</v>
      </c>
      <c r="N46" s="285"/>
      <c r="O46" s="285"/>
      <c r="P46" s="285"/>
      <c r="Q46" s="285"/>
      <c r="R46" s="286"/>
      <c r="S46" s="285" t="str">
        <f>VLOOKUP(A46,'V2V 100561- 28-12-20'!A$5:S$45,19,0)</f>
        <v>Machining Part</v>
      </c>
    </row>
  </sheetData>
  <autoFilter ref="A5:S46" xr:uid="{00000000-0009-0000-0000-000011000000}"/>
  <sortState ref="A6:S46">
    <sortCondition ref="S5"/>
  </sortState>
  <pageMargins left="0.7" right="0.7" top="0.75" bottom="0.75" header="0.3" footer="0.3"/>
  <pageSetup paperSize="8" scale="71" fitToHeight="2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19"/>
  <sheetViews>
    <sheetView topLeftCell="D1" workbookViewId="0">
      <selection activeCell="I15" sqref="I15"/>
    </sheetView>
  </sheetViews>
  <sheetFormatPr defaultRowHeight="14.4"/>
  <cols>
    <col min="1" max="1" width="27.33203125" style="284" bestFit="1" customWidth="1"/>
    <col min="2" max="2" width="5.5546875" style="284" bestFit="1" customWidth="1"/>
    <col min="3" max="3" width="12" style="284" bestFit="1" customWidth="1"/>
    <col min="4" max="4" width="5.109375" style="284" bestFit="1" customWidth="1"/>
    <col min="5" max="5" width="6.109375" style="284" bestFit="1" customWidth="1"/>
    <col min="6" max="6" width="7.5546875" style="284" bestFit="1" customWidth="1"/>
    <col min="7" max="7" width="16.109375" style="284" bestFit="1" customWidth="1"/>
    <col min="8" max="8" width="31.6640625" style="284" bestFit="1" customWidth="1"/>
    <col min="9" max="9" width="9.109375" style="284"/>
    <col min="10" max="10" width="5.44140625" style="284" bestFit="1" customWidth="1"/>
    <col min="11" max="11" width="10.44140625" style="284" bestFit="1" customWidth="1"/>
    <col min="12" max="12" width="12.6640625" style="284" customWidth="1"/>
    <col min="13" max="13" width="12.88671875" style="284" bestFit="1" customWidth="1"/>
    <col min="14" max="17" width="9.109375" style="284"/>
    <col min="18" max="18" width="24.6640625" style="284" bestFit="1" customWidth="1"/>
    <col min="19" max="257" width="9.109375" style="284"/>
    <col min="258" max="258" width="5.5546875" style="284" bestFit="1" customWidth="1"/>
    <col min="259" max="259" width="12" style="284" bestFit="1" customWidth="1"/>
    <col min="260" max="260" width="5.109375" style="284" bestFit="1" customWidth="1"/>
    <col min="261" max="261" width="6.109375" style="284" bestFit="1" customWidth="1"/>
    <col min="262" max="262" width="7.5546875" style="284" bestFit="1" customWidth="1"/>
    <col min="263" max="263" width="16.109375" style="284" bestFit="1" customWidth="1"/>
    <col min="264" max="264" width="31.6640625" style="284" bestFit="1" customWidth="1"/>
    <col min="265" max="265" width="9.109375" style="284"/>
    <col min="266" max="266" width="5.44140625" style="284" bestFit="1" customWidth="1"/>
    <col min="267" max="267" width="10.44140625" style="284" bestFit="1" customWidth="1"/>
    <col min="268" max="268" width="29.88671875" style="284" bestFit="1" customWidth="1"/>
    <col min="269" max="269" width="12.88671875" style="284" bestFit="1" customWidth="1"/>
    <col min="270" max="513" width="9.109375" style="284"/>
    <col min="514" max="514" width="5.5546875" style="284" bestFit="1" customWidth="1"/>
    <col min="515" max="515" width="12" style="284" bestFit="1" customWidth="1"/>
    <col min="516" max="516" width="5.109375" style="284" bestFit="1" customWidth="1"/>
    <col min="517" max="517" width="6.109375" style="284" bestFit="1" customWidth="1"/>
    <col min="518" max="518" width="7.5546875" style="284" bestFit="1" customWidth="1"/>
    <col min="519" max="519" width="16.109375" style="284" bestFit="1" customWidth="1"/>
    <col min="520" max="520" width="31.6640625" style="284" bestFit="1" customWidth="1"/>
    <col min="521" max="521" width="9.109375" style="284"/>
    <col min="522" max="522" width="5.44140625" style="284" bestFit="1" customWidth="1"/>
    <col min="523" max="523" width="10.44140625" style="284" bestFit="1" customWidth="1"/>
    <col min="524" max="524" width="29.88671875" style="284" bestFit="1" customWidth="1"/>
    <col min="525" max="525" width="12.88671875" style="284" bestFit="1" customWidth="1"/>
    <col min="526" max="769" width="9.109375" style="284"/>
    <col min="770" max="770" width="5.5546875" style="284" bestFit="1" customWidth="1"/>
    <col min="771" max="771" width="12" style="284" bestFit="1" customWidth="1"/>
    <col min="772" max="772" width="5.109375" style="284" bestFit="1" customWidth="1"/>
    <col min="773" max="773" width="6.109375" style="284" bestFit="1" customWidth="1"/>
    <col min="774" max="774" width="7.5546875" style="284" bestFit="1" customWidth="1"/>
    <col min="775" max="775" width="16.109375" style="284" bestFit="1" customWidth="1"/>
    <col min="776" max="776" width="31.6640625" style="284" bestFit="1" customWidth="1"/>
    <col min="777" max="777" width="9.109375" style="284"/>
    <col min="778" max="778" width="5.44140625" style="284" bestFit="1" customWidth="1"/>
    <col min="779" max="779" width="10.44140625" style="284" bestFit="1" customWidth="1"/>
    <col min="780" max="780" width="29.88671875" style="284" bestFit="1" customWidth="1"/>
    <col min="781" max="781" width="12.88671875" style="284" bestFit="1" customWidth="1"/>
    <col min="782" max="1025" width="9.109375" style="284"/>
    <col min="1026" max="1026" width="5.5546875" style="284" bestFit="1" customWidth="1"/>
    <col min="1027" max="1027" width="12" style="284" bestFit="1" customWidth="1"/>
    <col min="1028" max="1028" width="5.109375" style="284" bestFit="1" customWidth="1"/>
    <col min="1029" max="1029" width="6.109375" style="284" bestFit="1" customWidth="1"/>
    <col min="1030" max="1030" width="7.5546875" style="284" bestFit="1" customWidth="1"/>
    <col min="1031" max="1031" width="16.109375" style="284" bestFit="1" customWidth="1"/>
    <col min="1032" max="1032" width="31.6640625" style="284" bestFit="1" customWidth="1"/>
    <col min="1033" max="1033" width="9.109375" style="284"/>
    <col min="1034" max="1034" width="5.44140625" style="284" bestFit="1" customWidth="1"/>
    <col min="1035" max="1035" width="10.44140625" style="284" bestFit="1" customWidth="1"/>
    <col min="1036" max="1036" width="29.88671875" style="284" bestFit="1" customWidth="1"/>
    <col min="1037" max="1037" width="12.88671875" style="284" bestFit="1" customWidth="1"/>
    <col min="1038" max="1281" width="9.109375" style="284"/>
    <col min="1282" max="1282" width="5.5546875" style="284" bestFit="1" customWidth="1"/>
    <col min="1283" max="1283" width="12" style="284" bestFit="1" customWidth="1"/>
    <col min="1284" max="1284" width="5.109375" style="284" bestFit="1" customWidth="1"/>
    <col min="1285" max="1285" width="6.109375" style="284" bestFit="1" customWidth="1"/>
    <col min="1286" max="1286" width="7.5546875" style="284" bestFit="1" customWidth="1"/>
    <col min="1287" max="1287" width="16.109375" style="284" bestFit="1" customWidth="1"/>
    <col min="1288" max="1288" width="31.6640625" style="284" bestFit="1" customWidth="1"/>
    <col min="1289" max="1289" width="9.109375" style="284"/>
    <col min="1290" max="1290" width="5.44140625" style="284" bestFit="1" customWidth="1"/>
    <col min="1291" max="1291" width="10.44140625" style="284" bestFit="1" customWidth="1"/>
    <col min="1292" max="1292" width="29.88671875" style="284" bestFit="1" customWidth="1"/>
    <col min="1293" max="1293" width="12.88671875" style="284" bestFit="1" customWidth="1"/>
    <col min="1294" max="1537" width="9.109375" style="284"/>
    <col min="1538" max="1538" width="5.5546875" style="284" bestFit="1" customWidth="1"/>
    <col min="1539" max="1539" width="12" style="284" bestFit="1" customWidth="1"/>
    <col min="1540" max="1540" width="5.109375" style="284" bestFit="1" customWidth="1"/>
    <col min="1541" max="1541" width="6.109375" style="284" bestFit="1" customWidth="1"/>
    <col min="1542" max="1542" width="7.5546875" style="284" bestFit="1" customWidth="1"/>
    <col min="1543" max="1543" width="16.109375" style="284" bestFit="1" customWidth="1"/>
    <col min="1544" max="1544" width="31.6640625" style="284" bestFit="1" customWidth="1"/>
    <col min="1545" max="1545" width="9.109375" style="284"/>
    <col min="1546" max="1546" width="5.44140625" style="284" bestFit="1" customWidth="1"/>
    <col min="1547" max="1547" width="10.44140625" style="284" bestFit="1" customWidth="1"/>
    <col min="1548" max="1548" width="29.88671875" style="284" bestFit="1" customWidth="1"/>
    <col min="1549" max="1549" width="12.88671875" style="284" bestFit="1" customWidth="1"/>
    <col min="1550" max="1793" width="9.109375" style="284"/>
    <col min="1794" max="1794" width="5.5546875" style="284" bestFit="1" customWidth="1"/>
    <col min="1795" max="1795" width="12" style="284" bestFit="1" customWidth="1"/>
    <col min="1796" max="1796" width="5.109375" style="284" bestFit="1" customWidth="1"/>
    <col min="1797" max="1797" width="6.109375" style="284" bestFit="1" customWidth="1"/>
    <col min="1798" max="1798" width="7.5546875" style="284" bestFit="1" customWidth="1"/>
    <col min="1799" max="1799" width="16.109375" style="284" bestFit="1" customWidth="1"/>
    <col min="1800" max="1800" width="31.6640625" style="284" bestFit="1" customWidth="1"/>
    <col min="1801" max="1801" width="9.109375" style="284"/>
    <col min="1802" max="1802" width="5.44140625" style="284" bestFit="1" customWidth="1"/>
    <col min="1803" max="1803" width="10.44140625" style="284" bestFit="1" customWidth="1"/>
    <col min="1804" max="1804" width="29.88671875" style="284" bestFit="1" customWidth="1"/>
    <col min="1805" max="1805" width="12.88671875" style="284" bestFit="1" customWidth="1"/>
    <col min="1806" max="2049" width="9.109375" style="284"/>
    <col min="2050" max="2050" width="5.5546875" style="284" bestFit="1" customWidth="1"/>
    <col min="2051" max="2051" width="12" style="284" bestFit="1" customWidth="1"/>
    <col min="2052" max="2052" width="5.109375" style="284" bestFit="1" customWidth="1"/>
    <col min="2053" max="2053" width="6.109375" style="284" bestFit="1" customWidth="1"/>
    <col min="2054" max="2054" width="7.5546875" style="284" bestFit="1" customWidth="1"/>
    <col min="2055" max="2055" width="16.109375" style="284" bestFit="1" customWidth="1"/>
    <col min="2056" max="2056" width="31.6640625" style="284" bestFit="1" customWidth="1"/>
    <col min="2057" max="2057" width="9.109375" style="284"/>
    <col min="2058" max="2058" width="5.44140625" style="284" bestFit="1" customWidth="1"/>
    <col min="2059" max="2059" width="10.44140625" style="284" bestFit="1" customWidth="1"/>
    <col min="2060" max="2060" width="29.88671875" style="284" bestFit="1" customWidth="1"/>
    <col min="2061" max="2061" width="12.88671875" style="284" bestFit="1" customWidth="1"/>
    <col min="2062" max="2305" width="9.109375" style="284"/>
    <col min="2306" max="2306" width="5.5546875" style="284" bestFit="1" customWidth="1"/>
    <col min="2307" max="2307" width="12" style="284" bestFit="1" customWidth="1"/>
    <col min="2308" max="2308" width="5.109375" style="284" bestFit="1" customWidth="1"/>
    <col min="2309" max="2309" width="6.109375" style="284" bestFit="1" customWidth="1"/>
    <col min="2310" max="2310" width="7.5546875" style="284" bestFit="1" customWidth="1"/>
    <col min="2311" max="2311" width="16.109375" style="284" bestFit="1" customWidth="1"/>
    <col min="2312" max="2312" width="31.6640625" style="284" bestFit="1" customWidth="1"/>
    <col min="2313" max="2313" width="9.109375" style="284"/>
    <col min="2314" max="2314" width="5.44140625" style="284" bestFit="1" customWidth="1"/>
    <col min="2315" max="2315" width="10.44140625" style="284" bestFit="1" customWidth="1"/>
    <col min="2316" max="2316" width="29.88671875" style="284" bestFit="1" customWidth="1"/>
    <col min="2317" max="2317" width="12.88671875" style="284" bestFit="1" customWidth="1"/>
    <col min="2318" max="2561" width="9.109375" style="284"/>
    <col min="2562" max="2562" width="5.5546875" style="284" bestFit="1" customWidth="1"/>
    <col min="2563" max="2563" width="12" style="284" bestFit="1" customWidth="1"/>
    <col min="2564" max="2564" width="5.109375" style="284" bestFit="1" customWidth="1"/>
    <col min="2565" max="2565" width="6.109375" style="284" bestFit="1" customWidth="1"/>
    <col min="2566" max="2566" width="7.5546875" style="284" bestFit="1" customWidth="1"/>
    <col min="2567" max="2567" width="16.109375" style="284" bestFit="1" customWidth="1"/>
    <col min="2568" max="2568" width="31.6640625" style="284" bestFit="1" customWidth="1"/>
    <col min="2569" max="2569" width="9.109375" style="284"/>
    <col min="2570" max="2570" width="5.44140625" style="284" bestFit="1" customWidth="1"/>
    <col min="2571" max="2571" width="10.44140625" style="284" bestFit="1" customWidth="1"/>
    <col min="2572" max="2572" width="29.88671875" style="284" bestFit="1" customWidth="1"/>
    <col min="2573" max="2573" width="12.88671875" style="284" bestFit="1" customWidth="1"/>
    <col min="2574" max="2817" width="9.109375" style="284"/>
    <col min="2818" max="2818" width="5.5546875" style="284" bestFit="1" customWidth="1"/>
    <col min="2819" max="2819" width="12" style="284" bestFit="1" customWidth="1"/>
    <col min="2820" max="2820" width="5.109375" style="284" bestFit="1" customWidth="1"/>
    <col min="2821" max="2821" width="6.109375" style="284" bestFit="1" customWidth="1"/>
    <col min="2822" max="2822" width="7.5546875" style="284" bestFit="1" customWidth="1"/>
    <col min="2823" max="2823" width="16.109375" style="284" bestFit="1" customWidth="1"/>
    <col min="2824" max="2824" width="31.6640625" style="284" bestFit="1" customWidth="1"/>
    <col min="2825" max="2825" width="9.109375" style="284"/>
    <col min="2826" max="2826" width="5.44140625" style="284" bestFit="1" customWidth="1"/>
    <col min="2827" max="2827" width="10.44140625" style="284" bestFit="1" customWidth="1"/>
    <col min="2828" max="2828" width="29.88671875" style="284" bestFit="1" customWidth="1"/>
    <col min="2829" max="2829" width="12.88671875" style="284" bestFit="1" customWidth="1"/>
    <col min="2830" max="3073" width="9.109375" style="284"/>
    <col min="3074" max="3074" width="5.5546875" style="284" bestFit="1" customWidth="1"/>
    <col min="3075" max="3075" width="12" style="284" bestFit="1" customWidth="1"/>
    <col min="3076" max="3076" width="5.109375" style="284" bestFit="1" customWidth="1"/>
    <col min="3077" max="3077" width="6.109375" style="284" bestFit="1" customWidth="1"/>
    <col min="3078" max="3078" width="7.5546875" style="284" bestFit="1" customWidth="1"/>
    <col min="3079" max="3079" width="16.109375" style="284" bestFit="1" customWidth="1"/>
    <col min="3080" max="3080" width="31.6640625" style="284" bestFit="1" customWidth="1"/>
    <col min="3081" max="3081" width="9.109375" style="284"/>
    <col min="3082" max="3082" width="5.44140625" style="284" bestFit="1" customWidth="1"/>
    <col min="3083" max="3083" width="10.44140625" style="284" bestFit="1" customWidth="1"/>
    <col min="3084" max="3084" width="29.88671875" style="284" bestFit="1" customWidth="1"/>
    <col min="3085" max="3085" width="12.88671875" style="284" bestFit="1" customWidth="1"/>
    <col min="3086" max="3329" width="9.109375" style="284"/>
    <col min="3330" max="3330" width="5.5546875" style="284" bestFit="1" customWidth="1"/>
    <col min="3331" max="3331" width="12" style="284" bestFit="1" customWidth="1"/>
    <col min="3332" max="3332" width="5.109375" style="284" bestFit="1" customWidth="1"/>
    <col min="3333" max="3333" width="6.109375" style="284" bestFit="1" customWidth="1"/>
    <col min="3334" max="3334" width="7.5546875" style="284" bestFit="1" customWidth="1"/>
    <col min="3335" max="3335" width="16.109375" style="284" bestFit="1" customWidth="1"/>
    <col min="3336" max="3336" width="31.6640625" style="284" bestFit="1" customWidth="1"/>
    <col min="3337" max="3337" width="9.109375" style="284"/>
    <col min="3338" max="3338" width="5.44140625" style="284" bestFit="1" customWidth="1"/>
    <col min="3339" max="3339" width="10.44140625" style="284" bestFit="1" customWidth="1"/>
    <col min="3340" max="3340" width="29.88671875" style="284" bestFit="1" customWidth="1"/>
    <col min="3341" max="3341" width="12.88671875" style="284" bestFit="1" customWidth="1"/>
    <col min="3342" max="3585" width="9.109375" style="284"/>
    <col min="3586" max="3586" width="5.5546875" style="284" bestFit="1" customWidth="1"/>
    <col min="3587" max="3587" width="12" style="284" bestFit="1" customWidth="1"/>
    <col min="3588" max="3588" width="5.109375" style="284" bestFit="1" customWidth="1"/>
    <col min="3589" max="3589" width="6.109375" style="284" bestFit="1" customWidth="1"/>
    <col min="3590" max="3590" width="7.5546875" style="284" bestFit="1" customWidth="1"/>
    <col min="3591" max="3591" width="16.109375" style="284" bestFit="1" customWidth="1"/>
    <col min="3592" max="3592" width="31.6640625" style="284" bestFit="1" customWidth="1"/>
    <col min="3593" max="3593" width="9.109375" style="284"/>
    <col min="3594" max="3594" width="5.44140625" style="284" bestFit="1" customWidth="1"/>
    <col min="3595" max="3595" width="10.44140625" style="284" bestFit="1" customWidth="1"/>
    <col min="3596" max="3596" width="29.88671875" style="284" bestFit="1" customWidth="1"/>
    <col min="3597" max="3597" width="12.88671875" style="284" bestFit="1" customWidth="1"/>
    <col min="3598" max="3841" width="9.109375" style="284"/>
    <col min="3842" max="3842" width="5.5546875" style="284" bestFit="1" customWidth="1"/>
    <col min="3843" max="3843" width="12" style="284" bestFit="1" customWidth="1"/>
    <col min="3844" max="3844" width="5.109375" style="284" bestFit="1" customWidth="1"/>
    <col min="3845" max="3845" width="6.109375" style="284" bestFit="1" customWidth="1"/>
    <col min="3846" max="3846" width="7.5546875" style="284" bestFit="1" customWidth="1"/>
    <col min="3847" max="3847" width="16.109375" style="284" bestFit="1" customWidth="1"/>
    <col min="3848" max="3848" width="31.6640625" style="284" bestFit="1" customWidth="1"/>
    <col min="3849" max="3849" width="9.109375" style="284"/>
    <col min="3850" max="3850" width="5.44140625" style="284" bestFit="1" customWidth="1"/>
    <col min="3851" max="3851" width="10.44140625" style="284" bestFit="1" customWidth="1"/>
    <col min="3852" max="3852" width="29.88671875" style="284" bestFit="1" customWidth="1"/>
    <col min="3853" max="3853" width="12.88671875" style="284" bestFit="1" customWidth="1"/>
    <col min="3854" max="4097" width="9.109375" style="284"/>
    <col min="4098" max="4098" width="5.5546875" style="284" bestFit="1" customWidth="1"/>
    <col min="4099" max="4099" width="12" style="284" bestFit="1" customWidth="1"/>
    <col min="4100" max="4100" width="5.109375" style="284" bestFit="1" customWidth="1"/>
    <col min="4101" max="4101" width="6.109375" style="284" bestFit="1" customWidth="1"/>
    <col min="4102" max="4102" width="7.5546875" style="284" bestFit="1" customWidth="1"/>
    <col min="4103" max="4103" width="16.109375" style="284" bestFit="1" customWidth="1"/>
    <col min="4104" max="4104" width="31.6640625" style="284" bestFit="1" customWidth="1"/>
    <col min="4105" max="4105" width="9.109375" style="284"/>
    <col min="4106" max="4106" width="5.44140625" style="284" bestFit="1" customWidth="1"/>
    <col min="4107" max="4107" width="10.44140625" style="284" bestFit="1" customWidth="1"/>
    <col min="4108" max="4108" width="29.88671875" style="284" bestFit="1" customWidth="1"/>
    <col min="4109" max="4109" width="12.88671875" style="284" bestFit="1" customWidth="1"/>
    <col min="4110" max="4353" width="9.109375" style="284"/>
    <col min="4354" max="4354" width="5.5546875" style="284" bestFit="1" customWidth="1"/>
    <col min="4355" max="4355" width="12" style="284" bestFit="1" customWidth="1"/>
    <col min="4356" max="4356" width="5.109375" style="284" bestFit="1" customWidth="1"/>
    <col min="4357" max="4357" width="6.109375" style="284" bestFit="1" customWidth="1"/>
    <col min="4358" max="4358" width="7.5546875" style="284" bestFit="1" customWidth="1"/>
    <col min="4359" max="4359" width="16.109375" style="284" bestFit="1" customWidth="1"/>
    <col min="4360" max="4360" width="31.6640625" style="284" bestFit="1" customWidth="1"/>
    <col min="4361" max="4361" width="9.109375" style="284"/>
    <col min="4362" max="4362" width="5.44140625" style="284" bestFit="1" customWidth="1"/>
    <col min="4363" max="4363" width="10.44140625" style="284" bestFit="1" customWidth="1"/>
    <col min="4364" max="4364" width="29.88671875" style="284" bestFit="1" customWidth="1"/>
    <col min="4365" max="4365" width="12.88671875" style="284" bestFit="1" customWidth="1"/>
    <col min="4366" max="4609" width="9.109375" style="284"/>
    <col min="4610" max="4610" width="5.5546875" style="284" bestFit="1" customWidth="1"/>
    <col min="4611" max="4611" width="12" style="284" bestFit="1" customWidth="1"/>
    <col min="4612" max="4612" width="5.109375" style="284" bestFit="1" customWidth="1"/>
    <col min="4613" max="4613" width="6.109375" style="284" bestFit="1" customWidth="1"/>
    <col min="4614" max="4614" width="7.5546875" style="284" bestFit="1" customWidth="1"/>
    <col min="4615" max="4615" width="16.109375" style="284" bestFit="1" customWidth="1"/>
    <col min="4616" max="4616" width="31.6640625" style="284" bestFit="1" customWidth="1"/>
    <col min="4617" max="4617" width="9.109375" style="284"/>
    <col min="4618" max="4618" width="5.44140625" style="284" bestFit="1" customWidth="1"/>
    <col min="4619" max="4619" width="10.44140625" style="284" bestFit="1" customWidth="1"/>
    <col min="4620" max="4620" width="29.88671875" style="284" bestFit="1" customWidth="1"/>
    <col min="4621" max="4621" width="12.88671875" style="284" bestFit="1" customWidth="1"/>
    <col min="4622" max="4865" width="9.109375" style="284"/>
    <col min="4866" max="4866" width="5.5546875" style="284" bestFit="1" customWidth="1"/>
    <col min="4867" max="4867" width="12" style="284" bestFit="1" customWidth="1"/>
    <col min="4868" max="4868" width="5.109375" style="284" bestFit="1" customWidth="1"/>
    <col min="4869" max="4869" width="6.109375" style="284" bestFit="1" customWidth="1"/>
    <col min="4870" max="4870" width="7.5546875" style="284" bestFit="1" customWidth="1"/>
    <col min="4871" max="4871" width="16.109375" style="284" bestFit="1" customWidth="1"/>
    <col min="4872" max="4872" width="31.6640625" style="284" bestFit="1" customWidth="1"/>
    <col min="4873" max="4873" width="9.109375" style="284"/>
    <col min="4874" max="4874" width="5.44140625" style="284" bestFit="1" customWidth="1"/>
    <col min="4875" max="4875" width="10.44140625" style="284" bestFit="1" customWidth="1"/>
    <col min="4876" max="4876" width="29.88671875" style="284" bestFit="1" customWidth="1"/>
    <col min="4877" max="4877" width="12.88671875" style="284" bestFit="1" customWidth="1"/>
    <col min="4878" max="5121" width="9.109375" style="284"/>
    <col min="5122" max="5122" width="5.5546875" style="284" bestFit="1" customWidth="1"/>
    <col min="5123" max="5123" width="12" style="284" bestFit="1" customWidth="1"/>
    <col min="5124" max="5124" width="5.109375" style="284" bestFit="1" customWidth="1"/>
    <col min="5125" max="5125" width="6.109375" style="284" bestFit="1" customWidth="1"/>
    <col min="5126" max="5126" width="7.5546875" style="284" bestFit="1" customWidth="1"/>
    <col min="5127" max="5127" width="16.109375" style="284" bestFit="1" customWidth="1"/>
    <col min="5128" max="5128" width="31.6640625" style="284" bestFit="1" customWidth="1"/>
    <col min="5129" max="5129" width="9.109375" style="284"/>
    <col min="5130" max="5130" width="5.44140625" style="284" bestFit="1" customWidth="1"/>
    <col min="5131" max="5131" width="10.44140625" style="284" bestFit="1" customWidth="1"/>
    <col min="5132" max="5132" width="29.88671875" style="284" bestFit="1" customWidth="1"/>
    <col min="5133" max="5133" width="12.88671875" style="284" bestFit="1" customWidth="1"/>
    <col min="5134" max="5377" width="9.109375" style="284"/>
    <col min="5378" max="5378" width="5.5546875" style="284" bestFit="1" customWidth="1"/>
    <col min="5379" max="5379" width="12" style="284" bestFit="1" customWidth="1"/>
    <col min="5380" max="5380" width="5.109375" style="284" bestFit="1" customWidth="1"/>
    <col min="5381" max="5381" width="6.109375" style="284" bestFit="1" customWidth="1"/>
    <col min="5382" max="5382" width="7.5546875" style="284" bestFit="1" customWidth="1"/>
    <col min="5383" max="5383" width="16.109375" style="284" bestFit="1" customWidth="1"/>
    <col min="5384" max="5384" width="31.6640625" style="284" bestFit="1" customWidth="1"/>
    <col min="5385" max="5385" width="9.109375" style="284"/>
    <col min="5386" max="5386" width="5.44140625" style="284" bestFit="1" customWidth="1"/>
    <col min="5387" max="5387" width="10.44140625" style="284" bestFit="1" customWidth="1"/>
    <col min="5388" max="5388" width="29.88671875" style="284" bestFit="1" customWidth="1"/>
    <col min="5389" max="5389" width="12.88671875" style="284" bestFit="1" customWidth="1"/>
    <col min="5390" max="5633" width="9.109375" style="284"/>
    <col min="5634" max="5634" width="5.5546875" style="284" bestFit="1" customWidth="1"/>
    <col min="5635" max="5635" width="12" style="284" bestFit="1" customWidth="1"/>
    <col min="5636" max="5636" width="5.109375" style="284" bestFit="1" customWidth="1"/>
    <col min="5637" max="5637" width="6.109375" style="284" bestFit="1" customWidth="1"/>
    <col min="5638" max="5638" width="7.5546875" style="284" bestFit="1" customWidth="1"/>
    <col min="5639" max="5639" width="16.109375" style="284" bestFit="1" customWidth="1"/>
    <col min="5640" max="5640" width="31.6640625" style="284" bestFit="1" customWidth="1"/>
    <col min="5641" max="5641" width="9.109375" style="284"/>
    <col min="5642" max="5642" width="5.44140625" style="284" bestFit="1" customWidth="1"/>
    <col min="5643" max="5643" width="10.44140625" style="284" bestFit="1" customWidth="1"/>
    <col min="5644" max="5644" width="29.88671875" style="284" bestFit="1" customWidth="1"/>
    <col min="5645" max="5645" width="12.88671875" style="284" bestFit="1" customWidth="1"/>
    <col min="5646" max="5889" width="9.109375" style="284"/>
    <col min="5890" max="5890" width="5.5546875" style="284" bestFit="1" customWidth="1"/>
    <col min="5891" max="5891" width="12" style="284" bestFit="1" customWidth="1"/>
    <col min="5892" max="5892" width="5.109375" style="284" bestFit="1" customWidth="1"/>
    <col min="5893" max="5893" width="6.109375" style="284" bestFit="1" customWidth="1"/>
    <col min="5894" max="5894" width="7.5546875" style="284" bestFit="1" customWidth="1"/>
    <col min="5895" max="5895" width="16.109375" style="284" bestFit="1" customWidth="1"/>
    <col min="5896" max="5896" width="31.6640625" style="284" bestFit="1" customWidth="1"/>
    <col min="5897" max="5897" width="9.109375" style="284"/>
    <col min="5898" max="5898" width="5.44140625" style="284" bestFit="1" customWidth="1"/>
    <col min="5899" max="5899" width="10.44140625" style="284" bestFit="1" customWidth="1"/>
    <col min="5900" max="5900" width="29.88671875" style="284" bestFit="1" customWidth="1"/>
    <col min="5901" max="5901" width="12.88671875" style="284" bestFit="1" customWidth="1"/>
    <col min="5902" max="6145" width="9.109375" style="284"/>
    <col min="6146" max="6146" width="5.5546875" style="284" bestFit="1" customWidth="1"/>
    <col min="6147" max="6147" width="12" style="284" bestFit="1" customWidth="1"/>
    <col min="6148" max="6148" width="5.109375" style="284" bestFit="1" customWidth="1"/>
    <col min="6149" max="6149" width="6.109375" style="284" bestFit="1" customWidth="1"/>
    <col min="6150" max="6150" width="7.5546875" style="284" bestFit="1" customWidth="1"/>
    <col min="6151" max="6151" width="16.109375" style="284" bestFit="1" customWidth="1"/>
    <col min="6152" max="6152" width="31.6640625" style="284" bestFit="1" customWidth="1"/>
    <col min="6153" max="6153" width="9.109375" style="284"/>
    <col min="6154" max="6154" width="5.44140625" style="284" bestFit="1" customWidth="1"/>
    <col min="6155" max="6155" width="10.44140625" style="284" bestFit="1" customWidth="1"/>
    <col min="6156" max="6156" width="29.88671875" style="284" bestFit="1" customWidth="1"/>
    <col min="6157" max="6157" width="12.88671875" style="284" bestFit="1" customWidth="1"/>
    <col min="6158" max="6401" width="9.109375" style="284"/>
    <col min="6402" max="6402" width="5.5546875" style="284" bestFit="1" customWidth="1"/>
    <col min="6403" max="6403" width="12" style="284" bestFit="1" customWidth="1"/>
    <col min="6404" max="6404" width="5.109375" style="284" bestFit="1" customWidth="1"/>
    <col min="6405" max="6405" width="6.109375" style="284" bestFit="1" customWidth="1"/>
    <col min="6406" max="6406" width="7.5546875" style="284" bestFit="1" customWidth="1"/>
    <col min="6407" max="6407" width="16.109375" style="284" bestFit="1" customWidth="1"/>
    <col min="6408" max="6408" width="31.6640625" style="284" bestFit="1" customWidth="1"/>
    <col min="6409" max="6409" width="9.109375" style="284"/>
    <col min="6410" max="6410" width="5.44140625" style="284" bestFit="1" customWidth="1"/>
    <col min="6411" max="6411" width="10.44140625" style="284" bestFit="1" customWidth="1"/>
    <col min="6412" max="6412" width="29.88671875" style="284" bestFit="1" customWidth="1"/>
    <col min="6413" max="6413" width="12.88671875" style="284" bestFit="1" customWidth="1"/>
    <col min="6414" max="6657" width="9.109375" style="284"/>
    <col min="6658" max="6658" width="5.5546875" style="284" bestFit="1" customWidth="1"/>
    <col min="6659" max="6659" width="12" style="284" bestFit="1" customWidth="1"/>
    <col min="6660" max="6660" width="5.109375" style="284" bestFit="1" customWidth="1"/>
    <col min="6661" max="6661" width="6.109375" style="284" bestFit="1" customWidth="1"/>
    <col min="6662" max="6662" width="7.5546875" style="284" bestFit="1" customWidth="1"/>
    <col min="6663" max="6663" width="16.109375" style="284" bestFit="1" customWidth="1"/>
    <col min="6664" max="6664" width="31.6640625" style="284" bestFit="1" customWidth="1"/>
    <col min="6665" max="6665" width="9.109375" style="284"/>
    <col min="6666" max="6666" width="5.44140625" style="284" bestFit="1" customWidth="1"/>
    <col min="6667" max="6667" width="10.44140625" style="284" bestFit="1" customWidth="1"/>
    <col min="6668" max="6668" width="29.88671875" style="284" bestFit="1" customWidth="1"/>
    <col min="6669" max="6669" width="12.88671875" style="284" bestFit="1" customWidth="1"/>
    <col min="6670" max="6913" width="9.109375" style="284"/>
    <col min="6914" max="6914" width="5.5546875" style="284" bestFit="1" customWidth="1"/>
    <col min="6915" max="6915" width="12" style="284" bestFit="1" customWidth="1"/>
    <col min="6916" max="6916" width="5.109375" style="284" bestFit="1" customWidth="1"/>
    <col min="6917" max="6917" width="6.109375" style="284" bestFit="1" customWidth="1"/>
    <col min="6918" max="6918" width="7.5546875" style="284" bestFit="1" customWidth="1"/>
    <col min="6919" max="6919" width="16.109375" style="284" bestFit="1" customWidth="1"/>
    <col min="6920" max="6920" width="31.6640625" style="284" bestFit="1" customWidth="1"/>
    <col min="6921" max="6921" width="9.109375" style="284"/>
    <col min="6922" max="6922" width="5.44140625" style="284" bestFit="1" customWidth="1"/>
    <col min="6923" max="6923" width="10.44140625" style="284" bestFit="1" customWidth="1"/>
    <col min="6924" max="6924" width="29.88671875" style="284" bestFit="1" customWidth="1"/>
    <col min="6925" max="6925" width="12.88671875" style="284" bestFit="1" customWidth="1"/>
    <col min="6926" max="7169" width="9.109375" style="284"/>
    <col min="7170" max="7170" width="5.5546875" style="284" bestFit="1" customWidth="1"/>
    <col min="7171" max="7171" width="12" style="284" bestFit="1" customWidth="1"/>
    <col min="7172" max="7172" width="5.109375" style="284" bestFit="1" customWidth="1"/>
    <col min="7173" max="7173" width="6.109375" style="284" bestFit="1" customWidth="1"/>
    <col min="7174" max="7174" width="7.5546875" style="284" bestFit="1" customWidth="1"/>
    <col min="7175" max="7175" width="16.109375" style="284" bestFit="1" customWidth="1"/>
    <col min="7176" max="7176" width="31.6640625" style="284" bestFit="1" customWidth="1"/>
    <col min="7177" max="7177" width="9.109375" style="284"/>
    <col min="7178" max="7178" width="5.44140625" style="284" bestFit="1" customWidth="1"/>
    <col min="7179" max="7179" width="10.44140625" style="284" bestFit="1" customWidth="1"/>
    <col min="7180" max="7180" width="29.88671875" style="284" bestFit="1" customWidth="1"/>
    <col min="7181" max="7181" width="12.88671875" style="284" bestFit="1" customWidth="1"/>
    <col min="7182" max="7425" width="9.109375" style="284"/>
    <col min="7426" max="7426" width="5.5546875" style="284" bestFit="1" customWidth="1"/>
    <col min="7427" max="7427" width="12" style="284" bestFit="1" customWidth="1"/>
    <col min="7428" max="7428" width="5.109375" style="284" bestFit="1" customWidth="1"/>
    <col min="7429" max="7429" width="6.109375" style="284" bestFit="1" customWidth="1"/>
    <col min="7430" max="7430" width="7.5546875" style="284" bestFit="1" customWidth="1"/>
    <col min="7431" max="7431" width="16.109375" style="284" bestFit="1" customWidth="1"/>
    <col min="7432" max="7432" width="31.6640625" style="284" bestFit="1" customWidth="1"/>
    <col min="7433" max="7433" width="9.109375" style="284"/>
    <col min="7434" max="7434" width="5.44140625" style="284" bestFit="1" customWidth="1"/>
    <col min="7435" max="7435" width="10.44140625" style="284" bestFit="1" customWidth="1"/>
    <col min="7436" max="7436" width="29.88671875" style="284" bestFit="1" customWidth="1"/>
    <col min="7437" max="7437" width="12.88671875" style="284" bestFit="1" customWidth="1"/>
    <col min="7438" max="7681" width="9.109375" style="284"/>
    <col min="7682" max="7682" width="5.5546875" style="284" bestFit="1" customWidth="1"/>
    <col min="7683" max="7683" width="12" style="284" bestFit="1" customWidth="1"/>
    <col min="7684" max="7684" width="5.109375" style="284" bestFit="1" customWidth="1"/>
    <col min="7685" max="7685" width="6.109375" style="284" bestFit="1" customWidth="1"/>
    <col min="7686" max="7686" width="7.5546875" style="284" bestFit="1" customWidth="1"/>
    <col min="7687" max="7687" width="16.109375" style="284" bestFit="1" customWidth="1"/>
    <col min="7688" max="7688" width="31.6640625" style="284" bestFit="1" customWidth="1"/>
    <col min="7689" max="7689" width="9.109375" style="284"/>
    <col min="7690" max="7690" width="5.44140625" style="284" bestFit="1" customWidth="1"/>
    <col min="7691" max="7691" width="10.44140625" style="284" bestFit="1" customWidth="1"/>
    <col min="7692" max="7692" width="29.88671875" style="284" bestFit="1" customWidth="1"/>
    <col min="7693" max="7693" width="12.88671875" style="284" bestFit="1" customWidth="1"/>
    <col min="7694" max="7937" width="9.109375" style="284"/>
    <col min="7938" max="7938" width="5.5546875" style="284" bestFit="1" customWidth="1"/>
    <col min="7939" max="7939" width="12" style="284" bestFit="1" customWidth="1"/>
    <col min="7940" max="7940" width="5.109375" style="284" bestFit="1" customWidth="1"/>
    <col min="7941" max="7941" width="6.109375" style="284" bestFit="1" customWidth="1"/>
    <col min="7942" max="7942" width="7.5546875" style="284" bestFit="1" customWidth="1"/>
    <col min="7943" max="7943" width="16.109375" style="284" bestFit="1" customWidth="1"/>
    <col min="7944" max="7944" width="31.6640625" style="284" bestFit="1" customWidth="1"/>
    <col min="7945" max="7945" width="9.109375" style="284"/>
    <col min="7946" max="7946" width="5.44140625" style="284" bestFit="1" customWidth="1"/>
    <col min="7947" max="7947" width="10.44140625" style="284" bestFit="1" customWidth="1"/>
    <col min="7948" max="7948" width="29.88671875" style="284" bestFit="1" customWidth="1"/>
    <col min="7949" max="7949" width="12.88671875" style="284" bestFit="1" customWidth="1"/>
    <col min="7950" max="8193" width="9.109375" style="284"/>
    <col min="8194" max="8194" width="5.5546875" style="284" bestFit="1" customWidth="1"/>
    <col min="8195" max="8195" width="12" style="284" bestFit="1" customWidth="1"/>
    <col min="8196" max="8196" width="5.109375" style="284" bestFit="1" customWidth="1"/>
    <col min="8197" max="8197" width="6.109375" style="284" bestFit="1" customWidth="1"/>
    <col min="8198" max="8198" width="7.5546875" style="284" bestFit="1" customWidth="1"/>
    <col min="8199" max="8199" width="16.109375" style="284" bestFit="1" customWidth="1"/>
    <col min="8200" max="8200" width="31.6640625" style="284" bestFit="1" customWidth="1"/>
    <col min="8201" max="8201" width="9.109375" style="284"/>
    <col min="8202" max="8202" width="5.44140625" style="284" bestFit="1" customWidth="1"/>
    <col min="8203" max="8203" width="10.44140625" style="284" bestFit="1" customWidth="1"/>
    <col min="8204" max="8204" width="29.88671875" style="284" bestFit="1" customWidth="1"/>
    <col min="8205" max="8205" width="12.88671875" style="284" bestFit="1" customWidth="1"/>
    <col min="8206" max="8449" width="9.109375" style="284"/>
    <col min="8450" max="8450" width="5.5546875" style="284" bestFit="1" customWidth="1"/>
    <col min="8451" max="8451" width="12" style="284" bestFit="1" customWidth="1"/>
    <col min="8452" max="8452" width="5.109375" style="284" bestFit="1" customWidth="1"/>
    <col min="8453" max="8453" width="6.109375" style="284" bestFit="1" customWidth="1"/>
    <col min="8454" max="8454" width="7.5546875" style="284" bestFit="1" customWidth="1"/>
    <col min="8455" max="8455" width="16.109375" style="284" bestFit="1" customWidth="1"/>
    <col min="8456" max="8456" width="31.6640625" style="284" bestFit="1" customWidth="1"/>
    <col min="8457" max="8457" width="9.109375" style="284"/>
    <col min="8458" max="8458" width="5.44140625" style="284" bestFit="1" customWidth="1"/>
    <col min="8459" max="8459" width="10.44140625" style="284" bestFit="1" customWidth="1"/>
    <col min="8460" max="8460" width="29.88671875" style="284" bestFit="1" customWidth="1"/>
    <col min="8461" max="8461" width="12.88671875" style="284" bestFit="1" customWidth="1"/>
    <col min="8462" max="8705" width="9.109375" style="284"/>
    <col min="8706" max="8706" width="5.5546875" style="284" bestFit="1" customWidth="1"/>
    <col min="8707" max="8707" width="12" style="284" bestFit="1" customWidth="1"/>
    <col min="8708" max="8708" width="5.109375" style="284" bestFit="1" customWidth="1"/>
    <col min="8709" max="8709" width="6.109375" style="284" bestFit="1" customWidth="1"/>
    <col min="8710" max="8710" width="7.5546875" style="284" bestFit="1" customWidth="1"/>
    <col min="8711" max="8711" width="16.109375" style="284" bestFit="1" customWidth="1"/>
    <col min="8712" max="8712" width="31.6640625" style="284" bestFit="1" customWidth="1"/>
    <col min="8713" max="8713" width="9.109375" style="284"/>
    <col min="8714" max="8714" width="5.44140625" style="284" bestFit="1" customWidth="1"/>
    <col min="8715" max="8715" width="10.44140625" style="284" bestFit="1" customWidth="1"/>
    <col min="8716" max="8716" width="29.88671875" style="284" bestFit="1" customWidth="1"/>
    <col min="8717" max="8717" width="12.88671875" style="284" bestFit="1" customWidth="1"/>
    <col min="8718" max="8961" width="9.109375" style="284"/>
    <col min="8962" max="8962" width="5.5546875" style="284" bestFit="1" customWidth="1"/>
    <col min="8963" max="8963" width="12" style="284" bestFit="1" customWidth="1"/>
    <col min="8964" max="8964" width="5.109375" style="284" bestFit="1" customWidth="1"/>
    <col min="8965" max="8965" width="6.109375" style="284" bestFit="1" customWidth="1"/>
    <col min="8966" max="8966" width="7.5546875" style="284" bestFit="1" customWidth="1"/>
    <col min="8967" max="8967" width="16.109375" style="284" bestFit="1" customWidth="1"/>
    <col min="8968" max="8968" width="31.6640625" style="284" bestFit="1" customWidth="1"/>
    <col min="8969" max="8969" width="9.109375" style="284"/>
    <col min="8970" max="8970" width="5.44140625" style="284" bestFit="1" customWidth="1"/>
    <col min="8971" max="8971" width="10.44140625" style="284" bestFit="1" customWidth="1"/>
    <col min="8972" max="8972" width="29.88671875" style="284" bestFit="1" customWidth="1"/>
    <col min="8973" max="8973" width="12.88671875" style="284" bestFit="1" customWidth="1"/>
    <col min="8974" max="9217" width="9.109375" style="284"/>
    <col min="9218" max="9218" width="5.5546875" style="284" bestFit="1" customWidth="1"/>
    <col min="9219" max="9219" width="12" style="284" bestFit="1" customWidth="1"/>
    <col min="9220" max="9220" width="5.109375" style="284" bestFit="1" customWidth="1"/>
    <col min="9221" max="9221" width="6.109375" style="284" bestFit="1" customWidth="1"/>
    <col min="9222" max="9222" width="7.5546875" style="284" bestFit="1" customWidth="1"/>
    <col min="9223" max="9223" width="16.109375" style="284" bestFit="1" customWidth="1"/>
    <col min="9224" max="9224" width="31.6640625" style="284" bestFit="1" customWidth="1"/>
    <col min="9225" max="9225" width="9.109375" style="284"/>
    <col min="9226" max="9226" width="5.44140625" style="284" bestFit="1" customWidth="1"/>
    <col min="9227" max="9227" width="10.44140625" style="284" bestFit="1" customWidth="1"/>
    <col min="9228" max="9228" width="29.88671875" style="284" bestFit="1" customWidth="1"/>
    <col min="9229" max="9229" width="12.88671875" style="284" bestFit="1" customWidth="1"/>
    <col min="9230" max="9473" width="9.109375" style="284"/>
    <col min="9474" max="9474" width="5.5546875" style="284" bestFit="1" customWidth="1"/>
    <col min="9475" max="9475" width="12" style="284" bestFit="1" customWidth="1"/>
    <col min="9476" max="9476" width="5.109375" style="284" bestFit="1" customWidth="1"/>
    <col min="9477" max="9477" width="6.109375" style="284" bestFit="1" customWidth="1"/>
    <col min="9478" max="9478" width="7.5546875" style="284" bestFit="1" customWidth="1"/>
    <col min="9479" max="9479" width="16.109375" style="284" bestFit="1" customWidth="1"/>
    <col min="9480" max="9480" width="31.6640625" style="284" bestFit="1" customWidth="1"/>
    <col min="9481" max="9481" width="9.109375" style="284"/>
    <col min="9482" max="9482" width="5.44140625" style="284" bestFit="1" customWidth="1"/>
    <col min="9483" max="9483" width="10.44140625" style="284" bestFit="1" customWidth="1"/>
    <col min="9484" max="9484" width="29.88671875" style="284" bestFit="1" customWidth="1"/>
    <col min="9485" max="9485" width="12.88671875" style="284" bestFit="1" customWidth="1"/>
    <col min="9486" max="9729" width="9.109375" style="284"/>
    <col min="9730" max="9730" width="5.5546875" style="284" bestFit="1" customWidth="1"/>
    <col min="9731" max="9731" width="12" style="284" bestFit="1" customWidth="1"/>
    <col min="9732" max="9732" width="5.109375" style="284" bestFit="1" customWidth="1"/>
    <col min="9733" max="9733" width="6.109375" style="284" bestFit="1" customWidth="1"/>
    <col min="9734" max="9734" width="7.5546875" style="284" bestFit="1" customWidth="1"/>
    <col min="9735" max="9735" width="16.109375" style="284" bestFit="1" customWidth="1"/>
    <col min="9736" max="9736" width="31.6640625" style="284" bestFit="1" customWidth="1"/>
    <col min="9737" max="9737" width="9.109375" style="284"/>
    <col min="9738" max="9738" width="5.44140625" style="284" bestFit="1" customWidth="1"/>
    <col min="9739" max="9739" width="10.44140625" style="284" bestFit="1" customWidth="1"/>
    <col min="9740" max="9740" width="29.88671875" style="284" bestFit="1" customWidth="1"/>
    <col min="9741" max="9741" width="12.88671875" style="284" bestFit="1" customWidth="1"/>
    <col min="9742" max="9985" width="9.109375" style="284"/>
    <col min="9986" max="9986" width="5.5546875" style="284" bestFit="1" customWidth="1"/>
    <col min="9987" max="9987" width="12" style="284" bestFit="1" customWidth="1"/>
    <col min="9988" max="9988" width="5.109375" style="284" bestFit="1" customWidth="1"/>
    <col min="9989" max="9989" width="6.109375" style="284" bestFit="1" customWidth="1"/>
    <col min="9990" max="9990" width="7.5546875" style="284" bestFit="1" customWidth="1"/>
    <col min="9991" max="9991" width="16.109375" style="284" bestFit="1" customWidth="1"/>
    <col min="9992" max="9992" width="31.6640625" style="284" bestFit="1" customWidth="1"/>
    <col min="9993" max="9993" width="9.109375" style="284"/>
    <col min="9994" max="9994" width="5.44140625" style="284" bestFit="1" customWidth="1"/>
    <col min="9995" max="9995" width="10.44140625" style="284" bestFit="1" customWidth="1"/>
    <col min="9996" max="9996" width="29.88671875" style="284" bestFit="1" customWidth="1"/>
    <col min="9997" max="9997" width="12.88671875" style="284" bestFit="1" customWidth="1"/>
    <col min="9998" max="10241" width="9.109375" style="284"/>
    <col min="10242" max="10242" width="5.5546875" style="284" bestFit="1" customWidth="1"/>
    <col min="10243" max="10243" width="12" style="284" bestFit="1" customWidth="1"/>
    <col min="10244" max="10244" width="5.109375" style="284" bestFit="1" customWidth="1"/>
    <col min="10245" max="10245" width="6.109375" style="284" bestFit="1" customWidth="1"/>
    <col min="10246" max="10246" width="7.5546875" style="284" bestFit="1" customWidth="1"/>
    <col min="10247" max="10247" width="16.109375" style="284" bestFit="1" customWidth="1"/>
    <col min="10248" max="10248" width="31.6640625" style="284" bestFit="1" customWidth="1"/>
    <col min="10249" max="10249" width="9.109375" style="284"/>
    <col min="10250" max="10250" width="5.44140625" style="284" bestFit="1" customWidth="1"/>
    <col min="10251" max="10251" width="10.44140625" style="284" bestFit="1" customWidth="1"/>
    <col min="10252" max="10252" width="29.88671875" style="284" bestFit="1" customWidth="1"/>
    <col min="10253" max="10253" width="12.88671875" style="284" bestFit="1" customWidth="1"/>
    <col min="10254" max="10497" width="9.109375" style="284"/>
    <col min="10498" max="10498" width="5.5546875" style="284" bestFit="1" customWidth="1"/>
    <col min="10499" max="10499" width="12" style="284" bestFit="1" customWidth="1"/>
    <col min="10500" max="10500" width="5.109375" style="284" bestFit="1" customWidth="1"/>
    <col min="10501" max="10501" width="6.109375" style="284" bestFit="1" customWidth="1"/>
    <col min="10502" max="10502" width="7.5546875" style="284" bestFit="1" customWidth="1"/>
    <col min="10503" max="10503" width="16.109375" style="284" bestFit="1" customWidth="1"/>
    <col min="10504" max="10504" width="31.6640625" style="284" bestFit="1" customWidth="1"/>
    <col min="10505" max="10505" width="9.109375" style="284"/>
    <col min="10506" max="10506" width="5.44140625" style="284" bestFit="1" customWidth="1"/>
    <col min="10507" max="10507" width="10.44140625" style="284" bestFit="1" customWidth="1"/>
    <col min="10508" max="10508" width="29.88671875" style="284" bestFit="1" customWidth="1"/>
    <col min="10509" max="10509" width="12.88671875" style="284" bestFit="1" customWidth="1"/>
    <col min="10510" max="10753" width="9.109375" style="284"/>
    <col min="10754" max="10754" width="5.5546875" style="284" bestFit="1" customWidth="1"/>
    <col min="10755" max="10755" width="12" style="284" bestFit="1" customWidth="1"/>
    <col min="10756" max="10756" width="5.109375" style="284" bestFit="1" customWidth="1"/>
    <col min="10757" max="10757" width="6.109375" style="284" bestFit="1" customWidth="1"/>
    <col min="10758" max="10758" width="7.5546875" style="284" bestFit="1" customWidth="1"/>
    <col min="10759" max="10759" width="16.109375" style="284" bestFit="1" customWidth="1"/>
    <col min="10760" max="10760" width="31.6640625" style="284" bestFit="1" customWidth="1"/>
    <col min="10761" max="10761" width="9.109375" style="284"/>
    <col min="10762" max="10762" width="5.44140625" style="284" bestFit="1" customWidth="1"/>
    <col min="10763" max="10763" width="10.44140625" style="284" bestFit="1" customWidth="1"/>
    <col min="10764" max="10764" width="29.88671875" style="284" bestFit="1" customWidth="1"/>
    <col min="10765" max="10765" width="12.88671875" style="284" bestFit="1" customWidth="1"/>
    <col min="10766" max="11009" width="9.109375" style="284"/>
    <col min="11010" max="11010" width="5.5546875" style="284" bestFit="1" customWidth="1"/>
    <col min="11011" max="11011" width="12" style="284" bestFit="1" customWidth="1"/>
    <col min="11012" max="11012" width="5.109375" style="284" bestFit="1" customWidth="1"/>
    <col min="11013" max="11013" width="6.109375" style="284" bestFit="1" customWidth="1"/>
    <col min="11014" max="11014" width="7.5546875" style="284" bestFit="1" customWidth="1"/>
    <col min="11015" max="11015" width="16.109375" style="284" bestFit="1" customWidth="1"/>
    <col min="11016" max="11016" width="31.6640625" style="284" bestFit="1" customWidth="1"/>
    <col min="11017" max="11017" width="9.109375" style="284"/>
    <col min="11018" max="11018" width="5.44140625" style="284" bestFit="1" customWidth="1"/>
    <col min="11019" max="11019" width="10.44140625" style="284" bestFit="1" customWidth="1"/>
    <col min="11020" max="11020" width="29.88671875" style="284" bestFit="1" customWidth="1"/>
    <col min="11021" max="11021" width="12.88671875" style="284" bestFit="1" customWidth="1"/>
    <col min="11022" max="11265" width="9.109375" style="284"/>
    <col min="11266" max="11266" width="5.5546875" style="284" bestFit="1" customWidth="1"/>
    <col min="11267" max="11267" width="12" style="284" bestFit="1" customWidth="1"/>
    <col min="11268" max="11268" width="5.109375" style="284" bestFit="1" customWidth="1"/>
    <col min="11269" max="11269" width="6.109375" style="284" bestFit="1" customWidth="1"/>
    <col min="11270" max="11270" width="7.5546875" style="284" bestFit="1" customWidth="1"/>
    <col min="11271" max="11271" width="16.109375" style="284" bestFit="1" customWidth="1"/>
    <col min="11272" max="11272" width="31.6640625" style="284" bestFit="1" customWidth="1"/>
    <col min="11273" max="11273" width="9.109375" style="284"/>
    <col min="11274" max="11274" width="5.44140625" style="284" bestFit="1" customWidth="1"/>
    <col min="11275" max="11275" width="10.44140625" style="284" bestFit="1" customWidth="1"/>
    <col min="11276" max="11276" width="29.88671875" style="284" bestFit="1" customWidth="1"/>
    <col min="11277" max="11277" width="12.88671875" style="284" bestFit="1" customWidth="1"/>
    <col min="11278" max="11521" width="9.109375" style="284"/>
    <col min="11522" max="11522" width="5.5546875" style="284" bestFit="1" customWidth="1"/>
    <col min="11523" max="11523" width="12" style="284" bestFit="1" customWidth="1"/>
    <col min="11524" max="11524" width="5.109375" style="284" bestFit="1" customWidth="1"/>
    <col min="11525" max="11525" width="6.109375" style="284" bestFit="1" customWidth="1"/>
    <col min="11526" max="11526" width="7.5546875" style="284" bestFit="1" customWidth="1"/>
    <col min="11527" max="11527" width="16.109375" style="284" bestFit="1" customWidth="1"/>
    <col min="11528" max="11528" width="31.6640625" style="284" bestFit="1" customWidth="1"/>
    <col min="11529" max="11529" width="9.109375" style="284"/>
    <col min="11530" max="11530" width="5.44140625" style="284" bestFit="1" customWidth="1"/>
    <col min="11531" max="11531" width="10.44140625" style="284" bestFit="1" customWidth="1"/>
    <col min="11532" max="11532" width="29.88671875" style="284" bestFit="1" customWidth="1"/>
    <col min="11533" max="11533" width="12.88671875" style="284" bestFit="1" customWidth="1"/>
    <col min="11534" max="11777" width="9.109375" style="284"/>
    <col min="11778" max="11778" width="5.5546875" style="284" bestFit="1" customWidth="1"/>
    <col min="11779" max="11779" width="12" style="284" bestFit="1" customWidth="1"/>
    <col min="11780" max="11780" width="5.109375" style="284" bestFit="1" customWidth="1"/>
    <col min="11781" max="11781" width="6.109375" style="284" bestFit="1" customWidth="1"/>
    <col min="11782" max="11782" width="7.5546875" style="284" bestFit="1" customWidth="1"/>
    <col min="11783" max="11783" width="16.109375" style="284" bestFit="1" customWidth="1"/>
    <col min="11784" max="11784" width="31.6640625" style="284" bestFit="1" customWidth="1"/>
    <col min="11785" max="11785" width="9.109375" style="284"/>
    <col min="11786" max="11786" width="5.44140625" style="284" bestFit="1" customWidth="1"/>
    <col min="11787" max="11787" width="10.44140625" style="284" bestFit="1" customWidth="1"/>
    <col min="11788" max="11788" width="29.88671875" style="284" bestFit="1" customWidth="1"/>
    <col min="11789" max="11789" width="12.88671875" style="284" bestFit="1" customWidth="1"/>
    <col min="11790" max="12033" width="9.109375" style="284"/>
    <col min="12034" max="12034" width="5.5546875" style="284" bestFit="1" customWidth="1"/>
    <col min="12035" max="12035" width="12" style="284" bestFit="1" customWidth="1"/>
    <col min="12036" max="12036" width="5.109375" style="284" bestFit="1" customWidth="1"/>
    <col min="12037" max="12037" width="6.109375" style="284" bestFit="1" customWidth="1"/>
    <col min="12038" max="12038" width="7.5546875" style="284" bestFit="1" customWidth="1"/>
    <col min="12039" max="12039" width="16.109375" style="284" bestFit="1" customWidth="1"/>
    <col min="12040" max="12040" width="31.6640625" style="284" bestFit="1" customWidth="1"/>
    <col min="12041" max="12041" width="9.109375" style="284"/>
    <col min="12042" max="12042" width="5.44140625" style="284" bestFit="1" customWidth="1"/>
    <col min="12043" max="12043" width="10.44140625" style="284" bestFit="1" customWidth="1"/>
    <col min="12044" max="12044" width="29.88671875" style="284" bestFit="1" customWidth="1"/>
    <col min="12045" max="12045" width="12.88671875" style="284" bestFit="1" customWidth="1"/>
    <col min="12046" max="12289" width="9.109375" style="284"/>
    <col min="12290" max="12290" width="5.5546875" style="284" bestFit="1" customWidth="1"/>
    <col min="12291" max="12291" width="12" style="284" bestFit="1" customWidth="1"/>
    <col min="12292" max="12292" width="5.109375" style="284" bestFit="1" customWidth="1"/>
    <col min="12293" max="12293" width="6.109375" style="284" bestFit="1" customWidth="1"/>
    <col min="12294" max="12294" width="7.5546875" style="284" bestFit="1" customWidth="1"/>
    <col min="12295" max="12295" width="16.109375" style="284" bestFit="1" customWidth="1"/>
    <col min="12296" max="12296" width="31.6640625" style="284" bestFit="1" customWidth="1"/>
    <col min="12297" max="12297" width="9.109375" style="284"/>
    <col min="12298" max="12298" width="5.44140625" style="284" bestFit="1" customWidth="1"/>
    <col min="12299" max="12299" width="10.44140625" style="284" bestFit="1" customWidth="1"/>
    <col min="12300" max="12300" width="29.88671875" style="284" bestFit="1" customWidth="1"/>
    <col min="12301" max="12301" width="12.88671875" style="284" bestFit="1" customWidth="1"/>
    <col min="12302" max="12545" width="9.109375" style="284"/>
    <col min="12546" max="12546" width="5.5546875" style="284" bestFit="1" customWidth="1"/>
    <col min="12547" max="12547" width="12" style="284" bestFit="1" customWidth="1"/>
    <col min="12548" max="12548" width="5.109375" style="284" bestFit="1" customWidth="1"/>
    <col min="12549" max="12549" width="6.109375" style="284" bestFit="1" customWidth="1"/>
    <col min="12550" max="12550" width="7.5546875" style="284" bestFit="1" customWidth="1"/>
    <col min="12551" max="12551" width="16.109375" style="284" bestFit="1" customWidth="1"/>
    <col min="12552" max="12552" width="31.6640625" style="284" bestFit="1" customWidth="1"/>
    <col min="12553" max="12553" width="9.109375" style="284"/>
    <col min="12554" max="12554" width="5.44140625" style="284" bestFit="1" customWidth="1"/>
    <col min="12555" max="12555" width="10.44140625" style="284" bestFit="1" customWidth="1"/>
    <col min="12556" max="12556" width="29.88671875" style="284" bestFit="1" customWidth="1"/>
    <col min="12557" max="12557" width="12.88671875" style="284" bestFit="1" customWidth="1"/>
    <col min="12558" max="12801" width="9.109375" style="284"/>
    <col min="12802" max="12802" width="5.5546875" style="284" bestFit="1" customWidth="1"/>
    <col min="12803" max="12803" width="12" style="284" bestFit="1" customWidth="1"/>
    <col min="12804" max="12804" width="5.109375" style="284" bestFit="1" customWidth="1"/>
    <col min="12805" max="12805" width="6.109375" style="284" bestFit="1" customWidth="1"/>
    <col min="12806" max="12806" width="7.5546875" style="284" bestFit="1" customWidth="1"/>
    <col min="12807" max="12807" width="16.109375" style="284" bestFit="1" customWidth="1"/>
    <col min="12808" max="12808" width="31.6640625" style="284" bestFit="1" customWidth="1"/>
    <col min="12809" max="12809" width="9.109375" style="284"/>
    <col min="12810" max="12810" width="5.44140625" style="284" bestFit="1" customWidth="1"/>
    <col min="12811" max="12811" width="10.44140625" style="284" bestFit="1" customWidth="1"/>
    <col min="12812" max="12812" width="29.88671875" style="284" bestFit="1" customWidth="1"/>
    <col min="12813" max="12813" width="12.88671875" style="284" bestFit="1" customWidth="1"/>
    <col min="12814" max="13057" width="9.109375" style="284"/>
    <col min="13058" max="13058" width="5.5546875" style="284" bestFit="1" customWidth="1"/>
    <col min="13059" max="13059" width="12" style="284" bestFit="1" customWidth="1"/>
    <col min="13060" max="13060" width="5.109375" style="284" bestFit="1" customWidth="1"/>
    <col min="13061" max="13061" width="6.109375" style="284" bestFit="1" customWidth="1"/>
    <col min="13062" max="13062" width="7.5546875" style="284" bestFit="1" customWidth="1"/>
    <col min="13063" max="13063" width="16.109375" style="284" bestFit="1" customWidth="1"/>
    <col min="13064" max="13064" width="31.6640625" style="284" bestFit="1" customWidth="1"/>
    <col min="13065" max="13065" width="9.109375" style="284"/>
    <col min="13066" max="13066" width="5.44140625" style="284" bestFit="1" customWidth="1"/>
    <col min="13067" max="13067" width="10.44140625" style="284" bestFit="1" customWidth="1"/>
    <col min="13068" max="13068" width="29.88671875" style="284" bestFit="1" customWidth="1"/>
    <col min="13069" max="13069" width="12.88671875" style="284" bestFit="1" customWidth="1"/>
    <col min="13070" max="13313" width="9.109375" style="284"/>
    <col min="13314" max="13314" width="5.5546875" style="284" bestFit="1" customWidth="1"/>
    <col min="13315" max="13315" width="12" style="284" bestFit="1" customWidth="1"/>
    <col min="13316" max="13316" width="5.109375" style="284" bestFit="1" customWidth="1"/>
    <col min="13317" max="13317" width="6.109375" style="284" bestFit="1" customWidth="1"/>
    <col min="13318" max="13318" width="7.5546875" style="284" bestFit="1" customWidth="1"/>
    <col min="13319" max="13319" width="16.109375" style="284" bestFit="1" customWidth="1"/>
    <col min="13320" max="13320" width="31.6640625" style="284" bestFit="1" customWidth="1"/>
    <col min="13321" max="13321" width="9.109375" style="284"/>
    <col min="13322" max="13322" width="5.44140625" style="284" bestFit="1" customWidth="1"/>
    <col min="13323" max="13323" width="10.44140625" style="284" bestFit="1" customWidth="1"/>
    <col min="13324" max="13324" width="29.88671875" style="284" bestFit="1" customWidth="1"/>
    <col min="13325" max="13325" width="12.88671875" style="284" bestFit="1" customWidth="1"/>
    <col min="13326" max="13569" width="9.109375" style="284"/>
    <col min="13570" max="13570" width="5.5546875" style="284" bestFit="1" customWidth="1"/>
    <col min="13571" max="13571" width="12" style="284" bestFit="1" customWidth="1"/>
    <col min="13572" max="13572" width="5.109375" style="284" bestFit="1" customWidth="1"/>
    <col min="13573" max="13573" width="6.109375" style="284" bestFit="1" customWidth="1"/>
    <col min="13574" max="13574" width="7.5546875" style="284" bestFit="1" customWidth="1"/>
    <col min="13575" max="13575" width="16.109375" style="284" bestFit="1" customWidth="1"/>
    <col min="13576" max="13576" width="31.6640625" style="284" bestFit="1" customWidth="1"/>
    <col min="13577" max="13577" width="9.109375" style="284"/>
    <col min="13578" max="13578" width="5.44140625" style="284" bestFit="1" customWidth="1"/>
    <col min="13579" max="13579" width="10.44140625" style="284" bestFit="1" customWidth="1"/>
    <col min="13580" max="13580" width="29.88671875" style="284" bestFit="1" customWidth="1"/>
    <col min="13581" max="13581" width="12.88671875" style="284" bestFit="1" customWidth="1"/>
    <col min="13582" max="13825" width="9.109375" style="284"/>
    <col min="13826" max="13826" width="5.5546875" style="284" bestFit="1" customWidth="1"/>
    <col min="13827" max="13827" width="12" style="284" bestFit="1" customWidth="1"/>
    <col min="13828" max="13828" width="5.109375" style="284" bestFit="1" customWidth="1"/>
    <col min="13829" max="13829" width="6.109375" style="284" bestFit="1" customWidth="1"/>
    <col min="13830" max="13830" width="7.5546875" style="284" bestFit="1" customWidth="1"/>
    <col min="13831" max="13831" width="16.109375" style="284" bestFit="1" customWidth="1"/>
    <col min="13832" max="13832" width="31.6640625" style="284" bestFit="1" customWidth="1"/>
    <col min="13833" max="13833" width="9.109375" style="284"/>
    <col min="13834" max="13834" width="5.44140625" style="284" bestFit="1" customWidth="1"/>
    <col min="13835" max="13835" width="10.44140625" style="284" bestFit="1" customWidth="1"/>
    <col min="13836" max="13836" width="29.88671875" style="284" bestFit="1" customWidth="1"/>
    <col min="13837" max="13837" width="12.88671875" style="284" bestFit="1" customWidth="1"/>
    <col min="13838" max="14081" width="9.109375" style="284"/>
    <col min="14082" max="14082" width="5.5546875" style="284" bestFit="1" customWidth="1"/>
    <col min="14083" max="14083" width="12" style="284" bestFit="1" customWidth="1"/>
    <col min="14084" max="14084" width="5.109375" style="284" bestFit="1" customWidth="1"/>
    <col min="14085" max="14085" width="6.109375" style="284" bestFit="1" customWidth="1"/>
    <col min="14086" max="14086" width="7.5546875" style="284" bestFit="1" customWidth="1"/>
    <col min="14087" max="14087" width="16.109375" style="284" bestFit="1" customWidth="1"/>
    <col min="14088" max="14088" width="31.6640625" style="284" bestFit="1" customWidth="1"/>
    <col min="14089" max="14089" width="9.109375" style="284"/>
    <col min="14090" max="14090" width="5.44140625" style="284" bestFit="1" customWidth="1"/>
    <col min="14091" max="14091" width="10.44140625" style="284" bestFit="1" customWidth="1"/>
    <col min="14092" max="14092" width="29.88671875" style="284" bestFit="1" customWidth="1"/>
    <col min="14093" max="14093" width="12.88671875" style="284" bestFit="1" customWidth="1"/>
    <col min="14094" max="14337" width="9.109375" style="284"/>
    <col min="14338" max="14338" width="5.5546875" style="284" bestFit="1" customWidth="1"/>
    <col min="14339" max="14339" width="12" style="284" bestFit="1" customWidth="1"/>
    <col min="14340" max="14340" width="5.109375" style="284" bestFit="1" customWidth="1"/>
    <col min="14341" max="14341" width="6.109375" style="284" bestFit="1" customWidth="1"/>
    <col min="14342" max="14342" width="7.5546875" style="284" bestFit="1" customWidth="1"/>
    <col min="14343" max="14343" width="16.109375" style="284" bestFit="1" customWidth="1"/>
    <col min="14344" max="14344" width="31.6640625" style="284" bestFit="1" customWidth="1"/>
    <col min="14345" max="14345" width="9.109375" style="284"/>
    <col min="14346" max="14346" width="5.44140625" style="284" bestFit="1" customWidth="1"/>
    <col min="14347" max="14347" width="10.44140625" style="284" bestFit="1" customWidth="1"/>
    <col min="14348" max="14348" width="29.88671875" style="284" bestFit="1" customWidth="1"/>
    <col min="14349" max="14349" width="12.88671875" style="284" bestFit="1" customWidth="1"/>
    <col min="14350" max="14593" width="9.109375" style="284"/>
    <col min="14594" max="14594" width="5.5546875" style="284" bestFit="1" customWidth="1"/>
    <col min="14595" max="14595" width="12" style="284" bestFit="1" customWidth="1"/>
    <col min="14596" max="14596" width="5.109375" style="284" bestFit="1" customWidth="1"/>
    <col min="14597" max="14597" width="6.109375" style="284" bestFit="1" customWidth="1"/>
    <col min="14598" max="14598" width="7.5546875" style="284" bestFit="1" customWidth="1"/>
    <col min="14599" max="14599" width="16.109375" style="284" bestFit="1" customWidth="1"/>
    <col min="14600" max="14600" width="31.6640625" style="284" bestFit="1" customWidth="1"/>
    <col min="14601" max="14601" width="9.109375" style="284"/>
    <col min="14602" max="14602" width="5.44140625" style="284" bestFit="1" customWidth="1"/>
    <col min="14603" max="14603" width="10.44140625" style="284" bestFit="1" customWidth="1"/>
    <col min="14604" max="14604" width="29.88671875" style="284" bestFit="1" customWidth="1"/>
    <col min="14605" max="14605" width="12.88671875" style="284" bestFit="1" customWidth="1"/>
    <col min="14606" max="14849" width="9.109375" style="284"/>
    <col min="14850" max="14850" width="5.5546875" style="284" bestFit="1" customWidth="1"/>
    <col min="14851" max="14851" width="12" style="284" bestFit="1" customWidth="1"/>
    <col min="14852" max="14852" width="5.109375" style="284" bestFit="1" customWidth="1"/>
    <col min="14853" max="14853" width="6.109375" style="284" bestFit="1" customWidth="1"/>
    <col min="14854" max="14854" width="7.5546875" style="284" bestFit="1" customWidth="1"/>
    <col min="14855" max="14855" width="16.109375" style="284" bestFit="1" customWidth="1"/>
    <col min="14856" max="14856" width="31.6640625" style="284" bestFit="1" customWidth="1"/>
    <col min="14857" max="14857" width="9.109375" style="284"/>
    <col min="14858" max="14858" width="5.44140625" style="284" bestFit="1" customWidth="1"/>
    <col min="14859" max="14859" width="10.44140625" style="284" bestFit="1" customWidth="1"/>
    <col min="14860" max="14860" width="29.88671875" style="284" bestFit="1" customWidth="1"/>
    <col min="14861" max="14861" width="12.88671875" style="284" bestFit="1" customWidth="1"/>
    <col min="14862" max="15105" width="9.109375" style="284"/>
    <col min="15106" max="15106" width="5.5546875" style="284" bestFit="1" customWidth="1"/>
    <col min="15107" max="15107" width="12" style="284" bestFit="1" customWidth="1"/>
    <col min="15108" max="15108" width="5.109375" style="284" bestFit="1" customWidth="1"/>
    <col min="15109" max="15109" width="6.109375" style="284" bestFit="1" customWidth="1"/>
    <col min="15110" max="15110" width="7.5546875" style="284" bestFit="1" customWidth="1"/>
    <col min="15111" max="15111" width="16.109375" style="284" bestFit="1" customWidth="1"/>
    <col min="15112" max="15112" width="31.6640625" style="284" bestFit="1" customWidth="1"/>
    <col min="15113" max="15113" width="9.109375" style="284"/>
    <col min="15114" max="15114" width="5.44140625" style="284" bestFit="1" customWidth="1"/>
    <col min="15115" max="15115" width="10.44140625" style="284" bestFit="1" customWidth="1"/>
    <col min="15116" max="15116" width="29.88671875" style="284" bestFit="1" customWidth="1"/>
    <col min="15117" max="15117" width="12.88671875" style="284" bestFit="1" customWidth="1"/>
    <col min="15118" max="15361" width="9.109375" style="284"/>
    <col min="15362" max="15362" width="5.5546875" style="284" bestFit="1" customWidth="1"/>
    <col min="15363" max="15363" width="12" style="284" bestFit="1" customWidth="1"/>
    <col min="15364" max="15364" width="5.109375" style="284" bestFit="1" customWidth="1"/>
    <col min="15365" max="15365" width="6.109375" style="284" bestFit="1" customWidth="1"/>
    <col min="15366" max="15366" width="7.5546875" style="284" bestFit="1" customWidth="1"/>
    <col min="15367" max="15367" width="16.109375" style="284" bestFit="1" customWidth="1"/>
    <col min="15368" max="15368" width="31.6640625" style="284" bestFit="1" customWidth="1"/>
    <col min="15369" max="15369" width="9.109375" style="284"/>
    <col min="15370" max="15370" width="5.44140625" style="284" bestFit="1" customWidth="1"/>
    <col min="15371" max="15371" width="10.44140625" style="284" bestFit="1" customWidth="1"/>
    <col min="15372" max="15372" width="29.88671875" style="284" bestFit="1" customWidth="1"/>
    <col min="15373" max="15373" width="12.88671875" style="284" bestFit="1" customWidth="1"/>
    <col min="15374" max="15617" width="9.109375" style="284"/>
    <col min="15618" max="15618" width="5.5546875" style="284" bestFit="1" customWidth="1"/>
    <col min="15619" max="15619" width="12" style="284" bestFit="1" customWidth="1"/>
    <col min="15620" max="15620" width="5.109375" style="284" bestFit="1" customWidth="1"/>
    <col min="15621" max="15621" width="6.109375" style="284" bestFit="1" customWidth="1"/>
    <col min="15622" max="15622" width="7.5546875" style="284" bestFit="1" customWidth="1"/>
    <col min="15623" max="15623" width="16.109375" style="284" bestFit="1" customWidth="1"/>
    <col min="15624" max="15624" width="31.6640625" style="284" bestFit="1" customWidth="1"/>
    <col min="15625" max="15625" width="9.109375" style="284"/>
    <col min="15626" max="15626" width="5.44140625" style="284" bestFit="1" customWidth="1"/>
    <col min="15627" max="15627" width="10.44140625" style="284" bestFit="1" customWidth="1"/>
    <col min="15628" max="15628" width="29.88671875" style="284" bestFit="1" customWidth="1"/>
    <col min="15629" max="15629" width="12.88671875" style="284" bestFit="1" customWidth="1"/>
    <col min="15630" max="15873" width="9.109375" style="284"/>
    <col min="15874" max="15874" width="5.5546875" style="284" bestFit="1" customWidth="1"/>
    <col min="15875" max="15875" width="12" style="284" bestFit="1" customWidth="1"/>
    <col min="15876" max="15876" width="5.109375" style="284" bestFit="1" customWidth="1"/>
    <col min="15877" max="15877" width="6.109375" style="284" bestFit="1" customWidth="1"/>
    <col min="15878" max="15878" width="7.5546875" style="284" bestFit="1" customWidth="1"/>
    <col min="15879" max="15879" width="16.109375" style="284" bestFit="1" customWidth="1"/>
    <col min="15880" max="15880" width="31.6640625" style="284" bestFit="1" customWidth="1"/>
    <col min="15881" max="15881" width="9.109375" style="284"/>
    <col min="15882" max="15882" width="5.44140625" style="284" bestFit="1" customWidth="1"/>
    <col min="15883" max="15883" width="10.44140625" style="284" bestFit="1" customWidth="1"/>
    <col min="15884" max="15884" width="29.88671875" style="284" bestFit="1" customWidth="1"/>
    <col min="15885" max="15885" width="12.88671875" style="284" bestFit="1" customWidth="1"/>
    <col min="15886" max="16129" width="9.109375" style="284"/>
    <col min="16130" max="16130" width="5.5546875" style="284" bestFit="1" customWidth="1"/>
    <col min="16131" max="16131" width="12" style="284" bestFit="1" customWidth="1"/>
    <col min="16132" max="16132" width="5.109375" style="284" bestFit="1" customWidth="1"/>
    <col min="16133" max="16133" width="6.109375" style="284" bestFit="1" customWidth="1"/>
    <col min="16134" max="16134" width="7.5546875" style="284" bestFit="1" customWidth="1"/>
    <col min="16135" max="16135" width="16.109375" style="284" bestFit="1" customWidth="1"/>
    <col min="16136" max="16136" width="31.6640625" style="284" bestFit="1" customWidth="1"/>
    <col min="16137" max="16137" width="9.109375" style="284"/>
    <col min="16138" max="16138" width="5.44140625" style="284" bestFit="1" customWidth="1"/>
    <col min="16139" max="16139" width="10.44140625" style="284" bestFit="1" customWidth="1"/>
    <col min="16140" max="16140" width="29.88671875" style="284" bestFit="1" customWidth="1"/>
    <col min="16141" max="16141" width="12.88671875" style="284" bestFit="1" customWidth="1"/>
    <col min="16142" max="16384" width="9.109375" style="284"/>
  </cols>
  <sheetData>
    <row r="1" spans="1:18" s="173" customFormat="1" ht="28.8">
      <c r="C1" s="262" t="s">
        <v>247</v>
      </c>
      <c r="D1" s="187"/>
      <c r="F1" s="187"/>
      <c r="I1" s="187"/>
      <c r="J1" s="187"/>
      <c r="K1" s="187"/>
      <c r="L1" s="187"/>
      <c r="M1" s="192" t="s">
        <v>269</v>
      </c>
      <c r="N1" s="193"/>
      <c r="O1" s="192" t="s">
        <v>279</v>
      </c>
      <c r="P1" s="187"/>
      <c r="Q1" s="187"/>
      <c r="R1" s="187"/>
    </row>
    <row r="2" spans="1:18" s="239" customFormat="1" ht="43.2">
      <c r="B2" s="191" t="s">
        <v>143</v>
      </c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148</v>
      </c>
      <c r="K2" s="191" t="s">
        <v>149</v>
      </c>
      <c r="L2" s="191" t="s">
        <v>150</v>
      </c>
      <c r="M2" s="191" t="s">
        <v>233</v>
      </c>
      <c r="N2" s="188" t="s">
        <v>234</v>
      </c>
      <c r="O2" s="188" t="s">
        <v>235</v>
      </c>
      <c r="P2" s="188" t="s">
        <v>159</v>
      </c>
      <c r="Q2" s="188" t="s">
        <v>246</v>
      </c>
      <c r="R2" s="188" t="s">
        <v>160</v>
      </c>
    </row>
    <row r="3" spans="1:18">
      <c r="A3" s="284" t="str">
        <f t="shared" ref="A3:A19" si="0">CONCATENATE(C3,G3)</f>
        <v>ZGSP17373743451ABA000</v>
      </c>
      <c r="B3" s="287">
        <v>23</v>
      </c>
      <c r="C3" s="287" t="s">
        <v>208</v>
      </c>
      <c r="D3" s="287">
        <v>10</v>
      </c>
      <c r="E3" s="287" t="s">
        <v>151</v>
      </c>
      <c r="F3" s="287">
        <v>100561</v>
      </c>
      <c r="G3" s="287" t="s">
        <v>141</v>
      </c>
      <c r="H3" s="287" t="s">
        <v>152</v>
      </c>
      <c r="I3" s="287">
        <v>13.37</v>
      </c>
      <c r="J3" s="287">
        <v>1</v>
      </c>
      <c r="K3" s="288">
        <v>44075</v>
      </c>
      <c r="L3" s="287">
        <v>0</v>
      </c>
      <c r="M3" s="175">
        <f>VLOOKUP(G3,'Bajajsons UTR 01.10.2020'!$B$154:$D$155,3,0)</f>
        <v>13.369452956433134</v>
      </c>
      <c r="N3" s="176">
        <f t="shared" ref="N3" si="1">M3-I3</f>
        <v>-5.4704356686485767E-4</v>
      </c>
      <c r="O3" s="176">
        <f>VLOOKUP(G3,'Bajajsons UTR 01.10.2020'!$B$154:$F$155,5,0)</f>
        <v>13.675424114119281</v>
      </c>
      <c r="P3" s="176">
        <f t="shared" ref="P3" si="2">O3-I3</f>
        <v>0.3054241141192815</v>
      </c>
      <c r="Q3" s="238">
        <f t="shared" ref="Q3" si="3">P3/M3</f>
        <v>2.2844922310177027E-2</v>
      </c>
      <c r="R3" s="267" t="s">
        <v>284</v>
      </c>
    </row>
    <row r="4" spans="1:18">
      <c r="A4" s="284" t="str">
        <f t="shared" si="0"/>
        <v>ZGSP17373750353AAT000</v>
      </c>
      <c r="B4" s="287">
        <v>24</v>
      </c>
      <c r="C4" s="287" t="s">
        <v>208</v>
      </c>
      <c r="D4" s="287">
        <v>20</v>
      </c>
      <c r="E4" s="287" t="s">
        <v>151</v>
      </c>
      <c r="F4" s="287">
        <v>100561</v>
      </c>
      <c r="G4" s="287" t="s">
        <v>211</v>
      </c>
      <c r="H4" s="287" t="s">
        <v>212</v>
      </c>
      <c r="I4" s="287">
        <v>14.15</v>
      </c>
      <c r="J4" s="287">
        <v>1</v>
      </c>
      <c r="K4" s="288">
        <v>44075</v>
      </c>
      <c r="L4" s="287">
        <v>0</v>
      </c>
      <c r="M4" s="175">
        <f>VLOOKUP(G4,'Bajajsons UTR 01.10.2020'!$B$154:$D$155,3,0)</f>
        <v>14.148532012874151</v>
      </c>
      <c r="N4" s="176">
        <f t="shared" ref="N4" si="4">M4-I4</f>
        <v>-1.4679871258493904E-3</v>
      </c>
      <c r="O4" s="176">
        <f>VLOOKUP(G4,'Bajajsons UTR 01.10.2020'!$B$154:$F$155,5,0)</f>
        <v>14.561202001819606</v>
      </c>
      <c r="P4" s="176">
        <f t="shared" ref="P4" si="5">O4-I4</f>
        <v>0.4112020018196052</v>
      </c>
      <c r="Q4" s="238">
        <f t="shared" ref="Q4" si="6">P4/M4</f>
        <v>2.9063227297746567E-2</v>
      </c>
      <c r="R4" s="267" t="s">
        <v>284</v>
      </c>
    </row>
    <row r="5" spans="1:18">
      <c r="A5" s="284" t="str">
        <f t="shared" si="0"/>
        <v>ZHOE17375128256-198-0000</v>
      </c>
      <c r="B5" s="287">
        <v>25</v>
      </c>
      <c r="C5" s="287" t="s">
        <v>209</v>
      </c>
      <c r="D5" s="287">
        <v>10</v>
      </c>
      <c r="E5" s="287" t="s">
        <v>153</v>
      </c>
      <c r="F5" s="287">
        <v>100561</v>
      </c>
      <c r="G5" s="287" t="s">
        <v>73</v>
      </c>
      <c r="H5" s="287" t="s">
        <v>74</v>
      </c>
      <c r="I5" s="287">
        <v>3.81</v>
      </c>
      <c r="J5" s="287">
        <v>1</v>
      </c>
      <c r="K5" s="288">
        <v>44075</v>
      </c>
      <c r="L5" s="287">
        <v>0</v>
      </c>
      <c r="M5" s="175">
        <f>VLOOKUP(G5,'Bajajsons UTR 01.10.2020'!B$48:V$148,21,0)</f>
        <v>3.8124206846200011</v>
      </c>
      <c r="N5" s="176">
        <f t="shared" ref="N5" si="7">M5-I5</f>
        <v>2.4206846200010013E-3</v>
      </c>
      <c r="O5" s="176">
        <f>VLOOKUP(G5,'Bajajsons UTR 01.10.2020'!B$48:AI$148,34,0)</f>
        <v>3.9226206846200014</v>
      </c>
      <c r="P5" s="176">
        <f t="shared" ref="P5" si="8">O5-I5</f>
        <v>0.1126206846200013</v>
      </c>
      <c r="Q5" s="238">
        <f t="shared" ref="Q5" si="9">P5/M5</f>
        <v>2.9540466264474336E-2</v>
      </c>
      <c r="R5" s="267" t="s">
        <v>284</v>
      </c>
    </row>
    <row r="6" spans="1:18">
      <c r="A6" s="284" t="str">
        <f t="shared" si="0"/>
        <v>ZHOE1737514053A-198-9000</v>
      </c>
      <c r="B6" s="287">
        <v>26</v>
      </c>
      <c r="C6" s="287" t="s">
        <v>209</v>
      </c>
      <c r="D6" s="287">
        <v>20</v>
      </c>
      <c r="E6" s="287" t="s">
        <v>153</v>
      </c>
      <c r="F6" s="287">
        <v>100561</v>
      </c>
      <c r="G6" s="287" t="s">
        <v>75</v>
      </c>
      <c r="H6" s="287" t="s">
        <v>76</v>
      </c>
      <c r="I6" s="287">
        <v>4.74</v>
      </c>
      <c r="J6" s="287">
        <v>1</v>
      </c>
      <c r="K6" s="288">
        <v>44075</v>
      </c>
      <c r="L6" s="287">
        <v>0</v>
      </c>
      <c r="M6" s="175">
        <f>VLOOKUP(G6,'Bajajsons UTR 01.10.2020'!B$48:V$148,21,0)</f>
        <v>4.7353615335592512</v>
      </c>
      <c r="N6" s="176">
        <f t="shared" ref="N6:N19" si="10">M6-I6</f>
        <v>-4.6384664407490561E-3</v>
      </c>
      <c r="O6" s="176">
        <f>VLOOKUP(G6,'Bajajsons UTR 01.10.2020'!B$48:AI$148,34,0)</f>
        <v>4.8775115335592512</v>
      </c>
      <c r="P6" s="176">
        <f t="shared" ref="P6:P19" si="11">O6-I6</f>
        <v>0.13751153355925094</v>
      </c>
      <c r="Q6" s="238">
        <f t="shared" ref="Q6:Q19" si="12">P6/M6</f>
        <v>2.9039289309742061E-2</v>
      </c>
      <c r="R6" s="267" t="s">
        <v>284</v>
      </c>
    </row>
    <row r="7" spans="1:18">
      <c r="A7" s="284" t="str">
        <f t="shared" si="0"/>
        <v>ZHOE1737514054A-198-9000</v>
      </c>
      <c r="B7" s="287">
        <v>27</v>
      </c>
      <c r="C7" s="287" t="s">
        <v>209</v>
      </c>
      <c r="D7" s="287">
        <v>30</v>
      </c>
      <c r="E7" s="287" t="s">
        <v>153</v>
      </c>
      <c r="F7" s="287">
        <v>100561</v>
      </c>
      <c r="G7" s="287" t="s">
        <v>81</v>
      </c>
      <c r="H7" s="287" t="s">
        <v>82</v>
      </c>
      <c r="I7" s="287">
        <v>4.72</v>
      </c>
      <c r="J7" s="287">
        <v>1</v>
      </c>
      <c r="K7" s="288">
        <v>44075</v>
      </c>
      <c r="L7" s="287">
        <v>0</v>
      </c>
      <c r="M7" s="175">
        <f>VLOOKUP(G7,'Bajajsons UTR 01.10.2020'!B$48:V$148,21,0)</f>
        <v>4.7249070335592496</v>
      </c>
      <c r="N7" s="176">
        <f t="shared" si="10"/>
        <v>4.9070335592498182E-3</v>
      </c>
      <c r="O7" s="176">
        <f>VLOOKUP(G7,'Bajajsons UTR 01.10.2020'!B$48:AI$148,34,0)</f>
        <v>4.8670570335592496</v>
      </c>
      <c r="P7" s="176">
        <f t="shared" si="11"/>
        <v>0.14705703355924982</v>
      </c>
      <c r="Q7" s="238">
        <f t="shared" si="12"/>
        <v>3.1123794079917052E-2</v>
      </c>
      <c r="R7" s="267" t="s">
        <v>284</v>
      </c>
    </row>
    <row r="8" spans="1:18">
      <c r="A8" s="284" t="str">
        <f t="shared" si="0"/>
        <v>ZHOE1737514054A-KWH-9600</v>
      </c>
      <c r="B8" s="287">
        <v>28</v>
      </c>
      <c r="C8" s="287" t="s">
        <v>209</v>
      </c>
      <c r="D8" s="287">
        <v>40</v>
      </c>
      <c r="E8" s="287" t="s">
        <v>153</v>
      </c>
      <c r="F8" s="287">
        <v>100561</v>
      </c>
      <c r="G8" s="287" t="s">
        <v>91</v>
      </c>
      <c r="H8" s="287" t="s">
        <v>154</v>
      </c>
      <c r="I8" s="287">
        <v>4.9000000000000004</v>
      </c>
      <c r="J8" s="287">
        <v>1</v>
      </c>
      <c r="K8" s="288">
        <v>44075</v>
      </c>
      <c r="L8" s="287">
        <v>0</v>
      </c>
      <c r="M8" s="175">
        <f>VLOOKUP(G8,'Bajajsons UTR 01.10.2020'!B$48:V$148,21,0)</f>
        <v>4.9046860474549998</v>
      </c>
      <c r="N8" s="176">
        <f t="shared" si="10"/>
        <v>4.6860474549994535E-3</v>
      </c>
      <c r="O8" s="176">
        <f>VLOOKUP(G8,'Bajajsons UTR 01.10.2020'!B$48:AI$148,34,0)</f>
        <v>5.0647460474549995</v>
      </c>
      <c r="P8" s="176">
        <f t="shared" si="11"/>
        <v>0.1647460474549991</v>
      </c>
      <c r="Q8" s="238">
        <f t="shared" si="12"/>
        <v>3.3589519463836925E-2</v>
      </c>
      <c r="R8" s="267" t="s">
        <v>284</v>
      </c>
    </row>
    <row r="9" spans="1:18">
      <c r="A9" s="284" t="str">
        <f t="shared" si="0"/>
        <v>ZHOE1737514053A-KWH-9600</v>
      </c>
      <c r="B9" s="287">
        <v>29</v>
      </c>
      <c r="C9" s="287" t="s">
        <v>209</v>
      </c>
      <c r="D9" s="287">
        <v>50</v>
      </c>
      <c r="E9" s="287" t="s">
        <v>153</v>
      </c>
      <c r="F9" s="287">
        <v>100561</v>
      </c>
      <c r="G9" s="287" t="s">
        <v>90</v>
      </c>
      <c r="H9" s="287" t="s">
        <v>155</v>
      </c>
      <c r="I9" s="287">
        <v>4.9000000000000004</v>
      </c>
      <c r="J9" s="287">
        <v>1</v>
      </c>
      <c r="K9" s="288">
        <v>44075</v>
      </c>
      <c r="L9" s="287">
        <v>0</v>
      </c>
      <c r="M9" s="175">
        <f>VLOOKUP(G9,'Bajajsons UTR 01.10.2020'!B$48:V$148,21,0)</f>
        <v>4.9046860474549998</v>
      </c>
      <c r="N9" s="176">
        <f t="shared" si="10"/>
        <v>4.6860474549994535E-3</v>
      </c>
      <c r="O9" s="176">
        <f>VLOOKUP(G9,'Bajajsons UTR 01.10.2020'!B$48:AI$148,34,0)</f>
        <v>5.0647460474549995</v>
      </c>
      <c r="P9" s="176">
        <f t="shared" si="11"/>
        <v>0.1647460474549991</v>
      </c>
      <c r="Q9" s="238">
        <f t="shared" si="12"/>
        <v>3.3589519463836925E-2</v>
      </c>
      <c r="R9" s="267" t="s">
        <v>284</v>
      </c>
    </row>
    <row r="10" spans="1:18">
      <c r="A10" s="284" t="str">
        <f t="shared" si="0"/>
        <v>ZHOE1737514053A-KST-9400</v>
      </c>
      <c r="B10" s="287">
        <v>30</v>
      </c>
      <c r="C10" s="287" t="s">
        <v>209</v>
      </c>
      <c r="D10" s="287">
        <v>60</v>
      </c>
      <c r="E10" s="287" t="s">
        <v>153</v>
      </c>
      <c r="F10" s="287">
        <v>100561</v>
      </c>
      <c r="G10" s="287" t="s">
        <v>112</v>
      </c>
      <c r="H10" s="287" t="s">
        <v>156</v>
      </c>
      <c r="I10" s="287">
        <v>4.8899999999999997</v>
      </c>
      <c r="J10" s="287">
        <v>1</v>
      </c>
      <c r="K10" s="288">
        <v>44075</v>
      </c>
      <c r="L10" s="287">
        <v>0</v>
      </c>
      <c r="M10" s="175">
        <f>VLOOKUP(G10,'Bajajsons UTR 01.10.2020'!B$48:V$148,21,0)</f>
        <v>4.8891169320050007</v>
      </c>
      <c r="N10" s="176">
        <f t="shared" si="10"/>
        <v>-8.8306799499893174E-4</v>
      </c>
      <c r="O10" s="176">
        <f>VLOOKUP(G10,'Bajajsons UTR 01.10.2020'!B$48:AI$148,34,0)</f>
        <v>5.0491769320050004</v>
      </c>
      <c r="P10" s="176">
        <f t="shared" si="11"/>
        <v>0.15917693200500072</v>
      </c>
      <c r="Q10" s="238">
        <f t="shared" si="12"/>
        <v>3.2557399264272271E-2</v>
      </c>
      <c r="R10" s="267" t="s">
        <v>284</v>
      </c>
    </row>
    <row r="11" spans="1:18">
      <c r="A11" s="284" t="str">
        <f t="shared" si="0"/>
        <v>ZHOE1737514054A-KST-9400</v>
      </c>
      <c r="B11" s="287">
        <v>31</v>
      </c>
      <c r="C11" s="287" t="s">
        <v>209</v>
      </c>
      <c r="D11" s="287">
        <v>70</v>
      </c>
      <c r="E11" s="287" t="s">
        <v>153</v>
      </c>
      <c r="F11" s="287">
        <v>100561</v>
      </c>
      <c r="G11" s="287" t="s">
        <v>113</v>
      </c>
      <c r="H11" s="287" t="s">
        <v>157</v>
      </c>
      <c r="I11" s="287">
        <v>4.84</v>
      </c>
      <c r="J11" s="287">
        <v>1</v>
      </c>
      <c r="K11" s="288">
        <v>44075</v>
      </c>
      <c r="L11" s="287">
        <v>0</v>
      </c>
      <c r="M11" s="175">
        <f>VLOOKUP(G11,'Bajajsons UTR 01.10.2020'!B$48:V$148,21,0)</f>
        <v>4.8352594320049995</v>
      </c>
      <c r="N11" s="176">
        <f t="shared" si="10"/>
        <v>-4.7405679950003332E-3</v>
      </c>
      <c r="O11" s="176">
        <f>VLOOKUP(G11,'Bajajsons UTR 01.10.2020'!B$48:AI$148,34,0)</f>
        <v>4.9935794320049993</v>
      </c>
      <c r="P11" s="176">
        <f t="shared" si="11"/>
        <v>0.15357943200499946</v>
      </c>
      <c r="Q11" s="238">
        <f t="shared" si="12"/>
        <v>3.1762397481393437E-2</v>
      </c>
      <c r="R11" s="267" t="s">
        <v>284</v>
      </c>
    </row>
    <row r="12" spans="1:18">
      <c r="A12" s="284" t="str">
        <f t="shared" si="0"/>
        <v>ZHOE17375150353-AAT-0000</v>
      </c>
      <c r="B12" s="287">
        <v>32</v>
      </c>
      <c r="C12" s="287" t="s">
        <v>209</v>
      </c>
      <c r="D12" s="287">
        <v>80</v>
      </c>
      <c r="E12" s="287" t="s">
        <v>153</v>
      </c>
      <c r="F12" s="287">
        <v>100561</v>
      </c>
      <c r="G12" s="287" t="s">
        <v>213</v>
      </c>
      <c r="H12" s="287" t="s">
        <v>212</v>
      </c>
      <c r="I12" s="287">
        <v>13.88</v>
      </c>
      <c r="J12" s="287">
        <v>1</v>
      </c>
      <c r="K12" s="288">
        <v>44075</v>
      </c>
      <c r="L12" s="287">
        <v>0</v>
      </c>
      <c r="M12" s="175">
        <f>VLOOKUP(G12,'Bajajsons UTR 01.10.2020'!B$48:V$148,21,0)</f>
        <v>13.878532012874151</v>
      </c>
      <c r="N12" s="176">
        <f t="shared" si="10"/>
        <v>-1.4679871258493904E-3</v>
      </c>
      <c r="O12" s="176">
        <f>VLOOKUP(G12,'Bajajsons UTR 01.10.2020'!B$48:AI$148,34,0)</f>
        <v>14.291202001819606</v>
      </c>
      <c r="P12" s="176">
        <f t="shared" si="11"/>
        <v>0.4112020018196052</v>
      </c>
      <c r="Q12" s="238">
        <f t="shared" si="12"/>
        <v>2.962863806043475E-2</v>
      </c>
      <c r="R12" s="267" t="s">
        <v>284</v>
      </c>
    </row>
    <row r="13" spans="1:18">
      <c r="A13" s="284" t="str">
        <f t="shared" si="0"/>
        <v>ZHOE17375128215-AAF-4000</v>
      </c>
      <c r="B13" s="287">
        <v>33</v>
      </c>
      <c r="C13" s="287" t="s">
        <v>209</v>
      </c>
      <c r="D13" s="287">
        <v>90</v>
      </c>
      <c r="E13" s="287" t="s">
        <v>153</v>
      </c>
      <c r="F13" s="287">
        <v>100561</v>
      </c>
      <c r="G13" s="287" t="s">
        <v>236</v>
      </c>
      <c r="H13" s="287" t="s">
        <v>237</v>
      </c>
      <c r="I13" s="287">
        <v>4.0199999999999996</v>
      </c>
      <c r="J13" s="287">
        <v>1</v>
      </c>
      <c r="K13" s="288">
        <v>44075</v>
      </c>
      <c r="L13" s="287">
        <v>0</v>
      </c>
      <c r="M13" s="175">
        <f>VLOOKUP(G13,'Bajajsons UTR 01.10.2020'!B$48:V$148,21,0)</f>
        <v>4.0221471647571025</v>
      </c>
      <c r="N13" s="176">
        <f t="shared" si="10"/>
        <v>2.1471647571029706E-3</v>
      </c>
      <c r="O13" s="176">
        <f>VLOOKUP(G13,'Bajajsons UTR 01.10.2020'!B$48:AI$148,34,0)</f>
        <v>4.069068805382102</v>
      </c>
      <c r="P13" s="176">
        <f t="shared" si="11"/>
        <v>4.9068805382102454E-2</v>
      </c>
      <c r="Q13" s="238">
        <f t="shared" si="12"/>
        <v>1.2199654406495522E-2</v>
      </c>
      <c r="R13" s="267" t="s">
        <v>284</v>
      </c>
    </row>
    <row r="14" spans="1:18">
      <c r="A14" s="284" t="str">
        <f t="shared" si="0"/>
        <v>ZHOE19010628117-ACK-0100</v>
      </c>
      <c r="B14" s="287">
        <v>34</v>
      </c>
      <c r="C14" s="287" t="s">
        <v>249</v>
      </c>
      <c r="D14" s="287">
        <v>10</v>
      </c>
      <c r="E14" s="287" t="s">
        <v>153</v>
      </c>
      <c r="F14" s="287">
        <v>100561</v>
      </c>
      <c r="G14" s="287" t="s">
        <v>250</v>
      </c>
      <c r="H14" s="287" t="s">
        <v>251</v>
      </c>
      <c r="I14" s="287">
        <v>2.0299999999999998</v>
      </c>
      <c r="J14" s="287">
        <v>1</v>
      </c>
      <c r="K14" s="288">
        <v>44075</v>
      </c>
      <c r="L14" s="287">
        <v>0</v>
      </c>
      <c r="M14" s="175">
        <f>VLOOKUP(G14,'Bajajsons UTR 01.10.2020'!B$48:V$148,21,0)</f>
        <v>2.0265200000000001</v>
      </c>
      <c r="N14" s="176">
        <f t="shared" si="10"/>
        <v>-3.4799999999997056E-3</v>
      </c>
      <c r="O14" s="176">
        <f>VLOOKUP(G14,'Bajajsons UTR 01.10.2020'!B$48:AI$148,34,0)</f>
        <v>2.0485600000000002</v>
      </c>
      <c r="P14" s="176">
        <f t="shared" si="11"/>
        <v>1.8560000000000354E-2</v>
      </c>
      <c r="Q14" s="238">
        <f t="shared" si="12"/>
        <v>9.1585575271896421E-3</v>
      </c>
      <c r="R14" s="267" t="s">
        <v>284</v>
      </c>
    </row>
    <row r="15" spans="1:18">
      <c r="A15" s="284" t="str">
        <f t="shared" si="0"/>
        <v>ZHOE1901071450A-ACK-0000</v>
      </c>
      <c r="B15" s="287">
        <v>35</v>
      </c>
      <c r="C15" s="287" t="s">
        <v>252</v>
      </c>
      <c r="D15" s="287">
        <v>10</v>
      </c>
      <c r="E15" s="287" t="s">
        <v>153</v>
      </c>
      <c r="F15" s="287">
        <v>100561</v>
      </c>
      <c r="G15" s="287" t="s">
        <v>253</v>
      </c>
      <c r="H15" s="287" t="s">
        <v>254</v>
      </c>
      <c r="I15" s="287">
        <v>31.17</v>
      </c>
      <c r="J15" s="287">
        <v>1</v>
      </c>
      <c r="K15" s="288">
        <v>44075</v>
      </c>
      <c r="L15" s="287">
        <v>0</v>
      </c>
      <c r="M15" s="175">
        <f>VLOOKUP(G15,'Bajajsons UTR 01.10.2020'!B$48:V$148,21,0)</f>
        <v>31.173902294568869</v>
      </c>
      <c r="N15" s="176">
        <f t="shared" si="10"/>
        <v>3.9022945688671484E-3</v>
      </c>
      <c r="O15" s="176">
        <f>VLOOKUP(G15,'Bajajsons UTR 01.10.2020'!B$48:AI$148,34,0)</f>
        <v>31.379262294568868</v>
      </c>
      <c r="P15" s="176">
        <f t="shared" si="11"/>
        <v>0.20926229456886603</v>
      </c>
      <c r="Q15" s="238">
        <f t="shared" si="12"/>
        <v>6.7127397972670168E-3</v>
      </c>
      <c r="R15" s="267" t="s">
        <v>284</v>
      </c>
    </row>
    <row r="16" spans="1:18">
      <c r="A16" s="284" t="str">
        <f t="shared" si="0"/>
        <v>ZHOE19011111218-ACK-0000</v>
      </c>
      <c r="B16" s="287">
        <v>36</v>
      </c>
      <c r="C16" s="287" t="s">
        <v>255</v>
      </c>
      <c r="D16" s="287">
        <v>10</v>
      </c>
      <c r="E16" s="287" t="s">
        <v>153</v>
      </c>
      <c r="F16" s="287">
        <v>100561</v>
      </c>
      <c r="G16" s="287" t="s">
        <v>256</v>
      </c>
      <c r="H16" s="287" t="s">
        <v>257</v>
      </c>
      <c r="I16" s="287">
        <v>1.39</v>
      </c>
      <c r="J16" s="287">
        <v>1</v>
      </c>
      <c r="K16" s="288">
        <v>44075</v>
      </c>
      <c r="L16" s="287">
        <v>0</v>
      </c>
      <c r="M16" s="175">
        <f>VLOOKUP(G16,'Bajajsons UTR 01.10.2020'!B$48:V$148,21,0)</f>
        <v>1.39499</v>
      </c>
      <c r="N16" s="176">
        <f t="shared" si="10"/>
        <v>4.99000000000005E-3</v>
      </c>
      <c r="O16" s="176">
        <f>VLOOKUP(G16,'Bajajsons UTR 01.10.2020'!B$48:AI$148,34,0)</f>
        <v>1.4100699999999999</v>
      </c>
      <c r="P16" s="176">
        <f t="shared" si="11"/>
        <v>2.0070000000000032E-2</v>
      </c>
      <c r="Q16" s="238">
        <f t="shared" si="12"/>
        <v>1.4387199908243093E-2</v>
      </c>
      <c r="R16" s="267" t="s">
        <v>284</v>
      </c>
    </row>
    <row r="17" spans="1:18">
      <c r="A17" s="284" t="str">
        <f t="shared" si="0"/>
        <v>ZNGC17377743451ABA000</v>
      </c>
      <c r="B17" s="287">
        <v>37</v>
      </c>
      <c r="C17" s="287" t="s">
        <v>210</v>
      </c>
      <c r="D17" s="287">
        <v>10</v>
      </c>
      <c r="E17" s="287" t="s">
        <v>158</v>
      </c>
      <c r="F17" s="287">
        <v>100561</v>
      </c>
      <c r="G17" s="287" t="s">
        <v>141</v>
      </c>
      <c r="H17" s="287" t="s">
        <v>152</v>
      </c>
      <c r="I17" s="287">
        <v>13.59</v>
      </c>
      <c r="J17" s="287">
        <v>1</v>
      </c>
      <c r="K17" s="288">
        <v>44075</v>
      </c>
      <c r="L17" s="287">
        <v>0</v>
      </c>
      <c r="M17" s="175">
        <f>VLOOKUP(G17,'Bajajsons UTR 01.10.2020'!$B$158:$D$160,3,0)</f>
        <v>13.589452956433133</v>
      </c>
      <c r="N17" s="176">
        <f t="shared" si="10"/>
        <v>-5.4704356686663402E-4</v>
      </c>
      <c r="O17" s="176">
        <f>VLOOKUP(G17,'Bajajsons UTR 01.10.2020'!$B$158:$F$160,5,0)</f>
        <v>13.89542411411928</v>
      </c>
      <c r="P17" s="176">
        <f t="shared" si="11"/>
        <v>0.30542411411927972</v>
      </c>
      <c r="Q17" s="238">
        <f t="shared" si="12"/>
        <v>2.2475085281096211E-2</v>
      </c>
      <c r="R17" s="267" t="s">
        <v>284</v>
      </c>
    </row>
    <row r="18" spans="1:18">
      <c r="A18" s="284" t="str">
        <f t="shared" si="0"/>
        <v>ZNGC17377750353AAT000</v>
      </c>
      <c r="B18" s="287">
        <v>38</v>
      </c>
      <c r="C18" s="287" t="s">
        <v>210</v>
      </c>
      <c r="D18" s="287">
        <v>20</v>
      </c>
      <c r="E18" s="287" t="s">
        <v>158</v>
      </c>
      <c r="F18" s="287">
        <v>100561</v>
      </c>
      <c r="G18" s="287" t="s">
        <v>211</v>
      </c>
      <c r="H18" s="287" t="s">
        <v>212</v>
      </c>
      <c r="I18" s="287">
        <v>14.26</v>
      </c>
      <c r="J18" s="287">
        <v>1</v>
      </c>
      <c r="K18" s="288">
        <v>44075</v>
      </c>
      <c r="L18" s="287">
        <v>0</v>
      </c>
      <c r="M18" s="175">
        <f>VLOOKUP(G18,'Bajajsons UTR 01.10.2020'!$B$158:$D$160,3,0)</f>
        <v>14.258532012874152</v>
      </c>
      <c r="N18" s="176">
        <f t="shared" si="10"/>
        <v>-1.467987125847614E-3</v>
      </c>
      <c r="O18" s="176">
        <f>VLOOKUP(G18,'Bajajsons UTR 01.10.2020'!$B$158:$F$160,5,0)</f>
        <v>14.671202001819607</v>
      </c>
      <c r="P18" s="176">
        <f t="shared" si="11"/>
        <v>0.41120200181960698</v>
      </c>
      <c r="Q18" s="238">
        <f t="shared" si="12"/>
        <v>2.8839013823325509E-2</v>
      </c>
      <c r="R18" s="267" t="s">
        <v>284</v>
      </c>
    </row>
    <row r="19" spans="1:18">
      <c r="A19" s="284" t="str">
        <f t="shared" si="0"/>
        <v>ZNGC17377743451AAF400</v>
      </c>
      <c r="B19" s="287">
        <v>39</v>
      </c>
      <c r="C19" s="287" t="s">
        <v>210</v>
      </c>
      <c r="D19" s="287">
        <v>30</v>
      </c>
      <c r="E19" s="287" t="s">
        <v>158</v>
      </c>
      <c r="F19" s="287">
        <v>100561</v>
      </c>
      <c r="G19" s="287" t="s">
        <v>238</v>
      </c>
      <c r="H19" s="287" t="s">
        <v>227</v>
      </c>
      <c r="I19" s="287">
        <v>26.06</v>
      </c>
      <c r="J19" s="287">
        <v>1</v>
      </c>
      <c r="K19" s="288">
        <v>44075</v>
      </c>
      <c r="L19" s="287">
        <v>0</v>
      </c>
      <c r="M19" s="175">
        <f>VLOOKUP(G19,'Bajajsons UTR 01.10.2020'!$B$158:$D$160,3,0)</f>
        <v>26.062624502723203</v>
      </c>
      <c r="N19" s="176">
        <f t="shared" si="10"/>
        <v>2.6245027232043583E-3</v>
      </c>
      <c r="O19" s="176">
        <f>VLOOKUP(G19,'Bajajsons UTR 01.10.2020'!$B$158:$F$160,5,0)</f>
        <v>26.645449810384093</v>
      </c>
      <c r="P19" s="176">
        <f t="shared" si="11"/>
        <v>0.5854498103840946</v>
      </c>
      <c r="Q19" s="238">
        <f t="shared" si="12"/>
        <v>2.2463194768543849E-2</v>
      </c>
      <c r="R19" s="267" t="s">
        <v>284</v>
      </c>
    </row>
  </sheetData>
  <pageMargins left="0.75" right="0.75" top="1" bottom="1" header="0.5" footer="0.5"/>
  <pageSetup paperSize="8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2:M23"/>
  <sheetViews>
    <sheetView topLeftCell="C1" workbookViewId="0">
      <selection activeCell="G36" sqref="G36"/>
    </sheetView>
  </sheetViews>
  <sheetFormatPr defaultColWidth="9.109375" defaultRowHeight="14.4"/>
  <cols>
    <col min="1" max="1" width="13.44140625" style="438" bestFit="1" customWidth="1"/>
    <col min="2" max="2" width="35.6640625" style="438" bestFit="1" customWidth="1"/>
    <col min="3" max="3" width="15" style="438" bestFit="1" customWidth="1"/>
    <col min="4" max="4" width="33.88671875" style="438" customWidth="1"/>
    <col min="5" max="5" width="11" style="438" bestFit="1" customWidth="1"/>
    <col min="6" max="6" width="15.109375" style="438" bestFit="1" customWidth="1"/>
    <col min="7" max="7" width="29.109375" style="438" bestFit="1" customWidth="1"/>
    <col min="8" max="8" width="9.109375" style="438"/>
    <col min="9" max="9" width="13.5546875" style="438" bestFit="1" customWidth="1"/>
    <col min="10" max="10" width="19.33203125" style="438" bestFit="1" customWidth="1"/>
    <col min="11" max="16384" width="9.109375" style="438"/>
  </cols>
  <sheetData>
    <row r="2" spans="1:13">
      <c r="A2" s="441" t="s">
        <v>161</v>
      </c>
      <c r="B2" s="441" t="s">
        <v>162</v>
      </c>
      <c r="C2" s="441" t="s">
        <v>163</v>
      </c>
      <c r="D2" s="441" t="s">
        <v>164</v>
      </c>
      <c r="E2" s="441" t="s">
        <v>165</v>
      </c>
      <c r="F2" s="441" t="s">
        <v>137</v>
      </c>
      <c r="G2" s="441" t="s">
        <v>134</v>
      </c>
      <c r="H2" s="441" t="s">
        <v>166</v>
      </c>
      <c r="I2" s="441" t="s">
        <v>167</v>
      </c>
      <c r="J2" s="441" t="s">
        <v>168</v>
      </c>
      <c r="K2" s="441" t="s">
        <v>169</v>
      </c>
      <c r="L2" s="441" t="s">
        <v>170</v>
      </c>
      <c r="M2" s="441" t="s">
        <v>394</v>
      </c>
    </row>
    <row r="3" spans="1:13">
      <c r="A3" s="441">
        <v>100561</v>
      </c>
      <c r="B3" s="441" t="s">
        <v>172</v>
      </c>
      <c r="C3" s="441">
        <v>100040</v>
      </c>
      <c r="D3" s="441" t="s">
        <v>411</v>
      </c>
      <c r="E3" s="441">
        <v>9000003578</v>
      </c>
      <c r="F3" s="441" t="s">
        <v>260</v>
      </c>
      <c r="G3" s="441" t="s">
        <v>412</v>
      </c>
      <c r="H3" s="441">
        <v>1</v>
      </c>
      <c r="I3" s="441" t="s">
        <v>407</v>
      </c>
      <c r="J3" s="441">
        <v>9100079651</v>
      </c>
      <c r="K3" s="441">
        <v>3.72</v>
      </c>
      <c r="L3" s="441">
        <v>3.76</v>
      </c>
      <c r="M3" s="441" t="s">
        <v>400</v>
      </c>
    </row>
    <row r="4" spans="1:13" hidden="1">
      <c r="A4" s="441">
        <v>100561</v>
      </c>
      <c r="B4" s="441" t="s">
        <v>172</v>
      </c>
      <c r="C4" s="441">
        <v>100040</v>
      </c>
      <c r="D4" s="441" t="s">
        <v>411</v>
      </c>
      <c r="E4" s="441">
        <v>9000003578</v>
      </c>
      <c r="F4" s="441" t="s">
        <v>260</v>
      </c>
      <c r="G4" s="441" t="s">
        <v>412</v>
      </c>
      <c r="H4" s="441">
        <v>1</v>
      </c>
      <c r="I4" s="441" t="s">
        <v>289</v>
      </c>
      <c r="J4" s="441">
        <v>9100074849</v>
      </c>
      <c r="K4" s="441">
        <v>3.67</v>
      </c>
      <c r="L4" s="441">
        <v>3.72</v>
      </c>
      <c r="M4" s="441" t="s">
        <v>400</v>
      </c>
    </row>
    <row r="5" spans="1:13">
      <c r="A5" s="441">
        <v>100561</v>
      </c>
      <c r="B5" s="441" t="s">
        <v>172</v>
      </c>
      <c r="C5" s="441">
        <v>100070</v>
      </c>
      <c r="D5" s="441" t="s">
        <v>413</v>
      </c>
      <c r="E5" s="441">
        <v>9000003579</v>
      </c>
      <c r="F5" s="441" t="s">
        <v>260</v>
      </c>
      <c r="G5" s="441" t="s">
        <v>412</v>
      </c>
      <c r="H5" s="441">
        <v>1</v>
      </c>
      <c r="I5" s="441" t="s">
        <v>407</v>
      </c>
      <c r="J5" s="441">
        <v>9100079652</v>
      </c>
      <c r="K5" s="441">
        <v>3.61</v>
      </c>
      <c r="L5" s="441">
        <v>3.65</v>
      </c>
      <c r="M5" s="441" t="s">
        <v>400</v>
      </c>
    </row>
    <row r="6" spans="1:13" hidden="1">
      <c r="A6" s="441">
        <v>100561</v>
      </c>
      <c r="B6" s="441" t="s">
        <v>172</v>
      </c>
      <c r="C6" s="441">
        <v>100070</v>
      </c>
      <c r="D6" s="441" t="s">
        <v>413</v>
      </c>
      <c r="E6" s="441">
        <v>9000003579</v>
      </c>
      <c r="F6" s="441" t="s">
        <v>260</v>
      </c>
      <c r="G6" s="441" t="s">
        <v>412</v>
      </c>
      <c r="H6" s="441">
        <v>1</v>
      </c>
      <c r="I6" s="441" t="s">
        <v>289</v>
      </c>
      <c r="J6" s="441">
        <v>9100074850</v>
      </c>
      <c r="K6" s="441">
        <v>3.48</v>
      </c>
      <c r="L6" s="441">
        <v>3.53</v>
      </c>
      <c r="M6" s="441" t="s">
        <v>400</v>
      </c>
    </row>
    <row r="7" spans="1:13" hidden="1">
      <c r="A7" s="441">
        <v>100561</v>
      </c>
      <c r="B7" s="441" t="s">
        <v>172</v>
      </c>
      <c r="C7" s="441">
        <v>100070</v>
      </c>
      <c r="D7" s="441" t="s">
        <v>413</v>
      </c>
      <c r="E7" s="441">
        <v>9000003579</v>
      </c>
      <c r="F7" s="441" t="s">
        <v>260</v>
      </c>
      <c r="G7" s="441" t="s">
        <v>412</v>
      </c>
      <c r="H7" s="441">
        <v>1</v>
      </c>
      <c r="I7" s="441" t="s">
        <v>402</v>
      </c>
      <c r="J7" s="441">
        <v>9100076104</v>
      </c>
      <c r="K7" s="441">
        <v>3.53</v>
      </c>
      <c r="L7" s="441">
        <v>3.61</v>
      </c>
      <c r="M7" s="441" t="s">
        <v>400</v>
      </c>
    </row>
    <row r="8" spans="1:13">
      <c r="A8" s="441">
        <v>100561</v>
      </c>
      <c r="B8" s="441" t="s">
        <v>172</v>
      </c>
      <c r="C8" s="441">
        <v>100070</v>
      </c>
      <c r="D8" s="441" t="s">
        <v>413</v>
      </c>
      <c r="E8" s="441">
        <v>9000003579</v>
      </c>
      <c r="F8" s="441" t="s">
        <v>261</v>
      </c>
      <c r="G8" s="441" t="s">
        <v>264</v>
      </c>
      <c r="H8" s="441">
        <v>1</v>
      </c>
      <c r="I8" s="441" t="s">
        <v>407</v>
      </c>
      <c r="J8" s="441">
        <v>9100079652</v>
      </c>
      <c r="K8" s="441">
        <v>2.33</v>
      </c>
      <c r="L8" s="441">
        <v>2.35</v>
      </c>
      <c r="M8" s="441" t="s">
        <v>400</v>
      </c>
    </row>
    <row r="9" spans="1:13" hidden="1">
      <c r="A9" s="441">
        <v>100561</v>
      </c>
      <c r="B9" s="441" t="s">
        <v>172</v>
      </c>
      <c r="C9" s="441">
        <v>100070</v>
      </c>
      <c r="D9" s="441" t="s">
        <v>413</v>
      </c>
      <c r="E9" s="441">
        <v>9000003579</v>
      </c>
      <c r="F9" s="441" t="s">
        <v>261</v>
      </c>
      <c r="G9" s="441" t="s">
        <v>264</v>
      </c>
      <c r="H9" s="441">
        <v>1</v>
      </c>
      <c r="I9" s="441" t="s">
        <v>289</v>
      </c>
      <c r="J9" s="441">
        <v>9100074850</v>
      </c>
      <c r="K9" s="441">
        <v>2.2599999999999998</v>
      </c>
      <c r="L9" s="441">
        <v>2.2799999999999998</v>
      </c>
      <c r="M9" s="441" t="s">
        <v>400</v>
      </c>
    </row>
    <row r="10" spans="1:13" hidden="1">
      <c r="A10" s="441">
        <v>100561</v>
      </c>
      <c r="B10" s="441" t="s">
        <v>172</v>
      </c>
      <c r="C10" s="441">
        <v>100070</v>
      </c>
      <c r="D10" s="441" t="s">
        <v>413</v>
      </c>
      <c r="E10" s="441">
        <v>9000003579</v>
      </c>
      <c r="F10" s="441" t="s">
        <v>261</v>
      </c>
      <c r="G10" s="441" t="s">
        <v>264</v>
      </c>
      <c r="H10" s="441">
        <v>1</v>
      </c>
      <c r="I10" s="441" t="s">
        <v>402</v>
      </c>
      <c r="J10" s="441">
        <v>9100076104</v>
      </c>
      <c r="K10" s="441">
        <v>2.2799999999999998</v>
      </c>
      <c r="L10" s="441">
        <v>2.33</v>
      </c>
      <c r="M10" s="441" t="s">
        <v>400</v>
      </c>
    </row>
    <row r="11" spans="1:13">
      <c r="A11" s="441">
        <v>100561</v>
      </c>
      <c r="B11" s="441" t="s">
        <v>172</v>
      </c>
      <c r="C11" s="441">
        <v>100122</v>
      </c>
      <c r="D11" s="441" t="s">
        <v>414</v>
      </c>
      <c r="E11" s="441">
        <v>9000004046</v>
      </c>
      <c r="F11" s="441" t="s">
        <v>93</v>
      </c>
      <c r="G11" s="441" t="s">
        <v>415</v>
      </c>
      <c r="H11" s="441">
        <v>1</v>
      </c>
      <c r="I11" s="441" t="s">
        <v>407</v>
      </c>
      <c r="J11" s="441">
        <v>9100080621</v>
      </c>
      <c r="K11" s="441">
        <v>42.16</v>
      </c>
      <c r="L11" s="441">
        <v>44.44</v>
      </c>
      <c r="M11" s="441" t="s">
        <v>400</v>
      </c>
    </row>
    <row r="12" spans="1:13" hidden="1">
      <c r="A12" s="441">
        <v>100561</v>
      </c>
      <c r="B12" s="441" t="s">
        <v>172</v>
      </c>
      <c r="C12" s="441">
        <v>100122</v>
      </c>
      <c r="D12" s="441" t="s">
        <v>414</v>
      </c>
      <c r="E12" s="441">
        <v>9000004046</v>
      </c>
      <c r="F12" s="441" t="s">
        <v>93</v>
      </c>
      <c r="G12" s="441" t="s">
        <v>415</v>
      </c>
      <c r="H12" s="441">
        <v>1</v>
      </c>
      <c r="I12" s="441" t="s">
        <v>289</v>
      </c>
      <c r="J12" s="441">
        <v>9100073806</v>
      </c>
      <c r="K12" s="441">
        <v>39.81</v>
      </c>
      <c r="L12" s="441">
        <v>42.16</v>
      </c>
      <c r="M12" s="441" t="s">
        <v>400</v>
      </c>
    </row>
    <row r="13" spans="1:13">
      <c r="A13" s="441">
        <v>100561</v>
      </c>
      <c r="B13" s="441" t="s">
        <v>172</v>
      </c>
      <c r="C13" s="441">
        <v>100166</v>
      </c>
      <c r="D13" s="441" t="s">
        <v>419</v>
      </c>
      <c r="E13" s="441">
        <v>9000002431</v>
      </c>
      <c r="F13" s="441" t="s">
        <v>220</v>
      </c>
      <c r="G13" s="441" t="s">
        <v>420</v>
      </c>
      <c r="H13" s="441">
        <v>1</v>
      </c>
      <c r="I13" s="441" t="s">
        <v>407</v>
      </c>
      <c r="J13" s="441">
        <v>9100080622</v>
      </c>
      <c r="K13" s="441">
        <v>75.91</v>
      </c>
      <c r="L13" s="441">
        <v>79.680000000000007</v>
      </c>
      <c r="M13" s="441" t="s">
        <v>400</v>
      </c>
    </row>
    <row r="14" spans="1:13" hidden="1">
      <c r="A14" s="441">
        <v>100561</v>
      </c>
      <c r="B14" s="441" t="s">
        <v>172</v>
      </c>
      <c r="C14" s="441">
        <v>100166</v>
      </c>
      <c r="D14" s="441" t="s">
        <v>419</v>
      </c>
      <c r="E14" s="441">
        <v>9000002431</v>
      </c>
      <c r="F14" s="441" t="s">
        <v>220</v>
      </c>
      <c r="G14" s="441" t="s">
        <v>420</v>
      </c>
      <c r="H14" s="441">
        <v>1</v>
      </c>
      <c r="I14" s="441" t="s">
        <v>289</v>
      </c>
      <c r="J14" s="441">
        <v>9100073807</v>
      </c>
      <c r="K14" s="441">
        <v>71.92</v>
      </c>
      <c r="L14" s="441">
        <v>75.91</v>
      </c>
      <c r="M14" s="441" t="s">
        <v>400</v>
      </c>
    </row>
    <row r="15" spans="1:13">
      <c r="A15" s="441">
        <v>100561</v>
      </c>
      <c r="B15" s="441" t="s">
        <v>172</v>
      </c>
      <c r="C15" s="441">
        <v>100211</v>
      </c>
      <c r="D15" s="441" t="s">
        <v>421</v>
      </c>
      <c r="E15" s="441">
        <v>9000003580</v>
      </c>
      <c r="F15" s="441" t="s">
        <v>261</v>
      </c>
      <c r="G15" s="441" t="s">
        <v>264</v>
      </c>
      <c r="H15" s="441">
        <v>1</v>
      </c>
      <c r="I15" s="441" t="s">
        <v>407</v>
      </c>
      <c r="J15" s="441">
        <v>9100079653</v>
      </c>
      <c r="K15" s="441">
        <v>2.33</v>
      </c>
      <c r="L15" s="441">
        <v>2.35</v>
      </c>
      <c r="M15" s="441" t="s">
        <v>400</v>
      </c>
    </row>
    <row r="16" spans="1:13" hidden="1">
      <c r="A16" s="441">
        <v>100561</v>
      </c>
      <c r="B16" s="441" t="s">
        <v>172</v>
      </c>
      <c r="C16" s="441">
        <v>100211</v>
      </c>
      <c r="D16" s="441" t="s">
        <v>421</v>
      </c>
      <c r="E16" s="441">
        <v>9000003580</v>
      </c>
      <c r="F16" s="441" t="s">
        <v>261</v>
      </c>
      <c r="G16" s="441" t="s">
        <v>264</v>
      </c>
      <c r="H16" s="441">
        <v>1</v>
      </c>
      <c r="I16" s="441" t="s">
        <v>289</v>
      </c>
      <c r="J16" s="441">
        <v>9100074851</v>
      </c>
      <c r="K16" s="441">
        <v>2.2599999999999998</v>
      </c>
      <c r="L16" s="441">
        <v>2.2799999999999998</v>
      </c>
      <c r="M16" s="441" t="s">
        <v>400</v>
      </c>
    </row>
    <row r="17" spans="1:13" hidden="1">
      <c r="A17" s="441">
        <v>100561</v>
      </c>
      <c r="B17" s="441" t="s">
        <v>172</v>
      </c>
      <c r="C17" s="441">
        <v>100211</v>
      </c>
      <c r="D17" s="441" t="s">
        <v>421</v>
      </c>
      <c r="E17" s="441">
        <v>9000003580</v>
      </c>
      <c r="F17" s="441" t="s">
        <v>261</v>
      </c>
      <c r="G17" s="441" t="s">
        <v>264</v>
      </c>
      <c r="H17" s="441">
        <v>1</v>
      </c>
      <c r="I17" s="441" t="s">
        <v>402</v>
      </c>
      <c r="J17" s="441">
        <v>9100076105</v>
      </c>
      <c r="K17" s="441">
        <v>2.2799999999999998</v>
      </c>
      <c r="L17" s="441">
        <v>2.33</v>
      </c>
      <c r="M17" s="441" t="s">
        <v>400</v>
      </c>
    </row>
    <row r="18" spans="1:13">
      <c r="A18" s="441">
        <v>100561</v>
      </c>
      <c r="B18" s="441" t="s">
        <v>172</v>
      </c>
      <c r="C18" s="441">
        <v>100221</v>
      </c>
      <c r="D18" s="441" t="s">
        <v>422</v>
      </c>
      <c r="E18" s="441">
        <v>9000001667</v>
      </c>
      <c r="F18" s="441" t="s">
        <v>93</v>
      </c>
      <c r="G18" s="441" t="s">
        <v>415</v>
      </c>
      <c r="H18" s="441">
        <v>1</v>
      </c>
      <c r="I18" s="441" t="s">
        <v>407</v>
      </c>
      <c r="J18" s="441">
        <v>9100080623</v>
      </c>
      <c r="K18" s="441">
        <v>42.6</v>
      </c>
      <c r="L18" s="441">
        <v>44.88</v>
      </c>
      <c r="M18" s="441" t="s">
        <v>400</v>
      </c>
    </row>
    <row r="19" spans="1:13" hidden="1">
      <c r="A19" s="441">
        <v>100561</v>
      </c>
      <c r="B19" s="441" t="s">
        <v>172</v>
      </c>
      <c r="C19" s="441">
        <v>100221</v>
      </c>
      <c r="D19" s="441" t="s">
        <v>422</v>
      </c>
      <c r="E19" s="441">
        <v>9000001667</v>
      </c>
      <c r="F19" s="441" t="s">
        <v>93</v>
      </c>
      <c r="G19" s="441" t="s">
        <v>415</v>
      </c>
      <c r="H19" s="441">
        <v>1</v>
      </c>
      <c r="I19" s="441" t="s">
        <v>289</v>
      </c>
      <c r="J19" s="441">
        <v>9100073808</v>
      </c>
      <c r="K19" s="441">
        <v>40.25</v>
      </c>
      <c r="L19" s="441">
        <v>42.6</v>
      </c>
      <c r="M19" s="441" t="s">
        <v>400</v>
      </c>
    </row>
    <row r="20" spans="1:13" hidden="1">
      <c r="A20" s="441">
        <v>100561</v>
      </c>
      <c r="B20" s="441" t="s">
        <v>172</v>
      </c>
      <c r="C20" s="441">
        <v>100569</v>
      </c>
      <c r="D20" s="441" t="s">
        <v>436</v>
      </c>
      <c r="E20" s="441">
        <v>9000000623</v>
      </c>
      <c r="F20" s="441" t="s">
        <v>262</v>
      </c>
      <c r="G20" s="441" t="s">
        <v>437</v>
      </c>
      <c r="H20" s="441">
        <v>1</v>
      </c>
      <c r="I20" s="441" t="s">
        <v>402</v>
      </c>
      <c r="J20" s="441">
        <v>9100079232</v>
      </c>
      <c r="K20" s="441">
        <v>13.44</v>
      </c>
      <c r="L20" s="441">
        <v>13.77</v>
      </c>
      <c r="M20" s="441" t="s">
        <v>400</v>
      </c>
    </row>
    <row r="21" spans="1:13">
      <c r="A21" s="441">
        <v>100561</v>
      </c>
      <c r="B21" s="441" t="s">
        <v>172</v>
      </c>
      <c r="C21" s="441">
        <v>100569</v>
      </c>
      <c r="D21" s="441" t="s">
        <v>436</v>
      </c>
      <c r="E21" s="441">
        <v>9000000623</v>
      </c>
      <c r="F21" s="441" t="s">
        <v>262</v>
      </c>
      <c r="G21" s="441" t="s">
        <v>437</v>
      </c>
      <c r="H21" s="441">
        <v>1</v>
      </c>
      <c r="I21" s="441" t="s">
        <v>407</v>
      </c>
      <c r="J21" s="441">
        <v>9100082980</v>
      </c>
      <c r="K21" s="441">
        <v>13.77</v>
      </c>
      <c r="L21" s="441">
        <v>14.01</v>
      </c>
      <c r="M21" s="441" t="s">
        <v>400</v>
      </c>
    </row>
    <row r="22" spans="1:13" hidden="1">
      <c r="A22" s="441">
        <v>100561</v>
      </c>
      <c r="B22" s="441" t="s">
        <v>172</v>
      </c>
      <c r="C22" s="441">
        <v>100571</v>
      </c>
      <c r="D22" s="441" t="s">
        <v>443</v>
      </c>
      <c r="E22" s="441">
        <v>9000000624</v>
      </c>
      <c r="F22" s="441" t="s">
        <v>262</v>
      </c>
      <c r="G22" s="441" t="s">
        <v>437</v>
      </c>
      <c r="H22" s="441">
        <v>1</v>
      </c>
      <c r="I22" s="441" t="s">
        <v>402</v>
      </c>
      <c r="J22" s="441">
        <v>9100080931</v>
      </c>
      <c r="K22" s="441">
        <v>13.44</v>
      </c>
      <c r="L22" s="441">
        <v>13.77</v>
      </c>
      <c r="M22" s="441" t="s">
        <v>400</v>
      </c>
    </row>
    <row r="23" spans="1:13">
      <c r="A23" s="441">
        <v>100561</v>
      </c>
      <c r="B23" s="441" t="s">
        <v>172</v>
      </c>
      <c r="C23" s="441">
        <v>100571</v>
      </c>
      <c r="D23" s="441" t="s">
        <v>443</v>
      </c>
      <c r="E23" s="441">
        <v>9000000624</v>
      </c>
      <c r="F23" s="441" t="s">
        <v>262</v>
      </c>
      <c r="G23" s="441" t="s">
        <v>437</v>
      </c>
      <c r="H23" s="441">
        <v>1</v>
      </c>
      <c r="I23" s="441" t="s">
        <v>407</v>
      </c>
      <c r="J23" s="441">
        <v>9100081627</v>
      </c>
      <c r="K23" s="441">
        <v>13.77</v>
      </c>
      <c r="L23" s="441">
        <v>14.01</v>
      </c>
      <c r="M23" s="441" t="s">
        <v>400</v>
      </c>
    </row>
  </sheetData>
  <autoFilter ref="A2:M23" xr:uid="{00000000-0009-0000-0000-000001000000}">
    <filterColumn colId="8">
      <filters>
        <filter val="01.04.2021"/>
      </filters>
    </filterColumn>
  </autoFilter>
  <pageMargins left="0.7" right="0.7" top="0.75" bottom="0.75" header="0.3" footer="0.3"/>
  <pageSetup paperSize="8" scale="88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U45"/>
  <sheetViews>
    <sheetView topLeftCell="E1" workbookViewId="0">
      <selection activeCell="N5" sqref="N5"/>
    </sheetView>
  </sheetViews>
  <sheetFormatPr defaultColWidth="9.109375" defaultRowHeight="14.4"/>
  <cols>
    <col min="1" max="1" width="64.5546875" style="263" customWidth="1"/>
    <col min="2" max="2" width="9.109375" style="263"/>
    <col min="3" max="3" width="39.109375" style="263" bestFit="1" customWidth="1"/>
    <col min="4" max="4" width="7.88671875" style="263" bestFit="1" customWidth="1"/>
    <col min="5" max="5" width="35.6640625" style="263" bestFit="1" customWidth="1"/>
    <col min="6" max="6" width="11" style="263" bestFit="1" customWidth="1"/>
    <col min="7" max="7" width="15.44140625" style="263" bestFit="1" customWidth="1"/>
    <col min="8" max="8" width="29.109375" style="263" bestFit="1" customWidth="1"/>
    <col min="9" max="9" width="9.33203125" style="263" bestFit="1" customWidth="1"/>
    <col min="10" max="10" width="9.109375" style="263"/>
    <col min="11" max="11" width="11" style="263" bestFit="1" customWidth="1"/>
    <col min="12" max="13" width="9.33203125" style="263" bestFit="1" customWidth="1"/>
    <col min="14" max="18" width="9.109375" style="263"/>
    <col min="19" max="19" width="25.5546875" style="263" bestFit="1" customWidth="1"/>
    <col min="20" max="20" width="25.5546875" style="263" hidden="1" customWidth="1"/>
    <col min="21" max="21" width="0" style="263" hidden="1" customWidth="1"/>
    <col min="22" max="16384" width="9.109375" style="263"/>
  </cols>
  <sheetData>
    <row r="1" spans="1:21">
      <c r="A1" s="263" t="s">
        <v>278</v>
      </c>
    </row>
    <row r="3" spans="1:21" s="220" customFormat="1" ht="27.75" customHeight="1">
      <c r="B3" s="261" t="s">
        <v>259</v>
      </c>
      <c r="C3" s="224"/>
      <c r="H3" s="224"/>
      <c r="I3" s="224"/>
      <c r="N3" s="192" t="s">
        <v>266</v>
      </c>
      <c r="O3" s="193"/>
      <c r="P3" s="192" t="s">
        <v>269</v>
      </c>
      <c r="S3" s="224"/>
    </row>
    <row r="4" spans="1:21" s="220" customFormat="1" ht="28.8">
      <c r="B4" s="188" t="s">
        <v>161</v>
      </c>
      <c r="C4" s="188" t="s">
        <v>162</v>
      </c>
      <c r="D4" s="188" t="s">
        <v>163</v>
      </c>
      <c r="E4" s="188" t="s">
        <v>164</v>
      </c>
      <c r="F4" s="188" t="s">
        <v>165</v>
      </c>
      <c r="G4" s="188" t="s">
        <v>137</v>
      </c>
      <c r="H4" s="188" t="s">
        <v>134</v>
      </c>
      <c r="I4" s="188" t="s">
        <v>166</v>
      </c>
      <c r="J4" s="188" t="s">
        <v>167</v>
      </c>
      <c r="K4" s="188" t="s">
        <v>168</v>
      </c>
      <c r="L4" s="188" t="s">
        <v>169</v>
      </c>
      <c r="M4" s="188" t="s">
        <v>170</v>
      </c>
      <c r="N4" s="188" t="s">
        <v>233</v>
      </c>
      <c r="O4" s="188" t="s">
        <v>234</v>
      </c>
      <c r="P4" s="188" t="s">
        <v>235</v>
      </c>
      <c r="Q4" s="188" t="s">
        <v>159</v>
      </c>
      <c r="R4" s="188" t="s">
        <v>246</v>
      </c>
      <c r="S4" s="188" t="s">
        <v>160</v>
      </c>
    </row>
    <row r="5" spans="1:21">
      <c r="A5" s="220" t="str">
        <f>CONCATENATE(B5,D5,G5)</f>
        <v>10048910056177260-KVE-9000</v>
      </c>
      <c r="B5" s="263">
        <v>100489</v>
      </c>
      <c r="C5" s="263" t="s">
        <v>200</v>
      </c>
      <c r="D5" s="263">
        <v>100561</v>
      </c>
      <c r="E5" s="263" t="s">
        <v>172</v>
      </c>
      <c r="F5" s="263">
        <v>9000000926</v>
      </c>
      <c r="G5" s="263" t="s">
        <v>103</v>
      </c>
      <c r="H5" s="263" t="s">
        <v>104</v>
      </c>
      <c r="I5" s="263">
        <v>1</v>
      </c>
      <c r="J5" s="263" t="s">
        <v>266</v>
      </c>
      <c r="K5" s="263">
        <v>9100069060</v>
      </c>
      <c r="L5" s="263">
        <v>11.63</v>
      </c>
      <c r="M5" s="263">
        <v>11.07</v>
      </c>
      <c r="N5" s="242">
        <f>VLOOKUP(G5,'Bajajsons UTR 01.09.2020'!$B$48:$V$142,21,0)</f>
        <v>11.066054035048321</v>
      </c>
      <c r="O5" s="222">
        <f>N5-M5</f>
        <v>-3.9459649516793149E-3</v>
      </c>
      <c r="P5" s="222">
        <f>VLOOKUP(G5,'Bajajsons UTR 01.09.2020'!$B$48:$AI$148,34,0)</f>
        <v>11.289609590603877</v>
      </c>
      <c r="Q5" s="222">
        <f>P5-M5</f>
        <v>0.21960959060387708</v>
      </c>
      <c r="R5" s="223">
        <f>Q5/N5</f>
        <v>1.9845338718601162E-2</v>
      </c>
      <c r="S5" s="260" t="s">
        <v>281</v>
      </c>
      <c r="T5" s="263">
        <f>VLOOKUP(A5,V2V!A$3:T$43,17,0)</f>
        <v>11.066054035048321</v>
      </c>
      <c r="U5" s="268">
        <f>T5-M5</f>
        <v>-3.9459649516793149E-3</v>
      </c>
    </row>
    <row r="6" spans="1:21">
      <c r="A6" s="220" t="str">
        <f t="shared" ref="A6:A45" si="0">CONCATENATE(B6,D6,G6)</f>
        <v>10053610056143451-ABA-0000</v>
      </c>
      <c r="B6" s="263">
        <v>100536</v>
      </c>
      <c r="C6" s="263" t="s">
        <v>202</v>
      </c>
      <c r="D6" s="263">
        <v>100561</v>
      </c>
      <c r="E6" s="263" t="s">
        <v>172</v>
      </c>
      <c r="F6" s="263">
        <v>9000002232</v>
      </c>
      <c r="G6" s="263" t="s">
        <v>127</v>
      </c>
      <c r="H6" s="263" t="s">
        <v>152</v>
      </c>
      <c r="I6" s="263">
        <v>1</v>
      </c>
      <c r="J6" s="263" t="s">
        <v>266</v>
      </c>
      <c r="K6" s="263">
        <v>9100069063</v>
      </c>
      <c r="L6" s="263">
        <v>12.44</v>
      </c>
      <c r="M6" s="263">
        <v>12.46</v>
      </c>
      <c r="N6" s="242">
        <f>VLOOKUP(G6,'Bajajsons UTR 01.09.2020'!$B$48:$V$142,21,0)</f>
        <v>12.455360146480357</v>
      </c>
      <c r="O6" s="222">
        <f t="shared" ref="O6:O17" si="1">N6-M6</f>
        <v>-4.6398535196434665E-3</v>
      </c>
      <c r="P6" s="222">
        <f>VLOOKUP(G6,'Bajajsons UTR 01.09.2020'!$B$48:$AI$148,34,0)</f>
        <v>12.609452956433135</v>
      </c>
      <c r="Q6" s="222">
        <f t="shared" ref="Q6:Q17" si="2">P6-M6</f>
        <v>0.14945295643313372</v>
      </c>
      <c r="R6" s="223">
        <f t="shared" ref="R6:R17" si="3">Q6/N6</f>
        <v>1.1999087515375156E-2</v>
      </c>
      <c r="S6" s="260" t="s">
        <v>281</v>
      </c>
      <c r="T6" s="263">
        <f>VLOOKUP(A6,V2V!A$3:T$43,17,0)</f>
        <v>12.455360146480357</v>
      </c>
      <c r="U6" s="268">
        <f t="shared" ref="U6:U45" si="4">T6-M6</f>
        <v>-4.6398535196434665E-3</v>
      </c>
    </row>
    <row r="7" spans="1:21">
      <c r="A7" s="220" t="str">
        <f t="shared" si="0"/>
        <v>10057410056143451-ABA-0000</v>
      </c>
      <c r="B7" s="263">
        <v>100574</v>
      </c>
      <c r="C7" s="263" t="s">
        <v>203</v>
      </c>
      <c r="D7" s="263">
        <v>100561</v>
      </c>
      <c r="E7" s="263" t="s">
        <v>172</v>
      </c>
      <c r="F7" s="263">
        <v>9000001564</v>
      </c>
      <c r="G7" s="263" t="s">
        <v>127</v>
      </c>
      <c r="H7" s="263" t="s">
        <v>152</v>
      </c>
      <c r="I7" s="263">
        <v>1</v>
      </c>
      <c r="J7" s="263" t="s">
        <v>266</v>
      </c>
      <c r="K7" s="263">
        <v>9100069065</v>
      </c>
      <c r="L7" s="263">
        <v>12.44</v>
      </c>
      <c r="M7" s="263">
        <v>12.46</v>
      </c>
      <c r="N7" s="242">
        <f>VLOOKUP(G7,'Bajajsons UTR 01.09.2020'!$B$48:$V$142,21,0)</f>
        <v>12.455360146480357</v>
      </c>
      <c r="O7" s="222">
        <f t="shared" si="1"/>
        <v>-4.6398535196434665E-3</v>
      </c>
      <c r="P7" s="222">
        <f>VLOOKUP(G7,'Bajajsons UTR 01.09.2020'!$B$48:$AI$148,34,0)</f>
        <v>12.609452956433135</v>
      </c>
      <c r="Q7" s="222">
        <f t="shared" si="2"/>
        <v>0.14945295643313372</v>
      </c>
      <c r="R7" s="223">
        <f t="shared" si="3"/>
        <v>1.1999087515375156E-2</v>
      </c>
      <c r="S7" s="260" t="s">
        <v>281</v>
      </c>
      <c r="T7" s="263">
        <f>VLOOKUP(A7,V2V!A$3:T$43,17,0)</f>
        <v>12.455360146480357</v>
      </c>
      <c r="U7" s="268">
        <f t="shared" si="4"/>
        <v>-4.6398535196434665E-3</v>
      </c>
    </row>
    <row r="8" spans="1:21">
      <c r="A8" s="220" t="str">
        <f t="shared" si="0"/>
        <v>10050510056143451-AAH-F000</v>
      </c>
      <c r="B8" s="263">
        <v>100505</v>
      </c>
      <c r="C8" s="263" t="s">
        <v>272</v>
      </c>
      <c r="D8" s="263">
        <v>100561</v>
      </c>
      <c r="E8" s="263" t="s">
        <v>172</v>
      </c>
      <c r="F8" s="263">
        <v>9000004101</v>
      </c>
      <c r="G8" s="263" t="s">
        <v>226</v>
      </c>
      <c r="H8" s="263" t="s">
        <v>227</v>
      </c>
      <c r="I8" s="263">
        <v>1</v>
      </c>
      <c r="J8" s="263" t="s">
        <v>280</v>
      </c>
      <c r="K8" s="263">
        <v>9100069071</v>
      </c>
      <c r="L8" s="263">
        <v>16.149999999999999</v>
      </c>
      <c r="M8" s="263">
        <v>16.18</v>
      </c>
      <c r="N8" s="242">
        <f>VLOOKUP(G8,'Bajajsons UTR 01.09.2020'!$B$48:$V$142,21,0)</f>
        <v>16.184269172695853</v>
      </c>
      <c r="O8" s="222">
        <f t="shared" si="1"/>
        <v>4.2691726958530296E-3</v>
      </c>
      <c r="P8" s="222">
        <f>VLOOKUP(G8,'Bajajsons UTR 01.09.2020'!$B$48:$AI$148,34,0)</f>
        <v>16.386610649173907</v>
      </c>
      <c r="Q8" s="222">
        <f t="shared" si="2"/>
        <v>0.20661064917390703</v>
      </c>
      <c r="R8" s="223">
        <f t="shared" si="3"/>
        <v>1.2766140192630731E-2</v>
      </c>
      <c r="S8" s="260" t="s">
        <v>281</v>
      </c>
      <c r="T8" s="263">
        <f>VLOOKUP(A8,V2V!A$3:T$43,17,0)</f>
        <v>16.184269172695853</v>
      </c>
      <c r="U8" s="268">
        <f t="shared" si="4"/>
        <v>4.2691726958530296E-3</v>
      </c>
    </row>
    <row r="9" spans="1:21">
      <c r="A9" s="220" t="str">
        <f t="shared" si="0"/>
        <v>10051710056143451-AAH-F000</v>
      </c>
      <c r="B9" s="263">
        <v>100517</v>
      </c>
      <c r="C9" s="263" t="s">
        <v>224</v>
      </c>
      <c r="D9" s="263">
        <v>100561</v>
      </c>
      <c r="E9" s="263" t="s">
        <v>172</v>
      </c>
      <c r="F9" s="263">
        <v>9000003076</v>
      </c>
      <c r="G9" s="263" t="s">
        <v>226</v>
      </c>
      <c r="H9" s="263" t="s">
        <v>227</v>
      </c>
      <c r="I9" s="263">
        <v>1</v>
      </c>
      <c r="J9" s="263" t="s">
        <v>266</v>
      </c>
      <c r="K9" s="263">
        <v>9100069061</v>
      </c>
      <c r="L9" s="263">
        <v>16.670000000000002</v>
      </c>
      <c r="M9" s="263">
        <v>16.18</v>
      </c>
      <c r="N9" s="242">
        <f>VLOOKUP(G9,'Bajajsons UTR 01.09.2020'!$B$48:$V$142,21,0)</f>
        <v>16.184269172695853</v>
      </c>
      <c r="O9" s="222">
        <f t="shared" si="1"/>
        <v>4.2691726958530296E-3</v>
      </c>
      <c r="P9" s="222">
        <f>VLOOKUP(G9,'Bajajsons UTR 01.09.2020'!$B$48:$AI$148,34,0)</f>
        <v>16.386610649173907</v>
      </c>
      <c r="Q9" s="222">
        <f t="shared" si="2"/>
        <v>0.20661064917390703</v>
      </c>
      <c r="R9" s="223">
        <f t="shared" si="3"/>
        <v>1.2766140192630731E-2</v>
      </c>
      <c r="S9" s="260" t="s">
        <v>281</v>
      </c>
      <c r="T9" s="263">
        <f>VLOOKUP(A9,V2V!A$3:T$43,17,0)</f>
        <v>16.184269172695853</v>
      </c>
      <c r="U9" s="268">
        <f t="shared" si="4"/>
        <v>4.2691726958530296E-3</v>
      </c>
    </row>
    <row r="10" spans="1:21">
      <c r="A10" s="220" t="str">
        <f t="shared" si="0"/>
        <v>10058910056143451-AAH-F000</v>
      </c>
      <c r="B10" s="263">
        <v>100589</v>
      </c>
      <c r="C10" s="263" t="s">
        <v>204</v>
      </c>
      <c r="D10" s="263">
        <v>100561</v>
      </c>
      <c r="E10" s="263" t="s">
        <v>172</v>
      </c>
      <c r="F10" s="263">
        <v>9000001193</v>
      </c>
      <c r="G10" s="263" t="s">
        <v>226</v>
      </c>
      <c r="H10" s="263" t="s">
        <v>227</v>
      </c>
      <c r="I10" s="263">
        <v>1</v>
      </c>
      <c r="J10" s="263" t="s">
        <v>266</v>
      </c>
      <c r="K10" s="263">
        <v>9100069066</v>
      </c>
      <c r="L10" s="263">
        <v>16.149999999999999</v>
      </c>
      <c r="M10" s="263">
        <v>16.18</v>
      </c>
      <c r="N10" s="242">
        <f>VLOOKUP(G10,'Bajajsons UTR 01.09.2020'!$B$48:$V$142,21,0)</f>
        <v>16.184269172695853</v>
      </c>
      <c r="O10" s="222">
        <f t="shared" si="1"/>
        <v>4.2691726958530296E-3</v>
      </c>
      <c r="P10" s="222">
        <f>VLOOKUP(G10,'Bajajsons UTR 01.09.2020'!$B$48:$AI$148,34,0)</f>
        <v>16.386610649173907</v>
      </c>
      <c r="Q10" s="222">
        <f t="shared" si="2"/>
        <v>0.20661064917390703</v>
      </c>
      <c r="R10" s="223">
        <f t="shared" si="3"/>
        <v>1.2766140192630731E-2</v>
      </c>
      <c r="S10" s="260" t="s">
        <v>281</v>
      </c>
      <c r="T10" s="263">
        <f>VLOOKUP(A10,V2V!A$3:T$43,17,0)</f>
        <v>16.184269172695853</v>
      </c>
      <c r="U10" s="268">
        <f t="shared" si="4"/>
        <v>4.2691726958530296E-3</v>
      </c>
    </row>
    <row r="11" spans="1:21">
      <c r="A11" s="220" t="str">
        <f t="shared" si="0"/>
        <v>10050510056143451-AAG-9000</v>
      </c>
      <c r="B11" s="263">
        <v>100505</v>
      </c>
      <c r="C11" s="263" t="s">
        <v>272</v>
      </c>
      <c r="D11" s="263">
        <v>100561</v>
      </c>
      <c r="E11" s="263" t="s">
        <v>172</v>
      </c>
      <c r="F11" s="263">
        <v>9000004101</v>
      </c>
      <c r="G11" s="263" t="s">
        <v>225</v>
      </c>
      <c r="H11" s="263" t="s">
        <v>128</v>
      </c>
      <c r="I11" s="263">
        <v>1</v>
      </c>
      <c r="J11" s="263" t="s">
        <v>280</v>
      </c>
      <c r="K11" s="263">
        <v>9100069071</v>
      </c>
      <c r="L11" s="263">
        <v>16.309999999999999</v>
      </c>
      <c r="M11" s="263">
        <v>16.34</v>
      </c>
      <c r="N11" s="242">
        <f>VLOOKUP(G11,'Bajajsons UTR 01.09.2020'!$B$48:$V$142,21,0)</f>
        <v>16.344380027623902</v>
      </c>
      <c r="O11" s="222">
        <f t="shared" si="1"/>
        <v>4.3800276239025493E-3</v>
      </c>
      <c r="P11" s="222">
        <f>VLOOKUP(G11,'Bajajsons UTR 01.09.2020'!$B$48:$AI$148,34,0)</f>
        <v>16.549319285103714</v>
      </c>
      <c r="Q11" s="222">
        <f t="shared" si="2"/>
        <v>0.20931928510371378</v>
      </c>
      <c r="R11" s="223">
        <f t="shared" si="3"/>
        <v>1.2806804831381788E-2</v>
      </c>
      <c r="S11" s="260" t="s">
        <v>281</v>
      </c>
      <c r="T11" s="263">
        <f>VLOOKUP(A11,V2V!A$3:T$43,17,0)</f>
        <v>16.344380027623902</v>
      </c>
      <c r="U11" s="268">
        <f t="shared" si="4"/>
        <v>4.3800276239025493E-3</v>
      </c>
    </row>
    <row r="12" spans="1:21">
      <c r="A12" s="220" t="str">
        <f t="shared" si="0"/>
        <v>10051710056143451-AAG-9000</v>
      </c>
      <c r="B12" s="263">
        <v>100517</v>
      </c>
      <c r="C12" s="263" t="s">
        <v>224</v>
      </c>
      <c r="D12" s="263">
        <v>100561</v>
      </c>
      <c r="E12" s="263" t="s">
        <v>172</v>
      </c>
      <c r="F12" s="263">
        <v>9000003076</v>
      </c>
      <c r="G12" s="263" t="s">
        <v>225</v>
      </c>
      <c r="H12" s="263" t="s">
        <v>128</v>
      </c>
      <c r="I12" s="263">
        <v>1</v>
      </c>
      <c r="J12" s="263" t="s">
        <v>266</v>
      </c>
      <c r="K12" s="263">
        <v>9100069061</v>
      </c>
      <c r="L12" s="263">
        <v>17.05</v>
      </c>
      <c r="M12" s="263">
        <v>16.34</v>
      </c>
      <c r="N12" s="242">
        <f>VLOOKUP(G12,'Bajajsons UTR 01.09.2020'!$B$48:$V$142,21,0)</f>
        <v>16.344380027623902</v>
      </c>
      <c r="O12" s="222">
        <f t="shared" si="1"/>
        <v>4.3800276239025493E-3</v>
      </c>
      <c r="P12" s="222">
        <f>VLOOKUP(G12,'Bajajsons UTR 01.09.2020'!$B$48:$AI$148,34,0)</f>
        <v>16.549319285103714</v>
      </c>
      <c r="Q12" s="222">
        <f t="shared" si="2"/>
        <v>0.20931928510371378</v>
      </c>
      <c r="R12" s="223">
        <f t="shared" si="3"/>
        <v>1.2806804831381788E-2</v>
      </c>
      <c r="S12" s="260" t="s">
        <v>281</v>
      </c>
      <c r="T12" s="263">
        <f>VLOOKUP(A12,V2V!A$3:T$43,17,0)</f>
        <v>16.344380027623902</v>
      </c>
      <c r="U12" s="268">
        <f t="shared" si="4"/>
        <v>4.3800276239025493E-3</v>
      </c>
    </row>
    <row r="13" spans="1:21">
      <c r="A13" s="220" t="str">
        <f t="shared" si="0"/>
        <v>10058910056143451-AAG-9000</v>
      </c>
      <c r="B13" s="263">
        <v>100589</v>
      </c>
      <c r="C13" s="263" t="s">
        <v>204</v>
      </c>
      <c r="D13" s="263">
        <v>100561</v>
      </c>
      <c r="E13" s="263" t="s">
        <v>172</v>
      </c>
      <c r="F13" s="263">
        <v>9000001193</v>
      </c>
      <c r="G13" s="263" t="s">
        <v>225</v>
      </c>
      <c r="H13" s="263" t="s">
        <v>128</v>
      </c>
      <c r="I13" s="263">
        <v>1</v>
      </c>
      <c r="J13" s="263" t="s">
        <v>266</v>
      </c>
      <c r="K13" s="263">
        <v>9100069066</v>
      </c>
      <c r="L13" s="263">
        <v>16.309999999999999</v>
      </c>
      <c r="M13" s="263">
        <v>16.34</v>
      </c>
      <c r="N13" s="242">
        <f>VLOOKUP(G13,'Bajajsons UTR 01.09.2020'!$B$48:$V$142,21,0)</f>
        <v>16.344380027623902</v>
      </c>
      <c r="O13" s="222">
        <f t="shared" si="1"/>
        <v>4.3800276239025493E-3</v>
      </c>
      <c r="P13" s="222">
        <f>VLOOKUP(G13,'Bajajsons UTR 01.09.2020'!$B$48:$AI$148,34,0)</f>
        <v>16.549319285103714</v>
      </c>
      <c r="Q13" s="222">
        <f t="shared" si="2"/>
        <v>0.20931928510371378</v>
      </c>
      <c r="R13" s="223">
        <f t="shared" si="3"/>
        <v>1.2806804831381788E-2</v>
      </c>
      <c r="S13" s="260" t="s">
        <v>281</v>
      </c>
      <c r="T13" s="263">
        <f>VLOOKUP(A13,V2V!A$3:T$43,17,0)</f>
        <v>16.344380027623902</v>
      </c>
      <c r="U13" s="268">
        <f t="shared" si="4"/>
        <v>4.3800276239025493E-3</v>
      </c>
    </row>
    <row r="14" spans="1:21">
      <c r="A14" s="220" t="str">
        <f t="shared" si="0"/>
        <v>10050510056143451-AAF-4000</v>
      </c>
      <c r="B14" s="263">
        <v>100505</v>
      </c>
      <c r="C14" s="263" t="s">
        <v>272</v>
      </c>
      <c r="D14" s="263">
        <v>100561</v>
      </c>
      <c r="E14" s="263" t="s">
        <v>172</v>
      </c>
      <c r="F14" s="263">
        <v>9000004101</v>
      </c>
      <c r="G14" s="263" t="s">
        <v>258</v>
      </c>
      <c r="H14" s="263" t="s">
        <v>227</v>
      </c>
      <c r="I14" s="263">
        <v>1</v>
      </c>
      <c r="J14" s="263" t="s">
        <v>280</v>
      </c>
      <c r="K14" s="263">
        <v>9100069071</v>
      </c>
      <c r="L14" s="263">
        <v>24.33</v>
      </c>
      <c r="M14" s="263">
        <v>24.38</v>
      </c>
      <c r="N14" s="242">
        <f>VLOOKUP(G14,'Bajajsons UTR 01.09.2020'!$B$48:$V$142,21,0)</f>
        <v>24.375802726311488</v>
      </c>
      <c r="O14" s="222">
        <f t="shared" si="1"/>
        <v>-4.1972736885114159E-3</v>
      </c>
      <c r="P14" s="222">
        <f>VLOOKUP(G14,'Bajajsons UTR 01.09.2020'!$B$48:$AI$148,34,0)</f>
        <v>24.720005519817221</v>
      </c>
      <c r="Q14" s="222">
        <f t="shared" si="2"/>
        <v>0.34000551981722182</v>
      </c>
      <c r="R14" s="223">
        <f t="shared" si="3"/>
        <v>1.3948485046205942E-2</v>
      </c>
      <c r="S14" s="260" t="s">
        <v>281</v>
      </c>
      <c r="T14" s="263">
        <f>VLOOKUP(A14,V2V!A$3:T$43,17,0)</f>
        <v>24.375802726311488</v>
      </c>
      <c r="U14" s="268">
        <f t="shared" si="4"/>
        <v>-4.1972736885114159E-3</v>
      </c>
    </row>
    <row r="15" spans="1:21">
      <c r="A15" s="220" t="str">
        <f t="shared" si="0"/>
        <v>10011810056143451-AAF-4000</v>
      </c>
      <c r="B15" s="263">
        <v>100118</v>
      </c>
      <c r="C15" s="263" t="s">
        <v>270</v>
      </c>
      <c r="D15" s="263">
        <v>100561</v>
      </c>
      <c r="E15" s="263" t="s">
        <v>172</v>
      </c>
      <c r="F15" s="263">
        <v>9000003917</v>
      </c>
      <c r="G15" s="270" t="s">
        <v>258</v>
      </c>
      <c r="H15" s="270" t="s">
        <v>227</v>
      </c>
      <c r="I15" s="270">
        <v>1</v>
      </c>
      <c r="J15" s="270" t="s">
        <v>274</v>
      </c>
      <c r="K15" s="270">
        <v>9100056217</v>
      </c>
      <c r="L15" s="270">
        <v>25.12</v>
      </c>
      <c r="M15" s="271">
        <v>24.375802726311488</v>
      </c>
      <c r="N15" s="242">
        <f>VLOOKUP(G15,'Bajajsons UTR 01.09.2020'!$B$48:$V$142,21,0)</f>
        <v>24.375802726311488</v>
      </c>
      <c r="O15" s="222">
        <f t="shared" si="1"/>
        <v>0</v>
      </c>
      <c r="P15" s="222">
        <f>VLOOKUP(G15,'Bajajsons UTR 01.09.2020'!$B$48:$AI$148,34,0)</f>
        <v>24.720005519817221</v>
      </c>
      <c r="Q15" s="222">
        <f t="shared" si="2"/>
        <v>0.34420279350573324</v>
      </c>
      <c r="R15" s="223">
        <f t="shared" si="3"/>
        <v>1.4120675219208156E-2</v>
      </c>
      <c r="S15" s="260" t="s">
        <v>281</v>
      </c>
      <c r="T15" s="263">
        <f>VLOOKUP(A15,V2V!A$3:T$43,17,0)</f>
        <v>24.375802726311488</v>
      </c>
      <c r="U15" s="268">
        <f t="shared" si="4"/>
        <v>0</v>
      </c>
    </row>
    <row r="16" spans="1:21">
      <c r="A16" s="220" t="str">
        <f t="shared" si="0"/>
        <v>10018510056143451-AAF-4000</v>
      </c>
      <c r="B16" s="263">
        <v>100185</v>
      </c>
      <c r="C16" s="263" t="s">
        <v>271</v>
      </c>
      <c r="D16" s="263">
        <v>100561</v>
      </c>
      <c r="E16" s="263" t="s">
        <v>172</v>
      </c>
      <c r="F16" s="263">
        <v>9000003918</v>
      </c>
      <c r="G16" s="270" t="s">
        <v>258</v>
      </c>
      <c r="H16" s="270" t="s">
        <v>227</v>
      </c>
      <c r="I16" s="270">
        <v>1</v>
      </c>
      <c r="J16" s="270" t="s">
        <v>274</v>
      </c>
      <c r="K16" s="270">
        <v>9100056218</v>
      </c>
      <c r="L16" s="270">
        <v>25.12</v>
      </c>
      <c r="M16" s="271">
        <v>24.375802726311488</v>
      </c>
      <c r="N16" s="242">
        <f>VLOOKUP(G16,'Bajajsons UTR 01.09.2020'!$B$48:$V$142,21,0)</f>
        <v>24.375802726311488</v>
      </c>
      <c r="O16" s="222">
        <f t="shared" si="1"/>
        <v>0</v>
      </c>
      <c r="P16" s="222">
        <f>VLOOKUP(G16,'Bajajsons UTR 01.09.2020'!$B$48:$AI$148,34,0)</f>
        <v>24.720005519817221</v>
      </c>
      <c r="Q16" s="222">
        <f t="shared" si="2"/>
        <v>0.34420279350573324</v>
      </c>
      <c r="R16" s="223">
        <f t="shared" si="3"/>
        <v>1.4120675219208156E-2</v>
      </c>
      <c r="S16" s="260" t="s">
        <v>281</v>
      </c>
      <c r="T16" s="263">
        <f>VLOOKUP(A16,V2V!A$3:T$43,17,0)</f>
        <v>24.375802726311488</v>
      </c>
      <c r="U16" s="268">
        <f t="shared" si="4"/>
        <v>0</v>
      </c>
    </row>
    <row r="17" spans="1:21">
      <c r="A17" s="220" t="str">
        <f t="shared" si="0"/>
        <v>10143410056143451-AAF-4000</v>
      </c>
      <c r="B17" s="263">
        <v>101434</v>
      </c>
      <c r="C17" s="263" t="s">
        <v>273</v>
      </c>
      <c r="D17" s="263">
        <v>100561</v>
      </c>
      <c r="E17" s="263" t="s">
        <v>172</v>
      </c>
      <c r="F17" s="263">
        <v>9000003919</v>
      </c>
      <c r="G17" s="270" t="s">
        <v>258</v>
      </c>
      <c r="H17" s="270" t="s">
        <v>227</v>
      </c>
      <c r="I17" s="270">
        <v>1</v>
      </c>
      <c r="J17" s="270" t="s">
        <v>274</v>
      </c>
      <c r="K17" s="270">
        <v>9100056219</v>
      </c>
      <c r="L17" s="270">
        <v>25.12</v>
      </c>
      <c r="M17" s="271">
        <v>24.375802726311488</v>
      </c>
      <c r="N17" s="242">
        <f>VLOOKUP(G17,'Bajajsons UTR 01.09.2020'!$B$48:$V$142,21,0)</f>
        <v>24.375802726311488</v>
      </c>
      <c r="O17" s="222">
        <f t="shared" si="1"/>
        <v>0</v>
      </c>
      <c r="P17" s="222">
        <f>VLOOKUP(G17,'Bajajsons UTR 01.09.2020'!$B$48:$AI$148,34,0)</f>
        <v>24.720005519817221</v>
      </c>
      <c r="Q17" s="222">
        <f t="shared" si="2"/>
        <v>0.34420279350573324</v>
      </c>
      <c r="R17" s="223">
        <f t="shared" si="3"/>
        <v>1.4120675219208156E-2</v>
      </c>
      <c r="S17" s="260" t="s">
        <v>281</v>
      </c>
      <c r="T17" s="263">
        <f>VLOOKUP(A17,V2V!A$3:T$43,17,0)</f>
        <v>24.375802726311488</v>
      </c>
      <c r="U17" s="268">
        <f t="shared" si="4"/>
        <v>0</v>
      </c>
    </row>
    <row r="18" spans="1:21">
      <c r="A18" s="220" t="str">
        <f t="shared" si="0"/>
        <v>10046410056111333-198-9000</v>
      </c>
      <c r="B18" s="263">
        <v>100464</v>
      </c>
      <c r="C18" s="263" t="s">
        <v>223</v>
      </c>
      <c r="D18" s="263">
        <v>100561</v>
      </c>
      <c r="E18" s="263" t="s">
        <v>172</v>
      </c>
      <c r="F18" s="263">
        <v>9000002853</v>
      </c>
      <c r="G18" s="263" t="s">
        <v>182</v>
      </c>
      <c r="H18" s="263" t="s">
        <v>183</v>
      </c>
      <c r="I18" s="263">
        <v>1</v>
      </c>
      <c r="J18" s="263" t="s">
        <v>279</v>
      </c>
      <c r="K18" s="263">
        <v>9100068700</v>
      </c>
      <c r="L18" s="263">
        <v>1.65</v>
      </c>
      <c r="M18" s="263">
        <v>1.71</v>
      </c>
      <c r="Q18" s="264"/>
      <c r="S18" s="263" t="s">
        <v>242</v>
      </c>
      <c r="T18" s="263">
        <f>VLOOKUP(A18,V2V!A$3:T$43,17,0)</f>
        <v>0</v>
      </c>
      <c r="U18" s="263">
        <f t="shared" si="4"/>
        <v>-1.71</v>
      </c>
    </row>
    <row r="19" spans="1:21">
      <c r="A19" s="220" t="str">
        <f t="shared" si="0"/>
        <v>10048410056195015-53000</v>
      </c>
      <c r="B19" s="263">
        <v>100484</v>
      </c>
      <c r="C19" s="263" t="s">
        <v>171</v>
      </c>
      <c r="D19" s="263">
        <v>100561</v>
      </c>
      <c r="E19" s="263" t="s">
        <v>172</v>
      </c>
      <c r="F19" s="263">
        <v>9000001043</v>
      </c>
      <c r="G19" s="263" t="s">
        <v>173</v>
      </c>
      <c r="H19" s="263" t="s">
        <v>174</v>
      </c>
      <c r="I19" s="263">
        <v>1</v>
      </c>
      <c r="J19" s="263" t="s">
        <v>279</v>
      </c>
      <c r="K19" s="263">
        <v>9100068707</v>
      </c>
      <c r="L19" s="263">
        <v>1.1299999999999999</v>
      </c>
      <c r="M19" s="263">
        <v>1.17</v>
      </c>
      <c r="Q19" s="264"/>
      <c r="S19" s="263" t="s">
        <v>242</v>
      </c>
      <c r="T19" s="263">
        <f>VLOOKUP(A19,V2V!A$3:T$43,17,0)</f>
        <v>0</v>
      </c>
      <c r="U19" s="263">
        <f t="shared" si="4"/>
        <v>-1.17</v>
      </c>
    </row>
    <row r="20" spans="1:21">
      <c r="A20" s="220" t="str">
        <f t="shared" si="0"/>
        <v>10048610056184702-KCC-9000</v>
      </c>
      <c r="B20" s="263">
        <v>100486</v>
      </c>
      <c r="C20" s="263" t="s">
        <v>175</v>
      </c>
      <c r="D20" s="263">
        <v>100561</v>
      </c>
      <c r="E20" s="263" t="s">
        <v>172</v>
      </c>
      <c r="F20" s="263">
        <v>9000000985</v>
      </c>
      <c r="G20" s="263" t="s">
        <v>176</v>
      </c>
      <c r="H20" s="263" t="s">
        <v>177</v>
      </c>
      <c r="I20" s="263">
        <v>1</v>
      </c>
      <c r="J20" s="263" t="s">
        <v>279</v>
      </c>
      <c r="K20" s="263">
        <v>9100068712</v>
      </c>
      <c r="L20" s="263">
        <v>0.9</v>
      </c>
      <c r="M20" s="263">
        <v>0.93</v>
      </c>
      <c r="Q20" s="264"/>
      <c r="S20" s="263" t="s">
        <v>242</v>
      </c>
      <c r="T20" s="263">
        <f>VLOOKUP(A20,V2V!A$3:T$43,17,0)</f>
        <v>0</v>
      </c>
      <c r="U20" s="263">
        <f t="shared" si="4"/>
        <v>-0.93</v>
      </c>
    </row>
    <row r="21" spans="1:21">
      <c r="A21" s="220" t="str">
        <f t="shared" si="0"/>
        <v>10048710056150134-KCC-9000</v>
      </c>
      <c r="B21" s="263">
        <v>100487</v>
      </c>
      <c r="C21" s="263" t="s">
        <v>178</v>
      </c>
      <c r="D21" s="263">
        <v>100561</v>
      </c>
      <c r="E21" s="263" t="s">
        <v>172</v>
      </c>
      <c r="F21" s="263">
        <v>9000001017</v>
      </c>
      <c r="G21" s="263" t="s">
        <v>179</v>
      </c>
      <c r="H21" s="263" t="s">
        <v>180</v>
      </c>
      <c r="I21" s="263">
        <v>1</v>
      </c>
      <c r="J21" s="263" t="s">
        <v>279</v>
      </c>
      <c r="K21" s="263">
        <v>9100068719</v>
      </c>
      <c r="L21" s="263">
        <v>9.64</v>
      </c>
      <c r="M21" s="263">
        <v>10.11</v>
      </c>
      <c r="Q21" s="264"/>
      <c r="S21" s="263" t="s">
        <v>242</v>
      </c>
      <c r="T21" s="263">
        <f>VLOOKUP(A21,V2V!A$3:T$43,17,0)</f>
        <v>0</v>
      </c>
      <c r="U21" s="263">
        <f t="shared" si="4"/>
        <v>-10.11</v>
      </c>
    </row>
    <row r="22" spans="1:21">
      <c r="A22" s="220" t="str">
        <f t="shared" si="0"/>
        <v>10048810056111333-198-9000</v>
      </c>
      <c r="B22" s="263">
        <v>100488</v>
      </c>
      <c r="C22" s="263" t="s">
        <v>181</v>
      </c>
      <c r="D22" s="263">
        <v>100561</v>
      </c>
      <c r="E22" s="263" t="s">
        <v>172</v>
      </c>
      <c r="F22" s="263">
        <v>9000000673</v>
      </c>
      <c r="G22" s="263" t="s">
        <v>182</v>
      </c>
      <c r="H22" s="263" t="s">
        <v>183</v>
      </c>
      <c r="I22" s="263">
        <v>1</v>
      </c>
      <c r="J22" s="263" t="s">
        <v>279</v>
      </c>
      <c r="K22" s="263">
        <v>9100068725</v>
      </c>
      <c r="L22" s="263">
        <v>1.65</v>
      </c>
      <c r="M22" s="263">
        <v>1.7</v>
      </c>
      <c r="Q22" s="264"/>
      <c r="S22" s="263" t="s">
        <v>242</v>
      </c>
      <c r="T22" s="263">
        <f>VLOOKUP(A22,V2V!A$3:T$43,17,0)</f>
        <v>0</v>
      </c>
      <c r="U22" s="263">
        <f t="shared" si="4"/>
        <v>-1.7</v>
      </c>
    </row>
    <row r="23" spans="1:21">
      <c r="A23" s="220" t="str">
        <f t="shared" si="0"/>
        <v>10048810056122810-198-0000</v>
      </c>
      <c r="B23" s="263">
        <v>100488</v>
      </c>
      <c r="C23" s="263" t="s">
        <v>181</v>
      </c>
      <c r="D23" s="263">
        <v>100561</v>
      </c>
      <c r="E23" s="263" t="s">
        <v>172</v>
      </c>
      <c r="F23" s="263">
        <v>9000000673</v>
      </c>
      <c r="G23" s="263" t="s">
        <v>240</v>
      </c>
      <c r="H23" s="263" t="s">
        <v>241</v>
      </c>
      <c r="I23" s="263">
        <v>1</v>
      </c>
      <c r="J23" s="263" t="s">
        <v>279</v>
      </c>
      <c r="K23" s="263">
        <v>9100068725</v>
      </c>
      <c r="L23" s="263">
        <v>15.15</v>
      </c>
      <c r="M23" s="263">
        <v>15.56</v>
      </c>
      <c r="Q23" s="264"/>
      <c r="S23" s="263" t="s">
        <v>242</v>
      </c>
      <c r="T23" s="263">
        <f>VLOOKUP(A23,V2V!A$3:T$43,17,0)</f>
        <v>0</v>
      </c>
      <c r="U23" s="263">
        <f t="shared" si="4"/>
        <v>-15.56</v>
      </c>
    </row>
    <row r="24" spans="1:21">
      <c r="A24" s="220" t="str">
        <f t="shared" si="0"/>
        <v>10048810056142620-198-9000</v>
      </c>
      <c r="B24" s="263">
        <v>100488</v>
      </c>
      <c r="C24" s="263" t="s">
        <v>181</v>
      </c>
      <c r="D24" s="263">
        <v>100561</v>
      </c>
      <c r="E24" s="263" t="s">
        <v>172</v>
      </c>
      <c r="F24" s="263">
        <v>9000000673</v>
      </c>
      <c r="G24" s="263" t="s">
        <v>184</v>
      </c>
      <c r="H24" s="263" t="s">
        <v>185</v>
      </c>
      <c r="I24" s="263">
        <v>1</v>
      </c>
      <c r="J24" s="263" t="s">
        <v>279</v>
      </c>
      <c r="K24" s="263">
        <v>9100068725</v>
      </c>
      <c r="L24" s="263">
        <v>7.09</v>
      </c>
      <c r="M24" s="263">
        <v>7.35</v>
      </c>
      <c r="Q24" s="264"/>
      <c r="S24" s="263" t="s">
        <v>242</v>
      </c>
      <c r="T24" s="263">
        <f>VLOOKUP(A24,V2V!A$3:T$43,17,0)</f>
        <v>0</v>
      </c>
      <c r="U24" s="263">
        <f t="shared" si="4"/>
        <v>-7.35</v>
      </c>
    </row>
    <row r="25" spans="1:21">
      <c r="A25" s="220" t="str">
        <f t="shared" si="0"/>
        <v>10048810056142620-GB6-9200</v>
      </c>
      <c r="B25" s="263">
        <v>100488</v>
      </c>
      <c r="C25" s="263" t="s">
        <v>181</v>
      </c>
      <c r="D25" s="263">
        <v>100561</v>
      </c>
      <c r="E25" s="263" t="s">
        <v>172</v>
      </c>
      <c r="F25" s="263">
        <v>9000000673</v>
      </c>
      <c r="G25" s="263" t="s">
        <v>186</v>
      </c>
      <c r="H25" s="263" t="s">
        <v>187</v>
      </c>
      <c r="I25" s="263">
        <v>1</v>
      </c>
      <c r="J25" s="263" t="s">
        <v>279</v>
      </c>
      <c r="K25" s="263">
        <v>9100068725</v>
      </c>
      <c r="L25" s="263">
        <v>6.46</v>
      </c>
      <c r="M25" s="263">
        <v>6.69</v>
      </c>
      <c r="Q25" s="264"/>
      <c r="S25" s="263" t="s">
        <v>242</v>
      </c>
      <c r="T25" s="263">
        <f>VLOOKUP(A25,V2V!A$3:T$43,17,0)</f>
        <v>0</v>
      </c>
      <c r="U25" s="263">
        <f t="shared" si="4"/>
        <v>-6.69</v>
      </c>
    </row>
    <row r="26" spans="1:21">
      <c r="A26" s="220" t="str">
        <f t="shared" si="0"/>
        <v>10048810056143103-397-6300</v>
      </c>
      <c r="B26" s="263">
        <v>100488</v>
      </c>
      <c r="C26" s="263" t="s">
        <v>181</v>
      </c>
      <c r="D26" s="263">
        <v>100561</v>
      </c>
      <c r="E26" s="263" t="s">
        <v>172</v>
      </c>
      <c r="F26" s="263">
        <v>9000000673</v>
      </c>
      <c r="G26" s="263" t="s">
        <v>188</v>
      </c>
      <c r="H26" s="263" t="s">
        <v>189</v>
      </c>
      <c r="I26" s="263">
        <v>1</v>
      </c>
      <c r="J26" s="263" t="s">
        <v>279</v>
      </c>
      <c r="K26" s="263">
        <v>9100068725</v>
      </c>
      <c r="L26" s="263">
        <v>4.6399999999999997</v>
      </c>
      <c r="M26" s="263">
        <v>4.83</v>
      </c>
      <c r="Q26" s="264"/>
      <c r="S26" s="263" t="s">
        <v>242</v>
      </c>
      <c r="T26" s="263">
        <f>VLOOKUP(A26,V2V!A$3:T$43,17,0)</f>
        <v>0</v>
      </c>
      <c r="U26" s="263">
        <f t="shared" si="4"/>
        <v>-4.83</v>
      </c>
    </row>
    <row r="27" spans="1:21">
      <c r="A27" s="220" t="str">
        <f t="shared" si="0"/>
        <v>10048810056143141-KST-9200</v>
      </c>
      <c r="B27" s="263">
        <v>100488</v>
      </c>
      <c r="C27" s="263" t="s">
        <v>181</v>
      </c>
      <c r="D27" s="263">
        <v>100561</v>
      </c>
      <c r="E27" s="263" t="s">
        <v>172</v>
      </c>
      <c r="F27" s="263">
        <v>9000000673</v>
      </c>
      <c r="G27" s="263" t="s">
        <v>190</v>
      </c>
      <c r="H27" s="263" t="s">
        <v>191</v>
      </c>
      <c r="I27" s="263">
        <v>1</v>
      </c>
      <c r="J27" s="263" t="s">
        <v>279</v>
      </c>
      <c r="K27" s="263">
        <v>9100068725</v>
      </c>
      <c r="L27" s="263">
        <v>15.5</v>
      </c>
      <c r="M27" s="263">
        <v>15.94</v>
      </c>
      <c r="Q27" s="264"/>
      <c r="S27" s="263" t="s">
        <v>242</v>
      </c>
      <c r="T27" s="263">
        <f>VLOOKUP(A27,V2V!A$3:T$43,17,0)</f>
        <v>0</v>
      </c>
      <c r="U27" s="263">
        <f t="shared" si="4"/>
        <v>-15.94</v>
      </c>
    </row>
    <row r="28" spans="1:21">
      <c r="A28" s="220" t="str">
        <f t="shared" si="0"/>
        <v>10048810056143141-KTC-9000</v>
      </c>
      <c r="B28" s="263">
        <v>100488</v>
      </c>
      <c r="C28" s="263" t="s">
        <v>181</v>
      </c>
      <c r="D28" s="263">
        <v>100561</v>
      </c>
      <c r="E28" s="263" t="s">
        <v>172</v>
      </c>
      <c r="F28" s="263">
        <v>9000000673</v>
      </c>
      <c r="G28" s="263" t="s">
        <v>192</v>
      </c>
      <c r="H28" s="263" t="s">
        <v>193</v>
      </c>
      <c r="I28" s="263">
        <v>1</v>
      </c>
      <c r="J28" s="263" t="s">
        <v>279</v>
      </c>
      <c r="K28" s="263">
        <v>9100068725</v>
      </c>
      <c r="L28" s="263">
        <v>17.86</v>
      </c>
      <c r="M28" s="263">
        <v>18.170000000000002</v>
      </c>
      <c r="Q28" s="264"/>
      <c r="S28" s="263" t="s">
        <v>242</v>
      </c>
      <c r="T28" s="263">
        <f>VLOOKUP(A28,V2V!A$3:T$43,17,0)</f>
        <v>0</v>
      </c>
      <c r="U28" s="263">
        <f t="shared" si="4"/>
        <v>-18.170000000000002</v>
      </c>
    </row>
    <row r="29" spans="1:21">
      <c r="A29" s="220" t="str">
        <f t="shared" si="0"/>
        <v>10048810056144620-400-0000</v>
      </c>
      <c r="B29" s="263">
        <v>100488</v>
      </c>
      <c r="C29" s="263" t="s">
        <v>181</v>
      </c>
      <c r="D29" s="263">
        <v>100561</v>
      </c>
      <c r="E29" s="263" t="s">
        <v>172</v>
      </c>
      <c r="F29" s="263">
        <v>9000000673</v>
      </c>
      <c r="G29" s="263" t="s">
        <v>194</v>
      </c>
      <c r="H29" s="263" t="s">
        <v>195</v>
      </c>
      <c r="I29" s="263">
        <v>1</v>
      </c>
      <c r="J29" s="263" t="s">
        <v>279</v>
      </c>
      <c r="K29" s="263">
        <v>9100068725</v>
      </c>
      <c r="L29" s="263">
        <v>5.67</v>
      </c>
      <c r="M29" s="263">
        <v>5.84</v>
      </c>
      <c r="Q29" s="264"/>
      <c r="S29" s="263" t="s">
        <v>242</v>
      </c>
      <c r="T29" s="263">
        <f>VLOOKUP(A29,V2V!A$3:T$43,17,0)</f>
        <v>0</v>
      </c>
      <c r="U29" s="263">
        <f t="shared" si="4"/>
        <v>-5.84</v>
      </c>
    </row>
    <row r="30" spans="1:21">
      <c r="A30" s="220" t="str">
        <f t="shared" si="0"/>
        <v>10048810056145103-400-3000</v>
      </c>
      <c r="B30" s="263">
        <v>100488</v>
      </c>
      <c r="C30" s="263" t="s">
        <v>181</v>
      </c>
      <c r="D30" s="263">
        <v>100561</v>
      </c>
      <c r="E30" s="263" t="s">
        <v>172</v>
      </c>
      <c r="F30" s="263">
        <v>9000000673</v>
      </c>
      <c r="G30" s="263" t="s">
        <v>196</v>
      </c>
      <c r="H30" s="263" t="s">
        <v>197</v>
      </c>
      <c r="I30" s="263">
        <v>1</v>
      </c>
      <c r="J30" s="263" t="s">
        <v>279</v>
      </c>
      <c r="K30" s="263">
        <v>9100068725</v>
      </c>
      <c r="L30" s="263">
        <v>4.29</v>
      </c>
      <c r="M30" s="263">
        <v>4.47</v>
      </c>
      <c r="Q30" s="264"/>
      <c r="S30" s="263" t="s">
        <v>242</v>
      </c>
      <c r="T30" s="263">
        <f>VLOOKUP(A30,V2V!A$3:T$43,17,0)</f>
        <v>0</v>
      </c>
      <c r="U30" s="263">
        <f t="shared" si="4"/>
        <v>-4.47</v>
      </c>
    </row>
    <row r="31" spans="1:21">
      <c r="A31" s="220" t="str">
        <f t="shared" si="0"/>
        <v>10048810056145141-KTC-9000</v>
      </c>
      <c r="B31" s="263">
        <v>100488</v>
      </c>
      <c r="C31" s="263" t="s">
        <v>181</v>
      </c>
      <c r="D31" s="263">
        <v>100561</v>
      </c>
      <c r="E31" s="263" t="s">
        <v>172</v>
      </c>
      <c r="F31" s="263">
        <v>9000000673</v>
      </c>
      <c r="G31" s="263" t="s">
        <v>198</v>
      </c>
      <c r="H31" s="263" t="s">
        <v>199</v>
      </c>
      <c r="I31" s="263">
        <v>1</v>
      </c>
      <c r="J31" s="263" t="s">
        <v>279</v>
      </c>
      <c r="K31" s="263">
        <v>9100068725</v>
      </c>
      <c r="L31" s="263">
        <v>17.52</v>
      </c>
      <c r="M31" s="263">
        <v>17.829999999999998</v>
      </c>
      <c r="Q31" s="264"/>
      <c r="S31" s="263" t="s">
        <v>242</v>
      </c>
      <c r="T31" s="263">
        <f>VLOOKUP(A31,V2V!A$3:T$43,17,0)</f>
        <v>0</v>
      </c>
      <c r="U31" s="263">
        <f t="shared" si="4"/>
        <v>-17.829999999999998</v>
      </c>
    </row>
    <row r="32" spans="1:21">
      <c r="A32" s="220" t="str">
        <f t="shared" si="0"/>
        <v>10048910056142620-GB6-9200</v>
      </c>
      <c r="B32" s="263">
        <v>100489</v>
      </c>
      <c r="C32" s="263" t="s">
        <v>200</v>
      </c>
      <c r="D32" s="263">
        <v>100561</v>
      </c>
      <c r="E32" s="263" t="s">
        <v>172</v>
      </c>
      <c r="F32" s="263">
        <v>9000000926</v>
      </c>
      <c r="G32" s="263" t="s">
        <v>186</v>
      </c>
      <c r="H32" s="263" t="s">
        <v>187</v>
      </c>
      <c r="I32" s="263">
        <v>1</v>
      </c>
      <c r="J32" s="263" t="s">
        <v>279</v>
      </c>
      <c r="K32" s="263">
        <v>9100068733</v>
      </c>
      <c r="L32" s="263">
        <v>6.46</v>
      </c>
      <c r="M32" s="263">
        <v>6.69</v>
      </c>
      <c r="Q32" s="264"/>
      <c r="S32" s="263" t="s">
        <v>242</v>
      </c>
      <c r="T32" s="263">
        <f>VLOOKUP(A32,V2V!A$3:T$43,17,0)</f>
        <v>0</v>
      </c>
      <c r="U32" s="263">
        <f t="shared" si="4"/>
        <v>-6.69</v>
      </c>
    </row>
    <row r="33" spans="1:21">
      <c r="A33" s="220" t="str">
        <f t="shared" si="0"/>
        <v>10048910056142620-KTR-7000</v>
      </c>
      <c r="B33" s="263">
        <v>100489</v>
      </c>
      <c r="C33" s="263" t="s">
        <v>200</v>
      </c>
      <c r="D33" s="263">
        <v>100561</v>
      </c>
      <c r="E33" s="263" t="s">
        <v>172</v>
      </c>
      <c r="F33" s="263">
        <v>9000000926</v>
      </c>
      <c r="G33" s="263" t="s">
        <v>201</v>
      </c>
      <c r="H33" s="263" t="s">
        <v>187</v>
      </c>
      <c r="I33" s="263">
        <v>1</v>
      </c>
      <c r="J33" s="263" t="s">
        <v>279</v>
      </c>
      <c r="K33" s="263">
        <v>9100068733</v>
      </c>
      <c r="L33" s="263">
        <v>5.69</v>
      </c>
      <c r="M33" s="263">
        <v>5.91</v>
      </c>
      <c r="Q33" s="264"/>
      <c r="S33" s="263" t="s">
        <v>242</v>
      </c>
      <c r="T33" s="263">
        <f>VLOOKUP(A33,V2V!A$3:T$43,17,0)</f>
        <v>0</v>
      </c>
      <c r="U33" s="263">
        <f t="shared" si="4"/>
        <v>-5.91</v>
      </c>
    </row>
    <row r="34" spans="1:21">
      <c r="A34" s="220" t="str">
        <f t="shared" si="0"/>
        <v>10048910056144620-400-0000</v>
      </c>
      <c r="B34" s="263">
        <v>100489</v>
      </c>
      <c r="C34" s="263" t="s">
        <v>200</v>
      </c>
      <c r="D34" s="263">
        <v>100561</v>
      </c>
      <c r="E34" s="263" t="s">
        <v>172</v>
      </c>
      <c r="F34" s="263">
        <v>9000000926</v>
      </c>
      <c r="G34" s="263" t="s">
        <v>194</v>
      </c>
      <c r="H34" s="263" t="s">
        <v>195</v>
      </c>
      <c r="I34" s="263">
        <v>1</v>
      </c>
      <c r="J34" s="263" t="s">
        <v>279</v>
      </c>
      <c r="K34" s="263">
        <v>9100068733</v>
      </c>
      <c r="L34" s="263">
        <v>5.67</v>
      </c>
      <c r="M34" s="263">
        <v>5.84</v>
      </c>
      <c r="Q34" s="264"/>
      <c r="S34" s="263" t="s">
        <v>242</v>
      </c>
      <c r="T34" s="263">
        <f>VLOOKUP(A34,V2V!A$3:T$43,17,0)</f>
        <v>0</v>
      </c>
      <c r="U34" s="263">
        <f t="shared" si="4"/>
        <v>-5.84</v>
      </c>
    </row>
    <row r="35" spans="1:21">
      <c r="A35" s="220" t="str">
        <f t="shared" si="0"/>
        <v>10048910056184702-KCC-9000</v>
      </c>
      <c r="B35" s="263">
        <v>100489</v>
      </c>
      <c r="C35" s="263" t="s">
        <v>200</v>
      </c>
      <c r="D35" s="263">
        <v>100561</v>
      </c>
      <c r="E35" s="263" t="s">
        <v>172</v>
      </c>
      <c r="F35" s="263">
        <v>9000000926</v>
      </c>
      <c r="G35" s="263" t="s">
        <v>176</v>
      </c>
      <c r="H35" s="263" t="s">
        <v>177</v>
      </c>
      <c r="I35" s="263">
        <v>1</v>
      </c>
      <c r="J35" s="263" t="s">
        <v>279</v>
      </c>
      <c r="K35" s="263">
        <v>9100068733</v>
      </c>
      <c r="L35" s="263">
        <v>0.9</v>
      </c>
      <c r="M35" s="263">
        <v>0.93</v>
      </c>
      <c r="Q35" s="264"/>
      <c r="S35" s="263" t="s">
        <v>242</v>
      </c>
      <c r="T35" s="263">
        <f>VLOOKUP(A35,V2V!A$3:T$43,17,0)</f>
        <v>0</v>
      </c>
      <c r="U35" s="263">
        <f t="shared" si="4"/>
        <v>-0.93</v>
      </c>
    </row>
    <row r="36" spans="1:21">
      <c r="A36" s="220" t="str">
        <f t="shared" si="0"/>
        <v>10057410056195015-53000</v>
      </c>
      <c r="B36" s="263">
        <v>100574</v>
      </c>
      <c r="C36" s="263" t="s">
        <v>203</v>
      </c>
      <c r="D36" s="263">
        <v>100561</v>
      </c>
      <c r="E36" s="263" t="s">
        <v>172</v>
      </c>
      <c r="F36" s="263">
        <v>9000001564</v>
      </c>
      <c r="G36" s="263" t="s">
        <v>173</v>
      </c>
      <c r="H36" s="263" t="s">
        <v>174</v>
      </c>
      <c r="I36" s="263">
        <v>1</v>
      </c>
      <c r="J36" s="263" t="s">
        <v>279</v>
      </c>
      <c r="K36" s="263">
        <v>9100068776</v>
      </c>
      <c r="L36" s="263">
        <v>1.1299999999999999</v>
      </c>
      <c r="M36" s="263">
        <v>1.17</v>
      </c>
      <c r="Q36" s="264"/>
      <c r="S36" s="263" t="s">
        <v>242</v>
      </c>
      <c r="T36" s="263">
        <f>VLOOKUP(A36,V2V!A$3:T$43,17,0)</f>
        <v>0</v>
      </c>
      <c r="U36" s="263">
        <f t="shared" si="4"/>
        <v>-1.17</v>
      </c>
    </row>
    <row r="37" spans="1:21">
      <c r="A37" s="220" t="str">
        <f t="shared" si="0"/>
        <v>10058910056111333-198-9000</v>
      </c>
      <c r="B37" s="263">
        <v>100589</v>
      </c>
      <c r="C37" s="263" t="s">
        <v>204</v>
      </c>
      <c r="D37" s="263">
        <v>100561</v>
      </c>
      <c r="E37" s="263" t="s">
        <v>172</v>
      </c>
      <c r="F37" s="263">
        <v>9000001193</v>
      </c>
      <c r="G37" s="263" t="s">
        <v>182</v>
      </c>
      <c r="H37" s="263" t="s">
        <v>183</v>
      </c>
      <c r="I37" s="263">
        <v>1</v>
      </c>
      <c r="J37" s="263" t="s">
        <v>279</v>
      </c>
      <c r="K37" s="263">
        <v>9100068791</v>
      </c>
      <c r="L37" s="263">
        <v>1.65</v>
      </c>
      <c r="M37" s="263">
        <v>1.7</v>
      </c>
      <c r="Q37" s="264"/>
      <c r="S37" s="263" t="s">
        <v>242</v>
      </c>
      <c r="T37" s="263">
        <f>VLOOKUP(A37,V2V!A$3:T$43,17,0)</f>
        <v>0</v>
      </c>
      <c r="U37" s="263">
        <f t="shared" si="4"/>
        <v>-1.7</v>
      </c>
    </row>
    <row r="38" spans="1:21">
      <c r="A38" s="220" t="str">
        <f t="shared" si="0"/>
        <v>10058910056122810-198-0000</v>
      </c>
      <c r="B38" s="263">
        <v>100589</v>
      </c>
      <c r="C38" s="263" t="s">
        <v>204</v>
      </c>
      <c r="D38" s="263">
        <v>100561</v>
      </c>
      <c r="E38" s="263" t="s">
        <v>172</v>
      </c>
      <c r="F38" s="263">
        <v>9000001193</v>
      </c>
      <c r="G38" s="263" t="s">
        <v>240</v>
      </c>
      <c r="H38" s="263" t="s">
        <v>241</v>
      </c>
      <c r="I38" s="263">
        <v>1</v>
      </c>
      <c r="J38" s="263" t="s">
        <v>279</v>
      </c>
      <c r="K38" s="263">
        <v>9100068791</v>
      </c>
      <c r="L38" s="263">
        <v>15.15</v>
      </c>
      <c r="M38" s="263">
        <v>15.56</v>
      </c>
      <c r="Q38" s="264"/>
      <c r="S38" s="263" t="s">
        <v>242</v>
      </c>
      <c r="T38" s="263">
        <f>VLOOKUP(A38,V2V!A$3:T$43,17,0)</f>
        <v>0</v>
      </c>
      <c r="U38" s="263">
        <f t="shared" si="4"/>
        <v>-15.56</v>
      </c>
    </row>
    <row r="39" spans="1:21">
      <c r="A39" s="220" t="str">
        <f t="shared" si="0"/>
        <v>10058910056143103-397-6300</v>
      </c>
      <c r="B39" s="263">
        <v>100589</v>
      </c>
      <c r="C39" s="263" t="s">
        <v>204</v>
      </c>
      <c r="D39" s="263">
        <v>100561</v>
      </c>
      <c r="E39" s="263" t="s">
        <v>172</v>
      </c>
      <c r="F39" s="263">
        <v>9000001193</v>
      </c>
      <c r="G39" s="263" t="s">
        <v>188</v>
      </c>
      <c r="H39" s="263" t="s">
        <v>189</v>
      </c>
      <c r="I39" s="263">
        <v>1</v>
      </c>
      <c r="J39" s="263" t="s">
        <v>279</v>
      </c>
      <c r="K39" s="263">
        <v>9100068791</v>
      </c>
      <c r="L39" s="263">
        <v>4.6399999999999997</v>
      </c>
      <c r="M39" s="263">
        <v>4.83</v>
      </c>
      <c r="Q39" s="264"/>
      <c r="S39" s="263" t="s">
        <v>242</v>
      </c>
      <c r="T39" s="263">
        <f>VLOOKUP(A39,V2V!A$3:T$43,17,0)</f>
        <v>0</v>
      </c>
      <c r="U39" s="263">
        <f t="shared" si="4"/>
        <v>-4.83</v>
      </c>
    </row>
    <row r="40" spans="1:21">
      <c r="A40" s="220" t="str">
        <f t="shared" si="0"/>
        <v>10058910056143141-KST-9200</v>
      </c>
      <c r="B40" s="263">
        <v>100589</v>
      </c>
      <c r="C40" s="263" t="s">
        <v>204</v>
      </c>
      <c r="D40" s="263">
        <v>100561</v>
      </c>
      <c r="E40" s="263" t="s">
        <v>172</v>
      </c>
      <c r="F40" s="263">
        <v>9000001193</v>
      </c>
      <c r="G40" s="263" t="s">
        <v>190</v>
      </c>
      <c r="H40" s="263" t="s">
        <v>191</v>
      </c>
      <c r="I40" s="263">
        <v>1</v>
      </c>
      <c r="J40" s="263" t="s">
        <v>279</v>
      </c>
      <c r="K40" s="263">
        <v>9100068791</v>
      </c>
      <c r="L40" s="263">
        <v>15.5</v>
      </c>
      <c r="M40" s="263">
        <v>15.94</v>
      </c>
      <c r="Q40" s="264"/>
      <c r="S40" s="263" t="s">
        <v>242</v>
      </c>
      <c r="T40" s="263">
        <f>VLOOKUP(A40,V2V!A$3:T$43,17,0)</f>
        <v>0</v>
      </c>
      <c r="U40" s="263">
        <f t="shared" si="4"/>
        <v>-15.94</v>
      </c>
    </row>
    <row r="41" spans="1:21">
      <c r="A41" s="220" t="str">
        <f t="shared" si="0"/>
        <v>10058910056145103-400-3000</v>
      </c>
      <c r="B41" s="263">
        <v>100589</v>
      </c>
      <c r="C41" s="263" t="s">
        <v>204</v>
      </c>
      <c r="D41" s="263">
        <v>100561</v>
      </c>
      <c r="E41" s="263" t="s">
        <v>172</v>
      </c>
      <c r="F41" s="263">
        <v>9000001193</v>
      </c>
      <c r="G41" s="263" t="s">
        <v>196</v>
      </c>
      <c r="H41" s="263" t="s">
        <v>197</v>
      </c>
      <c r="I41" s="263">
        <v>1</v>
      </c>
      <c r="J41" s="263" t="s">
        <v>279</v>
      </c>
      <c r="K41" s="263">
        <v>9100068791</v>
      </c>
      <c r="L41" s="263">
        <v>4.29</v>
      </c>
      <c r="M41" s="263">
        <v>4.47</v>
      </c>
      <c r="Q41" s="264"/>
      <c r="S41" s="263" t="s">
        <v>242</v>
      </c>
      <c r="T41" s="263">
        <f>VLOOKUP(A41,V2V!A$3:T$43,17,0)</f>
        <v>0</v>
      </c>
      <c r="U41" s="263">
        <f t="shared" si="4"/>
        <v>-4.47</v>
      </c>
    </row>
    <row r="42" spans="1:21">
      <c r="A42" s="220" t="str">
        <f t="shared" si="0"/>
        <v>10058910056145141-KTC-9000</v>
      </c>
      <c r="B42" s="263">
        <v>100589</v>
      </c>
      <c r="C42" s="263" t="s">
        <v>204</v>
      </c>
      <c r="D42" s="263">
        <v>100561</v>
      </c>
      <c r="E42" s="263" t="s">
        <v>172</v>
      </c>
      <c r="F42" s="263">
        <v>9000001193</v>
      </c>
      <c r="G42" s="263" t="s">
        <v>198</v>
      </c>
      <c r="H42" s="263" t="s">
        <v>199</v>
      </c>
      <c r="I42" s="263">
        <v>1</v>
      </c>
      <c r="J42" s="263" t="s">
        <v>279</v>
      </c>
      <c r="K42" s="263">
        <v>9100068791</v>
      </c>
      <c r="L42" s="263">
        <v>17.52</v>
      </c>
      <c r="M42" s="263">
        <v>17.829999999999998</v>
      </c>
      <c r="Q42" s="264"/>
      <c r="S42" s="263" t="s">
        <v>242</v>
      </c>
      <c r="T42" s="263">
        <f>VLOOKUP(A42,V2V!A$3:T$43,17,0)</f>
        <v>0</v>
      </c>
      <c r="U42" s="263">
        <f t="shared" si="4"/>
        <v>-17.829999999999998</v>
      </c>
    </row>
    <row r="43" spans="1:21">
      <c r="A43" s="220" t="str">
        <f t="shared" si="0"/>
        <v>10058910056190805-GHB-3000</v>
      </c>
      <c r="B43" s="263">
        <v>100589</v>
      </c>
      <c r="C43" s="263" t="s">
        <v>204</v>
      </c>
      <c r="D43" s="263">
        <v>100561</v>
      </c>
      <c r="E43" s="263" t="s">
        <v>172</v>
      </c>
      <c r="F43" s="263">
        <v>9000001193</v>
      </c>
      <c r="G43" s="263" t="s">
        <v>205</v>
      </c>
      <c r="H43" s="263" t="s">
        <v>206</v>
      </c>
      <c r="I43" s="263">
        <v>1</v>
      </c>
      <c r="J43" s="263" t="s">
        <v>266</v>
      </c>
      <c r="K43" s="263">
        <v>9100062270</v>
      </c>
      <c r="L43" s="263">
        <v>0.63</v>
      </c>
      <c r="M43" s="263">
        <v>0.64</v>
      </c>
      <c r="Q43" s="264"/>
      <c r="S43" s="263" t="s">
        <v>242</v>
      </c>
      <c r="T43" s="263">
        <f>VLOOKUP(A43,V2V!A$3:T$43,17,0)</f>
        <v>0</v>
      </c>
      <c r="U43" s="263">
        <f t="shared" si="4"/>
        <v>-0.64</v>
      </c>
    </row>
    <row r="44" spans="1:21">
      <c r="A44" s="220" t="str">
        <f t="shared" si="0"/>
        <v>10102410056111333-198-9000</v>
      </c>
      <c r="B44" s="263">
        <v>101024</v>
      </c>
      <c r="C44" s="263" t="s">
        <v>207</v>
      </c>
      <c r="D44" s="263">
        <v>100561</v>
      </c>
      <c r="E44" s="263" t="s">
        <v>172</v>
      </c>
      <c r="F44" s="263">
        <v>9000001844</v>
      </c>
      <c r="G44" s="263" t="s">
        <v>182</v>
      </c>
      <c r="H44" s="263" t="s">
        <v>183</v>
      </c>
      <c r="I44" s="263">
        <v>1</v>
      </c>
      <c r="J44" s="263" t="s">
        <v>279</v>
      </c>
      <c r="K44" s="263">
        <v>9100068825</v>
      </c>
      <c r="L44" s="263">
        <v>1.65</v>
      </c>
      <c r="M44" s="263">
        <v>1.7</v>
      </c>
      <c r="Q44" s="264"/>
      <c r="S44" s="263" t="s">
        <v>242</v>
      </c>
      <c r="T44" s="263">
        <f>VLOOKUP(A44,V2V!A$3:T$43,17,0)</f>
        <v>0</v>
      </c>
      <c r="U44" s="263">
        <f t="shared" si="4"/>
        <v>-1.7</v>
      </c>
    </row>
    <row r="45" spans="1:21">
      <c r="A45" s="220" t="str">
        <f t="shared" si="0"/>
        <v>10102410056190805-GHB-3000</v>
      </c>
      <c r="B45" s="263">
        <v>101024</v>
      </c>
      <c r="C45" s="263" t="s">
        <v>207</v>
      </c>
      <c r="D45" s="263">
        <v>100561</v>
      </c>
      <c r="E45" s="263" t="s">
        <v>172</v>
      </c>
      <c r="F45" s="263">
        <v>9000001844</v>
      </c>
      <c r="G45" s="263" t="s">
        <v>205</v>
      </c>
      <c r="H45" s="263" t="s">
        <v>206</v>
      </c>
      <c r="I45" s="263">
        <v>1</v>
      </c>
      <c r="J45" s="263" t="s">
        <v>266</v>
      </c>
      <c r="K45" s="263">
        <v>9100062303</v>
      </c>
      <c r="L45" s="263">
        <v>0.63</v>
      </c>
      <c r="M45" s="263">
        <v>0.64</v>
      </c>
      <c r="Q45" s="264"/>
      <c r="S45" s="263" t="s">
        <v>242</v>
      </c>
      <c r="T45" s="263">
        <f>VLOOKUP(A45,V2V!A$3:T$43,17,0)</f>
        <v>0</v>
      </c>
      <c r="U45" s="263">
        <f t="shared" si="4"/>
        <v>-0.64</v>
      </c>
    </row>
  </sheetData>
  <autoFilter ref="A4:T4" xr:uid="{00000000-0009-0000-0000-000013000000}">
    <sortState ref="A5:T45">
      <sortCondition ref="T4"/>
    </sortState>
  </autoFilter>
  <pageMargins left="0.7" right="0.7" top="0.75" bottom="0.75" header="0.3" footer="0.3"/>
  <pageSetup paperSize="8" scale="7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T19"/>
  <sheetViews>
    <sheetView topLeftCell="A7" zoomScale="80" zoomScaleNormal="80" workbookViewId="0">
      <selection activeCell="M17" sqref="M17:R17"/>
    </sheetView>
  </sheetViews>
  <sheetFormatPr defaultColWidth="9.109375" defaultRowHeight="14.4"/>
  <cols>
    <col min="1" max="1" width="29.109375" style="263" bestFit="1" customWidth="1"/>
    <col min="2" max="2" width="5.5546875" style="263" bestFit="1" customWidth="1"/>
    <col min="3" max="3" width="12" style="263" bestFit="1" customWidth="1"/>
    <col min="4" max="4" width="11" style="263" customWidth="1"/>
    <col min="5" max="5" width="6.109375" style="263" bestFit="1" customWidth="1"/>
    <col min="6" max="6" width="7.5546875" style="263" bestFit="1" customWidth="1"/>
    <col min="7" max="7" width="16.109375" style="263" bestFit="1" customWidth="1"/>
    <col min="8" max="8" width="31.6640625" style="263" bestFit="1" customWidth="1"/>
    <col min="9" max="9" width="9.109375" style="263"/>
    <col min="10" max="10" width="5.44140625" style="263" bestFit="1" customWidth="1"/>
    <col min="11" max="11" width="14.88671875" style="263" bestFit="1" customWidth="1"/>
    <col min="12" max="12" width="10.88671875" style="263" customWidth="1"/>
    <col min="13" max="13" width="12.88671875" style="263" bestFit="1" customWidth="1"/>
    <col min="14" max="17" width="9.109375" style="263"/>
    <col min="18" max="18" width="26.33203125" style="263" bestFit="1" customWidth="1"/>
    <col min="19" max="20" width="0" style="263" hidden="1" customWidth="1"/>
    <col min="21" max="16384" width="9.109375" style="263"/>
  </cols>
  <sheetData>
    <row r="1" spans="1:20" s="173" customFormat="1" ht="28.8">
      <c r="C1" s="262" t="s">
        <v>247</v>
      </c>
      <c r="D1" s="187"/>
      <c r="F1" s="187"/>
      <c r="I1" s="187"/>
      <c r="J1" s="187"/>
      <c r="K1" s="187"/>
      <c r="L1" s="187"/>
      <c r="M1" s="192" t="s">
        <v>266</v>
      </c>
      <c r="N1" s="193"/>
      <c r="O1" s="192" t="s">
        <v>269</v>
      </c>
      <c r="P1" s="187"/>
      <c r="Q1" s="187"/>
      <c r="R1" s="187"/>
    </row>
    <row r="2" spans="1:20" s="239" customFormat="1" ht="43.2">
      <c r="B2" s="191" t="s">
        <v>143</v>
      </c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148</v>
      </c>
      <c r="K2" s="191" t="s">
        <v>149</v>
      </c>
      <c r="L2" s="191" t="s">
        <v>150</v>
      </c>
      <c r="M2" s="191" t="s">
        <v>233</v>
      </c>
      <c r="N2" s="188" t="s">
        <v>234</v>
      </c>
      <c r="O2" s="188" t="s">
        <v>235</v>
      </c>
      <c r="P2" s="188" t="s">
        <v>159</v>
      </c>
      <c r="Q2" s="188" t="s">
        <v>246</v>
      </c>
      <c r="R2" s="188" t="s">
        <v>160</v>
      </c>
    </row>
    <row r="3" spans="1:20" ht="27" customHeight="1">
      <c r="A3" s="174" t="str">
        <f t="shared" ref="A3:A19" si="0">CONCATENATE(C3,G3)</f>
        <v>ZHOE19011111218-ACK-0000</v>
      </c>
      <c r="B3" s="269">
        <v>1</v>
      </c>
      <c r="C3" s="269" t="s">
        <v>255</v>
      </c>
      <c r="D3" s="269">
        <v>10</v>
      </c>
      <c r="E3" s="269" t="s">
        <v>153</v>
      </c>
      <c r="F3" s="269">
        <v>100561</v>
      </c>
      <c r="G3" s="269" t="s">
        <v>256</v>
      </c>
      <c r="H3" s="269" t="s">
        <v>257</v>
      </c>
      <c r="I3" s="269">
        <v>1.37</v>
      </c>
      <c r="J3" s="269">
        <v>1</v>
      </c>
      <c r="K3" s="272">
        <v>43922</v>
      </c>
      <c r="L3" s="269">
        <v>0</v>
      </c>
      <c r="M3" s="175">
        <f>VLOOKUP(G3,'Bajajsons UTR 01.09.2020'!B$48:V$148,21,0)</f>
        <v>1.3739899999999998</v>
      </c>
      <c r="N3" s="176">
        <f t="shared" ref="N3" si="1">M3-I3</f>
        <v>3.989999999999716E-3</v>
      </c>
      <c r="O3" s="176">
        <f>VLOOKUP(G3,'Bajajsons UTR 01.09.2020'!B$48:AI$148,34,0)</f>
        <v>1.39499</v>
      </c>
      <c r="P3" s="176">
        <f t="shared" ref="P3:P14" si="2">O3-I3</f>
        <v>2.4989999999999846E-2</v>
      </c>
      <c r="Q3" s="238">
        <f t="shared" ref="Q3:Q14" si="3">P3/M3</f>
        <v>1.8187905297709479E-2</v>
      </c>
      <c r="R3" s="267" t="s">
        <v>281</v>
      </c>
      <c r="S3" s="263">
        <f>VLOOKUP(A3,'100561'!B$3:O$19,14,0)</f>
        <v>1.3739899999999998</v>
      </c>
      <c r="T3" s="268">
        <f t="shared" ref="T3:T19" si="4">S3-I3</f>
        <v>3.989999999999716E-3</v>
      </c>
    </row>
    <row r="4" spans="1:20" ht="27" customHeight="1">
      <c r="A4" s="174" t="str">
        <f t="shared" si="0"/>
        <v>ZHOE19010628117-ACK-0100</v>
      </c>
      <c r="B4" s="269">
        <v>2</v>
      </c>
      <c r="C4" s="269" t="s">
        <v>249</v>
      </c>
      <c r="D4" s="269">
        <v>10</v>
      </c>
      <c r="E4" s="269" t="s">
        <v>153</v>
      </c>
      <c r="F4" s="269">
        <v>100561</v>
      </c>
      <c r="G4" s="269" t="s">
        <v>250</v>
      </c>
      <c r="H4" s="269" t="s">
        <v>251</v>
      </c>
      <c r="I4" s="269">
        <v>2</v>
      </c>
      <c r="J4" s="269">
        <v>1</v>
      </c>
      <c r="K4" s="272">
        <v>43922</v>
      </c>
      <c r="L4" s="269">
        <v>0</v>
      </c>
      <c r="M4" s="175">
        <f>VLOOKUP(G4,'Bajajsons UTR 01.09.2020'!B$48:V$148,21,0)</f>
        <v>1.9965200000000001</v>
      </c>
      <c r="N4" s="176">
        <f t="shared" ref="N4:N13" si="5">M4-I4</f>
        <v>-3.4799999999999276E-3</v>
      </c>
      <c r="O4" s="176">
        <f>VLOOKUP(G4,'Bajajsons UTR 01.09.2020'!B$48:AI$148,34,0)</f>
        <v>2.0265200000000001</v>
      </c>
      <c r="P4" s="176">
        <f t="shared" si="2"/>
        <v>2.6520000000000099E-2</v>
      </c>
      <c r="Q4" s="238">
        <f t="shared" si="3"/>
        <v>1.3283112615951805E-2</v>
      </c>
      <c r="R4" s="267" t="s">
        <v>281</v>
      </c>
      <c r="S4" s="263">
        <f>VLOOKUP(A4,'100561'!B$3:O$19,14,0)</f>
        <v>1.9965200000000001</v>
      </c>
      <c r="T4" s="268">
        <f t="shared" si="4"/>
        <v>-3.4799999999999276E-3</v>
      </c>
    </row>
    <row r="5" spans="1:20" ht="27" customHeight="1">
      <c r="A5" s="174" t="str">
        <f t="shared" si="0"/>
        <v>ZHOE17375128256-198-0000</v>
      </c>
      <c r="B5" s="269">
        <v>3</v>
      </c>
      <c r="C5" s="269" t="s">
        <v>209</v>
      </c>
      <c r="D5" s="269">
        <v>10</v>
      </c>
      <c r="E5" s="269" t="s">
        <v>153</v>
      </c>
      <c r="F5" s="269">
        <v>100561</v>
      </c>
      <c r="G5" s="269" t="s">
        <v>73</v>
      </c>
      <c r="H5" s="269" t="s">
        <v>74</v>
      </c>
      <c r="I5" s="269">
        <v>3.66</v>
      </c>
      <c r="J5" s="269">
        <v>1</v>
      </c>
      <c r="K5" s="272">
        <v>43922</v>
      </c>
      <c r="L5" s="269">
        <v>0</v>
      </c>
      <c r="M5" s="175">
        <f>VLOOKUP(G5,'Bajajsons UTR 01.09.2020'!B$48:V$148,21,0)</f>
        <v>3.6624206846200007</v>
      </c>
      <c r="N5" s="176">
        <f t="shared" si="5"/>
        <v>2.4206846200005572E-3</v>
      </c>
      <c r="O5" s="176">
        <f>VLOOKUP(G5,'Bajajsons UTR 01.09.2020'!B$48:AI$148,34,0)</f>
        <v>3.8124206846200011</v>
      </c>
      <c r="P5" s="176">
        <f t="shared" si="2"/>
        <v>0.15242068462000091</v>
      </c>
      <c r="Q5" s="238">
        <f t="shared" si="3"/>
        <v>4.1617470450644178E-2</v>
      </c>
      <c r="R5" s="267" t="s">
        <v>281</v>
      </c>
      <c r="S5" s="263">
        <f>VLOOKUP(A5,'100561'!B$3:O$19,14,0)</f>
        <v>3.6624206846200007</v>
      </c>
      <c r="T5" s="268">
        <f t="shared" si="4"/>
        <v>2.4206846200005572E-3</v>
      </c>
    </row>
    <row r="6" spans="1:20" ht="27" customHeight="1">
      <c r="A6" s="174" t="str">
        <f t="shared" si="0"/>
        <v>ZHOE17375128215-AAF-4000</v>
      </c>
      <c r="B6" s="269">
        <v>4</v>
      </c>
      <c r="C6" s="269" t="s">
        <v>209</v>
      </c>
      <c r="D6" s="269">
        <v>90</v>
      </c>
      <c r="E6" s="269" t="s">
        <v>153</v>
      </c>
      <c r="F6" s="269">
        <v>100561</v>
      </c>
      <c r="G6" s="269" t="s">
        <v>236</v>
      </c>
      <c r="H6" s="269" t="s">
        <v>237</v>
      </c>
      <c r="I6" s="269">
        <v>3.99</v>
      </c>
      <c r="J6" s="269">
        <v>1</v>
      </c>
      <c r="K6" s="272">
        <v>43922</v>
      </c>
      <c r="L6" s="269">
        <v>0</v>
      </c>
      <c r="M6" s="175">
        <f>VLOOKUP(G6,'Bajajsons UTR 01.09.2020'!B$48:V$148,21,0)</f>
        <v>3.9945495085071032</v>
      </c>
      <c r="N6" s="176">
        <f t="shared" si="5"/>
        <v>4.5495085071030061E-3</v>
      </c>
      <c r="O6" s="176">
        <f>VLOOKUP(G6,'Bajajsons UTR 01.09.2020'!B$48:AI$148,34,0)</f>
        <v>4.0221471647571025</v>
      </c>
      <c r="P6" s="176">
        <f t="shared" si="2"/>
        <v>3.2147164757102331E-2</v>
      </c>
      <c r="Q6" s="238">
        <f t="shared" si="3"/>
        <v>8.0477572473790174E-3</v>
      </c>
      <c r="R6" s="267" t="s">
        <v>281</v>
      </c>
      <c r="S6" s="263">
        <f>VLOOKUP(A6,'100561'!B$3:O$19,14,0)</f>
        <v>3.9945495085071032</v>
      </c>
      <c r="T6" s="268">
        <f t="shared" si="4"/>
        <v>4.5495085071030061E-3</v>
      </c>
    </row>
    <row r="7" spans="1:20" ht="27" customHeight="1">
      <c r="A7" s="174" t="str">
        <f t="shared" si="0"/>
        <v>ZHOE1737514054A-198-9000</v>
      </c>
      <c r="B7" s="269">
        <v>5</v>
      </c>
      <c r="C7" s="269" t="s">
        <v>209</v>
      </c>
      <c r="D7" s="269">
        <v>30</v>
      </c>
      <c r="E7" s="269" t="s">
        <v>153</v>
      </c>
      <c r="F7" s="269">
        <v>100561</v>
      </c>
      <c r="G7" s="269" t="s">
        <v>81</v>
      </c>
      <c r="H7" s="269" t="s">
        <v>82</v>
      </c>
      <c r="I7" s="269">
        <v>4.57</v>
      </c>
      <c r="J7" s="269">
        <v>1</v>
      </c>
      <c r="K7" s="272">
        <v>43922</v>
      </c>
      <c r="L7" s="269">
        <v>0</v>
      </c>
      <c r="M7" s="175">
        <f>VLOOKUP(G7,'Bajajsons UTR 01.09.2020'!B$48:V$148,21,0)</f>
        <v>4.5674070335592498</v>
      </c>
      <c r="N7" s="176">
        <f t="shared" si="5"/>
        <v>-2.592966440750466E-3</v>
      </c>
      <c r="O7" s="176">
        <f>VLOOKUP(G7,'Bajajsons UTR 01.09.2020'!B$48:AI$148,34,0)</f>
        <v>4.7249070335592496</v>
      </c>
      <c r="P7" s="176">
        <f t="shared" si="2"/>
        <v>0.15490703355924929</v>
      </c>
      <c r="Q7" s="238">
        <f t="shared" si="3"/>
        <v>3.3915749663006201E-2</v>
      </c>
      <c r="R7" s="267" t="s">
        <v>281</v>
      </c>
      <c r="S7" s="263">
        <f>VLOOKUP(A7,'100561'!B$3:O$19,14,0)</f>
        <v>4.5674070335592498</v>
      </c>
      <c r="T7" s="268">
        <f t="shared" si="4"/>
        <v>-2.592966440750466E-3</v>
      </c>
    </row>
    <row r="8" spans="1:20" ht="27" customHeight="1">
      <c r="A8" s="174" t="str">
        <f t="shared" si="0"/>
        <v>ZHOE1737514053A-198-9000</v>
      </c>
      <c r="B8" s="269">
        <v>6</v>
      </c>
      <c r="C8" s="269" t="s">
        <v>209</v>
      </c>
      <c r="D8" s="269">
        <v>20</v>
      </c>
      <c r="E8" s="269" t="s">
        <v>153</v>
      </c>
      <c r="F8" s="269">
        <v>100561</v>
      </c>
      <c r="G8" s="269" t="s">
        <v>75</v>
      </c>
      <c r="H8" s="269" t="s">
        <v>76</v>
      </c>
      <c r="I8" s="269">
        <v>4.58</v>
      </c>
      <c r="J8" s="269">
        <v>1</v>
      </c>
      <c r="K8" s="272">
        <v>43922</v>
      </c>
      <c r="L8" s="269">
        <v>0</v>
      </c>
      <c r="M8" s="175">
        <f>VLOOKUP(G8,'Bajajsons UTR 01.09.2020'!B$48:V$148,21,0)</f>
        <v>4.5778615335592514</v>
      </c>
      <c r="N8" s="176">
        <f t="shared" si="5"/>
        <v>-2.1384664407486653E-3</v>
      </c>
      <c r="O8" s="176">
        <f>VLOOKUP(G8,'Bajajsons UTR 01.09.2020'!B$48:AI$148,34,0)</f>
        <v>4.7353615335592512</v>
      </c>
      <c r="P8" s="176">
        <f t="shared" si="2"/>
        <v>0.15536153355925109</v>
      </c>
      <c r="Q8" s="238">
        <f t="shared" si="3"/>
        <v>3.3937578150918579E-2</v>
      </c>
      <c r="R8" s="267" t="s">
        <v>281</v>
      </c>
      <c r="S8" s="263">
        <f>VLOOKUP(A8,'100561'!B$3:O$19,14,0)</f>
        <v>4.5778615335592514</v>
      </c>
      <c r="T8" s="268">
        <f t="shared" si="4"/>
        <v>-2.1384664407486653E-3</v>
      </c>
    </row>
    <row r="9" spans="1:20" ht="27" customHeight="1">
      <c r="A9" s="174" t="str">
        <f t="shared" si="0"/>
        <v>ZHOE1737514054A-KST-9400</v>
      </c>
      <c r="B9" s="269">
        <v>7</v>
      </c>
      <c r="C9" s="269" t="s">
        <v>209</v>
      </c>
      <c r="D9" s="269">
        <v>70</v>
      </c>
      <c r="E9" s="269" t="s">
        <v>153</v>
      </c>
      <c r="F9" s="269">
        <v>100561</v>
      </c>
      <c r="G9" s="269" t="s">
        <v>113</v>
      </c>
      <c r="H9" s="269" t="s">
        <v>157</v>
      </c>
      <c r="I9" s="269">
        <v>4.67</v>
      </c>
      <c r="J9" s="269">
        <v>1</v>
      </c>
      <c r="K9" s="272">
        <v>43922</v>
      </c>
      <c r="L9" s="269">
        <v>0</v>
      </c>
      <c r="M9" s="175">
        <f>VLOOKUP(G9,'Bajajsons UTR 01.09.2020'!B$48:V$148,21,0)</f>
        <v>4.6702594320050004</v>
      </c>
      <c r="N9" s="176">
        <f t="shared" si="5"/>
        <v>2.5943200500044838E-4</v>
      </c>
      <c r="O9" s="176">
        <f>VLOOKUP(G9,'Bajajsons UTR 01.09.2020'!B$48:AI$148,34,0)</f>
        <v>4.8352594320049995</v>
      </c>
      <c r="P9" s="176">
        <f t="shared" si="2"/>
        <v>0.1652594320049996</v>
      </c>
      <c r="Q9" s="238">
        <f t="shared" si="3"/>
        <v>3.538549290698647E-2</v>
      </c>
      <c r="R9" s="267" t="s">
        <v>281</v>
      </c>
      <c r="S9" s="263">
        <f>VLOOKUP(A9,'100561'!B$3:O$19,14,0)</f>
        <v>4.6702594320050004</v>
      </c>
      <c r="T9" s="268">
        <f t="shared" si="4"/>
        <v>2.5943200500044838E-4</v>
      </c>
    </row>
    <row r="10" spans="1:20" ht="27" customHeight="1">
      <c r="A10" s="174" t="str">
        <f t="shared" si="0"/>
        <v>ZHOE1737514053A-KST-9400</v>
      </c>
      <c r="B10" s="269">
        <v>8</v>
      </c>
      <c r="C10" s="269" t="s">
        <v>209</v>
      </c>
      <c r="D10" s="269">
        <v>60</v>
      </c>
      <c r="E10" s="269" t="s">
        <v>153</v>
      </c>
      <c r="F10" s="269">
        <v>100561</v>
      </c>
      <c r="G10" s="269" t="s">
        <v>112</v>
      </c>
      <c r="H10" s="269" t="s">
        <v>156</v>
      </c>
      <c r="I10" s="269">
        <v>4.72</v>
      </c>
      <c r="J10" s="269">
        <v>1</v>
      </c>
      <c r="K10" s="272">
        <v>43922</v>
      </c>
      <c r="L10" s="269">
        <v>0</v>
      </c>
      <c r="M10" s="175">
        <f>VLOOKUP(G10,'Bajajsons UTR 01.09.2020'!B$48:V$148,21,0)</f>
        <v>4.7241169320050007</v>
      </c>
      <c r="N10" s="176">
        <f t="shared" si="5"/>
        <v>4.1169320050009617E-3</v>
      </c>
      <c r="O10" s="176">
        <f>VLOOKUP(G10,'Bajajsons UTR 01.09.2020'!B$48:AI$148,34,0)</f>
        <v>4.8891169320050007</v>
      </c>
      <c r="P10" s="176">
        <f t="shared" si="2"/>
        <v>0.169116932005001</v>
      </c>
      <c r="Q10" s="238">
        <f t="shared" si="3"/>
        <v>3.579863378471132E-2</v>
      </c>
      <c r="R10" s="267" t="s">
        <v>281</v>
      </c>
      <c r="S10" s="263">
        <f>VLOOKUP(A10,'100561'!B$3:O$19,14,0)</f>
        <v>4.7241169320050007</v>
      </c>
      <c r="T10" s="268">
        <f t="shared" si="4"/>
        <v>4.1169320050009617E-3</v>
      </c>
    </row>
    <row r="11" spans="1:20" ht="27" customHeight="1">
      <c r="A11" s="174" t="str">
        <f t="shared" si="0"/>
        <v>ZHOE1737514054A-KWH-9600</v>
      </c>
      <c r="B11" s="269">
        <v>9</v>
      </c>
      <c r="C11" s="269" t="s">
        <v>209</v>
      </c>
      <c r="D11" s="269">
        <v>40</v>
      </c>
      <c r="E11" s="269" t="s">
        <v>153</v>
      </c>
      <c r="F11" s="269">
        <v>100561</v>
      </c>
      <c r="G11" s="269" t="s">
        <v>91</v>
      </c>
      <c r="H11" s="269" t="s">
        <v>154</v>
      </c>
      <c r="I11" s="269">
        <v>4.74</v>
      </c>
      <c r="J11" s="269">
        <v>1</v>
      </c>
      <c r="K11" s="272">
        <v>43922</v>
      </c>
      <c r="L11" s="269">
        <v>0</v>
      </c>
      <c r="M11" s="175">
        <f>VLOOKUP(G11,'Bajajsons UTR 01.09.2020'!B$48:V$148,21,0)</f>
        <v>4.7396860474549998</v>
      </c>
      <c r="N11" s="176">
        <f t="shared" si="5"/>
        <v>-3.139525450004399E-4</v>
      </c>
      <c r="O11" s="176">
        <f>VLOOKUP(G11,'Bajajsons UTR 01.09.2020'!B$48:AI$148,34,0)</f>
        <v>4.9046860474549998</v>
      </c>
      <c r="P11" s="176">
        <f t="shared" si="2"/>
        <v>0.1646860474549996</v>
      </c>
      <c r="Q11" s="238">
        <f t="shared" si="3"/>
        <v>3.4746193272322048E-2</v>
      </c>
      <c r="R11" s="267" t="s">
        <v>281</v>
      </c>
      <c r="S11" s="263">
        <f>VLOOKUP(A11,'100561'!B$3:O$19,14,0)</f>
        <v>4.7396860474549998</v>
      </c>
      <c r="T11" s="268">
        <f t="shared" si="4"/>
        <v>-3.139525450004399E-4</v>
      </c>
    </row>
    <row r="12" spans="1:20" ht="27" customHeight="1">
      <c r="A12" s="174" t="str">
        <f t="shared" si="0"/>
        <v>ZHOE1737514053A-KWH-9600</v>
      </c>
      <c r="B12" s="269">
        <v>10</v>
      </c>
      <c r="C12" s="269" t="s">
        <v>209</v>
      </c>
      <c r="D12" s="269">
        <v>50</v>
      </c>
      <c r="E12" s="269" t="s">
        <v>153</v>
      </c>
      <c r="F12" s="269">
        <v>100561</v>
      </c>
      <c r="G12" s="269" t="s">
        <v>90</v>
      </c>
      <c r="H12" s="269" t="s">
        <v>155</v>
      </c>
      <c r="I12" s="269">
        <v>4.74</v>
      </c>
      <c r="J12" s="269">
        <v>1</v>
      </c>
      <c r="K12" s="272">
        <v>43922</v>
      </c>
      <c r="L12" s="269">
        <v>0</v>
      </c>
      <c r="M12" s="175">
        <f>VLOOKUP(G12,'Bajajsons UTR 01.09.2020'!B$48:V$148,21,0)</f>
        <v>4.7396860474549998</v>
      </c>
      <c r="N12" s="176">
        <f t="shared" si="5"/>
        <v>-3.139525450004399E-4</v>
      </c>
      <c r="O12" s="176">
        <f>VLOOKUP(G12,'Bajajsons UTR 01.09.2020'!B$48:AI$148,34,0)</f>
        <v>4.9046860474549998</v>
      </c>
      <c r="P12" s="176">
        <f t="shared" si="2"/>
        <v>0.1646860474549996</v>
      </c>
      <c r="Q12" s="238">
        <f t="shared" si="3"/>
        <v>3.4746193272322048E-2</v>
      </c>
      <c r="R12" s="267" t="s">
        <v>281</v>
      </c>
      <c r="S12" s="263">
        <f>VLOOKUP(A12,'100561'!B$3:O$19,14,0)</f>
        <v>4.7396860474549998</v>
      </c>
      <c r="T12" s="268">
        <f t="shared" si="4"/>
        <v>-3.139525450004399E-4</v>
      </c>
    </row>
    <row r="13" spans="1:20" ht="27" customHeight="1">
      <c r="A13" s="174" t="str">
        <f t="shared" si="0"/>
        <v>ZGSP17373743451ABA000</v>
      </c>
      <c r="B13" s="269">
        <v>11</v>
      </c>
      <c r="C13" s="269" t="s">
        <v>208</v>
      </c>
      <c r="D13" s="269">
        <v>10</v>
      </c>
      <c r="E13" s="269" t="s">
        <v>151</v>
      </c>
      <c r="F13" s="269">
        <v>100561</v>
      </c>
      <c r="G13" s="269" t="s">
        <v>141</v>
      </c>
      <c r="H13" s="269" t="s">
        <v>152</v>
      </c>
      <c r="I13" s="269">
        <v>13.22</v>
      </c>
      <c r="J13" s="269">
        <v>1</v>
      </c>
      <c r="K13" s="272">
        <v>43922</v>
      </c>
      <c r="L13" s="269">
        <v>0</v>
      </c>
      <c r="M13" s="175">
        <f>VLOOKUP(G13,'Bajajsons UTR 01.09.2020'!$B$154:$D$155,3,0)</f>
        <v>13.215360146480357</v>
      </c>
      <c r="N13" s="176">
        <f t="shared" si="5"/>
        <v>-4.6398535196434665E-3</v>
      </c>
      <c r="O13" s="176">
        <f>VLOOKUP(G13,'Bajajsons UTR 01.09.2020'!$B$154:$F$155,5,0)</f>
        <v>13.369452956433134</v>
      </c>
      <c r="P13" s="176">
        <f t="shared" si="2"/>
        <v>0.14945295643313372</v>
      </c>
      <c r="Q13" s="238">
        <f t="shared" si="3"/>
        <v>1.1309033940549662E-2</v>
      </c>
      <c r="R13" s="267" t="s">
        <v>281</v>
      </c>
      <c r="S13" s="263">
        <f>VLOOKUP(A13,'100561'!B$3:O$19,14,0)</f>
        <v>13.215360146480357</v>
      </c>
      <c r="T13" s="268">
        <f t="shared" si="4"/>
        <v>-4.6398535196434665E-3</v>
      </c>
    </row>
    <row r="14" spans="1:20" ht="27" customHeight="1">
      <c r="A14" s="174" t="str">
        <f t="shared" si="0"/>
        <v>ZHOE17375150353-AAT-0000</v>
      </c>
      <c r="B14" s="269">
        <v>12</v>
      </c>
      <c r="C14" s="269" t="s">
        <v>209</v>
      </c>
      <c r="D14" s="269">
        <v>80</v>
      </c>
      <c r="E14" s="269" t="s">
        <v>153</v>
      </c>
      <c r="F14" s="269">
        <v>100561</v>
      </c>
      <c r="G14" s="269" t="s">
        <v>213</v>
      </c>
      <c r="H14" s="269" t="s">
        <v>212</v>
      </c>
      <c r="I14" s="269">
        <v>13.39</v>
      </c>
      <c r="J14" s="269">
        <v>1</v>
      </c>
      <c r="K14" s="272">
        <v>43922</v>
      </c>
      <c r="L14" s="269">
        <v>0</v>
      </c>
      <c r="M14" s="175">
        <f>VLOOKUP(G14,'Bajajsons UTR 01.09.2020'!B$48:V$148,21,0)</f>
        <v>13.388368248360045</v>
      </c>
      <c r="N14" s="176">
        <f t="shared" ref="N14:N15" si="6">M14-I14</f>
        <v>-1.6317516399553256E-3</v>
      </c>
      <c r="O14" s="176">
        <f>VLOOKUP(G14,'Bajajsons UTR 01.09.2020'!B$48:AI$148,34,0)</f>
        <v>13.878532012874151</v>
      </c>
      <c r="P14" s="176">
        <f t="shared" si="2"/>
        <v>0.48853201287415082</v>
      </c>
      <c r="Q14" s="238">
        <f t="shared" si="3"/>
        <v>3.6489287104423021E-2</v>
      </c>
      <c r="R14" s="267" t="s">
        <v>281</v>
      </c>
      <c r="S14" s="263">
        <f>VLOOKUP(A14,'100561'!B$3:O$19,14,0)</f>
        <v>13.388368248360045</v>
      </c>
      <c r="T14" s="268">
        <f t="shared" si="4"/>
        <v>-1.6317516399553256E-3</v>
      </c>
    </row>
    <row r="15" spans="1:20" ht="27" customHeight="1">
      <c r="A15" s="174" t="str">
        <f t="shared" si="0"/>
        <v>ZNGC17377743451ABA000</v>
      </c>
      <c r="B15" s="269">
        <v>13</v>
      </c>
      <c r="C15" s="269" t="s">
        <v>210</v>
      </c>
      <c r="D15" s="269">
        <v>10</v>
      </c>
      <c r="E15" s="269" t="s">
        <v>158</v>
      </c>
      <c r="F15" s="269">
        <v>100561</v>
      </c>
      <c r="G15" s="269" t="s">
        <v>141</v>
      </c>
      <c r="H15" s="269" t="s">
        <v>152</v>
      </c>
      <c r="I15" s="269">
        <v>13.44</v>
      </c>
      <c r="J15" s="269">
        <v>1</v>
      </c>
      <c r="K15" s="272">
        <v>43922</v>
      </c>
      <c r="L15" s="269">
        <v>0</v>
      </c>
      <c r="M15" s="175">
        <f>VLOOKUP(G15,'Bajajsons UTR 01.09.2020'!$B$158:$D$160,3,0)</f>
        <v>13.435360146480356</v>
      </c>
      <c r="N15" s="176">
        <f t="shared" si="6"/>
        <v>-4.6398535196434665E-3</v>
      </c>
      <c r="O15" s="176">
        <f>VLOOKUP(G15,'Bajajsons UTR 01.09.2020'!$B$158:$F$160,5,0)</f>
        <v>13.589452956433133</v>
      </c>
      <c r="P15" s="176">
        <f t="shared" ref="P15" si="7">O15-I15</f>
        <v>0.14945295643313372</v>
      </c>
      <c r="Q15" s="238">
        <f t="shared" ref="Q15" si="8">P15/M15</f>
        <v>1.112385189557317E-2</v>
      </c>
      <c r="R15" s="267" t="s">
        <v>281</v>
      </c>
      <c r="S15" s="263">
        <f>VLOOKUP(A15,'100561'!B$3:O$19,14,0)</f>
        <v>13.435360146480356</v>
      </c>
      <c r="T15" s="268">
        <f t="shared" si="4"/>
        <v>-4.6398535196434665E-3</v>
      </c>
    </row>
    <row r="16" spans="1:20" ht="27" customHeight="1">
      <c r="A16" s="174" t="str">
        <f t="shared" si="0"/>
        <v>ZGSP17373750353AAT000</v>
      </c>
      <c r="B16" s="269">
        <v>14</v>
      </c>
      <c r="C16" s="269" t="s">
        <v>208</v>
      </c>
      <c r="D16" s="269">
        <v>20</v>
      </c>
      <c r="E16" s="269" t="s">
        <v>151</v>
      </c>
      <c r="F16" s="269">
        <v>100561</v>
      </c>
      <c r="G16" s="269" t="s">
        <v>211</v>
      </c>
      <c r="H16" s="269" t="s">
        <v>212</v>
      </c>
      <c r="I16" s="269">
        <v>13.66</v>
      </c>
      <c r="J16" s="269">
        <v>1</v>
      </c>
      <c r="K16" s="272">
        <v>43922</v>
      </c>
      <c r="L16" s="269">
        <v>0</v>
      </c>
      <c r="M16" s="175">
        <f>VLOOKUP(G16,'Bajajsons UTR 01.09.2020'!$B$154:$D$155,3,0)</f>
        <v>13.658368248360045</v>
      </c>
      <c r="N16" s="176">
        <f t="shared" ref="N16:N19" si="9">M16-I16</f>
        <v>-1.6317516399553256E-3</v>
      </c>
      <c r="O16" s="176">
        <f>VLOOKUP(G16,'Bajajsons UTR 01.09.2020'!$B$154:$F$155,5,0)</f>
        <v>14.148532012874151</v>
      </c>
      <c r="P16" s="176">
        <f>O16-I16</f>
        <v>0.48853201287415082</v>
      </c>
      <c r="Q16" s="238">
        <f>P16/M16</f>
        <v>3.5767963199616372E-2</v>
      </c>
      <c r="R16" s="267" t="s">
        <v>281</v>
      </c>
      <c r="S16" s="263">
        <f>VLOOKUP(A16,'100561'!B$3:O$19,14,0)</f>
        <v>13.658368248360045</v>
      </c>
      <c r="T16" s="268">
        <f t="shared" si="4"/>
        <v>-1.6317516399553256E-3</v>
      </c>
    </row>
    <row r="17" spans="1:20" ht="27" customHeight="1">
      <c r="A17" s="174" t="str">
        <f t="shared" si="0"/>
        <v>ZNGC17377750353AAT000</v>
      </c>
      <c r="B17" s="269">
        <v>15</v>
      </c>
      <c r="C17" s="269" t="s">
        <v>210</v>
      </c>
      <c r="D17" s="269">
        <v>20</v>
      </c>
      <c r="E17" s="269" t="s">
        <v>158</v>
      </c>
      <c r="F17" s="269">
        <v>100561</v>
      </c>
      <c r="G17" s="269" t="s">
        <v>211</v>
      </c>
      <c r="H17" s="269" t="s">
        <v>212</v>
      </c>
      <c r="I17" s="269">
        <v>13.77</v>
      </c>
      <c r="J17" s="269">
        <v>1</v>
      </c>
      <c r="K17" s="272">
        <v>43922</v>
      </c>
      <c r="L17" s="269">
        <v>0</v>
      </c>
      <c r="M17" s="175">
        <f>VLOOKUP(G17,'Bajajsons UTR 01.09.2020'!$B$158:$D$160,3,0)</f>
        <v>13.768368248360046</v>
      </c>
      <c r="N17" s="176">
        <f t="shared" si="9"/>
        <v>-1.6317516399535492E-3</v>
      </c>
      <c r="O17" s="176">
        <f>VLOOKUP(G17,'Bajajsons UTR 01.09.2020'!$B$158:$F$160,5,0)</f>
        <v>14.258532012874152</v>
      </c>
      <c r="P17" s="176">
        <f t="shared" ref="P17:P18" si="10">O17-I17</f>
        <v>0.4885320128741526</v>
      </c>
      <c r="Q17" s="238">
        <f t="shared" ref="Q17:Q18" si="11">P17/M17</f>
        <v>3.5482201235599704E-2</v>
      </c>
      <c r="R17" s="267" t="s">
        <v>281</v>
      </c>
      <c r="S17" s="263">
        <f>VLOOKUP(A17,'100561'!B$3:O$19,14,0)</f>
        <v>13.768368248360046</v>
      </c>
      <c r="T17" s="268">
        <f t="shared" si="4"/>
        <v>-1.6317516399535492E-3</v>
      </c>
    </row>
    <row r="18" spans="1:20" ht="27" customHeight="1">
      <c r="A18" s="174" t="str">
        <f t="shared" si="0"/>
        <v>ZNGC17377743451AAF400</v>
      </c>
      <c r="B18" s="269">
        <v>16</v>
      </c>
      <c r="C18" s="269" t="s">
        <v>210</v>
      </c>
      <c r="D18" s="269">
        <v>30</v>
      </c>
      <c r="E18" s="269" t="s">
        <v>158</v>
      </c>
      <c r="F18" s="269">
        <v>100561</v>
      </c>
      <c r="G18" s="269" t="s">
        <v>238</v>
      </c>
      <c r="H18" s="269" t="s">
        <v>227</v>
      </c>
      <c r="I18" s="269">
        <v>25.72</v>
      </c>
      <c r="J18" s="269">
        <v>1</v>
      </c>
      <c r="K18" s="272">
        <v>43922</v>
      </c>
      <c r="L18" s="269">
        <v>0</v>
      </c>
      <c r="M18" s="175">
        <f>VLOOKUP(G18,'Bajajsons UTR 01.09.2020'!$B$158:$D$160,3,0)</f>
        <v>25.71842170921747</v>
      </c>
      <c r="N18" s="176">
        <f t="shared" si="9"/>
        <v>-1.5782907825290238E-3</v>
      </c>
      <c r="O18" s="176">
        <f>VLOOKUP(G18,'Bajajsons UTR 01.09.2020'!$B$158:$F$160,5,0)</f>
        <v>26.062624502723203</v>
      </c>
      <c r="P18" s="176">
        <f t="shared" si="10"/>
        <v>0.34262450272320422</v>
      </c>
      <c r="Q18" s="238">
        <f t="shared" si="11"/>
        <v>1.3322143426880964E-2</v>
      </c>
      <c r="R18" s="267" t="s">
        <v>281</v>
      </c>
      <c r="S18" s="263">
        <f>VLOOKUP(A18,'100561'!B$3:O$19,14,0)</f>
        <v>25.71842170921747</v>
      </c>
      <c r="T18" s="268">
        <f t="shared" si="4"/>
        <v>-1.5782907825290238E-3</v>
      </c>
    </row>
    <row r="19" spans="1:20" ht="27" customHeight="1">
      <c r="A19" s="174" t="str">
        <f t="shared" si="0"/>
        <v>ZHOE1901071450A-ACK-0000</v>
      </c>
      <c r="B19" s="269">
        <v>17</v>
      </c>
      <c r="C19" s="269" t="s">
        <v>252</v>
      </c>
      <c r="D19" s="269">
        <v>10</v>
      </c>
      <c r="E19" s="269" t="s">
        <v>153</v>
      </c>
      <c r="F19" s="269">
        <v>100561</v>
      </c>
      <c r="G19" s="269" t="s">
        <v>253</v>
      </c>
      <c r="H19" s="269" t="s">
        <v>254</v>
      </c>
      <c r="I19" s="269">
        <v>30.6</v>
      </c>
      <c r="J19" s="269">
        <v>1</v>
      </c>
      <c r="K19" s="272">
        <v>43922</v>
      </c>
      <c r="L19" s="269">
        <v>0</v>
      </c>
      <c r="M19" s="175">
        <f>VLOOKUP(G19,'Bajajsons UTR 01.09.2020'!B$48:V$148,21,0)</f>
        <v>30.597902294568868</v>
      </c>
      <c r="N19" s="176">
        <f t="shared" si="9"/>
        <v>-2.0977054311330789E-3</v>
      </c>
      <c r="O19" s="176">
        <f>VLOOKUP(G19,'Bajajsons UTR 01.09.2020'!B$48:AI$148,34,0)</f>
        <v>31.173902294568869</v>
      </c>
      <c r="P19" s="176">
        <f>O19-I19</f>
        <v>0.57390229456886743</v>
      </c>
      <c r="Q19" s="238">
        <f>P19/M19</f>
        <v>1.8756262734740976E-2</v>
      </c>
      <c r="R19" s="267" t="s">
        <v>281</v>
      </c>
      <c r="S19" s="263">
        <f>VLOOKUP(A19,'100561'!B$3:O$19,14,0)</f>
        <v>30.597902294568868</v>
      </c>
      <c r="T19" s="268">
        <f t="shared" si="4"/>
        <v>-2.0977054311330789E-3</v>
      </c>
    </row>
  </sheetData>
  <autoFilter ref="A2:T2" xr:uid="{00000000-0009-0000-0000-000014000000}">
    <sortState ref="A3:T41">
      <sortCondition ref="S2"/>
    </sortState>
  </autoFilter>
  <pageMargins left="0.75" right="0.75" top="1" bottom="1" header="0.5" footer="0.5"/>
  <pageSetup paperSize="8" scale="95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3.2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FS160"/>
  <sheetViews>
    <sheetView showZeros="0" view="pageBreakPreview" topLeftCell="A22" zoomScale="40" zoomScaleNormal="36" zoomScaleSheetLayoutView="40" workbookViewId="0">
      <selection activeCell="M40" sqref="M40"/>
    </sheetView>
  </sheetViews>
  <sheetFormatPr defaultColWidth="9.109375" defaultRowHeight="13.2"/>
  <cols>
    <col min="1" max="1" width="8.33203125" style="254" customWidth="1"/>
    <col min="2" max="2" width="42.33203125" style="254" customWidth="1"/>
    <col min="3" max="3" width="34.6640625" style="254" customWidth="1"/>
    <col min="4" max="4" width="17.5546875" style="254" customWidth="1"/>
    <col min="5" max="5" width="17.33203125" style="254" customWidth="1"/>
    <col min="6" max="6" width="37.33203125" style="254" bestFit="1" customWidth="1"/>
    <col min="7" max="7" width="45.109375" style="254" bestFit="1" customWidth="1"/>
    <col min="8" max="8" width="34.44140625" style="254" customWidth="1"/>
    <col min="9" max="9" width="28.33203125" style="254" customWidth="1"/>
    <col min="10" max="10" width="18.88671875" style="254" customWidth="1"/>
    <col min="11" max="11" width="15.109375" style="254" customWidth="1"/>
    <col min="12" max="12" width="13" style="254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9.88671875" style="179" bestFit="1" customWidth="1"/>
    <col min="19" max="19" width="10.109375" style="179" bestFit="1" customWidth="1"/>
    <col min="20" max="20" width="12" style="179" bestFit="1" customWidth="1"/>
    <col min="21" max="21" width="30.109375" style="179" bestFit="1" customWidth="1"/>
    <col min="22" max="22" width="19.44140625" style="179" customWidth="1"/>
    <col min="23" max="23" width="15.109375" style="254" customWidth="1"/>
    <col min="24" max="24" width="6" style="254" customWidth="1"/>
    <col min="25" max="30" width="15.109375" style="179" customWidth="1"/>
    <col min="31" max="31" width="8.3320312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254" customWidth="1"/>
    <col min="38" max="38" width="19.109375" style="254" bestFit="1" customWidth="1"/>
    <col min="39" max="39" width="14.44140625" style="254" bestFit="1" customWidth="1"/>
    <col min="40" max="40" width="3" style="254" customWidth="1"/>
    <col min="41" max="42" width="9.109375" style="254"/>
    <col min="43" max="43" width="23" style="254" customWidth="1"/>
    <col min="44" max="44" width="12.44140625" style="254" bestFit="1" customWidth="1"/>
    <col min="45" max="175" width="9.109375" style="254"/>
    <col min="176" max="16384" width="9.109375" style="43"/>
  </cols>
  <sheetData>
    <row r="1" spans="1:39" s="3" customFormat="1" ht="58.5" customHeight="1">
      <c r="A1" s="86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86" t="s">
        <v>269</v>
      </c>
      <c r="M1" s="86"/>
      <c r="N1" s="2"/>
      <c r="O1" s="8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277</v>
      </c>
      <c r="D8" s="501"/>
      <c r="E8" s="502"/>
      <c r="F8" s="84"/>
      <c r="G8" s="13"/>
      <c r="H8" s="503" t="str">
        <f>"REVISED WEF-"&amp;$L$1</f>
        <v>REVISED WEF-01.09.2020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250" t="s">
        <v>4</v>
      </c>
      <c r="C9" s="250" t="s">
        <v>5</v>
      </c>
      <c r="D9" s="496" t="s">
        <v>6</v>
      </c>
      <c r="E9" s="497"/>
      <c r="F9" s="12"/>
      <c r="G9" s="18"/>
      <c r="H9" s="250" t="s">
        <v>5</v>
      </c>
      <c r="I9" s="250" t="s">
        <v>6</v>
      </c>
      <c r="J9" s="12"/>
      <c r="K9" s="250" t="s">
        <v>7</v>
      </c>
      <c r="L9" s="12"/>
      <c r="M9" s="14"/>
      <c r="N9" s="18"/>
      <c r="O9" s="498" t="s">
        <v>8</v>
      </c>
      <c r="P9" s="498"/>
      <c r="Q9" s="498"/>
      <c r="R9" s="75"/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251">
        <v>48.6</v>
      </c>
      <c r="D10" s="459">
        <f>+C10-1</f>
        <v>47.6</v>
      </c>
      <c r="E10" s="461"/>
      <c r="F10" s="85"/>
      <c r="G10" s="24"/>
      <c r="H10" s="251">
        <v>51.6</v>
      </c>
      <c r="I10" s="251">
        <f>+H10-1</f>
        <v>50.6</v>
      </c>
      <c r="J10" s="25"/>
      <c r="K10" s="251">
        <f t="shared" ref="K10:K15" si="0">H10-C10</f>
        <v>3</v>
      </c>
      <c r="L10" s="197"/>
      <c r="M10" s="35"/>
      <c r="N10" s="29"/>
      <c r="O10" s="258" t="s">
        <v>10</v>
      </c>
      <c r="P10" s="258" t="s">
        <v>11</v>
      </c>
      <c r="Q10" s="258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251">
        <v>47.6</v>
      </c>
      <c r="D11" s="459">
        <f>+C11-1</f>
        <v>46.6</v>
      </c>
      <c r="E11" s="461"/>
      <c r="F11" s="85"/>
      <c r="G11" s="24"/>
      <c r="H11" s="251">
        <v>50.6</v>
      </c>
      <c r="I11" s="251">
        <f>+H11-1</f>
        <v>49.6</v>
      </c>
      <c r="J11" s="25"/>
      <c r="K11" s="251">
        <f t="shared" si="0"/>
        <v>3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251">
        <v>47.1</v>
      </c>
      <c r="D12" s="459">
        <f>+C12-1</f>
        <v>46.1</v>
      </c>
      <c r="E12" s="461"/>
      <c r="F12" s="85"/>
      <c r="G12" s="24"/>
      <c r="H12" s="251">
        <v>50.1</v>
      </c>
      <c r="I12" s="251">
        <f>+H12-1</f>
        <v>49.1</v>
      </c>
      <c r="J12" s="25"/>
      <c r="K12" s="251">
        <f t="shared" si="0"/>
        <v>3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22.31</v>
      </c>
      <c r="D13" s="460"/>
      <c r="E13" s="461"/>
      <c r="F13" s="203"/>
      <c r="G13" s="204"/>
      <c r="H13" s="459">
        <v>22.31</v>
      </c>
      <c r="I13" s="461"/>
      <c r="J13" s="25"/>
      <c r="K13" s="251">
        <f t="shared" si="0"/>
        <v>0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21.87</v>
      </c>
      <c r="D14" s="460"/>
      <c r="E14" s="461"/>
      <c r="F14" s="203"/>
      <c r="G14" s="204"/>
      <c r="H14" s="459">
        <v>21.87</v>
      </c>
      <c r="I14" s="461"/>
      <c r="J14" s="25"/>
      <c r="K14" s="251">
        <f t="shared" si="0"/>
        <v>0</v>
      </c>
      <c r="L14" s="195"/>
      <c r="M14" s="196"/>
      <c r="N14" s="196"/>
      <c r="O14" s="252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53.533333333333331</v>
      </c>
      <c r="D15" s="460"/>
      <c r="E15" s="461"/>
      <c r="F15" s="203"/>
      <c r="G15" s="204"/>
      <c r="H15" s="459">
        <v>56.53</v>
      </c>
      <c r="I15" s="461"/>
      <c r="J15" s="25"/>
      <c r="K15" s="251">
        <f t="shared" si="0"/>
        <v>2.9966666666666697</v>
      </c>
      <c r="L15" s="195"/>
      <c r="M15" s="196"/>
      <c r="N15" s="196"/>
      <c r="O15" s="252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61.55</v>
      </c>
      <c r="D16" s="460"/>
      <c r="E16" s="461"/>
      <c r="F16" s="203"/>
      <c r="G16" s="204"/>
      <c r="H16" s="459">
        <f>C16+K16</f>
        <v>63.05</v>
      </c>
      <c r="I16" s="461"/>
      <c r="J16" s="25"/>
      <c r="K16" s="251">
        <v>1.5</v>
      </c>
      <c r="L16" s="195"/>
      <c r="M16" s="196"/>
      <c r="N16" s="196"/>
      <c r="O16" s="252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259"/>
      <c r="X16" s="259"/>
      <c r="Y16" s="259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259"/>
    </row>
    <row r="17" spans="1:39" s="20" customFormat="1" ht="27.6">
      <c r="B17" s="22" t="s">
        <v>89</v>
      </c>
      <c r="C17" s="459">
        <v>14.8</v>
      </c>
      <c r="D17" s="460"/>
      <c r="E17" s="461"/>
      <c r="G17" s="202"/>
      <c r="H17" s="459">
        <f>+C17+K17</f>
        <v>14.8</v>
      </c>
      <c r="I17" s="461"/>
      <c r="J17" s="25"/>
      <c r="K17" s="251"/>
      <c r="L17" s="195"/>
      <c r="M17" s="196"/>
      <c r="N17" s="196"/>
      <c r="O17" s="234" t="s">
        <v>93</v>
      </c>
      <c r="P17" s="257">
        <v>0.38440999999999997</v>
      </c>
      <c r="Q17" s="257">
        <v>0.38440999999999997</v>
      </c>
      <c r="R17" s="183"/>
      <c r="S17" s="144"/>
      <c r="T17" s="144"/>
      <c r="U17" s="99"/>
      <c r="V17" s="259"/>
      <c r="W17" s="259"/>
      <c r="X17" s="259"/>
      <c r="Y17" s="259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259"/>
    </row>
    <row r="18" spans="1:39" s="20" customFormat="1" ht="27.6">
      <c r="B18" s="22" t="s">
        <v>110</v>
      </c>
      <c r="C18" s="459">
        <v>15</v>
      </c>
      <c r="D18" s="460"/>
      <c r="E18" s="461"/>
      <c r="F18" s="85"/>
      <c r="G18" s="24"/>
      <c r="H18" s="459">
        <f>C18+K18</f>
        <v>15</v>
      </c>
      <c r="I18" s="461"/>
      <c r="J18" s="25"/>
      <c r="K18" s="251"/>
      <c r="L18" s="26"/>
      <c r="M18" s="109"/>
      <c r="N18" s="109"/>
      <c r="O18" s="234" t="s">
        <v>220</v>
      </c>
      <c r="P18" s="146">
        <v>0.68500329000000004</v>
      </c>
      <c r="Q18" s="146">
        <v>0.68500329000000004</v>
      </c>
      <c r="R18" s="184"/>
      <c r="S18" s="109"/>
      <c r="T18" s="109"/>
      <c r="U18" s="110">
        <v>0.71660000000000001</v>
      </c>
      <c r="V18" s="259"/>
      <c r="W18" s="259"/>
      <c r="X18" s="259"/>
      <c r="Y18" s="259"/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259"/>
    </row>
    <row r="19" spans="1:39" s="20" customFormat="1" ht="27.6">
      <c r="B19" s="22" t="s">
        <v>68</v>
      </c>
      <c r="C19" s="459">
        <v>1.05</v>
      </c>
      <c r="D19" s="460"/>
      <c r="E19" s="461"/>
      <c r="F19" s="85"/>
      <c r="G19" s="24"/>
      <c r="H19" s="459">
        <f>+C19+K19</f>
        <v>1.05</v>
      </c>
      <c r="I19" s="461"/>
      <c r="J19" s="25"/>
      <c r="K19" s="251"/>
      <c r="L19" s="26"/>
      <c r="M19" s="109"/>
      <c r="N19" s="126"/>
      <c r="O19" s="235" t="s">
        <v>260</v>
      </c>
      <c r="P19" s="231">
        <v>3.5250000000000004</v>
      </c>
      <c r="Q19" s="231">
        <v>3.5350000000000001</v>
      </c>
      <c r="R19" s="111"/>
      <c r="S19" s="109"/>
      <c r="T19" s="109">
        <v>3.62</v>
      </c>
      <c r="U19" s="110"/>
      <c r="V19" s="109"/>
      <c r="W19" s="109"/>
      <c r="X19" s="109"/>
      <c r="Y19" s="109"/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259"/>
    </row>
    <row r="20" spans="1:39" s="20" customFormat="1" ht="27.6">
      <c r="B20" s="22" t="s">
        <v>69</v>
      </c>
      <c r="C20" s="459">
        <v>0.36699999999999999</v>
      </c>
      <c r="D20" s="460"/>
      <c r="E20" s="461"/>
      <c r="F20" s="85"/>
      <c r="G20" s="24"/>
      <c r="H20" s="459">
        <f>+C20+K20</f>
        <v>0.36699999999999999</v>
      </c>
      <c r="I20" s="461"/>
      <c r="J20" s="25"/>
      <c r="K20" s="92"/>
      <c r="L20" s="26"/>
      <c r="M20" s="109"/>
      <c r="N20" s="126"/>
      <c r="O20" s="236" t="s">
        <v>261</v>
      </c>
      <c r="P20" s="231">
        <v>2.2349999999999999</v>
      </c>
      <c r="Q20" s="231">
        <v>2.2450000000000001</v>
      </c>
      <c r="R20" s="111"/>
      <c r="S20" s="109">
        <v>3.47</v>
      </c>
      <c r="T20" s="109">
        <v>3.43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259"/>
    </row>
    <row r="21" spans="1:39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14.03</v>
      </c>
      <c r="Q21" s="231">
        <v>14.03</v>
      </c>
      <c r="R21" s="111"/>
      <c r="S21" s="109">
        <v>2.25</v>
      </c>
      <c r="T21" s="109">
        <v>2.23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259"/>
    </row>
    <row r="22" spans="1:39" s="20" customFormat="1" ht="27.6">
      <c r="B22" s="22" t="s">
        <v>243</v>
      </c>
      <c r="C22" s="459">
        <v>106.82</v>
      </c>
      <c r="D22" s="460"/>
      <c r="E22" s="461"/>
      <c r="F22" s="85"/>
      <c r="G22" s="24"/>
      <c r="H22" s="459">
        <f>C22+K22</f>
        <v>108.32</v>
      </c>
      <c r="I22" s="461"/>
      <c r="J22" s="25"/>
      <c r="K22" s="251">
        <v>1.5</v>
      </c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110"/>
      <c r="V22" s="109"/>
      <c r="W22" s="109"/>
      <c r="X22" s="109"/>
      <c r="Y22" s="109"/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259"/>
    </row>
    <row r="23" spans="1:39" s="20" customFormat="1" ht="27.6">
      <c r="B23" s="194" t="s">
        <v>232</v>
      </c>
      <c r="C23" s="459">
        <v>73.359999999999985</v>
      </c>
      <c r="D23" s="460"/>
      <c r="E23" s="461"/>
      <c r="F23" s="85"/>
      <c r="G23" s="24"/>
      <c r="H23" s="459">
        <f>C23+K23</f>
        <v>74.859999999999985</v>
      </c>
      <c r="I23" s="461"/>
      <c r="J23" s="180"/>
      <c r="K23" s="251">
        <v>1.5</v>
      </c>
      <c r="L23" s="26"/>
      <c r="M23" s="109"/>
      <c r="N23" s="126"/>
      <c r="O23" s="124"/>
      <c r="P23" s="109"/>
      <c r="Q23" s="111"/>
      <c r="R23" s="111"/>
      <c r="S23" s="109"/>
      <c r="T23" s="109"/>
      <c r="U23" s="110"/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259"/>
    </row>
    <row r="24" spans="1:39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251" t="s">
        <v>122</v>
      </c>
      <c r="I24" s="251" t="s">
        <v>109</v>
      </c>
      <c r="J24" s="251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109"/>
      <c r="X24" s="109"/>
      <c r="Y24" s="109"/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259"/>
    </row>
    <row r="25" spans="1:39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s="16" customFormat="1" ht="56.25" customHeight="1">
      <c r="A29" s="11"/>
      <c r="B29" s="12"/>
      <c r="C29" s="495" t="str">
        <f>C8</f>
        <v>Existing WEF-  01.04.2020</v>
      </c>
      <c r="D29" s="495"/>
      <c r="E29" s="495"/>
      <c r="F29" s="84"/>
      <c r="G29" s="13"/>
      <c r="H29" s="495" t="str">
        <f>"REVISED WEF-"&amp;$L$1</f>
        <v>REVISED WEF-01.09.2020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s="16" customFormat="1" ht="100.5" customHeight="1">
      <c r="A30" s="11"/>
      <c r="B30" s="250" t="s">
        <v>4</v>
      </c>
      <c r="C30" s="250" t="s">
        <v>5</v>
      </c>
      <c r="D30" s="496" t="s">
        <v>6</v>
      </c>
      <c r="E30" s="497"/>
      <c r="F30" s="12"/>
      <c r="G30" s="18"/>
      <c r="H30" s="250" t="s">
        <v>5</v>
      </c>
      <c r="I30" s="250" t="s">
        <v>6</v>
      </c>
      <c r="J30" s="12"/>
      <c r="K30" s="250" t="s">
        <v>7</v>
      </c>
      <c r="L30" s="12"/>
      <c r="M30" s="155"/>
      <c r="N30" s="96"/>
      <c r="O30" s="498" t="s">
        <v>8</v>
      </c>
      <c r="P30" s="498"/>
      <c r="Q30" s="498"/>
      <c r="R30" s="75"/>
      <c r="S30" s="75"/>
      <c r="T30" s="75"/>
      <c r="U30" s="93"/>
      <c r="V30" s="93"/>
      <c r="W30" s="94"/>
      <c r="X30" s="94"/>
      <c r="Y30" s="95"/>
      <c r="Z30" s="96"/>
      <c r="AA30" s="96"/>
      <c r="AB30" s="96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spans="1:39" s="20" customFormat="1" ht="63">
      <c r="B31" s="194" t="s">
        <v>9</v>
      </c>
      <c r="C31" s="251">
        <v>48.6</v>
      </c>
      <c r="D31" s="459">
        <f>+C31-1</f>
        <v>47.6</v>
      </c>
      <c r="E31" s="461"/>
      <c r="F31" s="85"/>
      <c r="G31" s="24"/>
      <c r="H31" s="92">
        <f>+H10*$H$25</f>
        <v>51.6</v>
      </c>
      <c r="I31" s="251">
        <f>+H31-1</f>
        <v>50.6</v>
      </c>
      <c r="J31" s="25"/>
      <c r="K31" s="251">
        <f t="shared" ref="K31:K36" si="1">H31-C31</f>
        <v>3</v>
      </c>
      <c r="L31" s="26"/>
      <c r="M31" s="156"/>
      <c r="N31" s="93"/>
      <c r="O31" s="258" t="s">
        <v>10</v>
      </c>
      <c r="P31" s="258" t="s">
        <v>11</v>
      </c>
      <c r="Q31" s="258" t="s">
        <v>12</v>
      </c>
      <c r="R31" s="76"/>
      <c r="S31" s="76"/>
      <c r="T31" s="76"/>
      <c r="U31" s="93"/>
      <c r="V31" s="93"/>
      <c r="W31" s="97"/>
      <c r="X31" s="98"/>
      <c r="Y31" s="99"/>
      <c r="Z31" s="93"/>
      <c r="AA31" s="93"/>
      <c r="AB31" s="93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spans="1:39" s="20" customFormat="1" ht="27.6">
      <c r="B32" s="194" t="s">
        <v>13</v>
      </c>
      <c r="C32" s="251">
        <v>47.6</v>
      </c>
      <c r="D32" s="459">
        <f>+C32-1</f>
        <v>46.6</v>
      </c>
      <c r="E32" s="461"/>
      <c r="F32" s="85"/>
      <c r="G32" s="24"/>
      <c r="H32" s="92">
        <f>+H11*$H$25</f>
        <v>50.6</v>
      </c>
      <c r="I32" s="251">
        <f>+H32-1</f>
        <v>49.6</v>
      </c>
      <c r="J32" s="25"/>
      <c r="K32" s="251">
        <f t="shared" si="1"/>
        <v>3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77"/>
      <c r="T32" s="77"/>
      <c r="U32" s="93"/>
      <c r="V32" s="93"/>
      <c r="W32" s="97"/>
      <c r="X32" s="100"/>
      <c r="Y32" s="99"/>
      <c r="Z32" s="93"/>
      <c r="AA32" s="93"/>
      <c r="AB32" s="93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spans="1:175" s="20" customFormat="1" ht="27.6">
      <c r="B33" s="194" t="s">
        <v>15</v>
      </c>
      <c r="C33" s="251">
        <v>47.1</v>
      </c>
      <c r="D33" s="459">
        <f>+C33-1</f>
        <v>46.1</v>
      </c>
      <c r="E33" s="461"/>
      <c r="F33" s="85"/>
      <c r="G33" s="24"/>
      <c r="H33" s="92">
        <f>+H12*$H$25</f>
        <v>50.1</v>
      </c>
      <c r="I33" s="251">
        <f>+H33-1</f>
        <v>49.1</v>
      </c>
      <c r="J33" s="25"/>
      <c r="K33" s="251">
        <f t="shared" si="1"/>
        <v>3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77"/>
      <c r="T33" s="77"/>
      <c r="U33" s="93"/>
      <c r="V33" s="93"/>
      <c r="W33" s="97"/>
      <c r="X33" s="100"/>
      <c r="Y33" s="99"/>
      <c r="Z33" s="93"/>
      <c r="AA33" s="93"/>
      <c r="AB33" s="93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175" s="20" customFormat="1" ht="27.6">
      <c r="B34" s="194" t="s">
        <v>19</v>
      </c>
      <c r="C34" s="459">
        <v>22.31</v>
      </c>
      <c r="D34" s="460"/>
      <c r="E34" s="461"/>
      <c r="F34" s="85"/>
      <c r="G34" s="24"/>
      <c r="H34" s="459">
        <f>H13</f>
        <v>22.31</v>
      </c>
      <c r="I34" s="461"/>
      <c r="J34" s="25"/>
      <c r="K34" s="251">
        <f t="shared" si="1"/>
        <v>0</v>
      </c>
      <c r="L34" s="26"/>
      <c r="M34" s="259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78"/>
      <c r="T34" s="78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21.87</v>
      </c>
      <c r="D35" s="460"/>
      <c r="E35" s="461"/>
      <c r="F35" s="85"/>
      <c r="G35" s="24"/>
      <c r="H35" s="459">
        <f>H14</f>
        <v>21.87</v>
      </c>
      <c r="I35" s="461"/>
      <c r="J35" s="25"/>
      <c r="K35" s="251">
        <f t="shared" si="1"/>
        <v>0</v>
      </c>
      <c r="L35" s="26"/>
      <c r="M35" s="259"/>
      <c r="N35" s="93"/>
      <c r="O35" s="252" t="s">
        <v>20</v>
      </c>
      <c r="P35" s="91">
        <v>0.40980000000000005</v>
      </c>
      <c r="Q35" s="91">
        <f t="shared" si="2"/>
        <v>0.40980000000000005</v>
      </c>
      <c r="R35" s="78"/>
      <c r="S35" s="78"/>
      <c r="T35" s="78"/>
      <c r="U35" s="99"/>
      <c r="V35" s="99"/>
      <c r="W35" s="99"/>
      <c r="X35" s="99"/>
      <c r="Y35" s="93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53.533333333333331</v>
      </c>
      <c r="D36" s="460"/>
      <c r="E36" s="461"/>
      <c r="F36" s="85"/>
      <c r="G36" s="24"/>
      <c r="H36" s="459">
        <f>H15</f>
        <v>56.53</v>
      </c>
      <c r="I36" s="461"/>
      <c r="J36" s="25"/>
      <c r="K36" s="251">
        <f t="shared" si="1"/>
        <v>2.9966666666666697</v>
      </c>
      <c r="L36" s="26"/>
      <c r="M36" s="259"/>
      <c r="N36" s="93"/>
      <c r="O36" s="252" t="s">
        <v>22</v>
      </c>
      <c r="P36" s="91">
        <v>0.41270000000000001</v>
      </c>
      <c r="Q36" s="91">
        <f t="shared" si="2"/>
        <v>0.41270000000000001</v>
      </c>
      <c r="R36" s="78"/>
      <c r="S36" s="78"/>
      <c r="T36" s="78"/>
      <c r="U36" s="99"/>
      <c r="V36" s="99"/>
      <c r="W36" s="99"/>
      <c r="X36" s="99"/>
      <c r="Y36" s="93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61.55</v>
      </c>
      <c r="D37" s="460"/>
      <c r="E37" s="461"/>
      <c r="F37" s="85"/>
      <c r="G37" s="24"/>
      <c r="H37" s="459">
        <f>+H16*J25</f>
        <v>63.05</v>
      </c>
      <c r="I37" s="461"/>
      <c r="J37" s="25"/>
      <c r="K37" s="251">
        <f>+H37-C37</f>
        <v>1.5</v>
      </c>
      <c r="L37" s="26"/>
      <c r="M37" s="259"/>
      <c r="N37" s="93"/>
      <c r="O37" s="252" t="s">
        <v>24</v>
      </c>
      <c r="P37" s="91">
        <v>0.61160000000000003</v>
      </c>
      <c r="Q37" s="91">
        <f t="shared" si="2"/>
        <v>0.61160000000000003</v>
      </c>
      <c r="R37" s="78"/>
      <c r="S37" s="259"/>
      <c r="T37" s="259"/>
      <c r="U37" s="99"/>
      <c r="V37" s="259"/>
      <c r="W37" s="259"/>
      <c r="X37" s="259"/>
      <c r="Y37" s="259"/>
      <c r="Z37" s="99"/>
      <c r="AA37" s="161" t="s">
        <v>88</v>
      </c>
      <c r="AB37" s="161" t="s">
        <v>33</v>
      </c>
      <c r="AC37" s="161" t="s">
        <v>36</v>
      </c>
      <c r="AD37" s="103"/>
      <c r="AE37" s="104"/>
      <c r="AF37" s="105"/>
      <c r="AG37" s="105"/>
      <c r="AH37" s="105"/>
      <c r="AI37" s="99"/>
      <c r="AJ37" s="99"/>
      <c r="AK37" s="99"/>
      <c r="AL37" s="99"/>
      <c r="AM37" s="259"/>
    </row>
    <row r="38" spans="1:175" s="20" customFormat="1" ht="34.799999999999997">
      <c r="B38" s="22" t="s">
        <v>89</v>
      </c>
      <c r="C38" s="459">
        <v>14.8</v>
      </c>
      <c r="D38" s="460"/>
      <c r="E38" s="461"/>
      <c r="F38" s="85"/>
      <c r="G38" s="24"/>
      <c r="H38" s="459">
        <f>+C38+K38</f>
        <v>14.8</v>
      </c>
      <c r="I38" s="461"/>
      <c r="J38" s="25"/>
      <c r="K38" s="251"/>
      <c r="L38" s="26"/>
      <c r="M38" s="259"/>
      <c r="N38" s="109"/>
      <c r="O38" s="74" t="s">
        <v>93</v>
      </c>
      <c r="P38" s="134">
        <v>0.38440999999999997</v>
      </c>
      <c r="Q38" s="134">
        <f>Q17*Q25</f>
        <v>0.38440999999999997</v>
      </c>
      <c r="R38" s="181" t="s">
        <v>244</v>
      </c>
      <c r="S38" s="259"/>
      <c r="T38" s="259"/>
      <c r="U38" s="99"/>
      <c r="V38" s="259"/>
      <c r="W38" s="259"/>
      <c r="X38" s="259"/>
      <c r="Y38" s="259"/>
      <c r="Z38" s="99"/>
      <c r="AA38" s="162"/>
      <c r="AB38" s="162"/>
      <c r="AC38" s="162">
        <v>1</v>
      </c>
      <c r="AD38" s="103"/>
      <c r="AE38" s="102"/>
      <c r="AF38" s="105"/>
      <c r="AG38" s="105"/>
      <c r="AH38" s="105"/>
      <c r="AI38" s="99"/>
      <c r="AJ38" s="99"/>
      <c r="AK38" s="99"/>
      <c r="AL38" s="99"/>
      <c r="AM38" s="259"/>
    </row>
    <row r="39" spans="1:175" s="20" customFormat="1" ht="40.799999999999997">
      <c r="B39" s="22" t="s">
        <v>110</v>
      </c>
      <c r="C39" s="459">
        <v>15</v>
      </c>
      <c r="D39" s="460"/>
      <c r="E39" s="461"/>
      <c r="F39" s="85"/>
      <c r="G39" s="24"/>
      <c r="H39" s="459">
        <f>C39+K39</f>
        <v>15</v>
      </c>
      <c r="I39" s="461"/>
      <c r="J39" s="25"/>
      <c r="K39" s="251"/>
      <c r="L39" s="26"/>
      <c r="M39" s="259"/>
      <c r="N39" s="259"/>
      <c r="O39" s="74" t="s">
        <v>220</v>
      </c>
      <c r="P39" s="154">
        <v>0.68500329000000004</v>
      </c>
      <c r="Q39" s="154">
        <f>Q18*Q25</f>
        <v>0.68500329000000004</v>
      </c>
      <c r="R39" s="182" t="s">
        <v>245</v>
      </c>
      <c r="S39" s="512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102"/>
      <c r="AF39" s="105"/>
      <c r="AG39" s="105"/>
      <c r="AH39" s="105"/>
      <c r="AI39" s="99"/>
      <c r="AJ39" s="99"/>
      <c r="AK39" s="99"/>
      <c r="AL39" s="99"/>
      <c r="AM39" s="259"/>
    </row>
    <row r="40" spans="1:175" s="20" customFormat="1" ht="45.6">
      <c r="B40" s="22" t="s">
        <v>68</v>
      </c>
      <c r="C40" s="459">
        <v>1.05</v>
      </c>
      <c r="D40" s="460"/>
      <c r="E40" s="461"/>
      <c r="F40" s="85"/>
      <c r="G40" s="24"/>
      <c r="H40" s="459">
        <f>+C40+K40</f>
        <v>1.05</v>
      </c>
      <c r="I40" s="461"/>
      <c r="J40" s="25"/>
      <c r="K40" s="251"/>
      <c r="L40" s="26"/>
      <c r="M40" s="109"/>
      <c r="N40" s="119"/>
      <c r="O40" s="109"/>
      <c r="P40" s="109"/>
      <c r="Q40" s="109"/>
      <c r="R40" s="109"/>
      <c r="S40" s="259"/>
      <c r="T40" s="259"/>
      <c r="U40" s="99"/>
      <c r="V40" s="259"/>
      <c r="W40" s="259"/>
      <c r="X40" s="259"/>
      <c r="Y40" s="259"/>
      <c r="Z40" s="99"/>
      <c r="AA40" s="93"/>
      <c r="AB40" s="163" t="s">
        <v>86</v>
      </c>
      <c r="AC40" s="164">
        <f>1+(1*12.36%)+(1+1*12.36%)*2%</f>
        <v>1.146072</v>
      </c>
      <c r="AD40" s="93"/>
      <c r="AE40" s="93"/>
      <c r="AF40" s="105"/>
      <c r="AG40" s="105"/>
      <c r="AH40" s="105"/>
      <c r="AI40" s="99"/>
      <c r="AJ40" s="99"/>
      <c r="AK40" s="99"/>
      <c r="AL40" s="99"/>
      <c r="AM40" s="259"/>
    </row>
    <row r="41" spans="1:175" s="20" customFormat="1" ht="27.6">
      <c r="B41" s="22" t="s">
        <v>69</v>
      </c>
      <c r="C41" s="459">
        <v>0.36699999999999999</v>
      </c>
      <c r="D41" s="460"/>
      <c r="E41" s="461"/>
      <c r="F41" s="85"/>
      <c r="G41" s="24"/>
      <c r="H41" s="459">
        <f>+C41+K41</f>
        <v>0.36699999999999999</v>
      </c>
      <c r="I41" s="461"/>
      <c r="J41" s="25"/>
      <c r="K41" s="92"/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259"/>
      <c r="T41" s="259"/>
      <c r="U41" s="99"/>
      <c r="V41" s="259"/>
      <c r="W41" s="259"/>
      <c r="X41" s="259"/>
      <c r="Y41" s="259"/>
      <c r="Z41" s="99"/>
      <c r="AA41" s="99"/>
      <c r="AB41" s="165">
        <v>1</v>
      </c>
      <c r="AC41" s="166"/>
      <c r="AD41" s="105"/>
      <c r="AE41" s="105"/>
      <c r="AF41" s="105"/>
      <c r="AG41" s="105"/>
      <c r="AH41" s="105"/>
      <c r="AI41" s="99"/>
      <c r="AJ41" s="99"/>
      <c r="AK41" s="99"/>
      <c r="AL41" s="99"/>
      <c r="AM41" s="259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259"/>
      <c r="T42" s="259"/>
      <c r="U42" s="99"/>
      <c r="V42" s="259"/>
      <c r="W42" s="259"/>
      <c r="X42" s="259"/>
      <c r="Y42" s="259"/>
      <c r="Z42" s="99"/>
      <c r="AA42" s="99"/>
      <c r="AB42" s="165">
        <v>1</v>
      </c>
      <c r="AC42" s="166"/>
      <c r="AD42" s="105"/>
      <c r="AE42" s="105"/>
      <c r="AF42" s="105"/>
      <c r="AG42" s="105"/>
      <c r="AH42" s="105"/>
      <c r="AI42" s="99"/>
      <c r="AJ42" s="99"/>
      <c r="AK42" s="99"/>
      <c r="AL42" s="99"/>
      <c r="AM42" s="259"/>
    </row>
    <row r="43" spans="1:175" s="20" customFormat="1" ht="27.6">
      <c r="B43" s="22" t="s">
        <v>243</v>
      </c>
      <c r="C43" s="459">
        <v>106.82</v>
      </c>
      <c r="D43" s="460"/>
      <c r="E43" s="461"/>
      <c r="F43" s="85"/>
      <c r="G43" s="24"/>
      <c r="H43" s="459">
        <f>H22</f>
        <v>108.32</v>
      </c>
      <c r="I43" s="461"/>
      <c r="J43" s="25"/>
      <c r="K43" s="251">
        <f>+H43-C43</f>
        <v>1.5</v>
      </c>
      <c r="L43" s="197"/>
      <c r="M43" s="35"/>
      <c r="N43" s="35"/>
      <c r="O43" s="135"/>
      <c r="P43" s="109"/>
      <c r="Q43" s="109"/>
      <c r="R43" s="109"/>
      <c r="S43" s="259"/>
      <c r="T43" s="259"/>
      <c r="U43" s="99"/>
      <c r="V43" s="259"/>
      <c r="W43" s="259"/>
      <c r="X43" s="259"/>
      <c r="Y43" s="259"/>
      <c r="Z43" s="99"/>
      <c r="AA43" s="99"/>
      <c r="AB43" s="165"/>
      <c r="AC43" s="166"/>
      <c r="AD43" s="105"/>
      <c r="AE43" s="105"/>
      <c r="AF43" s="105"/>
      <c r="AG43" s="105"/>
      <c r="AH43" s="105"/>
      <c r="AI43" s="99"/>
      <c r="AJ43" s="99"/>
      <c r="AK43" s="99"/>
      <c r="AL43" s="99"/>
      <c r="AM43" s="259"/>
    </row>
    <row r="44" spans="1:175" ht="79.5" customHeight="1">
      <c r="A44" s="39"/>
      <c r="B44" s="194" t="s">
        <v>232</v>
      </c>
      <c r="C44" s="459">
        <v>73.359999999999985</v>
      </c>
      <c r="D44" s="460"/>
      <c r="E44" s="461"/>
      <c r="F44" s="39"/>
      <c r="G44" s="39"/>
      <c r="H44" s="459">
        <f>H23</f>
        <v>74.859999999999985</v>
      </c>
      <c r="I44" s="461"/>
      <c r="J44" s="39"/>
      <c r="K44" s="251">
        <f>+H44-C44</f>
        <v>1.5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01.04.2020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WEF-01.09.2020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42.19999999999999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256" t="s">
        <v>47</v>
      </c>
      <c r="O46" s="256" t="s">
        <v>48</v>
      </c>
      <c r="P46" s="256" t="s">
        <v>49</v>
      </c>
      <c r="Q46" s="256" t="s">
        <v>50</v>
      </c>
      <c r="R46" s="256" t="s">
        <v>69</v>
      </c>
      <c r="S46" s="256" t="s">
        <v>68</v>
      </c>
      <c r="T46" s="256" t="s">
        <v>87</v>
      </c>
      <c r="U46" s="256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256" t="s">
        <v>47</v>
      </c>
      <c r="AB46" s="256" t="s">
        <v>48</v>
      </c>
      <c r="AC46" s="256" t="s">
        <v>49</v>
      </c>
      <c r="AD46" s="256" t="s">
        <v>50</v>
      </c>
      <c r="AE46" s="256" t="s">
        <v>69</v>
      </c>
      <c r="AF46" s="256" t="s">
        <v>68</v>
      </c>
      <c r="AG46" s="256" t="s">
        <v>87</v>
      </c>
      <c r="AH46" s="256" t="s">
        <v>51</v>
      </c>
      <c r="AI46" s="255" t="s">
        <v>52</v>
      </c>
      <c r="AJ46" s="256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253" t="s">
        <v>55</v>
      </c>
      <c r="O47" s="253"/>
      <c r="P47" s="253" t="s">
        <v>55</v>
      </c>
      <c r="Q47" s="253" t="s">
        <v>55</v>
      </c>
      <c r="R47" s="253"/>
      <c r="S47" s="253"/>
      <c r="T47" s="253"/>
      <c r="U47" s="253" t="s">
        <v>55</v>
      </c>
      <c r="V47" s="54" t="s">
        <v>55</v>
      </c>
      <c r="W47" s="253" t="s">
        <v>56</v>
      </c>
      <c r="X47" s="46"/>
      <c r="Y47" s="49" t="s">
        <v>57</v>
      </c>
      <c r="Z47" s="52" t="s">
        <v>58</v>
      </c>
      <c r="AA47" s="253" t="s">
        <v>55</v>
      </c>
      <c r="AB47" s="253"/>
      <c r="AC47" s="253" t="s">
        <v>59</v>
      </c>
      <c r="AD47" s="253" t="s">
        <v>55</v>
      </c>
      <c r="AE47" s="253"/>
      <c r="AF47" s="253"/>
      <c r="AG47" s="253"/>
      <c r="AH47" s="253" t="s">
        <v>55</v>
      </c>
      <c r="AI47" s="54" t="s">
        <v>56</v>
      </c>
      <c r="AJ47" s="253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47.1</v>
      </c>
      <c r="M48" s="61">
        <v>22.31</v>
      </c>
      <c r="N48" s="58">
        <f>+L48*I48</f>
        <v>2.355</v>
      </c>
      <c r="O48" s="58">
        <f>+N48*$O$42</f>
        <v>2.355</v>
      </c>
      <c r="P48" s="58">
        <f>+M48*J48</f>
        <v>0.44620000000000004</v>
      </c>
      <c r="Q48" s="58">
        <f>+O48-P48</f>
        <v>1.9087999999999998</v>
      </c>
      <c r="R48" s="58"/>
      <c r="S48" s="58"/>
      <c r="T48" s="58"/>
      <c r="U48" s="82">
        <f>+V48-SUM(Q49:T49)</f>
        <v>1.7536206846200009</v>
      </c>
      <c r="V48" s="62">
        <v>3.6624206846200007</v>
      </c>
      <c r="W48" s="58">
        <f>+V48</f>
        <v>3.6624206846200007</v>
      </c>
      <c r="X48" s="63"/>
      <c r="Y48" s="60">
        <f>+$H$33</f>
        <v>50.1</v>
      </c>
      <c r="Z48" s="61">
        <f>+$H$34</f>
        <v>22.31</v>
      </c>
      <c r="AA48" s="64">
        <f>+Y48*I48</f>
        <v>2.5050000000000003</v>
      </c>
      <c r="AB48" s="58">
        <f>+AA48*$AB$42</f>
        <v>2.5050000000000003</v>
      </c>
      <c r="AC48" s="64">
        <f>+Z48*J48</f>
        <v>0.44620000000000004</v>
      </c>
      <c r="AD48" s="64">
        <f>+AB48-AC48</f>
        <v>2.0588000000000002</v>
      </c>
      <c r="AE48" s="64"/>
      <c r="AF48" s="64"/>
      <c r="AG48" s="64"/>
      <c r="AH48" s="83">
        <f>U48*$AC$38</f>
        <v>1.7536206846200009</v>
      </c>
      <c r="AI48" s="62">
        <f>SUM(AD49:AH49)</f>
        <v>3.8124206846200011</v>
      </c>
      <c r="AJ48" s="58">
        <f>+AI48</f>
        <v>3.8124206846200011</v>
      </c>
      <c r="AK48" s="65"/>
      <c r="AL48" s="66">
        <f>AI48-V48</f>
        <v>0.15000000000000036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1.9087999999999998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1.7536206846200009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2.0588000000000002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1.7536206846200009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0.52118534826319385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0.47881465173680615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0.54002434943907796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0.45997565056092204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46.1</v>
      </c>
      <c r="M51" s="61">
        <v>22.31</v>
      </c>
      <c r="N51" s="58">
        <f>+L51*I51</f>
        <v>2.2128000000000001</v>
      </c>
      <c r="O51" s="58">
        <f>+N51*$O$42</f>
        <v>2.2128000000000001</v>
      </c>
      <c r="P51" s="58">
        <f>+M51*J51</f>
        <v>0.33464999999999995</v>
      </c>
      <c r="Q51" s="58">
        <f>+O51-P51</f>
        <v>1.8781500000000002</v>
      </c>
      <c r="R51" s="58"/>
      <c r="S51" s="58"/>
      <c r="T51" s="58">
        <f>$K51*$C$38</f>
        <v>0.48840000000000006</v>
      </c>
      <c r="U51" s="82">
        <f>+V51-SUM(Q54:T54)</f>
        <v>1.0846965335592511</v>
      </c>
      <c r="V51" s="62">
        <v>4.5778615335592514</v>
      </c>
      <c r="W51" s="58">
        <f>+V51</f>
        <v>4.5778615335592514</v>
      </c>
      <c r="X51" s="63"/>
      <c r="Y51" s="60">
        <f>+$I$33</f>
        <v>49.1</v>
      </c>
      <c r="Z51" s="61">
        <f>+$H$34</f>
        <v>22.31</v>
      </c>
      <c r="AA51" s="64">
        <f>+Y51*I51</f>
        <v>2.3568000000000002</v>
      </c>
      <c r="AB51" s="58">
        <f>+AA51*$AB$42</f>
        <v>2.3568000000000002</v>
      </c>
      <c r="AC51" s="64">
        <f>+Z51*J51</f>
        <v>0.33464999999999995</v>
      </c>
      <c r="AD51" s="64">
        <f>+AB51-AC51</f>
        <v>2.0221500000000003</v>
      </c>
      <c r="AE51" s="64"/>
      <c r="AF51" s="64"/>
      <c r="AG51" s="58">
        <f>$K51*$H$38</f>
        <v>0.48840000000000006</v>
      </c>
      <c r="AH51" s="83">
        <f>U51*$AC$38</f>
        <v>1.0846965335592511</v>
      </c>
      <c r="AI51" s="62">
        <f>SUM(AD54:AH54)</f>
        <v>4.7353615335592512</v>
      </c>
      <c r="AJ51" s="58">
        <f>+AI51</f>
        <v>4.7353615335592512</v>
      </c>
      <c r="AK51" s="65"/>
      <c r="AL51" s="66">
        <f>AI51-V51</f>
        <v>0.15749999999999975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61.55</v>
      </c>
      <c r="M52" s="61">
        <v>21.87</v>
      </c>
      <c r="N52" s="58">
        <f>+L52*I52</f>
        <v>0.55394999999999994</v>
      </c>
      <c r="O52" s="58">
        <f>+N52*$O$42</f>
        <v>0.55394999999999994</v>
      </c>
      <c r="P52" s="58">
        <f>+M52*J52</f>
        <v>1.0934999999999973E-2</v>
      </c>
      <c r="Q52" s="58">
        <f>+O52-P52</f>
        <v>0.54301500000000003</v>
      </c>
      <c r="R52" s="58"/>
      <c r="S52" s="58"/>
      <c r="T52" s="58">
        <f>$K52*$C$38</f>
        <v>0.12580000000000002</v>
      </c>
      <c r="U52" s="58"/>
      <c r="V52" s="62"/>
      <c r="W52" s="58"/>
      <c r="X52" s="63"/>
      <c r="Y52" s="60">
        <f>+$H$37</f>
        <v>63.05</v>
      </c>
      <c r="Z52" s="61">
        <f>+$H$35</f>
        <v>21.87</v>
      </c>
      <c r="AA52" s="64">
        <f>+Y52*I52</f>
        <v>0.5674499999999999</v>
      </c>
      <c r="AB52" s="58">
        <f>+AA52*$AB$42</f>
        <v>0.5674499999999999</v>
      </c>
      <c r="AC52" s="64">
        <f>+Z52*J52</f>
        <v>1.0934999999999973E-2</v>
      </c>
      <c r="AD52" s="64">
        <f>+AB52-AC52</f>
        <v>0.55651499999999987</v>
      </c>
      <c r="AE52" s="64"/>
      <c r="AF52" s="64"/>
      <c r="AG52" s="58">
        <f>$K52*$H$38</f>
        <v>0.12580000000000002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2.878965</v>
      </c>
      <c r="R54" s="79">
        <f>SUM(R51:R53)</f>
        <v>0</v>
      </c>
      <c r="S54" s="79">
        <f>SUM(S51:S53)</f>
        <v>0</v>
      </c>
      <c r="T54" s="79">
        <f>SUM(T51:T53)</f>
        <v>0.61420000000000008</v>
      </c>
      <c r="U54" s="79">
        <f>SUM(U51:U53)</f>
        <v>1.0846965335592511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3.0364649999999997</v>
      </c>
      <c r="AE54" s="79">
        <f>SUM(AE51:AE53)</f>
        <v>0</v>
      </c>
      <c r="AF54" s="79">
        <f>SUM(AF51:AF53)</f>
        <v>0</v>
      </c>
      <c r="AG54" s="79">
        <f>SUM(AG51:AG53)</f>
        <v>0.61420000000000008</v>
      </c>
      <c r="AH54" s="79">
        <f>SUM(AH51:AH53)</f>
        <v>1.0846965335592511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0.62888861510881644</v>
      </c>
      <c r="R55" s="67">
        <f>+R54/$V$51</f>
        <v>0</v>
      </c>
      <c r="S55" s="67">
        <f>+S54/$V$51</f>
        <v>0</v>
      </c>
      <c r="T55" s="67">
        <f>+T54/$V$51</f>
        <v>0.13416744816273732</v>
      </c>
      <c r="U55" s="67">
        <f>+U54/$V$51</f>
        <v>0.23694393672844624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0.64123192674534701</v>
      </c>
      <c r="AE55" s="67">
        <f>+AE54/$AI$51</f>
        <v>0</v>
      </c>
      <c r="AF55" s="67">
        <f>+AF54/$AI$51</f>
        <v>0</v>
      </c>
      <c r="AG55" s="67">
        <f>+AG54/$AI$51</f>
        <v>0.12970498570113345</v>
      </c>
      <c r="AH55" s="67">
        <f>+AH54/$AI$51</f>
        <v>0.22906308755351951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46.1</v>
      </c>
      <c r="M56" s="61">
        <v>22.31</v>
      </c>
      <c r="N56" s="58">
        <f>+L56*I56</f>
        <v>2.2128000000000001</v>
      </c>
      <c r="O56" s="58">
        <f>+N56*$O$42</f>
        <v>2.2128000000000001</v>
      </c>
      <c r="P56" s="58">
        <f>+M56*J56</f>
        <v>0.33464999999999995</v>
      </c>
      <c r="Q56" s="58">
        <f>+O56-P56</f>
        <v>1.8781500000000002</v>
      </c>
      <c r="R56" s="58"/>
      <c r="S56" s="58"/>
      <c r="T56" s="58">
        <f>$K56*$C$38</f>
        <v>0.48840000000000006</v>
      </c>
      <c r="U56" s="82">
        <f>+V56-SUM(Q59:T59)</f>
        <v>1.0742420335592495</v>
      </c>
      <c r="V56" s="62">
        <v>4.5674070335592498</v>
      </c>
      <c r="W56" s="58">
        <f>+V56</f>
        <v>4.5674070335592498</v>
      </c>
      <c r="X56" s="63"/>
      <c r="Y56" s="60">
        <f>+$I$33</f>
        <v>49.1</v>
      </c>
      <c r="Z56" s="61">
        <f>+$H$34</f>
        <v>22.31</v>
      </c>
      <c r="AA56" s="64">
        <f>+Y56*I56</f>
        <v>2.3568000000000002</v>
      </c>
      <c r="AB56" s="58">
        <f>+AA56*$AB$42</f>
        <v>2.3568000000000002</v>
      </c>
      <c r="AC56" s="64">
        <f>+Z56*J56</f>
        <v>0.33464999999999995</v>
      </c>
      <c r="AD56" s="64">
        <f>+AB56-AC56</f>
        <v>2.0221500000000003</v>
      </c>
      <c r="AE56" s="64"/>
      <c r="AF56" s="64"/>
      <c r="AG56" s="58">
        <f>$K56*$H$38</f>
        <v>0.48840000000000006</v>
      </c>
      <c r="AH56" s="83">
        <f>U56*$AC$38</f>
        <v>1.0742420335592495</v>
      </c>
      <c r="AI56" s="62">
        <f>SUM(AD59:AH59)</f>
        <v>4.7249070335592496</v>
      </c>
      <c r="AJ56" s="58">
        <f>+AI56</f>
        <v>4.7249070335592496</v>
      </c>
      <c r="AK56" s="65"/>
      <c r="AL56" s="66">
        <f>AI56-V56</f>
        <v>0.15749999999999975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61.55</v>
      </c>
      <c r="M57" s="61">
        <v>21.87</v>
      </c>
      <c r="N57" s="58">
        <f>+L57*I57</f>
        <v>0.55394999999999994</v>
      </c>
      <c r="O57" s="58">
        <f>+N57*$O$42</f>
        <v>0.55394999999999994</v>
      </c>
      <c r="P57" s="58">
        <f>+M57*J57</f>
        <v>1.0934999999999973E-2</v>
      </c>
      <c r="Q57" s="58">
        <f>+O57-P57</f>
        <v>0.54301500000000003</v>
      </c>
      <c r="R57" s="58"/>
      <c r="S57" s="58"/>
      <c r="T57" s="58">
        <f>$K57*$C$38</f>
        <v>0.12580000000000002</v>
      </c>
      <c r="U57" s="58"/>
      <c r="V57" s="62"/>
      <c r="W57" s="58"/>
      <c r="X57" s="63"/>
      <c r="Y57" s="60">
        <f>+$H$37</f>
        <v>63.05</v>
      </c>
      <c r="Z57" s="61">
        <f>+$H$35</f>
        <v>21.87</v>
      </c>
      <c r="AA57" s="64">
        <f>+Y57*I57</f>
        <v>0.5674499999999999</v>
      </c>
      <c r="AB57" s="58">
        <f>+AA57*$AB$42</f>
        <v>0.5674499999999999</v>
      </c>
      <c r="AC57" s="64">
        <f>+Z57*J57</f>
        <v>1.0934999999999973E-2</v>
      </c>
      <c r="AD57" s="64">
        <f>+AB57-AC57</f>
        <v>0.55651499999999987</v>
      </c>
      <c r="AE57" s="64"/>
      <c r="AF57" s="64"/>
      <c r="AG57" s="58">
        <f>$K57*$H$38</f>
        <v>0.12580000000000002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2.878965</v>
      </c>
      <c r="R59" s="79">
        <f>SUM(R56:R58)</f>
        <v>0</v>
      </c>
      <c r="S59" s="79">
        <f>SUM(S56:S58)</f>
        <v>0</v>
      </c>
      <c r="T59" s="79">
        <f>SUM(T56:T58)</f>
        <v>0.61420000000000008</v>
      </c>
      <c r="U59" s="79">
        <f>SUM(U56:U58)</f>
        <v>1.0742420335592495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3.0364649999999997</v>
      </c>
      <c r="AE59" s="79">
        <f>SUM(AE56:AE58)</f>
        <v>0</v>
      </c>
      <c r="AF59" s="79">
        <f>SUM(AF56:AF58)</f>
        <v>0</v>
      </c>
      <c r="AG59" s="79">
        <f>SUM(AG56:AG58)</f>
        <v>0.61420000000000008</v>
      </c>
      <c r="AH59" s="79">
        <f>SUM(AH56:AH58)</f>
        <v>1.0742420335592495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0.63032810057143185</v>
      </c>
      <c r="R60" s="67">
        <f>+R59/$V$56</f>
        <v>0</v>
      </c>
      <c r="S60" s="67">
        <f>+S59/$V$56</f>
        <v>0</v>
      </c>
      <c r="T60" s="67">
        <f>+T59/$V$56</f>
        <v>0.13447454879478338</v>
      </c>
      <c r="U60" s="67">
        <f>+U59/$V$56</f>
        <v>0.23519735063378475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0.64265073967236253</v>
      </c>
      <c r="AE60" s="67">
        <f>+AE59/$AI$56</f>
        <v>0</v>
      </c>
      <c r="AF60" s="67">
        <f>+AF59/$AI$56</f>
        <v>0</v>
      </c>
      <c r="AG60" s="67">
        <f>+AG59/$AI$56</f>
        <v>0.12999197563837064</v>
      </c>
      <c r="AH60" s="67">
        <f>+AH59/$AI$56</f>
        <v>0.22735728468926683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46.1</v>
      </c>
      <c r="M61" s="61">
        <v>22.31</v>
      </c>
      <c r="N61" s="58">
        <f>+L61*I61</f>
        <v>2.2128000000000001</v>
      </c>
      <c r="O61" s="58">
        <f>+N61*$O$42</f>
        <v>2.2128000000000001</v>
      </c>
      <c r="P61" s="58">
        <f>+M61*J61</f>
        <v>0.33464999999999995</v>
      </c>
      <c r="Q61" s="58">
        <f>+O61-P61</f>
        <v>1.8781500000000002</v>
      </c>
      <c r="R61" s="58"/>
      <c r="S61" s="58"/>
      <c r="T61" s="58">
        <f>$K61*$C$38</f>
        <v>0.48840000000000006</v>
      </c>
      <c r="U61" s="82">
        <f>+V61-SUM(Q64:T64)</f>
        <v>1.0846965335592511</v>
      </c>
      <c r="V61" s="62">
        <v>4.5778615335592514</v>
      </c>
      <c r="W61" s="58">
        <f>+V61</f>
        <v>4.5778615335592514</v>
      </c>
      <c r="X61" s="63"/>
      <c r="Y61" s="60">
        <f>+$I$33</f>
        <v>49.1</v>
      </c>
      <c r="Z61" s="61">
        <f>+$H$34</f>
        <v>22.31</v>
      </c>
      <c r="AA61" s="64">
        <f>+Y61*I61</f>
        <v>2.3568000000000002</v>
      </c>
      <c r="AB61" s="58">
        <f>+AA61*$AB$42</f>
        <v>2.3568000000000002</v>
      </c>
      <c r="AC61" s="64">
        <f>+Z61*J61</f>
        <v>0.33464999999999995</v>
      </c>
      <c r="AD61" s="64">
        <f>+AB61-AC61</f>
        <v>2.0221500000000003</v>
      </c>
      <c r="AE61" s="64"/>
      <c r="AF61" s="64"/>
      <c r="AG61" s="58">
        <f>$K61*$H$38</f>
        <v>0.48840000000000006</v>
      </c>
      <c r="AH61" s="83">
        <f>U61*$AC$38</f>
        <v>1.0846965335592511</v>
      </c>
      <c r="AI61" s="62">
        <f>SUM(AD64:AH64)</f>
        <v>4.7353615335592512</v>
      </c>
      <c r="AJ61" s="58">
        <f>+AI61</f>
        <v>4.7353615335592512</v>
      </c>
      <c r="AK61" s="65"/>
      <c r="AL61" s="66">
        <f>AI61-V61</f>
        <v>0.15749999999999975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61.55</v>
      </c>
      <c r="M62" s="61">
        <v>21.87</v>
      </c>
      <c r="N62" s="58">
        <f>+L62*I62</f>
        <v>0.55394999999999994</v>
      </c>
      <c r="O62" s="58">
        <f>+N62*$O$42</f>
        <v>0.55394999999999994</v>
      </c>
      <c r="P62" s="58">
        <f>+M62*J62</f>
        <v>1.0934999999999973E-2</v>
      </c>
      <c r="Q62" s="58">
        <f>+O62-P62</f>
        <v>0.54301500000000003</v>
      </c>
      <c r="R62" s="58"/>
      <c r="S62" s="58"/>
      <c r="T62" s="58">
        <f>$K62*$C$38</f>
        <v>0.12580000000000002</v>
      </c>
      <c r="U62" s="58"/>
      <c r="V62" s="62"/>
      <c r="W62" s="58"/>
      <c r="X62" s="63"/>
      <c r="Y62" s="60">
        <f>+$H$37</f>
        <v>63.05</v>
      </c>
      <c r="Z62" s="61">
        <f>+$H$35</f>
        <v>21.87</v>
      </c>
      <c r="AA62" s="64">
        <f>+Y62*I62</f>
        <v>0.5674499999999999</v>
      </c>
      <c r="AB62" s="58">
        <f>+AA62*$AB$42</f>
        <v>0.5674499999999999</v>
      </c>
      <c r="AC62" s="64">
        <f>+Z62*J62</f>
        <v>1.0934999999999973E-2</v>
      </c>
      <c r="AD62" s="64">
        <f>+AB62-AC62</f>
        <v>0.55651499999999987</v>
      </c>
      <c r="AE62" s="64"/>
      <c r="AF62" s="64"/>
      <c r="AG62" s="58">
        <f>$K62*$H$38</f>
        <v>0.12580000000000002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2.878965</v>
      </c>
      <c r="R64" s="79">
        <f>SUM(R61:R63)</f>
        <v>0</v>
      </c>
      <c r="S64" s="79">
        <f>SUM(S61:S63)</f>
        <v>0</v>
      </c>
      <c r="T64" s="79">
        <f>SUM(T61:T63)</f>
        <v>0.61420000000000008</v>
      </c>
      <c r="U64" s="79">
        <f>SUM(U61:U63)</f>
        <v>1.0846965335592511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3.0364649999999997</v>
      </c>
      <c r="AE64" s="79">
        <f>SUM(AE61:AE63)</f>
        <v>0</v>
      </c>
      <c r="AF64" s="79">
        <f>SUM(AF61:AF63)</f>
        <v>0</v>
      </c>
      <c r="AG64" s="79">
        <f>SUM(AG61:AG63)</f>
        <v>0.61420000000000008</v>
      </c>
      <c r="AH64" s="79">
        <f>SUM(AH61:AH63)</f>
        <v>1.0846965335592511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0.62888861510881644</v>
      </c>
      <c r="R65" s="67">
        <f>+R64/$V$61</f>
        <v>0</v>
      </c>
      <c r="S65" s="67">
        <f>+S64/$V$61</f>
        <v>0</v>
      </c>
      <c r="T65" s="67">
        <f>+T64/$V$61</f>
        <v>0.13416744816273732</v>
      </c>
      <c r="U65" s="67">
        <f>+U64/$V$61</f>
        <v>0.23694393672844624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0.64123192674534701</v>
      </c>
      <c r="AE65" s="67">
        <f>+AE64/$AI$61</f>
        <v>0</v>
      </c>
      <c r="AF65" s="67">
        <f>+AF64/$AI$61</f>
        <v>0</v>
      </c>
      <c r="AG65" s="67">
        <f>+AG64/$AI$61</f>
        <v>0.12970498570113345</v>
      </c>
      <c r="AH65" s="67">
        <f>+AH64/$AI$61</f>
        <v>0.22906308755351951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46.1</v>
      </c>
      <c r="M66" s="61">
        <v>22.31</v>
      </c>
      <c r="N66" s="58">
        <f>+L66*I66</f>
        <v>2.2128000000000001</v>
      </c>
      <c r="O66" s="58">
        <f>+N66*$O$42</f>
        <v>2.2128000000000001</v>
      </c>
      <c r="P66" s="58">
        <f>+M66*J66</f>
        <v>0.33464999999999995</v>
      </c>
      <c r="Q66" s="58">
        <f>+O66-P66</f>
        <v>1.8781500000000002</v>
      </c>
      <c r="R66" s="58"/>
      <c r="S66" s="58"/>
      <c r="T66" s="58">
        <f>$K66*$C$38</f>
        <v>0.48840000000000006</v>
      </c>
      <c r="U66" s="82">
        <f>+V66-SUM(Q69:T69)</f>
        <v>1.0742420335592495</v>
      </c>
      <c r="V66" s="62">
        <v>4.5674070335592498</v>
      </c>
      <c r="W66" s="58">
        <f>+V66</f>
        <v>4.5674070335592498</v>
      </c>
      <c r="X66" s="63"/>
      <c r="Y66" s="60">
        <f>+$I$33</f>
        <v>49.1</v>
      </c>
      <c r="Z66" s="61">
        <f>+$H$34</f>
        <v>22.31</v>
      </c>
      <c r="AA66" s="64">
        <f>+Y66*I66</f>
        <v>2.3568000000000002</v>
      </c>
      <c r="AB66" s="58">
        <f>+AA66*$AB$42</f>
        <v>2.3568000000000002</v>
      </c>
      <c r="AC66" s="64">
        <f>+Z66*J66</f>
        <v>0.33464999999999995</v>
      </c>
      <c r="AD66" s="64">
        <f>+AB66-AC66</f>
        <v>2.0221500000000003</v>
      </c>
      <c r="AE66" s="64"/>
      <c r="AF66" s="64"/>
      <c r="AG66" s="58">
        <f>$K66*$H$38</f>
        <v>0.48840000000000006</v>
      </c>
      <c r="AH66" s="83">
        <f>U66*$AC$38</f>
        <v>1.0742420335592495</v>
      </c>
      <c r="AI66" s="62">
        <f>SUM(AD69:AH69)</f>
        <v>4.7249070335592496</v>
      </c>
      <c r="AJ66" s="58">
        <f>+AI66</f>
        <v>4.7249070335592496</v>
      </c>
      <c r="AK66" s="65"/>
      <c r="AL66" s="66">
        <f>AI66-V66</f>
        <v>0.15749999999999975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61.55</v>
      </c>
      <c r="M67" s="61">
        <v>21.87</v>
      </c>
      <c r="N67" s="58">
        <f>+L67*I67</f>
        <v>0.55394999999999994</v>
      </c>
      <c r="O67" s="58">
        <f>+N67*$O$42</f>
        <v>0.55394999999999994</v>
      </c>
      <c r="P67" s="58">
        <f>+M67*J67</f>
        <v>1.0934999999999973E-2</v>
      </c>
      <c r="Q67" s="58">
        <f>+O67-P67</f>
        <v>0.54301500000000003</v>
      </c>
      <c r="R67" s="58"/>
      <c r="S67" s="58"/>
      <c r="T67" s="58">
        <f>$K67*$C$38</f>
        <v>0.12580000000000002</v>
      </c>
      <c r="U67" s="58"/>
      <c r="V67" s="62"/>
      <c r="W67" s="58"/>
      <c r="X67" s="63"/>
      <c r="Y67" s="60">
        <f>+$H$37</f>
        <v>63.05</v>
      </c>
      <c r="Z67" s="61">
        <f>+$H$35</f>
        <v>21.87</v>
      </c>
      <c r="AA67" s="64">
        <f>+Y67*I67</f>
        <v>0.5674499999999999</v>
      </c>
      <c r="AB67" s="58">
        <f>+AA67*$AB$42</f>
        <v>0.5674499999999999</v>
      </c>
      <c r="AC67" s="64">
        <f>+Z67*J67</f>
        <v>1.0934999999999973E-2</v>
      </c>
      <c r="AD67" s="64">
        <f>+AB67-AC67</f>
        <v>0.55651499999999987</v>
      </c>
      <c r="AE67" s="64"/>
      <c r="AF67" s="64"/>
      <c r="AG67" s="58">
        <f>$K67*$H$38</f>
        <v>0.12580000000000002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2.878965</v>
      </c>
      <c r="R69" s="79">
        <f>SUM(R66:R68)</f>
        <v>0</v>
      </c>
      <c r="S69" s="79">
        <f>SUM(S66:S68)</f>
        <v>0</v>
      </c>
      <c r="T69" s="79">
        <f>SUM(T66:T68)</f>
        <v>0.61420000000000008</v>
      </c>
      <c r="U69" s="79">
        <f>SUM(U66:U68)</f>
        <v>1.0742420335592495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3.0364649999999997</v>
      </c>
      <c r="AE69" s="79">
        <f>SUM(AE66:AE68)</f>
        <v>0</v>
      </c>
      <c r="AF69" s="79">
        <f>SUM(AF66:AF68)</f>
        <v>0</v>
      </c>
      <c r="AG69" s="79">
        <f>SUM(AG66:AG68)</f>
        <v>0.61420000000000008</v>
      </c>
      <c r="AH69" s="79">
        <f>SUM(AH66:AH68)</f>
        <v>1.0742420335592495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0.63032810057143185</v>
      </c>
      <c r="R70" s="67">
        <f>+R69/$V$66</f>
        <v>0</v>
      </c>
      <c r="S70" s="67">
        <f>+S69/$V$66</f>
        <v>0</v>
      </c>
      <c r="T70" s="67">
        <f>+T69/$V$66</f>
        <v>0.13447454879478338</v>
      </c>
      <c r="U70" s="67">
        <f>+U69/$V$66</f>
        <v>0.23519735063378475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0.64265073967236253</v>
      </c>
      <c r="AE70" s="67">
        <f>+AE69/$AI$66</f>
        <v>0</v>
      </c>
      <c r="AF70" s="67">
        <f>+AF69/$AI$66</f>
        <v>0</v>
      </c>
      <c r="AG70" s="67">
        <f>+AG69/$AI$66</f>
        <v>0.12999197563837064</v>
      </c>
      <c r="AH70" s="67">
        <f>+AH69/$AI$66</f>
        <v>0.22735728468926683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46.1</v>
      </c>
      <c r="M71" s="61">
        <v>22.31</v>
      </c>
      <c r="N71" s="58">
        <f>+L71*I71</f>
        <v>2.2128000000000001</v>
      </c>
      <c r="O71" s="58">
        <f>+N71*$O$42</f>
        <v>2.2128000000000001</v>
      </c>
      <c r="P71" s="58">
        <f>+M71*J71</f>
        <v>0.33464999999999995</v>
      </c>
      <c r="Q71" s="58">
        <f>+O71-P71</f>
        <v>1.8781500000000002</v>
      </c>
      <c r="R71" s="58"/>
      <c r="S71" s="58"/>
      <c r="T71" s="58">
        <f>$K71*$C$38</f>
        <v>0.48840000000000006</v>
      </c>
      <c r="U71" s="82">
        <f>+V71-SUM(Q76:T76)</f>
        <v>0.99557104745499991</v>
      </c>
      <c r="V71" s="62">
        <v>4.7396860474549998</v>
      </c>
      <c r="W71" s="58">
        <f>+V71</f>
        <v>4.7396860474549998</v>
      </c>
      <c r="X71" s="63"/>
      <c r="Y71" s="60">
        <f>+$I$33</f>
        <v>49.1</v>
      </c>
      <c r="Z71" s="61">
        <f>+$H$34</f>
        <v>22.31</v>
      </c>
      <c r="AA71" s="64">
        <f>+Y71*I71</f>
        <v>2.3568000000000002</v>
      </c>
      <c r="AB71" s="58">
        <f>+AA71*$AB$42</f>
        <v>2.3568000000000002</v>
      </c>
      <c r="AC71" s="64">
        <f>+Z71*J71</f>
        <v>0.33464999999999995</v>
      </c>
      <c r="AD71" s="64">
        <f>+AB71-AC71</f>
        <v>2.0221500000000003</v>
      </c>
      <c r="AE71" s="64"/>
      <c r="AF71" s="64"/>
      <c r="AG71" s="58">
        <f>$K71*$H$38</f>
        <v>0.48840000000000006</v>
      </c>
      <c r="AH71" s="83">
        <f>U71*$AC$38</f>
        <v>0.99557104745499991</v>
      </c>
      <c r="AI71" s="62">
        <f>SUM(AD76:AH76)</f>
        <v>4.9046860474549998</v>
      </c>
      <c r="AJ71" s="58">
        <f>+AI71</f>
        <v>4.9046860474549998</v>
      </c>
      <c r="AK71" s="65"/>
      <c r="AL71" s="66">
        <f>AI71-V71</f>
        <v>0.16500000000000004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61.55</v>
      </c>
      <c r="M72" s="61">
        <v>21.87</v>
      </c>
      <c r="N72" s="58">
        <f>+L72*I72</f>
        <v>0.55394999999999994</v>
      </c>
      <c r="O72" s="58">
        <f>+N72*$O$42</f>
        <v>0.55394999999999994</v>
      </c>
      <c r="P72" s="58">
        <f>+M72*J72</f>
        <v>1.0934999999999973E-2</v>
      </c>
      <c r="Q72" s="58">
        <f>+O72-P72</f>
        <v>0.54301500000000003</v>
      </c>
      <c r="R72" s="58"/>
      <c r="S72" s="58"/>
      <c r="T72" s="58">
        <f>$K72*$C$38</f>
        <v>0.12580000000000002</v>
      </c>
      <c r="U72" s="58"/>
      <c r="V72" s="62">
        <v>4.7396860474549998</v>
      </c>
      <c r="W72" s="58">
        <f>+V72</f>
        <v>4.7396860474549998</v>
      </c>
      <c r="X72" s="63"/>
      <c r="Y72" s="60">
        <f>+$H$37</f>
        <v>63.05</v>
      </c>
      <c r="Z72" s="61">
        <f>+$H$35</f>
        <v>21.87</v>
      </c>
      <c r="AA72" s="64">
        <f>+Y72*I72</f>
        <v>0.5674499999999999</v>
      </c>
      <c r="AB72" s="58">
        <f>+AA72*$AB$42</f>
        <v>0.5674499999999999</v>
      </c>
      <c r="AC72" s="64">
        <f>+Z72*J72</f>
        <v>1.0934999999999973E-2</v>
      </c>
      <c r="AD72" s="64">
        <f>+AB72-AC72</f>
        <v>0.55651499999999987</v>
      </c>
      <c r="AE72" s="64"/>
      <c r="AF72" s="64"/>
      <c r="AG72" s="58">
        <f>$K72*$H$38</f>
        <v>0.12580000000000002</v>
      </c>
      <c r="AH72" s="64"/>
      <c r="AI72" s="62">
        <f>+AI71</f>
        <v>4.9046860474549998</v>
      </c>
      <c r="AJ72" s="58">
        <f>+AI72</f>
        <v>4.9046860474549998</v>
      </c>
      <c r="AK72" s="65"/>
      <c r="AL72" s="66">
        <f>AI72-V72</f>
        <v>0.16500000000000004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47.1</v>
      </c>
      <c r="M73" s="61">
        <v>22.31</v>
      </c>
      <c r="N73" s="58">
        <f>+L73*I73</f>
        <v>0.11775000000000001</v>
      </c>
      <c r="O73" s="58">
        <f>+N73*$O$42</f>
        <v>0.11775000000000001</v>
      </c>
      <c r="P73" s="58">
        <f>+M73*J73</f>
        <v>2.231E-2</v>
      </c>
      <c r="Q73" s="58">
        <f>+O73-P73</f>
        <v>9.5440000000000011E-2</v>
      </c>
      <c r="R73" s="58"/>
      <c r="S73" s="58"/>
      <c r="T73" s="58"/>
      <c r="U73" s="58"/>
      <c r="V73" s="62"/>
      <c r="W73" s="58"/>
      <c r="X73" s="63"/>
      <c r="Y73" s="60">
        <f>+$H$33</f>
        <v>50.1</v>
      </c>
      <c r="Z73" s="61">
        <f>+$H$34</f>
        <v>22.31</v>
      </c>
      <c r="AA73" s="64">
        <f>+Y73*I73</f>
        <v>0.12525</v>
      </c>
      <c r="AB73" s="58">
        <f>+AA73*$AB$42</f>
        <v>0.12525</v>
      </c>
      <c r="AC73" s="64">
        <f>+Z73*J73</f>
        <v>2.231E-2</v>
      </c>
      <c r="AD73" s="64">
        <f>+AB73-AC73</f>
        <v>0.10294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0.38440999999999997</v>
      </c>
      <c r="O74" s="58">
        <f>+N74*$O$42</f>
        <v>0.38440999999999997</v>
      </c>
      <c r="P74" s="58"/>
      <c r="Q74" s="58">
        <f>+O74-P74</f>
        <v>0.38440999999999997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0.38440999999999997</v>
      </c>
      <c r="AB74" s="58">
        <f>+AA74*$AB$42</f>
        <v>0.38440999999999997</v>
      </c>
      <c r="AC74" s="58"/>
      <c r="AD74" s="58">
        <f>+AB74-AC74</f>
        <v>0.38440999999999997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3.129915</v>
      </c>
      <c r="R76" s="79">
        <f>SUM(R71:R75)</f>
        <v>0</v>
      </c>
      <c r="S76" s="79">
        <f>SUM(S71:S75)</f>
        <v>0</v>
      </c>
      <c r="T76" s="79">
        <f>SUM(T71:T75)</f>
        <v>0.61420000000000008</v>
      </c>
      <c r="U76" s="79">
        <f>SUM(U71:U75)</f>
        <v>0.99557104745499991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3.2949149999999996</v>
      </c>
      <c r="AE76" s="79">
        <f>SUM(AE71:AE75)</f>
        <v>0</v>
      </c>
      <c r="AF76" s="79">
        <f>SUM(AF71:AF75)</f>
        <v>0</v>
      </c>
      <c r="AG76" s="79">
        <f>SUM(AG71:AG75)</f>
        <v>0.61420000000000008</v>
      </c>
      <c r="AH76" s="79">
        <f>SUM(AH71:AH75)</f>
        <v>0.99557104745499991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0.68527174762459186</v>
      </c>
      <c r="R77" s="67">
        <f>+R76/$V$66</f>
        <v>0</v>
      </c>
      <c r="S77" s="67">
        <f>+S76/$V$66</f>
        <v>0</v>
      </c>
      <c r="T77" s="67">
        <f>+T76/$V$66</f>
        <v>0.13447454879478338</v>
      </c>
      <c r="U77" s="67">
        <f>+U76/$V$66</f>
        <v>0.21797291989524739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0.69735022860713436</v>
      </c>
      <c r="AE77" s="67">
        <f>+AE76/$AI$66</f>
        <v>0</v>
      </c>
      <c r="AF77" s="67">
        <f>+AF76/$AI$66</f>
        <v>0</v>
      </c>
      <c r="AG77" s="67">
        <f>+AG76/$AI$66</f>
        <v>0.12999197563837064</v>
      </c>
      <c r="AH77" s="67">
        <f>+AH76/$AI$66</f>
        <v>0.21070701293884317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46.1</v>
      </c>
      <c r="M78" s="61">
        <v>22.31</v>
      </c>
      <c r="N78" s="58">
        <f>+L78*I78</f>
        <v>0.53476000000000001</v>
      </c>
      <c r="O78" s="58">
        <f>+N78*$O$42</f>
        <v>0.53476000000000001</v>
      </c>
      <c r="P78" s="58">
        <f>+M78*J78</f>
        <v>0.13385999999999998</v>
      </c>
      <c r="Q78" s="58">
        <f>+O78-P78</f>
        <v>0.40090000000000003</v>
      </c>
      <c r="R78" s="58"/>
      <c r="S78" s="58"/>
      <c r="T78" s="58"/>
      <c r="U78" s="82">
        <f>+V78-SUM(Q79:T79)</f>
        <v>0.41310356855999975</v>
      </c>
      <c r="V78" s="62">
        <v>0.81400356855999978</v>
      </c>
      <c r="W78" s="58">
        <f>+V78</f>
        <v>0.81400356855999978</v>
      </c>
      <c r="X78" s="63"/>
      <c r="Y78" s="60">
        <f>+$I$33</f>
        <v>49.1</v>
      </c>
      <c r="Z78" s="61">
        <f>+$H$34</f>
        <v>22.31</v>
      </c>
      <c r="AA78" s="64">
        <f>+Y78*I78</f>
        <v>0.56955999999999996</v>
      </c>
      <c r="AB78" s="58">
        <f>+AA78*$AB$42</f>
        <v>0.56955999999999996</v>
      </c>
      <c r="AC78" s="64">
        <f>+Z78*J78</f>
        <v>0.13385999999999998</v>
      </c>
      <c r="AD78" s="64">
        <f>+AB78-AC78</f>
        <v>0.43569999999999998</v>
      </c>
      <c r="AE78" s="64"/>
      <c r="AF78" s="64"/>
      <c r="AG78" s="64"/>
      <c r="AH78" s="83">
        <f>U78*$AC$38</f>
        <v>0.41310356855999975</v>
      </c>
      <c r="AI78" s="62">
        <f>SUM(AD79:AH79)</f>
        <v>0.84880356855999972</v>
      </c>
      <c r="AJ78" s="58">
        <f>+AI78</f>
        <v>0.84880356855999972</v>
      </c>
      <c r="AK78" s="65"/>
      <c r="AL78" s="66">
        <f>AI78-V78</f>
        <v>3.4799999999999942E-2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0.40090000000000003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0.41310356855999975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0.43569999999999998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0.41310356855999975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0.10946312139496775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0.1127952259266092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0.11428434478852061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0.10835728864512112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47.1</v>
      </c>
      <c r="M81" s="61">
        <v>22.31</v>
      </c>
      <c r="N81" s="58">
        <f>+L81*I81</f>
        <v>2.1665999999999999</v>
      </c>
      <c r="O81" s="58">
        <f>+N81*$O$42</f>
        <v>2.1665999999999999</v>
      </c>
      <c r="P81" s="58">
        <f>+M81*J81</f>
        <v>0.33464999999999995</v>
      </c>
      <c r="Q81" s="58">
        <f>+O81-P81</f>
        <v>1.83195</v>
      </c>
      <c r="R81" s="58"/>
      <c r="S81" s="58"/>
      <c r="T81" s="58"/>
      <c r="U81" s="82">
        <f>+V81-SUM(Q82:T82)</f>
        <v>0.61927208420000124</v>
      </c>
      <c r="V81" s="62">
        <v>2.4512220842000012</v>
      </c>
      <c r="W81" s="58">
        <f>+V81</f>
        <v>2.4512220842000012</v>
      </c>
      <c r="X81" s="63"/>
      <c r="Y81" s="60">
        <f>+$H$33</f>
        <v>50.1</v>
      </c>
      <c r="Z81" s="61">
        <f>+$H$34</f>
        <v>22.31</v>
      </c>
      <c r="AA81" s="64">
        <f>+Y81*I81</f>
        <v>2.3046000000000002</v>
      </c>
      <c r="AB81" s="58">
        <f>+AA81*$AB$42</f>
        <v>2.3046000000000002</v>
      </c>
      <c r="AC81" s="64">
        <f>+Z81*J81</f>
        <v>0.33464999999999995</v>
      </c>
      <c r="AD81" s="64">
        <f>+AB81-AC81</f>
        <v>1.9699500000000003</v>
      </c>
      <c r="AE81" s="64"/>
      <c r="AF81" s="64"/>
      <c r="AG81" s="64"/>
      <c r="AH81" s="83">
        <f>U81*$AC$38</f>
        <v>0.61927208420000124</v>
      </c>
      <c r="AI81" s="62">
        <f>SUM(AD82:AH82)</f>
        <v>2.5892220842000016</v>
      </c>
      <c r="AJ81" s="58">
        <f>+AI81</f>
        <v>2.5892220842000016</v>
      </c>
      <c r="AK81" s="65"/>
      <c r="AL81" s="66">
        <f>AI81-V81</f>
        <v>0.13800000000000034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1.83195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0.61927208420000124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1.9699500000000003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0.61927208420000124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0.50020195869172146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0.16908818989598259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0.51671894655989492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0.16243540139687562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0.799999999999997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47.1</v>
      </c>
      <c r="M84" s="61">
        <v>22.31</v>
      </c>
      <c r="N84" s="58">
        <f>+L84*I84</f>
        <v>1.6733932222222221</v>
      </c>
      <c r="O84" s="58">
        <f>+N84*$O$42</f>
        <v>1.6733932222222221</v>
      </c>
      <c r="P84" s="58">
        <f>+M84*J84</f>
        <v>0.35536524814814807</v>
      </c>
      <c r="Q84" s="58">
        <f>+O84-P84</f>
        <v>1.3180279740740741</v>
      </c>
      <c r="R84" s="58"/>
      <c r="S84" s="58"/>
      <c r="T84" s="58">
        <f>$K84*$C$39</f>
        <v>0.29399999999999998</v>
      </c>
      <c r="U84" s="82">
        <f>+V84-SUM(Q88:T88)</f>
        <v>4.7237092209742473</v>
      </c>
      <c r="V84" s="62">
        <v>11.066054035048321</v>
      </c>
      <c r="W84" s="58">
        <f>+V84</f>
        <v>11.066054035048321</v>
      </c>
      <c r="X84" s="63"/>
      <c r="Y84" s="60">
        <f>+$H$33</f>
        <v>50.1</v>
      </c>
      <c r="Z84" s="61">
        <f>+$H$34</f>
        <v>22.31</v>
      </c>
      <c r="AA84" s="64">
        <f>+Y84*I84</f>
        <v>1.7799787777777776</v>
      </c>
      <c r="AB84" s="58">
        <f>+AA84*$AB$42</f>
        <v>1.7799787777777776</v>
      </c>
      <c r="AC84" s="64">
        <f>+Z84*J84</f>
        <v>0.35536524814814807</v>
      </c>
      <c r="AD84" s="64">
        <f>+AB84-AC84</f>
        <v>1.4246135296296294</v>
      </c>
      <c r="AE84" s="64"/>
      <c r="AF84" s="64"/>
      <c r="AG84" s="58">
        <f>$K84*$H$39</f>
        <v>0.29399999999999998</v>
      </c>
      <c r="AH84" s="83">
        <f>U84*$AC$38</f>
        <v>4.7237092209742473</v>
      </c>
      <c r="AI84" s="62">
        <f>SUM(AD88:AH88)</f>
        <v>11.289609590603877</v>
      </c>
      <c r="AJ84" s="58">
        <f>+AI84</f>
        <v>11.289609590603877</v>
      </c>
      <c r="AK84" s="65"/>
      <c r="AL84" s="66">
        <f>AI84-V84</f>
        <v>0.2235555555555564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8.1" customHeight="1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61.55</v>
      </c>
      <c r="M85" s="61">
        <v>21.87</v>
      </c>
      <c r="N85" s="58">
        <f>+L85*I85</f>
        <v>2.5863309999999999</v>
      </c>
      <c r="O85" s="58">
        <f>+N85*$O$42</f>
        <v>2.5863309999999999</v>
      </c>
      <c r="P85" s="58">
        <f>+M85*J85</f>
        <v>0.28780920000000004</v>
      </c>
      <c r="Q85" s="58">
        <f>+O85-P85</f>
        <v>2.2985218000000001</v>
      </c>
      <c r="R85" s="58"/>
      <c r="S85" s="58"/>
      <c r="T85" s="58"/>
      <c r="U85" s="58"/>
      <c r="V85" s="62">
        <v>11.066054035048321</v>
      </c>
      <c r="W85" s="58">
        <f>+V85</f>
        <v>11.066054035048321</v>
      </c>
      <c r="X85" s="63"/>
      <c r="Y85" s="60">
        <f>+$H$37</f>
        <v>63.05</v>
      </c>
      <c r="Z85" s="61">
        <f>+$H$35</f>
        <v>21.87</v>
      </c>
      <c r="AA85" s="64">
        <f>+Y85*I85</f>
        <v>2.6493609999999999</v>
      </c>
      <c r="AB85" s="58">
        <f>+AA85*$AB$42</f>
        <v>2.6493609999999999</v>
      </c>
      <c r="AC85" s="64">
        <f>+Z85*J85</f>
        <v>0.28780920000000004</v>
      </c>
      <c r="AD85" s="64">
        <f>+AB85-AC85</f>
        <v>2.3615518</v>
      </c>
      <c r="AE85" s="64"/>
      <c r="AF85" s="64"/>
      <c r="AG85" s="58"/>
      <c r="AH85" s="64"/>
      <c r="AI85" s="62">
        <f>+AI84</f>
        <v>11.289609590603877</v>
      </c>
      <c r="AJ85" s="58">
        <f>+AI85</f>
        <v>11.289609590603877</v>
      </c>
      <c r="AK85" s="65"/>
      <c r="AL85" s="66">
        <f>AI85-V85</f>
        <v>0.2235555555555564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53.533333333333331</v>
      </c>
      <c r="M87" s="61">
        <v>22.31</v>
      </c>
      <c r="N87" s="58">
        <f>+L87*I87</f>
        <v>0.9635999999999999</v>
      </c>
      <c r="O87" s="58">
        <f>+N87*$O$42</f>
        <v>0.9635999999999999</v>
      </c>
      <c r="P87" s="58">
        <f>+M87*J87</f>
        <v>4.4619999999999958E-2</v>
      </c>
      <c r="Q87" s="58">
        <f>+O87-P87</f>
        <v>0.91897999999999991</v>
      </c>
      <c r="R87" s="58"/>
      <c r="S87" s="58"/>
      <c r="T87" s="58"/>
      <c r="U87" s="58"/>
      <c r="V87" s="62"/>
      <c r="W87" s="58"/>
      <c r="X87" s="63"/>
      <c r="Y87" s="60">
        <f>+$H$36</f>
        <v>56.53</v>
      </c>
      <c r="Z87" s="61">
        <f>+$H$34</f>
        <v>22.31</v>
      </c>
      <c r="AA87" s="64">
        <f>+Y87*I87</f>
        <v>1.0175399999999999</v>
      </c>
      <c r="AB87" s="58">
        <f>+AA87*$AB$42</f>
        <v>1.0175399999999999</v>
      </c>
      <c r="AC87" s="64">
        <f>+Z87*J87</f>
        <v>4.4619999999999958E-2</v>
      </c>
      <c r="AD87" s="64">
        <f>+AB87-AC87</f>
        <v>0.9729199999999999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6.0483448140740741</v>
      </c>
      <c r="R88" s="79">
        <f>SUM(R84:R87)</f>
        <v>0</v>
      </c>
      <c r="S88" s="79">
        <f>SUM(S84:S87)</f>
        <v>0</v>
      </c>
      <c r="T88" s="79">
        <f>SUM(T84:T87)</f>
        <v>0.29399999999999998</v>
      </c>
      <c r="U88" s="79">
        <f>SUM(U84:U87)</f>
        <v>4.7237092209742473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6.2719003696296296</v>
      </c>
      <c r="AE88" s="79">
        <f>SUM(AE84:AE87)</f>
        <v>0</v>
      </c>
      <c r="AF88" s="79">
        <f>SUM(AF84:AF87)</f>
        <v>0</v>
      </c>
      <c r="AG88" s="79">
        <f>SUM(AG84:AG87)</f>
        <v>0.29399999999999998</v>
      </c>
      <c r="AH88" s="79">
        <f>SUM(AH84:AH87)</f>
        <v>4.7237092209742473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1.3242403774468885</v>
      </c>
      <c r="R89" s="67">
        <f>+R88/$V$66</f>
        <v>0</v>
      </c>
      <c r="S89" s="67">
        <f>+S88/$V$66</f>
        <v>0</v>
      </c>
      <c r="T89" s="67">
        <f>+T88/$V$66</f>
        <v>6.4369126254748124E-2</v>
      </c>
      <c r="U89" s="67">
        <f>+U88/$V$66</f>
        <v>1.0342212082843854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1.3274124390348137</v>
      </c>
      <c r="AE89" s="67">
        <f>+AE88/$AI$66</f>
        <v>0</v>
      </c>
      <c r="AF89" s="67">
        <f>+AF88/$AI$66</f>
        <v>0</v>
      </c>
      <c r="AG89" s="67">
        <f>+AG88/$AI$66</f>
        <v>6.2223446495735857E-2</v>
      </c>
      <c r="AH89" s="67">
        <f>+AH88/$AI$66</f>
        <v>0.99974648970307889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46.1</v>
      </c>
      <c r="M90" s="61">
        <v>22.31</v>
      </c>
      <c r="N90" s="58">
        <f>+L90*I90</f>
        <v>2.2128000000000001</v>
      </c>
      <c r="O90" s="58">
        <f>+N90*$O$42</f>
        <v>2.2128000000000001</v>
      </c>
      <c r="P90" s="58">
        <f>+M90*J90</f>
        <v>0.33464999999999995</v>
      </c>
      <c r="Q90" s="58">
        <f>+O90-P90</f>
        <v>1.8781500000000002</v>
      </c>
      <c r="R90" s="58"/>
      <c r="S90" s="58"/>
      <c r="T90" s="58">
        <f>$K90*$C$38</f>
        <v>0.48840000000000006</v>
      </c>
      <c r="U90" s="82">
        <f>+V90-SUM(Q95:T95)</f>
        <v>0.98000193200500085</v>
      </c>
      <c r="V90" s="62">
        <v>4.7241169320050007</v>
      </c>
      <c r="W90" s="58">
        <f>+V90</f>
        <v>4.7241169320050007</v>
      </c>
      <c r="X90" s="63"/>
      <c r="Y90" s="60">
        <f>+$I$33</f>
        <v>49.1</v>
      </c>
      <c r="Z90" s="61">
        <f>+$H$34</f>
        <v>22.31</v>
      </c>
      <c r="AA90" s="64">
        <f>+Y90*I90</f>
        <v>2.3568000000000002</v>
      </c>
      <c r="AB90" s="58">
        <f>+AA90*$AB$42</f>
        <v>2.3568000000000002</v>
      </c>
      <c r="AC90" s="64">
        <f>+Z90*J90</f>
        <v>0.33464999999999995</v>
      </c>
      <c r="AD90" s="64">
        <f>+AB90-AC90</f>
        <v>2.0221500000000003</v>
      </c>
      <c r="AE90" s="64"/>
      <c r="AF90" s="64"/>
      <c r="AG90" s="58">
        <f>$K90*$H$38</f>
        <v>0.48840000000000006</v>
      </c>
      <c r="AH90" s="83">
        <f>U90*$AC$38</f>
        <v>0.98000193200500085</v>
      </c>
      <c r="AI90" s="62">
        <f>SUM(AD95:AH95)</f>
        <v>4.8891169320050007</v>
      </c>
      <c r="AJ90" s="58">
        <f>+AI90</f>
        <v>4.8891169320050007</v>
      </c>
      <c r="AK90" s="65"/>
      <c r="AL90" s="66">
        <f>AI90-V90</f>
        <v>0.16500000000000004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61.55</v>
      </c>
      <c r="M91" s="61">
        <v>21.87</v>
      </c>
      <c r="N91" s="58">
        <f>+L91*I91</f>
        <v>0.55394999999999994</v>
      </c>
      <c r="O91" s="58">
        <f>+N91*$O$42</f>
        <v>0.55394999999999994</v>
      </c>
      <c r="P91" s="58">
        <f>+M91*J91</f>
        <v>1.0934999999999973E-2</v>
      </c>
      <c r="Q91" s="58">
        <f>+O91-P91</f>
        <v>0.54301500000000003</v>
      </c>
      <c r="R91" s="58"/>
      <c r="S91" s="58"/>
      <c r="T91" s="58">
        <f>$K91*$C$38</f>
        <v>0.12580000000000002</v>
      </c>
      <c r="U91" s="58"/>
      <c r="V91" s="62"/>
      <c r="W91" s="58"/>
      <c r="X91" s="63"/>
      <c r="Y91" s="60">
        <f>+$H$37</f>
        <v>63.05</v>
      </c>
      <c r="Z91" s="61">
        <f>+$H$35</f>
        <v>21.87</v>
      </c>
      <c r="AA91" s="64">
        <f>+Y91*I91</f>
        <v>0.5674499999999999</v>
      </c>
      <c r="AB91" s="58">
        <f>+AA91*$AB$42</f>
        <v>0.5674499999999999</v>
      </c>
      <c r="AC91" s="64">
        <f>+Z91*J91</f>
        <v>1.0934999999999973E-2</v>
      </c>
      <c r="AD91" s="64">
        <f>+AB91-AC91</f>
        <v>0.55651499999999987</v>
      </c>
      <c r="AE91" s="64"/>
      <c r="AF91" s="64"/>
      <c r="AG91" s="58">
        <f>$K91*$H$38</f>
        <v>0.12580000000000002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47.1</v>
      </c>
      <c r="M92" s="61">
        <v>22.31</v>
      </c>
      <c r="N92" s="58">
        <f>+L92*I92</f>
        <v>0.11775000000000001</v>
      </c>
      <c r="O92" s="58">
        <f>+N92*$O$42</f>
        <v>0.11775000000000001</v>
      </c>
      <c r="P92" s="58">
        <f>+M92*J92</f>
        <v>2.231E-2</v>
      </c>
      <c r="Q92" s="58">
        <f>+O92-P92</f>
        <v>9.5440000000000011E-2</v>
      </c>
      <c r="R92" s="58"/>
      <c r="S92" s="58"/>
      <c r="T92" s="58"/>
      <c r="U92" s="58"/>
      <c r="V92" s="62"/>
      <c r="W92" s="58"/>
      <c r="X92" s="63"/>
      <c r="Y92" s="60">
        <f>+$H$33</f>
        <v>50.1</v>
      </c>
      <c r="Z92" s="61">
        <f>+$H$34</f>
        <v>22.31</v>
      </c>
      <c r="AA92" s="64">
        <f>+Y92*I92</f>
        <v>0.12525</v>
      </c>
      <c r="AB92" s="58">
        <f>+AA92*$AB$42</f>
        <v>0.12525</v>
      </c>
      <c r="AC92" s="64">
        <f>+Z92*J92</f>
        <v>2.231E-2</v>
      </c>
      <c r="AD92" s="64">
        <f>+AB92-AC92</f>
        <v>0.10294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0.38440999999999997</v>
      </c>
      <c r="O93" s="58">
        <f>+N93*$O$42</f>
        <v>0.38440999999999997</v>
      </c>
      <c r="P93" s="58"/>
      <c r="Q93" s="58">
        <f>+O93-P93</f>
        <v>0.38440999999999997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0.38440999999999997</v>
      </c>
      <c r="AB93" s="58">
        <f>+AA93*$AB$42</f>
        <v>0.38440999999999997</v>
      </c>
      <c r="AC93" s="58"/>
      <c r="AD93" s="58">
        <f>+AB93-AC93</f>
        <v>0.38440999999999997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3.129915</v>
      </c>
      <c r="R95" s="79">
        <f>SUM(R90:R94)</f>
        <v>0</v>
      </c>
      <c r="S95" s="79">
        <f>SUM(S90:S94)</f>
        <v>0</v>
      </c>
      <c r="T95" s="79">
        <f>SUM(T90:T94)</f>
        <v>0.61420000000000008</v>
      </c>
      <c r="U95" s="79">
        <f>SUM(U90:U94)</f>
        <v>0.98000193200500085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3.2949149999999996</v>
      </c>
      <c r="AE95" s="79">
        <f>SUM(AE90:AE94)</f>
        <v>0</v>
      </c>
      <c r="AF95" s="79">
        <f>SUM(AF90:AF94)</f>
        <v>0</v>
      </c>
      <c r="AG95" s="79">
        <f>SUM(AG90:AG94)</f>
        <v>0.61420000000000008</v>
      </c>
      <c r="AH95" s="79">
        <f>SUM(AH90:AH94)</f>
        <v>0.98000193200500085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46.1</v>
      </c>
      <c r="M96" s="61">
        <v>22.31</v>
      </c>
      <c r="N96" s="58">
        <f>+L96*I96</f>
        <v>2.2128000000000001</v>
      </c>
      <c r="O96" s="58">
        <f>+N96*$O$42</f>
        <v>2.2128000000000001</v>
      </c>
      <c r="P96" s="58">
        <f>+M96*J96</f>
        <v>0.35696</v>
      </c>
      <c r="Q96" s="58">
        <f>+O96-P96</f>
        <v>1.8558400000000002</v>
      </c>
      <c r="R96" s="58"/>
      <c r="S96" s="58"/>
      <c r="T96" s="58">
        <f>$K96*$C$38</f>
        <v>0.47360000000000002</v>
      </c>
      <c r="U96" s="82">
        <f>+V96-SUM(Q101:T101)</f>
        <v>0.96325443200500027</v>
      </c>
      <c r="V96" s="62">
        <v>4.6702594320050004</v>
      </c>
      <c r="W96" s="58">
        <f>+V96</f>
        <v>4.6702594320050004</v>
      </c>
      <c r="X96" s="63"/>
      <c r="Y96" s="60">
        <f>+$I$33</f>
        <v>49.1</v>
      </c>
      <c r="Z96" s="61">
        <f>+$H$34</f>
        <v>22.31</v>
      </c>
      <c r="AA96" s="64">
        <f>+Y96*I96</f>
        <v>2.3568000000000002</v>
      </c>
      <c r="AB96" s="58">
        <f>+AA96*$AB$42</f>
        <v>2.3568000000000002</v>
      </c>
      <c r="AC96" s="64">
        <f>+Z96*J96</f>
        <v>0.35696</v>
      </c>
      <c r="AD96" s="64">
        <f>+AB96-AC96</f>
        <v>1.9998400000000003</v>
      </c>
      <c r="AE96" s="64"/>
      <c r="AF96" s="64"/>
      <c r="AG96" s="58">
        <f>$K96*$H$38</f>
        <v>0.47360000000000002</v>
      </c>
      <c r="AH96" s="83">
        <f>U96*$AC$38</f>
        <v>0.96325443200500027</v>
      </c>
      <c r="AI96" s="62">
        <f>SUM(AD101:AH101)</f>
        <v>4.8352594320049995</v>
      </c>
      <c r="AJ96" s="58">
        <f>+AI96</f>
        <v>4.8352594320049995</v>
      </c>
      <c r="AK96" s="65"/>
      <c r="AL96" s="66">
        <f>AI96-V96</f>
        <v>0.16499999999999915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61.55</v>
      </c>
      <c r="M97" s="61">
        <v>21.87</v>
      </c>
      <c r="N97" s="58">
        <f>+L97*I97</f>
        <v>0.55394999999999994</v>
      </c>
      <c r="O97" s="58">
        <f>+N97*$O$42</f>
        <v>0.55394999999999994</v>
      </c>
      <c r="P97" s="58">
        <f>+M97*J97</f>
        <v>1.0934999999999973E-2</v>
      </c>
      <c r="Q97" s="58">
        <f>+O97-P97</f>
        <v>0.54301500000000003</v>
      </c>
      <c r="R97" s="58"/>
      <c r="S97" s="58"/>
      <c r="T97" s="58">
        <f>$K97*$C$38</f>
        <v>0.12580000000000002</v>
      </c>
      <c r="U97" s="58"/>
      <c r="V97" s="62"/>
      <c r="W97" s="58"/>
      <c r="X97" s="63"/>
      <c r="Y97" s="60">
        <f>+$H$37</f>
        <v>63.05</v>
      </c>
      <c r="Z97" s="61">
        <f>+$H$35</f>
        <v>21.87</v>
      </c>
      <c r="AA97" s="64">
        <f>+Y97*I97</f>
        <v>0.5674499999999999</v>
      </c>
      <c r="AB97" s="58">
        <f>+AA97*$AB$42</f>
        <v>0.5674499999999999</v>
      </c>
      <c r="AC97" s="64">
        <f>+Z97*J97</f>
        <v>1.0934999999999973E-2</v>
      </c>
      <c r="AD97" s="64">
        <f>+AB97-AC97</f>
        <v>0.55651499999999987</v>
      </c>
      <c r="AE97" s="64"/>
      <c r="AF97" s="64"/>
      <c r="AG97" s="58">
        <f>$K97*$H$38</f>
        <v>0.12580000000000002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47.1</v>
      </c>
      <c r="M98" s="61">
        <v>22.31</v>
      </c>
      <c r="N98" s="58">
        <f>+L98*I98</f>
        <v>0.11775000000000001</v>
      </c>
      <c r="O98" s="58">
        <f>+N98*$O$42</f>
        <v>0.11775000000000001</v>
      </c>
      <c r="P98" s="58">
        <f>+M98*J98</f>
        <v>2.231E-2</v>
      </c>
      <c r="Q98" s="58">
        <f>+O98-P98</f>
        <v>9.5440000000000011E-2</v>
      </c>
      <c r="R98" s="58"/>
      <c r="S98" s="58"/>
      <c r="T98" s="58"/>
      <c r="U98" s="58"/>
      <c r="V98" s="62"/>
      <c r="W98" s="58"/>
      <c r="X98" s="63"/>
      <c r="Y98" s="60">
        <f>+$H$33</f>
        <v>50.1</v>
      </c>
      <c r="Z98" s="61">
        <f>+$H$34</f>
        <v>22.31</v>
      </c>
      <c r="AA98" s="64">
        <f>+Y98*I98</f>
        <v>0.12525</v>
      </c>
      <c r="AB98" s="58">
        <f>+AA98*$AB$42</f>
        <v>0.12525</v>
      </c>
      <c r="AC98" s="64">
        <f>+Z98*J98</f>
        <v>2.231E-2</v>
      </c>
      <c r="AD98" s="64">
        <f>+AB98-AC98</f>
        <v>0.10294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0.38440999999999997</v>
      </c>
      <c r="O99" s="58">
        <f>+N99*$O$42</f>
        <v>0.38440999999999997</v>
      </c>
      <c r="P99" s="58"/>
      <c r="Q99" s="58">
        <f>+O99-P99</f>
        <v>0.38440999999999997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0.38440999999999997</v>
      </c>
      <c r="AB99" s="58">
        <f>+AA99*$AB$42</f>
        <v>0.38440999999999997</v>
      </c>
      <c r="AC99" s="58"/>
      <c r="AD99" s="58">
        <f>+AB99-AC99</f>
        <v>0.38440999999999997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3.107605</v>
      </c>
      <c r="R101" s="79">
        <f>SUM(R96:R100)</f>
        <v>0</v>
      </c>
      <c r="S101" s="79">
        <f>SUM(S96:S100)</f>
        <v>0</v>
      </c>
      <c r="T101" s="79">
        <f>SUM(T96:T100)</f>
        <v>0.59940000000000004</v>
      </c>
      <c r="U101" s="79">
        <f>SUM(U96:U100)</f>
        <v>0.96325443200500027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3.2726049999999995</v>
      </c>
      <c r="AE101" s="79">
        <f>SUM(AE96:AE100)</f>
        <v>0</v>
      </c>
      <c r="AF101" s="79">
        <f>SUM(AF96:AF100)</f>
        <v>0</v>
      </c>
      <c r="AG101" s="79">
        <f>SUM(AG96:AG100)</f>
        <v>0.59940000000000004</v>
      </c>
      <c r="AH101" s="79">
        <f>SUM(AH96:AH100)</f>
        <v>0.96325443200500027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47.1</v>
      </c>
      <c r="M102" s="61">
        <v>22.31</v>
      </c>
      <c r="N102" s="58">
        <f>+L102*I102</f>
        <v>0.30250722259615387</v>
      </c>
      <c r="O102" s="58">
        <f>+N102*$O$42</f>
        <v>0.30250722259615387</v>
      </c>
      <c r="P102" s="58">
        <f>+M102*J102</f>
        <v>4.3786914567307676E-2</v>
      </c>
      <c r="Q102" s="58">
        <f>+O102-P102</f>
        <v>0.25872030802884621</v>
      </c>
      <c r="R102" s="58"/>
      <c r="S102" s="58"/>
      <c r="T102" s="58"/>
      <c r="U102" s="82">
        <f>+V102-SUM(Q106:T106)</f>
        <v>5.8880448410025981</v>
      </c>
      <c r="V102" s="62">
        <v>12.455360146480357</v>
      </c>
      <c r="W102" s="58">
        <f>+V102</f>
        <v>12.455360146480357</v>
      </c>
      <c r="X102" s="63"/>
      <c r="Y102" s="60">
        <f>+$H$33</f>
        <v>50.1</v>
      </c>
      <c r="Z102" s="61">
        <f>+$H$34</f>
        <v>22.31</v>
      </c>
      <c r="AA102" s="64">
        <f>+Y102*I102</f>
        <v>0.32177519855769232</v>
      </c>
      <c r="AB102" s="58">
        <f>+AA102*$AB$42</f>
        <v>0.32177519855769232</v>
      </c>
      <c r="AC102" s="64">
        <f>+Z102*J102</f>
        <v>4.3786914567307676E-2</v>
      </c>
      <c r="AD102" s="64">
        <f>+AB102-AC102</f>
        <v>0.27798828399038467</v>
      </c>
      <c r="AE102" s="64"/>
      <c r="AF102" s="64"/>
      <c r="AG102" s="58"/>
      <c r="AH102" s="83">
        <f>U102*$AC$38</f>
        <v>5.8880448410025981</v>
      </c>
      <c r="AI102" s="62">
        <f>SUM(AD106:AH106)</f>
        <v>12.609452956433135</v>
      </c>
      <c r="AJ102" s="58">
        <f>+AI102</f>
        <v>12.609452956433135</v>
      </c>
      <c r="AK102" s="65"/>
      <c r="AL102" s="66">
        <f>AI102-V102</f>
        <v>0.15409280995277719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54.390624999999993</v>
      </c>
      <c r="M103" s="61">
        <v>21.87</v>
      </c>
      <c r="N103" s="58">
        <f>+L103*I103</f>
        <v>4.8888046575365154</v>
      </c>
      <c r="O103" s="58">
        <f>+N103*$O$42</f>
        <v>4.8888046575365154</v>
      </c>
      <c r="P103" s="58">
        <f>+M103*J103</f>
        <v>7.4358000000000007E-2</v>
      </c>
      <c r="Q103" s="58">
        <f>+O103-P103</f>
        <v>4.8144466575365152</v>
      </c>
      <c r="R103" s="58"/>
      <c r="S103" s="58"/>
      <c r="T103" s="58"/>
      <c r="U103" s="58"/>
      <c r="V103" s="62"/>
      <c r="W103" s="58"/>
      <c r="X103" s="63"/>
      <c r="Y103" s="60">
        <f>L103+$K$37</f>
        <v>55.890624999999993</v>
      </c>
      <c r="Z103" s="61">
        <f>+$H$35</f>
        <v>21.87</v>
      </c>
      <c r="AA103" s="64">
        <f>+Y103*I103</f>
        <v>5.0236294915277551</v>
      </c>
      <c r="AB103" s="58">
        <f>+AA103*$AB$42</f>
        <v>5.0236294915277551</v>
      </c>
      <c r="AC103" s="64">
        <f>+Z103*J103</f>
        <v>7.4358000000000007E-2</v>
      </c>
      <c r="AD103" s="64">
        <f>+AB103-AC103</f>
        <v>4.9492714915277549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5.0731669655653615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5.8880448410025981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5.2272597755181396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5.8880448410025981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47.1</v>
      </c>
      <c r="M107" s="61">
        <v>22.31</v>
      </c>
      <c r="N107" s="58">
        <f>+L107*I107</f>
        <v>5.291916218181818</v>
      </c>
      <c r="O107" s="58">
        <f>+N107*$O$42</f>
        <v>5.291916218181818</v>
      </c>
      <c r="P107" s="58">
        <f>+M107*J107</f>
        <v>0.76645802181818146</v>
      </c>
      <c r="Q107" s="58">
        <f>+O107-P107</f>
        <v>4.5254581963636369</v>
      </c>
      <c r="R107" s="58"/>
      <c r="S107" s="58"/>
      <c r="T107" s="58"/>
      <c r="U107" s="82">
        <f>+V107-SUM(Q113:T113)</f>
        <v>3.4007599853083459</v>
      </c>
      <c r="V107" s="62">
        <v>13.388368248360045</v>
      </c>
      <c r="W107" s="58">
        <f>+V107</f>
        <v>13.388368248360045</v>
      </c>
      <c r="X107" s="63"/>
      <c r="Y107" s="60">
        <f>+$H$33</f>
        <v>50.1</v>
      </c>
      <c r="Z107" s="61">
        <f>+$H$34</f>
        <v>22.31</v>
      </c>
      <c r="AA107" s="64">
        <f>+Y107*I107</f>
        <v>5.6289809454545452</v>
      </c>
      <c r="AB107" s="58">
        <f>+AA107*$AB$42</f>
        <v>5.6289809454545452</v>
      </c>
      <c r="AC107" s="64">
        <f>+Z107*J107</f>
        <v>0.76645802181818146</v>
      </c>
      <c r="AD107" s="64">
        <f>+AB107-AC107</f>
        <v>4.8625229236363641</v>
      </c>
      <c r="AE107" s="64"/>
      <c r="AF107" s="64"/>
      <c r="AG107" s="58"/>
      <c r="AH107" s="83">
        <f>U107*$AC$38</f>
        <v>3.4007599853083459</v>
      </c>
      <c r="AI107" s="62">
        <f>SUM(AD113:AH113)</f>
        <v>13.878532012874151</v>
      </c>
      <c r="AJ107" s="58">
        <f>+AI107</f>
        <v>13.878532012874151</v>
      </c>
      <c r="AK107" s="65"/>
      <c r="AL107" s="66">
        <f>AI107-V107</f>
        <v>0.49016376451410615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47.1</v>
      </c>
      <c r="M108" s="61">
        <v>22.31</v>
      </c>
      <c r="N108" s="58">
        <f>+L108*I108</f>
        <v>2.4036548846896548</v>
      </c>
      <c r="O108" s="58">
        <f>+N108*$O$42</f>
        <v>2.4036548846896548</v>
      </c>
      <c r="P108" s="58">
        <f>+M108*J108</f>
        <v>0.40231650695172383</v>
      </c>
      <c r="Q108" s="58">
        <f>+O108-P108</f>
        <v>2.0013383777379312</v>
      </c>
      <c r="R108" s="58"/>
      <c r="S108" s="58"/>
      <c r="T108" s="58"/>
      <c r="U108" s="58"/>
      <c r="V108" s="62"/>
      <c r="W108" s="58"/>
      <c r="X108" s="63"/>
      <c r="Y108" s="60">
        <f>+$H$33</f>
        <v>50.1</v>
      </c>
      <c r="Z108" s="61">
        <f>+$H$34</f>
        <v>22.31</v>
      </c>
      <c r="AA108" s="64">
        <f>+Y108*I108</f>
        <v>2.5567539219310342</v>
      </c>
      <c r="AB108" s="58">
        <f>+AA108*$AB$42</f>
        <v>2.5567539219310342</v>
      </c>
      <c r="AC108" s="64">
        <f>+Z108*J108</f>
        <v>0.40231650695172383</v>
      </c>
      <c r="AD108" s="64">
        <f>+AB108-AC108</f>
        <v>2.1544374149793102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0.68500329000000004</v>
      </c>
      <c r="M109" s="61"/>
      <c r="N109" s="58"/>
      <c r="O109" s="58"/>
      <c r="P109" s="58"/>
      <c r="Q109" s="58">
        <f>H109*L109</f>
        <v>0.68500329000000004</v>
      </c>
      <c r="R109" s="58"/>
      <c r="S109" s="58"/>
      <c r="T109" s="58"/>
      <c r="U109" s="58"/>
      <c r="V109" s="62"/>
      <c r="W109" s="58"/>
      <c r="X109" s="63"/>
      <c r="Y109" s="60">
        <f>$Q$39</f>
        <v>0.68500329000000004</v>
      </c>
      <c r="Z109" s="61"/>
      <c r="AA109" s="64"/>
      <c r="AB109" s="58"/>
      <c r="AC109" s="64"/>
      <c r="AD109" s="64">
        <f>H109*Y109</f>
        <v>0.68500329000000004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7.2117998641015681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3.4007599853083459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7.7019636286156743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3.4007599853083459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47.1</v>
      </c>
      <c r="M114" s="61">
        <v>22.31</v>
      </c>
      <c r="N114" s="58">
        <f>+L114*I114</f>
        <v>0.28260000000000002</v>
      </c>
      <c r="O114" s="58">
        <f>+N114*$O$42</f>
        <v>0.28260000000000002</v>
      </c>
      <c r="P114" s="58">
        <f>+M114*J114</f>
        <v>6.6930000000000003E-2</v>
      </c>
      <c r="Q114" s="58">
        <f>+O114-P114</f>
        <v>0.21567000000000003</v>
      </c>
      <c r="R114" s="58"/>
      <c r="S114" s="58"/>
      <c r="T114" s="58"/>
      <c r="U114" s="82">
        <f>+V114-SUM(Q119:T119)</f>
        <v>7.7044212346770404</v>
      </c>
      <c r="V114" s="62">
        <v>16.344380027623902</v>
      </c>
      <c r="W114" s="58">
        <f>+V114</f>
        <v>16.344380027623902</v>
      </c>
      <c r="X114" s="63"/>
      <c r="Y114" s="60">
        <f>+$H$33</f>
        <v>50.1</v>
      </c>
      <c r="Z114" s="61">
        <f>+$H$34</f>
        <v>22.31</v>
      </c>
      <c r="AA114" s="64">
        <f>+Y114*I114</f>
        <v>0.30060000000000003</v>
      </c>
      <c r="AB114" s="58">
        <f>+AA114*$AB$42</f>
        <v>0.30060000000000003</v>
      </c>
      <c r="AC114" s="64">
        <f>+Z114*J114</f>
        <v>6.6930000000000003E-2</v>
      </c>
      <c r="AD114" s="64">
        <f>+AB114-AC114</f>
        <v>0.23367000000000004</v>
      </c>
      <c r="AE114" s="64"/>
      <c r="AF114" s="64"/>
      <c r="AG114" s="58"/>
      <c r="AH114" s="83">
        <f>U114*$AC$38</f>
        <v>7.7044212346770404</v>
      </c>
      <c r="AI114" s="62">
        <f>SUM(AD119:AH119)</f>
        <v>16.549319285103714</v>
      </c>
      <c r="AJ114" s="58">
        <f>+AI114</f>
        <v>16.549319285103714</v>
      </c>
      <c r="AK114" s="65"/>
      <c r="AL114" s="66">
        <f>AI114-V114</f>
        <v>0.20493925747981123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73.359999999999985</v>
      </c>
      <c r="M115" s="61">
        <v>21.87</v>
      </c>
      <c r="N115" s="58">
        <f>+L115*I115</f>
        <v>5.7680159524793764</v>
      </c>
      <c r="O115" s="58">
        <f>+N115*$O$42</f>
        <v>5.7680159524793764</v>
      </c>
      <c r="P115" s="58">
        <f>+M115*J115</f>
        <v>7.6545000000000675E-3</v>
      </c>
      <c r="Q115" s="58">
        <f>+O115-P115</f>
        <v>5.7603614524793763</v>
      </c>
      <c r="R115" s="58"/>
      <c r="S115" s="58"/>
      <c r="T115" s="58"/>
      <c r="U115" s="58"/>
      <c r="V115" s="62"/>
      <c r="W115" s="58"/>
      <c r="X115" s="63"/>
      <c r="Y115" s="60">
        <f>$H$44</f>
        <v>74.859999999999985</v>
      </c>
      <c r="Z115" s="61">
        <f>+$H$35</f>
        <v>21.87</v>
      </c>
      <c r="AA115" s="64">
        <f>+Y115*I115</f>
        <v>5.8859552099591887</v>
      </c>
      <c r="AB115" s="58">
        <f>+AA115*$AB$42</f>
        <v>5.8859552099591887</v>
      </c>
      <c r="AC115" s="64">
        <f>+Z115*J115</f>
        <v>7.6545000000000675E-3</v>
      </c>
      <c r="AD115" s="64">
        <f>+AB115-AC115</f>
        <v>5.8783007099591886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47.1</v>
      </c>
      <c r="M116" s="61">
        <v>22.31</v>
      </c>
      <c r="N116" s="58">
        <f>+L116*I116</f>
        <v>1.0832999999999999</v>
      </c>
      <c r="O116" s="58">
        <f>+N116*$O$42</f>
        <v>1.0832999999999999</v>
      </c>
      <c r="P116" s="58">
        <f>+M116*J116</f>
        <v>0.13385999999999995</v>
      </c>
      <c r="Q116" s="58">
        <f>+O116-P116</f>
        <v>0.94943999999999995</v>
      </c>
      <c r="R116" s="58"/>
      <c r="S116" s="58"/>
      <c r="T116" s="58"/>
      <c r="U116" s="58"/>
      <c r="V116" s="62"/>
      <c r="W116" s="58"/>
      <c r="X116" s="63"/>
      <c r="Y116" s="60">
        <f>+$H$33</f>
        <v>50.1</v>
      </c>
      <c r="Z116" s="61">
        <f>+$H$34</f>
        <v>22.31</v>
      </c>
      <c r="AA116" s="64">
        <f>+Y116*I116</f>
        <v>1.1523000000000001</v>
      </c>
      <c r="AB116" s="58">
        <f>+AA116*$AB$42</f>
        <v>1.1523000000000001</v>
      </c>
      <c r="AC116" s="64">
        <f>+Z116*J116</f>
        <v>0.13385999999999995</v>
      </c>
      <c r="AD116" s="64">
        <f>+AB116-AC116</f>
        <v>1.0184400000000002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1.4544873404674863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1.4544873404674863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6.9254714524793766</v>
      </c>
      <c r="R119" s="79">
        <f>SUM(R114:R118)</f>
        <v>0.26</v>
      </c>
      <c r="S119" s="79">
        <f>SUM(S114:S118)</f>
        <v>0</v>
      </c>
      <c r="T119" s="79">
        <f>SUM(T114:T118)</f>
        <v>1.4544873404674863</v>
      </c>
      <c r="U119" s="79">
        <f>SUM(U114:U118)</f>
        <v>7.7044212346770404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7.1304107099591887</v>
      </c>
      <c r="AE119" s="79">
        <f>SUM(AE114:AE118)</f>
        <v>0.26</v>
      </c>
      <c r="AF119" s="79">
        <f>SUM(AF114:AF118)</f>
        <v>0</v>
      </c>
      <c r="AG119" s="79">
        <f>SUM(AG114:AG118)</f>
        <v>1.4544873404674863</v>
      </c>
      <c r="AH119" s="79">
        <f>SUM(AH114:AH118)</f>
        <v>7.7044212346770404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47.1</v>
      </c>
      <c r="M120" s="61">
        <v>22.31</v>
      </c>
      <c r="N120" s="58">
        <f>+L120*I120</f>
        <v>0.28260000000000002</v>
      </c>
      <c r="O120" s="58">
        <f>+N120*$O$42</f>
        <v>0.28260000000000002</v>
      </c>
      <c r="P120" s="58">
        <f>+M120*J120</f>
        <v>6.6930000000000003E-2</v>
      </c>
      <c r="Q120" s="58">
        <f>+O120-P120</f>
        <v>0.21567000000000003</v>
      </c>
      <c r="R120" s="58"/>
      <c r="S120" s="58"/>
      <c r="T120" s="58"/>
      <c r="U120" s="82">
        <f>+V120-SUM(Q125:T125)</f>
        <v>7.696990628492312</v>
      </c>
      <c r="V120" s="62">
        <v>16.184269172695853</v>
      </c>
      <c r="W120" s="58">
        <f>+V120</f>
        <v>16.184269172695853</v>
      </c>
      <c r="X120" s="63"/>
      <c r="Y120" s="60">
        <f>+$H$33</f>
        <v>50.1</v>
      </c>
      <c r="Z120" s="61">
        <f>+$H$34</f>
        <v>22.31</v>
      </c>
      <c r="AA120" s="64">
        <f>+Y120*I120</f>
        <v>0.30060000000000003</v>
      </c>
      <c r="AB120" s="58">
        <f>+AA120*$AB$42</f>
        <v>0.30060000000000003</v>
      </c>
      <c r="AC120" s="64">
        <f>+Z120*J120</f>
        <v>6.6930000000000003E-2</v>
      </c>
      <c r="AD120" s="64">
        <f>+AB120-AC120</f>
        <v>0.23367000000000004</v>
      </c>
      <c r="AE120" s="64"/>
      <c r="AF120" s="64"/>
      <c r="AG120" s="58"/>
      <c r="AH120" s="83">
        <f>U120*$AC$38</f>
        <v>7.696990628492312</v>
      </c>
      <c r="AI120" s="62">
        <f>SUM(AD125:AH125)</f>
        <v>16.386610649173907</v>
      </c>
      <c r="AJ120" s="58">
        <f>+AI120</f>
        <v>16.386610649173907</v>
      </c>
      <c r="AK120" s="65"/>
      <c r="AL120" s="66">
        <f>AI120-V120</f>
        <v>0.20234147647805401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73.359999999999985</v>
      </c>
      <c r="M121" s="61">
        <v>21.87</v>
      </c>
      <c r="N121" s="58">
        <f>+L121*I121</f>
        <v>5.6409671429533992</v>
      </c>
      <c r="O121" s="58">
        <f>+N121*$O$42</f>
        <v>5.6409671429533992</v>
      </c>
      <c r="P121" s="58">
        <f>+M121*J121</f>
        <v>7.6545000000000675E-3</v>
      </c>
      <c r="Q121" s="58">
        <f>+O121-P121</f>
        <v>5.6333126429533991</v>
      </c>
      <c r="R121" s="58"/>
      <c r="S121" s="58"/>
      <c r="T121" s="58"/>
      <c r="U121" s="58"/>
      <c r="V121" s="62"/>
      <c r="W121" s="58"/>
      <c r="X121" s="63"/>
      <c r="Y121" s="60">
        <f>$H$44</f>
        <v>74.859999999999985</v>
      </c>
      <c r="Z121" s="61">
        <f>+$H$35</f>
        <v>21.87</v>
      </c>
      <c r="AA121" s="64">
        <f>+Y121*I121</f>
        <v>5.7563086194314543</v>
      </c>
      <c r="AB121" s="58">
        <f>+AA121*$AB$42</f>
        <v>5.7563086194314543</v>
      </c>
      <c r="AC121" s="64">
        <f>+Z121*J121</f>
        <v>7.6545000000000675E-3</v>
      </c>
      <c r="AD121" s="64">
        <f>+AB121-AC121</f>
        <v>5.7486541194314542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47.1</v>
      </c>
      <c r="M122" s="61">
        <v>22.31</v>
      </c>
      <c r="N122" s="58">
        <f>+L122*I122</f>
        <v>1.0832999999999999</v>
      </c>
      <c r="O122" s="58">
        <f>+N122*$O$42</f>
        <v>1.0832999999999999</v>
      </c>
      <c r="P122" s="58">
        <f>+M122*J122</f>
        <v>0.13385999999999995</v>
      </c>
      <c r="Q122" s="58">
        <f>+O122-P122</f>
        <v>0.94943999999999995</v>
      </c>
      <c r="R122" s="58"/>
      <c r="S122" s="58"/>
      <c r="T122" s="58"/>
      <c r="U122" s="58"/>
      <c r="V122" s="62"/>
      <c r="W122" s="58"/>
      <c r="X122" s="63"/>
      <c r="Y122" s="60">
        <f>+$H$33</f>
        <v>50.1</v>
      </c>
      <c r="Z122" s="61">
        <f>+$H$34</f>
        <v>22.31</v>
      </c>
      <c r="AA122" s="64">
        <f>+Y122*I122</f>
        <v>1.1523000000000001</v>
      </c>
      <c r="AB122" s="58">
        <f>+AA122*$AB$42</f>
        <v>1.1523000000000001</v>
      </c>
      <c r="AC122" s="64">
        <f>+Z122*J122</f>
        <v>0.13385999999999995</v>
      </c>
      <c r="AD122" s="64">
        <f>+AB122-AC122</f>
        <v>1.0184400000000002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1.4288559012501409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1.4288559012501409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6.7984226429533994</v>
      </c>
      <c r="R125" s="79">
        <f>SUM(R120:R124)</f>
        <v>0.26</v>
      </c>
      <c r="S125" s="79">
        <f>SUM(S120:S124)</f>
        <v>0</v>
      </c>
      <c r="T125" s="79">
        <f>SUM(T120:T124)</f>
        <v>1.4288559012501409</v>
      </c>
      <c r="U125" s="79">
        <f>SUM(U120:U124)</f>
        <v>7.696990628492312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7.0007641194314543</v>
      </c>
      <c r="AE125" s="79">
        <f>SUM(AE120:AE124)</f>
        <v>0.26</v>
      </c>
      <c r="AF125" s="79">
        <f>SUM(AF120:AF124)</f>
        <v>0</v>
      </c>
      <c r="AG125" s="79">
        <f>SUM(AG120:AG124)</f>
        <v>1.4288559012501409</v>
      </c>
      <c r="AH125" s="79">
        <f>SUM(AH120:AH124)</f>
        <v>7.696990628492312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106.82</v>
      </c>
      <c r="M126" s="61">
        <v>22.31</v>
      </c>
      <c r="N126" s="58">
        <f>+L126*I126</f>
        <v>1.9653210937499999</v>
      </c>
      <c r="O126" s="58">
        <f>+N126*$O$42</f>
        <v>1.9653210937499999</v>
      </c>
      <c r="P126" s="58">
        <f>+M126*J126</f>
        <v>0.16505914062499999</v>
      </c>
      <c r="Q126" s="58">
        <f>+O126-P126</f>
        <v>1.8002619531249999</v>
      </c>
      <c r="R126" s="58"/>
      <c r="S126" s="58"/>
      <c r="T126" s="58"/>
      <c r="U126" s="82">
        <f>+V126-SUM(Q127:T127)</f>
        <v>2.1942875553821031</v>
      </c>
      <c r="V126" s="62">
        <v>3.9945495085071032</v>
      </c>
      <c r="W126" s="58">
        <f>+V126</f>
        <v>3.9945495085071032</v>
      </c>
      <c r="X126" s="63"/>
      <c r="Y126" s="60">
        <f>$H$43</f>
        <v>108.32</v>
      </c>
      <c r="Z126" s="61">
        <f>$H$13</f>
        <v>22.31</v>
      </c>
      <c r="AA126" s="64">
        <f>+Y126*I126</f>
        <v>1.9929187499999999</v>
      </c>
      <c r="AB126" s="58">
        <f>+AA126*$AB$42</f>
        <v>1.9929187499999999</v>
      </c>
      <c r="AC126" s="64">
        <f>+Z126*J126</f>
        <v>0.16505914062499999</v>
      </c>
      <c r="AD126" s="64">
        <f>+AB126-AC126</f>
        <v>1.8278596093749999</v>
      </c>
      <c r="AE126" s="64"/>
      <c r="AF126" s="64"/>
      <c r="AG126" s="58"/>
      <c r="AH126" s="83">
        <f>U126*$AC$38</f>
        <v>2.1942875553821031</v>
      </c>
      <c r="AI126" s="62">
        <f>SUM(AD127:AH127)</f>
        <v>4.0221471647571025</v>
      </c>
      <c r="AJ126" s="58">
        <f>+AI126</f>
        <v>4.0221471647571025</v>
      </c>
      <c r="AK126" s="65"/>
      <c r="AL126" s="66">
        <f>AI126-V126</f>
        <v>2.7597656249999325E-2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1.8002619531249999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2.1942875553821031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1.8278596093749999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2.1942875553821031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47.1</v>
      </c>
      <c r="M128" s="61">
        <v>22.31</v>
      </c>
      <c r="N128" s="58">
        <f>+L128*I128</f>
        <v>0.32969999999999999</v>
      </c>
      <c r="O128" s="58">
        <f>+N128*$O$42</f>
        <v>0.32969999999999999</v>
      </c>
      <c r="P128" s="58">
        <f>+M128*J128</f>
        <v>6.6930000000000003E-2</v>
      </c>
      <c r="Q128" s="58">
        <f>+O128-P128</f>
        <v>0.26277</v>
      </c>
      <c r="R128" s="58"/>
      <c r="S128" s="58"/>
      <c r="T128" s="58"/>
      <c r="U128" s="82">
        <f>+V128-SUM(Q129:T129)</f>
        <v>1.1112199999999999</v>
      </c>
      <c r="V128" s="62">
        <v>1.3739899999999998</v>
      </c>
      <c r="W128" s="58">
        <f>+V128</f>
        <v>1.3739899999999998</v>
      </c>
      <c r="X128" s="63"/>
      <c r="Y128" s="60">
        <f>$H$33</f>
        <v>50.1</v>
      </c>
      <c r="Z128" s="61">
        <f>$H$34</f>
        <v>22.31</v>
      </c>
      <c r="AA128" s="64">
        <f>+Y128*I128</f>
        <v>0.35070000000000001</v>
      </c>
      <c r="AB128" s="58">
        <f>+AA128*$AB$42</f>
        <v>0.35070000000000001</v>
      </c>
      <c r="AC128" s="64">
        <f>+Z128*J128</f>
        <v>6.6930000000000003E-2</v>
      </c>
      <c r="AD128" s="64">
        <f>+AB128-AC128</f>
        <v>0.28377000000000002</v>
      </c>
      <c r="AE128" s="64"/>
      <c r="AF128" s="64"/>
      <c r="AG128" s="64"/>
      <c r="AH128" s="83">
        <f>U128*$AC$38</f>
        <v>1.1112199999999999</v>
      </c>
      <c r="AI128" s="62">
        <f>SUM(AD129:AH129)</f>
        <v>1.39499</v>
      </c>
      <c r="AJ128" s="58">
        <f>+AI128</f>
        <v>1.39499</v>
      </c>
      <c r="AK128" s="65"/>
      <c r="AL128" s="66">
        <f>AI128-V128</f>
        <v>2.100000000000013E-2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0.26277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1.1112199999999999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0.28377000000000002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1.1112199999999999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47.1</v>
      </c>
      <c r="M130" s="61">
        <v>22.31</v>
      </c>
      <c r="N130" s="58">
        <f>+L130*I130</f>
        <v>0.47100000000000003</v>
      </c>
      <c r="O130" s="58">
        <f>+N130*$O$42</f>
        <v>0.47100000000000003</v>
      </c>
      <c r="P130" s="58">
        <f>+M130*J130</f>
        <v>8.924E-2</v>
      </c>
      <c r="Q130" s="58">
        <f>+O130-P130</f>
        <v>0.38176000000000004</v>
      </c>
      <c r="R130" s="58"/>
      <c r="S130" s="58"/>
      <c r="T130" s="58"/>
      <c r="U130" s="82">
        <f>+V130-SUM(Q131:T131)</f>
        <v>1.61476</v>
      </c>
      <c r="V130" s="62">
        <v>1.9965200000000001</v>
      </c>
      <c r="W130" s="58">
        <f>+V130</f>
        <v>1.9965200000000001</v>
      </c>
      <c r="X130" s="63"/>
      <c r="Y130" s="60">
        <f>$H$33</f>
        <v>50.1</v>
      </c>
      <c r="Z130" s="61">
        <f>$H$34</f>
        <v>22.31</v>
      </c>
      <c r="AA130" s="64">
        <f>+Y130*I130</f>
        <v>0.501</v>
      </c>
      <c r="AB130" s="58">
        <f>+AA130*$AB$42</f>
        <v>0.501</v>
      </c>
      <c r="AC130" s="64">
        <f>+Z130*J130</f>
        <v>8.924E-2</v>
      </c>
      <c r="AD130" s="64">
        <f>+AB130-AC130</f>
        <v>0.41176000000000001</v>
      </c>
      <c r="AE130" s="64"/>
      <c r="AF130" s="64"/>
      <c r="AG130" s="64"/>
      <c r="AH130" s="83">
        <f>U130*$AC$38</f>
        <v>1.61476</v>
      </c>
      <c r="AI130" s="62">
        <f>SUM(AD131:AH131)</f>
        <v>2.0265200000000001</v>
      </c>
      <c r="AJ130" s="58">
        <f>+AI130</f>
        <v>2.0265200000000001</v>
      </c>
      <c r="AK130" s="65"/>
      <c r="AL130" s="66">
        <f>AI130-V130</f>
        <v>3.0000000000000027E-2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0.38176000000000004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1.61476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0.41176000000000001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1.61476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47.6</v>
      </c>
      <c r="M132" s="61">
        <v>22.31</v>
      </c>
      <c r="N132" s="58">
        <f>+L132*I132</f>
        <v>9.1392000000000007</v>
      </c>
      <c r="O132" s="58">
        <f>+N132*$O$42</f>
        <v>9.1392000000000007</v>
      </c>
      <c r="P132" s="58">
        <f>+M132*J132</f>
        <v>3.4803599999999997</v>
      </c>
      <c r="Q132" s="58">
        <f>+O132-P132</f>
        <v>5.6588400000000014</v>
      </c>
      <c r="R132" s="58"/>
      <c r="S132" s="58"/>
      <c r="T132" s="58"/>
      <c r="U132" s="82">
        <f>+V132-SUM(Q136:T136)</f>
        <v>5.1290622945688682</v>
      </c>
      <c r="V132" s="62">
        <v>30.597902294568868</v>
      </c>
      <c r="W132" s="58">
        <f>+V132</f>
        <v>30.597902294568868</v>
      </c>
      <c r="X132" s="63"/>
      <c r="Y132" s="60">
        <f>$H$32</f>
        <v>50.6</v>
      </c>
      <c r="Z132" s="61">
        <f>$H$34</f>
        <v>22.31</v>
      </c>
      <c r="AA132" s="64">
        <f>+Y132*I132</f>
        <v>9.7152000000000012</v>
      </c>
      <c r="AB132" s="58">
        <f>+AA132*$AB$42</f>
        <v>9.7152000000000012</v>
      </c>
      <c r="AC132" s="64">
        <f>+Z132*J132</f>
        <v>3.4803599999999997</v>
      </c>
      <c r="AD132" s="64">
        <f>+AB132-AC132</f>
        <v>6.2348400000000019</v>
      </c>
      <c r="AE132" s="64"/>
      <c r="AF132" s="64"/>
      <c r="AG132" s="64"/>
      <c r="AH132" s="83">
        <f>U132*$AC$38</f>
        <v>5.1290622945688682</v>
      </c>
      <c r="AI132" s="62">
        <f>SUM(AD136:AH136)</f>
        <v>31.173902294568869</v>
      </c>
      <c r="AJ132" s="58">
        <f>+AI132</f>
        <v>31.173902294568869</v>
      </c>
      <c r="AK132" s="65"/>
      <c r="AL132" s="66">
        <f>AI132-V132</f>
        <v>0.57600000000000051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3.5350000000000001</v>
      </c>
      <c r="M133" s="61"/>
      <c r="N133" s="58"/>
      <c r="O133" s="58"/>
      <c r="P133" s="58"/>
      <c r="Q133" s="58">
        <f>L133*$H$133</f>
        <v>3.5350000000000001</v>
      </c>
      <c r="R133" s="58"/>
      <c r="S133" s="58"/>
      <c r="T133" s="58"/>
      <c r="U133" s="58"/>
      <c r="V133" s="62"/>
      <c r="W133" s="58"/>
      <c r="X133" s="63"/>
      <c r="Y133" s="60">
        <f>$Q$19</f>
        <v>3.5350000000000001</v>
      </c>
      <c r="Z133" s="61"/>
      <c r="AA133" s="64"/>
      <c r="AB133" s="58"/>
      <c r="AC133" s="64"/>
      <c r="AD133" s="64">
        <f>Y133*$H$133</f>
        <v>3.5350000000000001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2.2450000000000001</v>
      </c>
      <c r="M134" s="61"/>
      <c r="N134" s="58"/>
      <c r="O134" s="58"/>
      <c r="P134" s="58"/>
      <c r="Q134" s="58">
        <f t="shared" ref="Q134:Q135" si="3">L134*$H$133</f>
        <v>2.2450000000000001</v>
      </c>
      <c r="R134" s="58"/>
      <c r="S134" s="58"/>
      <c r="T134" s="58"/>
      <c r="U134" s="58"/>
      <c r="V134" s="62"/>
      <c r="W134" s="58"/>
      <c r="X134" s="63"/>
      <c r="Y134" s="60">
        <f>$Q$20</f>
        <v>2.2450000000000001</v>
      </c>
      <c r="Z134" s="61"/>
      <c r="AA134" s="64"/>
      <c r="AB134" s="58"/>
      <c r="AC134" s="64"/>
      <c r="AD134" s="64">
        <f>Y134*$H$134</f>
        <v>2.2450000000000001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60">
        <v>14.03</v>
      </c>
      <c r="M135" s="61"/>
      <c r="N135" s="58"/>
      <c r="O135" s="58"/>
      <c r="P135" s="58"/>
      <c r="Q135" s="58">
        <f t="shared" si="3"/>
        <v>14.03</v>
      </c>
      <c r="R135" s="58"/>
      <c r="S135" s="58"/>
      <c r="T135" s="58"/>
      <c r="U135" s="58"/>
      <c r="V135" s="62"/>
      <c r="W135" s="58"/>
      <c r="X135" s="63"/>
      <c r="Y135" s="60">
        <f>$Q$21</f>
        <v>14.03</v>
      </c>
      <c r="Z135" s="61"/>
      <c r="AA135" s="64"/>
      <c r="AB135" s="58"/>
      <c r="AC135" s="64"/>
      <c r="AD135" s="64">
        <f>Y135*$H$135</f>
        <v>14.03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25.46884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5.1290622945688682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26.044840000000001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5.1290622945688682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47.1</v>
      </c>
      <c r="M137" s="61">
        <v>22.31</v>
      </c>
      <c r="N137" s="58">
        <f>+L137*I137</f>
        <v>0.32969999999999999</v>
      </c>
      <c r="O137" s="58">
        <f>+N137*$O$42</f>
        <v>0.32969999999999999</v>
      </c>
      <c r="P137" s="58">
        <f>+M137*J137</f>
        <v>8.924E-2</v>
      </c>
      <c r="Q137" s="58">
        <f>+O137-P137</f>
        <v>0.24046000000000001</v>
      </c>
      <c r="R137" s="58"/>
      <c r="S137" s="58"/>
      <c r="T137" s="58"/>
      <c r="U137" s="82">
        <f>+V137-SUM(Q142:T142)</f>
        <v>8.9764181679047539</v>
      </c>
      <c r="V137" s="62">
        <v>24.375802726311488</v>
      </c>
      <c r="W137" s="58">
        <f>+V137</f>
        <v>24.375802726311488</v>
      </c>
      <c r="X137" s="63"/>
      <c r="Y137" s="60">
        <f>+$H$33</f>
        <v>50.1</v>
      </c>
      <c r="Z137" s="61">
        <f>+$H$34</f>
        <v>22.31</v>
      </c>
      <c r="AA137" s="64">
        <f>+Y137*I137</f>
        <v>0.35070000000000001</v>
      </c>
      <c r="AB137" s="58">
        <f>+AA137*$AB$42</f>
        <v>0.35070000000000001</v>
      </c>
      <c r="AC137" s="64">
        <f>+Z137*J137</f>
        <v>8.924E-2</v>
      </c>
      <c r="AD137" s="64">
        <f>+AB137-AC137</f>
        <v>0.26146000000000003</v>
      </c>
      <c r="AE137" s="64"/>
      <c r="AF137" s="64"/>
      <c r="AG137" s="58"/>
      <c r="AH137" s="83">
        <f>U137*$AC$38</f>
        <v>8.9764181679047539</v>
      </c>
      <c r="AI137" s="62">
        <f>SUM(AD142:AH142)</f>
        <v>24.720005519817221</v>
      </c>
      <c r="AJ137" s="58">
        <f>+AI137</f>
        <v>24.720005519817221</v>
      </c>
      <c r="AK137" s="65"/>
      <c r="AL137" s="66">
        <f>AI137-V137</f>
        <v>0.34420279350573324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73.359999999999985</v>
      </c>
      <c r="M138" s="61">
        <v>21.87</v>
      </c>
      <c r="N138" s="58">
        <f>+L138*I138</f>
        <v>11.258451287720295</v>
      </c>
      <c r="O138" s="58">
        <f>+N138*$O$42</f>
        <v>11.258451287720295</v>
      </c>
      <c r="P138" s="58">
        <f>+M138*J138</f>
        <v>9.7726729313562188E-2</v>
      </c>
      <c r="Q138" s="58">
        <f>+O138-P138</f>
        <v>11.160724558406732</v>
      </c>
      <c r="R138" s="58"/>
      <c r="S138" s="58"/>
      <c r="T138" s="58"/>
      <c r="U138" s="58"/>
      <c r="V138" s="62"/>
      <c r="W138" s="58"/>
      <c r="X138" s="63"/>
      <c r="Y138" s="60">
        <f>$H$44</f>
        <v>74.859999999999985</v>
      </c>
      <c r="Z138" s="61">
        <f>+$H$35</f>
        <v>21.87</v>
      </c>
      <c r="AA138" s="64">
        <f>+Y138*I138</f>
        <v>11.488654081226027</v>
      </c>
      <c r="AB138" s="58">
        <f>+AA138*$AB$42</f>
        <v>11.488654081226027</v>
      </c>
      <c r="AC138" s="64">
        <f>+Z138*J138</f>
        <v>9.7726729313562188E-2</v>
      </c>
      <c r="AD138" s="64">
        <f>+AB138-AC138</f>
        <v>11.390927351912465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47.1</v>
      </c>
      <c r="M139" s="61">
        <v>22.31</v>
      </c>
      <c r="N139" s="58">
        <f>+L139*I139</f>
        <v>1.4601</v>
      </c>
      <c r="O139" s="58">
        <f>+N139*$O$42</f>
        <v>1.4601</v>
      </c>
      <c r="P139" s="58">
        <f>+M139*J139</f>
        <v>0.22309999999999997</v>
      </c>
      <c r="Q139" s="58">
        <f>+O139-P139</f>
        <v>1.2370000000000001</v>
      </c>
      <c r="R139" s="58"/>
      <c r="S139" s="58"/>
      <c r="T139" s="58"/>
      <c r="U139" s="58"/>
      <c r="V139" s="62"/>
      <c r="W139" s="58"/>
      <c r="X139" s="63"/>
      <c r="Y139" s="60">
        <f>+$H$33</f>
        <v>50.1</v>
      </c>
      <c r="Z139" s="61">
        <f>+$H$34</f>
        <v>22.31</v>
      </c>
      <c r="AA139" s="64">
        <f>+Y139*I139</f>
        <v>1.5530999999999999</v>
      </c>
      <c r="AB139" s="58">
        <f>+AA139*$AB$42</f>
        <v>1.5530999999999999</v>
      </c>
      <c r="AC139" s="64">
        <f>+Z139*J139</f>
        <v>0.22309999999999997</v>
      </c>
      <c r="AD139" s="64">
        <f>+AB139-AC139</f>
        <v>1.33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2.5012000000000003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2.5012000000000003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12.638184558406733</v>
      </c>
      <c r="R142" s="79">
        <f>SUM(R137:R141)</f>
        <v>0.26</v>
      </c>
      <c r="S142" s="79">
        <f>SUM(S137:S141)</f>
        <v>0</v>
      </c>
      <c r="T142" s="79">
        <f>SUM(T137:T141)</f>
        <v>2.5012000000000003</v>
      </c>
      <c r="U142" s="79">
        <f>SUM(U137:U141)</f>
        <v>8.9764181679047539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12.982387351912465</v>
      </c>
      <c r="AE142" s="79">
        <f>SUM(AE137:AE141)</f>
        <v>0.26</v>
      </c>
      <c r="AF142" s="79">
        <f>SUM(AF137:AF141)</f>
        <v>0</v>
      </c>
      <c r="AG142" s="79">
        <f>SUM(AG137:AG141)</f>
        <v>2.5012000000000003</v>
      </c>
      <c r="AH142" s="79">
        <f>SUM(AH137:AH141)</f>
        <v>8.9764181679047539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47.1</v>
      </c>
      <c r="M143" s="61">
        <v>22.31</v>
      </c>
      <c r="N143" s="58">
        <f>+L143*I143</f>
        <v>0.32969999999999999</v>
      </c>
      <c r="O143" s="58">
        <f>+N143*$O$42</f>
        <v>0.32969999999999999</v>
      </c>
      <c r="P143" s="58">
        <f>+M143*J143</f>
        <v>8.924E-2</v>
      </c>
      <c r="Q143" s="58">
        <f>+O143-P143</f>
        <v>0.24046000000000001</v>
      </c>
      <c r="R143" s="58"/>
      <c r="S143" s="58"/>
      <c r="T143" s="58"/>
      <c r="U143" s="82">
        <f>+V143-SUM(Q148:T148)</f>
        <v>8.9766994939388489</v>
      </c>
      <c r="V143" s="62">
        <v>24.376084052345583</v>
      </c>
      <c r="W143" s="58">
        <f>+V143</f>
        <v>24.376084052345583</v>
      </c>
      <c r="X143" s="63"/>
      <c r="Y143" s="60">
        <f>+$H$33</f>
        <v>50.1</v>
      </c>
      <c r="Z143" s="61">
        <f>+$H$34</f>
        <v>22.31</v>
      </c>
      <c r="AA143" s="64">
        <f>+Y143*I143</f>
        <v>0.35070000000000001</v>
      </c>
      <c r="AB143" s="58">
        <f>+AA143*$AB$42</f>
        <v>0.35070000000000001</v>
      </c>
      <c r="AC143" s="64">
        <f>+Z143*J143</f>
        <v>8.924E-2</v>
      </c>
      <c r="AD143" s="64">
        <f>+AB143-AC143</f>
        <v>0.26146000000000003</v>
      </c>
      <c r="AE143" s="64"/>
      <c r="AF143" s="64"/>
      <c r="AG143" s="58"/>
      <c r="AH143" s="83">
        <f>U143*$AC$38</f>
        <v>8.9766994939388489</v>
      </c>
      <c r="AI143" s="62">
        <f>SUM(AD148:AH148)</f>
        <v>24.720286845851312</v>
      </c>
      <c r="AJ143" s="58">
        <f>+AI143</f>
        <v>24.720286845851312</v>
      </c>
      <c r="AK143" s="65"/>
      <c r="AL143" s="66">
        <f>AI143-V143</f>
        <v>0.34420279350572969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73.359999999999985</v>
      </c>
      <c r="M144" s="61">
        <v>21.87</v>
      </c>
      <c r="N144" s="58">
        <f>+L144*I144</f>
        <v>11.258451287720295</v>
      </c>
      <c r="O144" s="58">
        <f>+N144*$O$42</f>
        <v>11.258451287720295</v>
      </c>
      <c r="P144" s="58">
        <f>+M144*J144</f>
        <v>9.7726729313562188E-2</v>
      </c>
      <c r="Q144" s="58">
        <f>+O144-P144</f>
        <v>11.160724558406732</v>
      </c>
      <c r="R144" s="58"/>
      <c r="S144" s="58"/>
      <c r="T144" s="58"/>
      <c r="U144" s="58"/>
      <c r="V144" s="62"/>
      <c r="W144" s="58"/>
      <c r="X144" s="63"/>
      <c r="Y144" s="60">
        <f>$H$44</f>
        <v>74.859999999999985</v>
      </c>
      <c r="Z144" s="61">
        <f>+$H$35</f>
        <v>21.87</v>
      </c>
      <c r="AA144" s="64">
        <f>+Y144*I144</f>
        <v>11.488654081226027</v>
      </c>
      <c r="AB144" s="58">
        <f>+AA144*$AB$42</f>
        <v>11.488654081226027</v>
      </c>
      <c r="AC144" s="64">
        <f>+Z144*J144</f>
        <v>9.7726729313562188E-2</v>
      </c>
      <c r="AD144" s="64">
        <f>+AB144-AC144</f>
        <v>11.390927351912465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47.1</v>
      </c>
      <c r="M145" s="61">
        <v>22.31</v>
      </c>
      <c r="N145" s="58">
        <f>+L145*I145</f>
        <v>1.4601</v>
      </c>
      <c r="O145" s="58">
        <f>+N145*$O$42</f>
        <v>1.4601</v>
      </c>
      <c r="P145" s="58">
        <f>+M145*J145</f>
        <v>0.22309999999999997</v>
      </c>
      <c r="Q145" s="58">
        <f>+O145-P145</f>
        <v>1.2370000000000001</v>
      </c>
      <c r="R145" s="58"/>
      <c r="S145" s="58"/>
      <c r="T145" s="58"/>
      <c r="U145" s="58"/>
      <c r="V145" s="62"/>
      <c r="W145" s="58"/>
      <c r="X145" s="63"/>
      <c r="Y145" s="60">
        <f>+$H$33</f>
        <v>50.1</v>
      </c>
      <c r="Z145" s="61">
        <f>+$H$34</f>
        <v>22.31</v>
      </c>
      <c r="AA145" s="64">
        <f>+Y145*I145</f>
        <v>1.5530999999999999</v>
      </c>
      <c r="AB145" s="58">
        <f>+AA145*$AB$42</f>
        <v>1.5530999999999999</v>
      </c>
      <c r="AC145" s="64">
        <f>+Z145*J145</f>
        <v>0.22309999999999997</v>
      </c>
      <c r="AD145" s="64">
        <f>+AB145-AC145</f>
        <v>1.33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2.5012000000000003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2.5012000000000003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12.638184558406733</v>
      </c>
      <c r="R148" s="79">
        <f>SUM(R143:R147)</f>
        <v>0.26</v>
      </c>
      <c r="S148" s="79">
        <f>SUM(S143:S147)</f>
        <v>0</v>
      </c>
      <c r="T148" s="79">
        <f>SUM(T143:T147)</f>
        <v>2.5012000000000003</v>
      </c>
      <c r="U148" s="79">
        <f>SUM(U143:U147)</f>
        <v>8.9766994939388489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12.982387351912465</v>
      </c>
      <c r="AE148" s="79">
        <f>SUM(AE143:AE147)</f>
        <v>0.26</v>
      </c>
      <c r="AF148" s="79">
        <f>SUM(AF143:AF147)</f>
        <v>0</v>
      </c>
      <c r="AG148" s="79">
        <f>SUM(AG143:AG147)</f>
        <v>2.5012000000000003</v>
      </c>
      <c r="AH148" s="79">
        <f>SUM(AH143:AH147)</f>
        <v>8.9766994939388489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254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254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254" customFormat="1" ht="60.75" customHeight="1">
      <c r="A152" s="479" t="s">
        <v>136</v>
      </c>
      <c r="B152" s="480"/>
      <c r="C152" s="480"/>
      <c r="D152" s="480"/>
      <c r="E152" s="480"/>
      <c r="F152" s="481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0.13514844883812716</v>
      </c>
      <c r="AJ152" s="213">
        <f>SUMPRODUCT(AT48:AT142,$AL$48:$AL$142,$AM$48:$AM$142)</f>
        <v>0.13514844883812716</v>
      </c>
      <c r="AK152" s="213">
        <f>SUMPRODUCT(AU48:AU142,$AL$48:$AL$142,$AM$48:$AM$142)</f>
        <v>0.13514844883812716</v>
      </c>
      <c r="AL152" s="213">
        <f>SUMPRODUCT(AV48:AV142,$AL$48:$AL$142,$AM$48:$AM$142)</f>
        <v>0.13514844883812716</v>
      </c>
    </row>
    <row r="153" spans="1:48" s="254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254" customFormat="1" ht="96" customHeight="1">
      <c r="A154" s="56">
        <v>1</v>
      </c>
      <c r="B154" s="56" t="s">
        <v>141</v>
      </c>
      <c r="C154" s="56" t="s">
        <v>128</v>
      </c>
      <c r="D154" s="149">
        <v>13.215360146480357</v>
      </c>
      <c r="E154" s="149">
        <f>$AL$102</f>
        <v>0.15409280995277719</v>
      </c>
      <c r="F154" s="149">
        <f>E154+D154</f>
        <v>13.369452956433134</v>
      </c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257">
        <f t="shared" ref="AI154" si="4">+AI153*AI152/100000</f>
        <v>0.36233299133501889</v>
      </c>
      <c r="AJ154" s="215"/>
      <c r="AK154" s="219">
        <f t="shared" ref="AK154" si="5">+AK153*AK152/100000</f>
        <v>1.3271942576715949</v>
      </c>
      <c r="AL154" s="216"/>
      <c r="AM154" s="212"/>
      <c r="AN154" s="212"/>
    </row>
    <row r="155" spans="1:48" s="254" customFormat="1" ht="87.75" customHeight="1">
      <c r="A155" s="56">
        <v>2</v>
      </c>
      <c r="B155" s="56" t="s">
        <v>211</v>
      </c>
      <c r="C155" s="56" t="s">
        <v>212</v>
      </c>
      <c r="D155" s="149">
        <v>13.658368248360045</v>
      </c>
      <c r="E155" s="149">
        <f>$AL$107</f>
        <v>0.49016376451410615</v>
      </c>
      <c r="F155" s="149">
        <f>E155+D155</f>
        <v>14.148532012874151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1.6895272490066138</v>
      </c>
      <c r="AH155" s="478"/>
      <c r="AI155" s="478"/>
      <c r="AJ155" s="478"/>
      <c r="AK155" s="478"/>
      <c r="AL155" s="478"/>
      <c r="AM155" s="212"/>
      <c r="AN155" s="212"/>
    </row>
    <row r="156" spans="1:48" s="254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2.4714204097073748E-2</v>
      </c>
      <c r="AH156" s="478"/>
      <c r="AI156" s="478"/>
      <c r="AJ156" s="478"/>
      <c r="AK156" s="478"/>
      <c r="AL156" s="478"/>
    </row>
    <row r="157" spans="1:48" s="254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254" customFormat="1" ht="98.25" customHeight="1">
      <c r="A158" s="56">
        <v>1</v>
      </c>
      <c r="B158" s="56" t="s">
        <v>141</v>
      </c>
      <c r="C158" s="56" t="s">
        <v>128</v>
      </c>
      <c r="D158" s="149">
        <v>13.435360146480356</v>
      </c>
      <c r="E158" s="149">
        <f>$AL$102</f>
        <v>0.15409280995277719</v>
      </c>
      <c r="F158" s="149">
        <f>E158+D158</f>
        <v>13.589452956433133</v>
      </c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254" customFormat="1" ht="98.25" customHeight="1">
      <c r="A159" s="56">
        <v>2</v>
      </c>
      <c r="B159" s="56" t="s">
        <v>211</v>
      </c>
      <c r="C159" s="56" t="s">
        <v>212</v>
      </c>
      <c r="D159" s="149">
        <v>13.768368248360046</v>
      </c>
      <c r="E159" s="149">
        <f>$AL$107</f>
        <v>0.49016376451410615</v>
      </c>
      <c r="F159" s="149">
        <f>E159+D159</f>
        <v>14.258532012874152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254" customFormat="1" ht="98.25" customHeight="1">
      <c r="A160" s="56">
        <v>3</v>
      </c>
      <c r="B160" s="56" t="s">
        <v>238</v>
      </c>
      <c r="C160" s="56" t="s">
        <v>227</v>
      </c>
      <c r="D160" s="149">
        <v>25.71842170921747</v>
      </c>
      <c r="E160" s="149">
        <v>1.3426189829059827</v>
      </c>
      <c r="F160" s="149">
        <f>$AI$137+$E$160</f>
        <v>26.062624502723203</v>
      </c>
      <c r="G160" s="6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16000000}"/>
  <mergeCells count="105">
    <mergeCell ref="AK159:AN159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A45:A47"/>
    <mergeCell ref="B45:B47"/>
    <mergeCell ref="C45:C47"/>
    <mergeCell ref="D45:E45"/>
    <mergeCell ref="F45:F47"/>
    <mergeCell ref="G45:G47"/>
    <mergeCell ref="C42:E42"/>
    <mergeCell ref="H42:I42"/>
    <mergeCell ref="C43:E43"/>
    <mergeCell ref="H43:I43"/>
    <mergeCell ref="C44:E44"/>
    <mergeCell ref="H44:I44"/>
    <mergeCell ref="D46:D47"/>
    <mergeCell ref="E46:E47"/>
    <mergeCell ref="I46:I47"/>
    <mergeCell ref="C39:E39"/>
    <mergeCell ref="H39:I39"/>
    <mergeCell ref="S39:AD39"/>
    <mergeCell ref="C40:E40"/>
    <mergeCell ref="H40:I40"/>
    <mergeCell ref="C41:E41"/>
    <mergeCell ref="H41:I41"/>
    <mergeCell ref="C36:E36"/>
    <mergeCell ref="H36:I36"/>
    <mergeCell ref="C37:E37"/>
    <mergeCell ref="H37:I37"/>
    <mergeCell ref="C38:E38"/>
    <mergeCell ref="H38:I38"/>
    <mergeCell ref="D32:E32"/>
    <mergeCell ref="D33:E33"/>
    <mergeCell ref="C34:E34"/>
    <mergeCell ref="H34:I34"/>
    <mergeCell ref="C35:E35"/>
    <mergeCell ref="H35:I35"/>
    <mergeCell ref="B27:Q27"/>
    <mergeCell ref="C29:E29"/>
    <mergeCell ref="H29:I29"/>
    <mergeCell ref="D30:E30"/>
    <mergeCell ref="O30:Q30"/>
    <mergeCell ref="D31:E31"/>
    <mergeCell ref="C21:E21"/>
    <mergeCell ref="H21:I21"/>
    <mergeCell ref="C22:E22"/>
    <mergeCell ref="H22:I22"/>
    <mergeCell ref="C23:E23"/>
    <mergeCell ref="H23:I23"/>
    <mergeCell ref="C18:E18"/>
    <mergeCell ref="H18:I18"/>
    <mergeCell ref="C19:E19"/>
    <mergeCell ref="H19:I19"/>
    <mergeCell ref="C20:E20"/>
    <mergeCell ref="H20:I20"/>
    <mergeCell ref="C17:E17"/>
    <mergeCell ref="H17:I17"/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  <mergeCell ref="C15:E15"/>
    <mergeCell ref="H15:I15"/>
    <mergeCell ref="C16:E16"/>
    <mergeCell ref="H16:I16"/>
  </mergeCells>
  <printOptions horizontalCentered="1"/>
  <pageMargins left="0" right="0" top="0" bottom="0" header="0" footer="0"/>
  <pageSetup paperSize="8" scale="28" fitToHeight="3" orientation="landscape" r:id="rId1"/>
  <headerFooter alignWithMargins="0">
    <oddHeader>&amp;R&amp;D</oddHeader>
    <oddFooter>Page &amp;P&amp;RCENTURY 01.06.2008.xls</oddFooter>
  </headerFooter>
  <rowBreaks count="2" manualBreakCount="2">
    <brk id="72" max="39" man="1"/>
    <brk id="149" max="39" man="1"/>
  </rowBreaks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>
    <pageSetUpPr fitToPage="1"/>
  </sheetPr>
  <dimension ref="A1:T50"/>
  <sheetViews>
    <sheetView topLeftCell="D1" zoomScale="70" zoomScaleNormal="70" workbookViewId="0">
      <selection activeCell="Q3" sqref="Q3"/>
    </sheetView>
  </sheetViews>
  <sheetFormatPr defaultColWidth="9.109375" defaultRowHeight="14.4"/>
  <cols>
    <col min="1" max="1" width="31.6640625" style="220" bestFit="1" customWidth="1"/>
    <col min="2" max="2" width="9.44140625" style="220" bestFit="1" customWidth="1"/>
    <col min="3" max="3" width="37.44140625" style="224" customWidth="1"/>
    <col min="4" max="4" width="9.44140625" style="220" bestFit="1" customWidth="1"/>
    <col min="5" max="5" width="35.6640625" style="220" bestFit="1" customWidth="1"/>
    <col min="6" max="6" width="9.109375" style="220" hidden="1" customWidth="1"/>
    <col min="7" max="7" width="16.6640625" style="220" customWidth="1"/>
    <col min="8" max="8" width="17.88671875" style="224" customWidth="1"/>
    <col min="9" max="9" width="30.44140625" style="224" customWidth="1"/>
    <col min="10" max="10" width="9.44140625" style="220" bestFit="1" customWidth="1"/>
    <col min="11" max="11" width="11.33203125" style="220" customWidth="1"/>
    <col min="12" max="12" width="14.6640625" style="220" customWidth="1"/>
    <col min="13" max="14" width="9.44140625" style="220" bestFit="1" customWidth="1"/>
    <col min="15" max="15" width="13.6640625" style="220" customWidth="1"/>
    <col min="16" max="16" width="11.109375" style="220" customWidth="1"/>
    <col min="17" max="17" width="15.6640625" style="220" customWidth="1"/>
    <col min="18" max="18" width="9.33203125" style="220" bestFit="1" customWidth="1"/>
    <col min="19" max="19" width="11.6640625" style="220" customWidth="1"/>
    <col min="20" max="20" width="24.6640625" style="224" bestFit="1" customWidth="1"/>
    <col min="21" max="16384" width="9.109375" style="220"/>
  </cols>
  <sheetData>
    <row r="1" spans="1:20" ht="27.75" customHeight="1">
      <c r="B1" s="261" t="s">
        <v>259</v>
      </c>
      <c r="O1" s="192" t="s">
        <v>248</v>
      </c>
      <c r="P1" s="193"/>
      <c r="Q1" s="192" t="s">
        <v>266</v>
      </c>
    </row>
    <row r="2" spans="1:20" ht="28.8">
      <c r="B2" s="188" t="s">
        <v>161</v>
      </c>
      <c r="C2" s="188" t="s">
        <v>162</v>
      </c>
      <c r="D2" s="188" t="s">
        <v>163</v>
      </c>
      <c r="E2" s="188" t="s">
        <v>164</v>
      </c>
      <c r="F2" s="188"/>
      <c r="G2" s="188" t="s">
        <v>165</v>
      </c>
      <c r="H2" s="188" t="s">
        <v>137</v>
      </c>
      <c r="I2" s="188" t="s">
        <v>134</v>
      </c>
      <c r="J2" s="188" t="s">
        <v>166</v>
      </c>
      <c r="K2" s="188" t="s">
        <v>167</v>
      </c>
      <c r="L2" s="188" t="s">
        <v>168</v>
      </c>
      <c r="M2" s="188" t="s">
        <v>169</v>
      </c>
      <c r="N2" s="188" t="s">
        <v>170</v>
      </c>
      <c r="O2" s="188" t="s">
        <v>233</v>
      </c>
      <c r="P2" s="188" t="s">
        <v>234</v>
      </c>
      <c r="Q2" s="188" t="s">
        <v>235</v>
      </c>
      <c r="R2" s="188" t="s">
        <v>159</v>
      </c>
      <c r="S2" s="188" t="s">
        <v>246</v>
      </c>
      <c r="T2" s="188" t="s">
        <v>160</v>
      </c>
    </row>
    <row r="3" spans="1:20" ht="33" customHeight="1">
      <c r="A3" s="220" t="str">
        <f>CONCATENATE(B3,D3,H3)</f>
        <v>10011810056143451-AAF-4000</v>
      </c>
      <c r="B3" s="283">
        <v>100118</v>
      </c>
      <c r="C3" s="240" t="s">
        <v>270</v>
      </c>
      <c r="D3" s="240">
        <v>100561</v>
      </c>
      <c r="E3" s="240" t="s">
        <v>172</v>
      </c>
      <c r="F3" s="221" t="str">
        <f t="shared" ref="F3:F43" si="0">CONCATENATE(G3,H3)</f>
        <v>900000391743451-AAF-4000</v>
      </c>
      <c r="G3" s="241">
        <v>9000003917</v>
      </c>
      <c r="H3" s="240" t="s">
        <v>258</v>
      </c>
      <c r="I3" s="240" t="s">
        <v>227</v>
      </c>
      <c r="J3" s="241">
        <v>1</v>
      </c>
      <c r="K3" s="241" t="s">
        <v>274</v>
      </c>
      <c r="L3" s="241">
        <v>9100056217</v>
      </c>
      <c r="M3" s="241">
        <v>0</v>
      </c>
      <c r="N3" s="241">
        <v>25.12</v>
      </c>
      <c r="O3" s="242">
        <f>VLOOKUP(H3,'Bajajsons UTR 01.04.2020'!$B$48:$V$142,21,0)</f>
        <v>25.12</v>
      </c>
      <c r="P3" s="222">
        <f t="shared" ref="P3:P15" si="1">O3-N3</f>
        <v>0</v>
      </c>
      <c r="Q3" s="222">
        <f>VLOOKUP(H3,'Bajajsons UTR 01.04.2020'!$B$48:$AI$148,34,0)</f>
        <v>24.375802726311488</v>
      </c>
      <c r="R3" s="222">
        <f t="shared" ref="R3:R15" si="2">Q3-N3</f>
        <v>-0.74419727368851341</v>
      </c>
      <c r="S3" s="223">
        <f t="shared" ref="S3:S15" si="3">R3/O3</f>
        <v>-2.9625687646835725E-2</v>
      </c>
      <c r="T3" s="260" t="s">
        <v>276</v>
      </c>
    </row>
    <row r="4" spans="1:20" ht="33" customHeight="1">
      <c r="A4" s="220" t="str">
        <f t="shared" ref="A4:A43" si="4">CONCATENATE(B4,D4,H4)</f>
        <v>10018510056143451-AAF-4000</v>
      </c>
      <c r="B4" s="283">
        <v>100185</v>
      </c>
      <c r="C4" s="240" t="s">
        <v>271</v>
      </c>
      <c r="D4" s="240">
        <v>100561</v>
      </c>
      <c r="E4" s="240" t="s">
        <v>172</v>
      </c>
      <c r="F4" s="221" t="str">
        <f t="shared" si="0"/>
        <v>900000391843451-AAF-4000</v>
      </c>
      <c r="G4" s="241">
        <v>9000003918</v>
      </c>
      <c r="H4" s="240" t="s">
        <v>258</v>
      </c>
      <c r="I4" s="240" t="s">
        <v>227</v>
      </c>
      <c r="J4" s="241">
        <v>1</v>
      </c>
      <c r="K4" s="241" t="s">
        <v>274</v>
      </c>
      <c r="L4" s="241">
        <v>9100056218</v>
      </c>
      <c r="M4" s="241">
        <v>0</v>
      </c>
      <c r="N4" s="241">
        <v>25.12</v>
      </c>
      <c r="O4" s="242">
        <f>VLOOKUP(H4,'Bajajsons UTR 01.04.2020'!$B$48:$V$142,21,0)</f>
        <v>25.12</v>
      </c>
      <c r="P4" s="222">
        <f t="shared" si="1"/>
        <v>0</v>
      </c>
      <c r="Q4" s="222">
        <f>VLOOKUP(H4,'Bajajsons UTR 01.04.2020'!$B$48:$AI$148,34,0)</f>
        <v>24.375802726311488</v>
      </c>
      <c r="R4" s="222">
        <f t="shared" si="2"/>
        <v>-0.74419727368851341</v>
      </c>
      <c r="S4" s="223">
        <f t="shared" si="3"/>
        <v>-2.9625687646835725E-2</v>
      </c>
      <c r="T4" s="260" t="s">
        <v>276</v>
      </c>
    </row>
    <row r="5" spans="1:20" hidden="1">
      <c r="A5" s="220" t="str">
        <f t="shared" si="4"/>
        <v>10048910056177260-KVE-9000</v>
      </c>
      <c r="B5" s="240">
        <v>100489</v>
      </c>
      <c r="C5" s="240" t="s">
        <v>200</v>
      </c>
      <c r="D5" s="240">
        <v>100561</v>
      </c>
      <c r="E5" s="240" t="s">
        <v>172</v>
      </c>
      <c r="F5" s="221" t="str">
        <f t="shared" si="0"/>
        <v>900000092677260-KVE-9000</v>
      </c>
      <c r="G5" s="241">
        <v>9000000926</v>
      </c>
      <c r="H5" s="240" t="s">
        <v>103</v>
      </c>
      <c r="I5" s="240" t="s">
        <v>104</v>
      </c>
      <c r="J5" s="241">
        <v>1</v>
      </c>
      <c r="K5" s="241" t="s">
        <v>248</v>
      </c>
      <c r="L5" s="241">
        <v>9100057318</v>
      </c>
      <c r="M5" s="241">
        <v>11.63</v>
      </c>
      <c r="N5" s="241">
        <v>10.98</v>
      </c>
      <c r="O5" s="242">
        <f>VLOOKUP(H5,'Bajajsons UTR 01.04.2020'!$B$48:$V$142,21,0)</f>
        <v>10.983373479492766</v>
      </c>
      <c r="P5" s="245">
        <f t="shared" si="1"/>
        <v>3.3734794927653411E-3</v>
      </c>
      <c r="Q5" s="245">
        <f>VLOOKUP(H5,'Bajajsons UTR 01.04.2020'!$B$48:$AI$148,34,0)</f>
        <v>11.066054035048321</v>
      </c>
      <c r="R5" s="245">
        <f t="shared" si="2"/>
        <v>8.6054035048320543E-2</v>
      </c>
      <c r="S5" s="246">
        <f t="shared" si="3"/>
        <v>7.8349366166044904E-3</v>
      </c>
      <c r="T5" s="266" t="s">
        <v>276</v>
      </c>
    </row>
    <row r="6" spans="1:20">
      <c r="A6" s="220" t="str">
        <f t="shared" si="4"/>
        <v>10050510056143451-AAF-4000</v>
      </c>
      <c r="B6" s="240">
        <v>100505</v>
      </c>
      <c r="C6" s="240" t="s">
        <v>272</v>
      </c>
      <c r="D6" s="240">
        <v>100561</v>
      </c>
      <c r="E6" s="240" t="s">
        <v>172</v>
      </c>
      <c r="F6" s="221" t="str">
        <f t="shared" si="0"/>
        <v>900000410143451-AAF-4000</v>
      </c>
      <c r="G6" s="241">
        <v>9000004101</v>
      </c>
      <c r="H6" s="240" t="s">
        <v>258</v>
      </c>
      <c r="I6" s="240" t="s">
        <v>227</v>
      </c>
      <c r="J6" s="241">
        <v>1</v>
      </c>
      <c r="K6" s="241" t="s">
        <v>275</v>
      </c>
      <c r="L6" s="241">
        <v>9100060280</v>
      </c>
      <c r="M6" s="241">
        <v>0</v>
      </c>
      <c r="N6" s="241">
        <v>24.33</v>
      </c>
      <c r="O6" s="242">
        <f>VLOOKUP(H6,'Bajajsons UTR 01.04.2020'!$B$143:$V$148,21,0)</f>
        <v>24.32</v>
      </c>
      <c r="P6" s="222">
        <f t="shared" si="1"/>
        <v>-9.9999999999980105E-3</v>
      </c>
      <c r="Q6" s="222">
        <f>VLOOKUP(H6,'Bajajsons UTR 01.04.2020'!$B$48:$AI$148,34,0)</f>
        <v>24.375802726311488</v>
      </c>
      <c r="R6" s="222">
        <f t="shared" si="2"/>
        <v>4.5802726311489295E-2</v>
      </c>
      <c r="S6" s="223">
        <f t="shared" si="3"/>
        <v>1.8833357858342636E-3</v>
      </c>
      <c r="T6" s="267" t="s">
        <v>276</v>
      </c>
    </row>
    <row r="7" spans="1:20" hidden="1">
      <c r="A7" s="220" t="str">
        <f t="shared" si="4"/>
        <v>10050510056143451-AAG-9000</v>
      </c>
      <c r="B7" s="240">
        <v>100505</v>
      </c>
      <c r="C7" s="240" t="s">
        <v>272</v>
      </c>
      <c r="D7" s="240">
        <v>100561</v>
      </c>
      <c r="E7" s="240" t="s">
        <v>172</v>
      </c>
      <c r="F7" s="221" t="str">
        <f t="shared" si="0"/>
        <v>900000410143451-AAG-9000</v>
      </c>
      <c r="G7" s="241">
        <v>9000004101</v>
      </c>
      <c r="H7" s="240" t="s">
        <v>225</v>
      </c>
      <c r="I7" s="240" t="s">
        <v>128</v>
      </c>
      <c r="J7" s="241">
        <v>1</v>
      </c>
      <c r="K7" s="241" t="s">
        <v>275</v>
      </c>
      <c r="L7" s="241">
        <v>9100060280</v>
      </c>
      <c r="M7" s="241">
        <v>0</v>
      </c>
      <c r="N7" s="241">
        <v>16.309999999999999</v>
      </c>
      <c r="O7" s="242">
        <f>VLOOKUP(H7,'Bajajsons UTR 01.04.2020'!$B$48:$V$142,21,0)</f>
        <v>16.312009027623901</v>
      </c>
      <c r="P7" s="222">
        <f t="shared" si="1"/>
        <v>2.0090276239024263E-3</v>
      </c>
      <c r="Q7" s="222">
        <f>VLOOKUP(H7,'Bajajsons UTR 01.04.2020'!$B$48:$AI$148,34,0)</f>
        <v>16.344380027623902</v>
      </c>
      <c r="R7" s="222">
        <f t="shared" si="2"/>
        <v>3.4380027623903686E-2</v>
      </c>
      <c r="S7" s="223">
        <f t="shared" si="3"/>
        <v>2.1076513362444892E-3</v>
      </c>
      <c r="T7" s="267" t="s">
        <v>276</v>
      </c>
    </row>
    <row r="8" spans="1:20" hidden="1">
      <c r="A8" s="220" t="str">
        <f t="shared" si="4"/>
        <v>10050510056143451-AAH-F000</v>
      </c>
      <c r="B8" s="240">
        <v>100505</v>
      </c>
      <c r="C8" s="240" t="s">
        <v>272</v>
      </c>
      <c r="D8" s="240">
        <v>100561</v>
      </c>
      <c r="E8" s="240" t="s">
        <v>172</v>
      </c>
      <c r="F8" s="221" t="str">
        <f t="shared" si="0"/>
        <v>900000410143451-AAH-F000</v>
      </c>
      <c r="G8" s="241">
        <v>9000004101</v>
      </c>
      <c r="H8" s="240" t="s">
        <v>226</v>
      </c>
      <c r="I8" s="240" t="s">
        <v>227</v>
      </c>
      <c r="J8" s="241">
        <v>1</v>
      </c>
      <c r="K8" s="241" t="s">
        <v>275</v>
      </c>
      <c r="L8" s="241">
        <v>9100060280</v>
      </c>
      <c r="M8" s="241">
        <v>0</v>
      </c>
      <c r="N8" s="241">
        <v>16.149999999999999</v>
      </c>
      <c r="O8" s="242">
        <f>VLOOKUP(H8,'Bajajsons UTR 01.04.2020'!$B$48:$V$142,21,0)</f>
        <v>16.151898172695851</v>
      </c>
      <c r="P8" s="222">
        <f t="shared" si="1"/>
        <v>1.8981726958529066E-3</v>
      </c>
      <c r="Q8" s="222">
        <f>VLOOKUP(H8,'Bajajsons UTR 01.04.2020'!$B$48:$AI$148,34,0)</f>
        <v>16.184269172695853</v>
      </c>
      <c r="R8" s="222">
        <f t="shared" si="2"/>
        <v>3.4269172695854166E-2</v>
      </c>
      <c r="S8" s="223">
        <f t="shared" si="3"/>
        <v>2.1216808284356854E-3</v>
      </c>
      <c r="T8" s="267" t="s">
        <v>276</v>
      </c>
    </row>
    <row r="9" spans="1:20" hidden="1">
      <c r="A9" s="220" t="str">
        <f t="shared" si="4"/>
        <v>10051710056143451-AAG-9000</v>
      </c>
      <c r="B9" s="240">
        <v>100517</v>
      </c>
      <c r="C9" s="240" t="s">
        <v>224</v>
      </c>
      <c r="D9" s="240">
        <v>100561</v>
      </c>
      <c r="E9" s="240" t="s">
        <v>172</v>
      </c>
      <c r="F9" s="221" t="str">
        <f t="shared" si="0"/>
        <v>900000307643451-AAG-9000</v>
      </c>
      <c r="G9" s="241">
        <v>9000003076</v>
      </c>
      <c r="H9" s="240" t="s">
        <v>225</v>
      </c>
      <c r="I9" s="240" t="s">
        <v>128</v>
      </c>
      <c r="J9" s="241">
        <v>1</v>
      </c>
      <c r="K9" s="241" t="s">
        <v>248</v>
      </c>
      <c r="L9" s="241">
        <v>9100057319</v>
      </c>
      <c r="M9" s="241">
        <v>17.05</v>
      </c>
      <c r="N9" s="241">
        <v>16.309999999999999</v>
      </c>
      <c r="O9" s="242">
        <f>VLOOKUP(H9,'Bajajsons UTR 01.04.2020'!$B$48:$V$142,21,0)</f>
        <v>16.312009027623901</v>
      </c>
      <c r="P9" s="222">
        <f t="shared" si="1"/>
        <v>2.0090276239024263E-3</v>
      </c>
      <c r="Q9" s="222">
        <f>VLOOKUP(H9,'Bajajsons UTR 01.04.2020'!$B$48:$AI$148,34,0)</f>
        <v>16.344380027623902</v>
      </c>
      <c r="R9" s="222">
        <f t="shared" si="2"/>
        <v>3.4380027623903686E-2</v>
      </c>
      <c r="S9" s="223">
        <f t="shared" si="3"/>
        <v>2.1076513362444892E-3</v>
      </c>
      <c r="T9" s="267" t="s">
        <v>276</v>
      </c>
    </row>
    <row r="10" spans="1:20" hidden="1">
      <c r="A10" s="220" t="str">
        <f t="shared" si="4"/>
        <v>10051710056143451-AAH-F000</v>
      </c>
      <c r="B10" s="240">
        <v>100517</v>
      </c>
      <c r="C10" s="240" t="s">
        <v>224</v>
      </c>
      <c r="D10" s="240">
        <v>100561</v>
      </c>
      <c r="E10" s="240" t="s">
        <v>172</v>
      </c>
      <c r="F10" s="221" t="str">
        <f t="shared" si="0"/>
        <v>900000307643451-AAH-F000</v>
      </c>
      <c r="G10" s="241">
        <v>9000003076</v>
      </c>
      <c r="H10" s="240" t="s">
        <v>226</v>
      </c>
      <c r="I10" s="240" t="s">
        <v>227</v>
      </c>
      <c r="J10" s="241">
        <v>1</v>
      </c>
      <c r="K10" s="241" t="s">
        <v>248</v>
      </c>
      <c r="L10" s="241">
        <v>9100057319</v>
      </c>
      <c r="M10" s="241">
        <v>16.670000000000002</v>
      </c>
      <c r="N10" s="241">
        <v>16.149999999999999</v>
      </c>
      <c r="O10" s="242">
        <f>VLOOKUP(H10,'Bajajsons UTR 01.04.2020'!$B$48:$V$142,21,0)</f>
        <v>16.151898172695851</v>
      </c>
      <c r="P10" s="222">
        <f t="shared" si="1"/>
        <v>1.8981726958529066E-3</v>
      </c>
      <c r="Q10" s="222">
        <f>VLOOKUP(H10,'Bajajsons UTR 01.04.2020'!$B$48:$AI$148,34,0)</f>
        <v>16.184269172695853</v>
      </c>
      <c r="R10" s="222">
        <f t="shared" si="2"/>
        <v>3.4269172695854166E-2</v>
      </c>
      <c r="S10" s="223">
        <f t="shared" si="3"/>
        <v>2.1216808284356854E-3</v>
      </c>
      <c r="T10" s="267" t="s">
        <v>276</v>
      </c>
    </row>
    <row r="11" spans="1:20" hidden="1">
      <c r="A11" s="220" t="str">
        <f t="shared" si="4"/>
        <v>10053610056143451-ABA-0000</v>
      </c>
      <c r="B11" s="240">
        <v>100536</v>
      </c>
      <c r="C11" s="240" t="s">
        <v>202</v>
      </c>
      <c r="D11" s="240">
        <v>100561</v>
      </c>
      <c r="E11" s="240" t="s">
        <v>172</v>
      </c>
      <c r="F11" s="221" t="str">
        <f t="shared" si="0"/>
        <v>900000223243451-ABA-0000</v>
      </c>
      <c r="G11" s="241">
        <v>9000002232</v>
      </c>
      <c r="H11" s="240" t="s">
        <v>127</v>
      </c>
      <c r="I11" s="240" t="s">
        <v>152</v>
      </c>
      <c r="J11" s="241">
        <v>1</v>
      </c>
      <c r="K11" s="241" t="s">
        <v>248</v>
      </c>
      <c r="L11" s="241">
        <v>9100057320</v>
      </c>
      <c r="M11" s="241">
        <v>12.9</v>
      </c>
      <c r="N11" s="241">
        <v>12.44</v>
      </c>
      <c r="O11" s="242">
        <f>VLOOKUP(H11,'Bajajsons UTR 01.04.2020'!$B$48:$V$142,21,0)</f>
        <v>12.443448334845741</v>
      </c>
      <c r="P11" s="222">
        <f t="shared" si="1"/>
        <v>3.4483348457410301E-3</v>
      </c>
      <c r="Q11" s="222">
        <f>VLOOKUP(H11,'Bajajsons UTR 01.04.2020'!$B$48:$AI$148,34,0)</f>
        <v>12.455360146480357</v>
      </c>
      <c r="R11" s="222">
        <f t="shared" si="2"/>
        <v>1.5360146480357884E-2</v>
      </c>
      <c r="S11" s="223">
        <f t="shared" si="3"/>
        <v>1.2343962916890514E-3</v>
      </c>
      <c r="T11" s="267" t="s">
        <v>276</v>
      </c>
    </row>
    <row r="12" spans="1:20" hidden="1">
      <c r="A12" s="220" t="str">
        <f t="shared" si="4"/>
        <v>10057410056143451-ABA-0000</v>
      </c>
      <c r="B12" s="240">
        <v>100574</v>
      </c>
      <c r="C12" s="240" t="s">
        <v>203</v>
      </c>
      <c r="D12" s="240">
        <v>100561</v>
      </c>
      <c r="E12" s="240" t="s">
        <v>172</v>
      </c>
      <c r="F12" s="221" t="str">
        <f t="shared" si="0"/>
        <v>900000156443451-ABA-0000</v>
      </c>
      <c r="G12" s="241">
        <v>9000001564</v>
      </c>
      <c r="H12" s="240" t="s">
        <v>127</v>
      </c>
      <c r="I12" s="240" t="s">
        <v>152</v>
      </c>
      <c r="J12" s="241">
        <v>1</v>
      </c>
      <c r="K12" s="241" t="s">
        <v>248</v>
      </c>
      <c r="L12" s="241">
        <v>9100057321</v>
      </c>
      <c r="M12" s="241">
        <v>12.9</v>
      </c>
      <c r="N12" s="241">
        <v>12.44</v>
      </c>
      <c r="O12" s="242">
        <f>VLOOKUP(H12,'Bajajsons UTR 01.04.2020'!$B$48:$V$142,21,0)</f>
        <v>12.443448334845741</v>
      </c>
      <c r="P12" s="222">
        <f t="shared" si="1"/>
        <v>3.4483348457410301E-3</v>
      </c>
      <c r="Q12" s="222">
        <f>VLOOKUP(H12,'Bajajsons UTR 01.04.2020'!$B$48:$AI$148,34,0)</f>
        <v>12.455360146480357</v>
      </c>
      <c r="R12" s="222">
        <f t="shared" si="2"/>
        <v>1.5360146480357884E-2</v>
      </c>
      <c r="S12" s="223">
        <f t="shared" si="3"/>
        <v>1.2343962916890514E-3</v>
      </c>
      <c r="T12" s="267" t="s">
        <v>276</v>
      </c>
    </row>
    <row r="13" spans="1:20" hidden="1">
      <c r="A13" s="220" t="str">
        <f t="shared" si="4"/>
        <v>10058910056143451-AAG-9000</v>
      </c>
      <c r="B13" s="240">
        <v>100589</v>
      </c>
      <c r="C13" s="240" t="s">
        <v>204</v>
      </c>
      <c r="D13" s="240">
        <v>100561</v>
      </c>
      <c r="E13" s="240" t="s">
        <v>172</v>
      </c>
      <c r="F13" s="221" t="str">
        <f t="shared" si="0"/>
        <v>900000119343451-AAG-9000</v>
      </c>
      <c r="G13" s="241">
        <v>9000001193</v>
      </c>
      <c r="H13" s="240" t="s">
        <v>225</v>
      </c>
      <c r="I13" s="240" t="s">
        <v>128</v>
      </c>
      <c r="J13" s="241">
        <v>1</v>
      </c>
      <c r="K13" s="241" t="s">
        <v>248</v>
      </c>
      <c r="L13" s="241">
        <v>9100057322</v>
      </c>
      <c r="M13" s="241">
        <v>16.84</v>
      </c>
      <c r="N13" s="241">
        <v>16.309999999999999</v>
      </c>
      <c r="O13" s="242">
        <f>VLOOKUP(H13,'Bajajsons UTR 01.04.2020'!$B$48:$V$142,21,0)</f>
        <v>16.312009027623901</v>
      </c>
      <c r="P13" s="222">
        <f t="shared" si="1"/>
        <v>2.0090276239024263E-3</v>
      </c>
      <c r="Q13" s="222">
        <f>VLOOKUP(H13,'Bajajsons UTR 01.04.2020'!$B$48:$AI$148,34,0)</f>
        <v>16.344380027623902</v>
      </c>
      <c r="R13" s="222">
        <f t="shared" si="2"/>
        <v>3.4380027623903686E-2</v>
      </c>
      <c r="S13" s="223">
        <f t="shared" si="3"/>
        <v>2.1076513362444892E-3</v>
      </c>
      <c r="T13" s="267" t="s">
        <v>276</v>
      </c>
    </row>
    <row r="14" spans="1:20" hidden="1">
      <c r="A14" s="220" t="str">
        <f t="shared" si="4"/>
        <v>10058910056143451-AAH-F000</v>
      </c>
      <c r="B14" s="240">
        <v>100589</v>
      </c>
      <c r="C14" s="240" t="s">
        <v>204</v>
      </c>
      <c r="D14" s="240">
        <v>100561</v>
      </c>
      <c r="E14" s="240" t="s">
        <v>172</v>
      </c>
      <c r="F14" s="221" t="str">
        <f t="shared" si="0"/>
        <v>900000119343451-AAH-F000</v>
      </c>
      <c r="G14" s="241">
        <v>9000001193</v>
      </c>
      <c r="H14" s="240" t="s">
        <v>226</v>
      </c>
      <c r="I14" s="240" t="s">
        <v>227</v>
      </c>
      <c r="J14" s="241">
        <v>1</v>
      </c>
      <c r="K14" s="241" t="s">
        <v>248</v>
      </c>
      <c r="L14" s="241">
        <v>9100057322</v>
      </c>
      <c r="M14" s="241">
        <v>16.670000000000002</v>
      </c>
      <c r="N14" s="241">
        <v>16.149999999999999</v>
      </c>
      <c r="O14" s="242">
        <f>VLOOKUP(H14,'Bajajsons UTR 01.04.2020'!$B$48:$V$142,21,0)</f>
        <v>16.151898172695851</v>
      </c>
      <c r="P14" s="222">
        <f t="shared" si="1"/>
        <v>1.8981726958529066E-3</v>
      </c>
      <c r="Q14" s="222">
        <f>VLOOKUP(H14,'Bajajsons UTR 01.04.2020'!$B$48:$AI$148,34,0)</f>
        <v>16.184269172695853</v>
      </c>
      <c r="R14" s="222">
        <f t="shared" si="2"/>
        <v>3.4269172695854166E-2</v>
      </c>
      <c r="S14" s="223">
        <f t="shared" si="3"/>
        <v>2.1216808284356854E-3</v>
      </c>
      <c r="T14" s="267" t="s">
        <v>276</v>
      </c>
    </row>
    <row r="15" spans="1:20">
      <c r="A15" s="220" t="str">
        <f t="shared" si="4"/>
        <v>10143410056143451-AAF-4000</v>
      </c>
      <c r="B15" s="283">
        <v>101434</v>
      </c>
      <c r="C15" s="240" t="s">
        <v>273</v>
      </c>
      <c r="D15" s="240">
        <v>100561</v>
      </c>
      <c r="E15" s="240" t="s">
        <v>172</v>
      </c>
      <c r="F15" s="221" t="str">
        <f t="shared" si="0"/>
        <v>900000391943451-AAF-4000</v>
      </c>
      <c r="G15" s="241">
        <v>9000003919</v>
      </c>
      <c r="H15" s="240" t="s">
        <v>258</v>
      </c>
      <c r="I15" s="240" t="s">
        <v>227</v>
      </c>
      <c r="J15" s="241">
        <v>1</v>
      </c>
      <c r="K15" s="241" t="s">
        <v>274</v>
      </c>
      <c r="L15" s="241">
        <v>9100056219</v>
      </c>
      <c r="M15" s="241">
        <v>0</v>
      </c>
      <c r="N15" s="241">
        <v>25.12</v>
      </c>
      <c r="O15" s="242">
        <f>VLOOKUP(H15,'Bajajsons UTR 01.04.2020'!$B$48:$V$142,21,0)</f>
        <v>25.12</v>
      </c>
      <c r="P15" s="222">
        <f t="shared" si="1"/>
        <v>0</v>
      </c>
      <c r="Q15" s="222">
        <f>VLOOKUP(H15,'Bajajsons UTR 01.04.2020'!$B$48:$AI$148,34,0)</f>
        <v>24.375802726311488</v>
      </c>
      <c r="R15" s="222">
        <f t="shared" si="2"/>
        <v>-0.74419727368851341</v>
      </c>
      <c r="S15" s="223">
        <f t="shared" si="3"/>
        <v>-2.9625687646835725E-2</v>
      </c>
      <c r="T15" s="267" t="s">
        <v>276</v>
      </c>
    </row>
    <row r="16" spans="1:20" hidden="1">
      <c r="A16" s="220" t="str">
        <f t="shared" si="4"/>
        <v>10046410056111333-198-9000</v>
      </c>
      <c r="B16" s="240">
        <v>100464</v>
      </c>
      <c r="C16" s="240" t="s">
        <v>223</v>
      </c>
      <c r="D16" s="240">
        <v>100561</v>
      </c>
      <c r="E16" s="240" t="s">
        <v>172</v>
      </c>
      <c r="F16" s="221" t="str">
        <f t="shared" si="0"/>
        <v>900000285311333-198-9000</v>
      </c>
      <c r="G16" s="241">
        <v>9000002853</v>
      </c>
      <c r="H16" s="240" t="s">
        <v>182</v>
      </c>
      <c r="I16" s="240" t="s">
        <v>183</v>
      </c>
      <c r="J16" s="241">
        <v>1</v>
      </c>
      <c r="K16" s="241" t="s">
        <v>269</v>
      </c>
      <c r="L16" s="241">
        <v>9100065004</v>
      </c>
      <c r="M16" s="241">
        <v>1.63</v>
      </c>
      <c r="N16" s="241">
        <v>1.65</v>
      </c>
      <c r="O16" s="242" t="e">
        <f>VLOOKUP(H16,'Bajajsons UTR 01.04.2020'!$B$48:$V$142,21,0)</f>
        <v>#N/A</v>
      </c>
      <c r="P16" s="221"/>
      <c r="Q16" s="221"/>
      <c r="R16" s="222"/>
      <c r="S16" s="249"/>
      <c r="T16" s="225" t="s">
        <v>242</v>
      </c>
    </row>
    <row r="17" spans="1:20" hidden="1">
      <c r="A17" s="220" t="str">
        <f t="shared" si="4"/>
        <v>10048410056195015-53000</v>
      </c>
      <c r="B17" s="240">
        <v>100484</v>
      </c>
      <c r="C17" s="240" t="s">
        <v>171</v>
      </c>
      <c r="D17" s="240">
        <v>100561</v>
      </c>
      <c r="E17" s="240" t="s">
        <v>172</v>
      </c>
      <c r="F17" s="221" t="str">
        <f t="shared" si="0"/>
        <v>900000104395015-53000</v>
      </c>
      <c r="G17" s="241">
        <v>9000001043</v>
      </c>
      <c r="H17" s="240" t="s">
        <v>173</v>
      </c>
      <c r="I17" s="240" t="s">
        <v>174</v>
      </c>
      <c r="J17" s="241">
        <v>1</v>
      </c>
      <c r="K17" s="241" t="s">
        <v>269</v>
      </c>
      <c r="L17" s="241">
        <v>9100065011</v>
      </c>
      <c r="M17" s="241">
        <v>1.1100000000000001</v>
      </c>
      <c r="N17" s="241">
        <v>1.1299999999999999</v>
      </c>
      <c r="O17" s="242" t="e">
        <f>VLOOKUP(H17,'Bajajsons UTR 01.04.2020'!$B$48:$V$142,21,0)</f>
        <v>#N/A</v>
      </c>
      <c r="P17" s="221"/>
      <c r="Q17" s="221"/>
      <c r="R17" s="222"/>
      <c r="S17" s="249"/>
      <c r="T17" s="225" t="s">
        <v>242</v>
      </c>
    </row>
    <row r="18" spans="1:20" hidden="1">
      <c r="A18" s="220" t="str">
        <f t="shared" si="4"/>
        <v>10048610056184702-KCC-9000</v>
      </c>
      <c r="B18" s="240">
        <v>100486</v>
      </c>
      <c r="C18" s="240" t="s">
        <v>175</v>
      </c>
      <c r="D18" s="240">
        <v>100561</v>
      </c>
      <c r="E18" s="240" t="s">
        <v>172</v>
      </c>
      <c r="F18" s="221" t="str">
        <f t="shared" si="0"/>
        <v>900000098584702-KCC-9000</v>
      </c>
      <c r="G18" s="241">
        <v>9000000985</v>
      </c>
      <c r="H18" s="240" t="s">
        <v>176</v>
      </c>
      <c r="I18" s="240" t="s">
        <v>177</v>
      </c>
      <c r="J18" s="241">
        <v>1</v>
      </c>
      <c r="K18" s="241" t="s">
        <v>269</v>
      </c>
      <c r="L18" s="241">
        <v>9100065017</v>
      </c>
      <c r="M18" s="241">
        <v>0.89</v>
      </c>
      <c r="N18" s="241">
        <v>0.9</v>
      </c>
      <c r="O18" s="242" t="e">
        <f>VLOOKUP(H18,'Bajajsons UTR 01.04.2020'!$B$48:$V$142,21,0)</f>
        <v>#N/A</v>
      </c>
      <c r="P18" s="221"/>
      <c r="Q18" s="221"/>
      <c r="R18" s="222"/>
      <c r="S18" s="249"/>
      <c r="T18" s="225" t="s">
        <v>242</v>
      </c>
    </row>
    <row r="19" spans="1:20" hidden="1">
      <c r="A19" s="220" t="str">
        <f t="shared" si="4"/>
        <v>10048710056150134-KCC-9000</v>
      </c>
      <c r="B19" s="240">
        <v>100487</v>
      </c>
      <c r="C19" s="240" t="s">
        <v>178</v>
      </c>
      <c r="D19" s="240">
        <v>100561</v>
      </c>
      <c r="E19" s="240" t="s">
        <v>172</v>
      </c>
      <c r="F19" s="221" t="str">
        <f t="shared" si="0"/>
        <v>900000101750134-KCC-9000</v>
      </c>
      <c r="G19" s="241">
        <v>9000001017</v>
      </c>
      <c r="H19" s="240" t="s">
        <v>179</v>
      </c>
      <c r="I19" s="240" t="s">
        <v>180</v>
      </c>
      <c r="J19" s="241">
        <v>1</v>
      </c>
      <c r="K19" s="241" t="s">
        <v>269</v>
      </c>
      <c r="L19" s="241">
        <v>9100065024</v>
      </c>
      <c r="M19" s="241">
        <v>9.42</v>
      </c>
      <c r="N19" s="241">
        <v>9.64</v>
      </c>
      <c r="O19" s="242" t="e">
        <f>VLOOKUP(H19,'Bajajsons UTR 01.04.2020'!$B$48:$V$142,21,0)</f>
        <v>#N/A</v>
      </c>
      <c r="P19" s="221"/>
      <c r="Q19" s="221"/>
      <c r="R19" s="222"/>
      <c r="S19" s="249"/>
      <c r="T19" s="225" t="s">
        <v>242</v>
      </c>
    </row>
    <row r="20" spans="1:20" hidden="1">
      <c r="A20" s="220" t="str">
        <f t="shared" si="4"/>
        <v>10048810056111333-198-9000</v>
      </c>
      <c r="B20" s="240">
        <v>100488</v>
      </c>
      <c r="C20" s="240" t="s">
        <v>181</v>
      </c>
      <c r="D20" s="240">
        <v>100561</v>
      </c>
      <c r="E20" s="240" t="s">
        <v>172</v>
      </c>
      <c r="F20" s="221" t="str">
        <f t="shared" si="0"/>
        <v>900000067311333-198-9000</v>
      </c>
      <c r="G20" s="241">
        <v>9000000673</v>
      </c>
      <c r="H20" s="240" t="s">
        <v>182</v>
      </c>
      <c r="I20" s="240" t="s">
        <v>183</v>
      </c>
      <c r="J20" s="241">
        <v>1</v>
      </c>
      <c r="K20" s="241" t="s">
        <v>269</v>
      </c>
      <c r="L20" s="241">
        <v>9100065030</v>
      </c>
      <c r="M20" s="241">
        <v>1.62</v>
      </c>
      <c r="N20" s="241">
        <v>1.65</v>
      </c>
      <c r="O20" s="242" t="e">
        <f>VLOOKUP(H20,'Bajajsons UTR 01.04.2020'!$B$48:$V$142,21,0)</f>
        <v>#N/A</v>
      </c>
      <c r="P20" s="221"/>
      <c r="Q20" s="221"/>
      <c r="R20" s="222"/>
      <c r="S20" s="249"/>
      <c r="T20" s="225" t="s">
        <v>242</v>
      </c>
    </row>
    <row r="21" spans="1:20" hidden="1">
      <c r="A21" s="220" t="str">
        <f t="shared" si="4"/>
        <v>10048810056122810-198-0000</v>
      </c>
      <c r="B21" s="240">
        <v>100488</v>
      </c>
      <c r="C21" s="240" t="s">
        <v>181</v>
      </c>
      <c r="D21" s="240">
        <v>100561</v>
      </c>
      <c r="E21" s="240" t="s">
        <v>172</v>
      </c>
      <c r="F21" s="221" t="str">
        <f t="shared" si="0"/>
        <v>900000067322810-198-0000</v>
      </c>
      <c r="G21" s="241">
        <v>9000000673</v>
      </c>
      <c r="H21" s="240" t="s">
        <v>240</v>
      </c>
      <c r="I21" s="240" t="s">
        <v>241</v>
      </c>
      <c r="J21" s="241">
        <v>1</v>
      </c>
      <c r="K21" s="241" t="s">
        <v>269</v>
      </c>
      <c r="L21" s="241">
        <v>9100065030</v>
      </c>
      <c r="M21" s="241">
        <v>14.89</v>
      </c>
      <c r="N21" s="241">
        <v>15.15</v>
      </c>
      <c r="O21" s="242" t="e">
        <f>VLOOKUP(H21,'Bajajsons UTR 01.04.2020'!$B$48:$V$142,21,0)</f>
        <v>#N/A</v>
      </c>
      <c r="P21" s="221"/>
      <c r="Q21" s="221"/>
      <c r="R21" s="222"/>
      <c r="S21" s="249"/>
      <c r="T21" s="225" t="s">
        <v>242</v>
      </c>
    </row>
    <row r="22" spans="1:20" ht="33" hidden="1" customHeight="1">
      <c r="A22" s="220" t="str">
        <f t="shared" si="4"/>
        <v>10048810056142620-198-9000</v>
      </c>
      <c r="B22" s="240">
        <v>100488</v>
      </c>
      <c r="C22" s="240" t="s">
        <v>181</v>
      </c>
      <c r="D22" s="240">
        <v>100561</v>
      </c>
      <c r="E22" s="240" t="s">
        <v>172</v>
      </c>
      <c r="F22" s="221" t="str">
        <f t="shared" si="0"/>
        <v>900000067342620-198-9000</v>
      </c>
      <c r="G22" s="241">
        <v>9000000673</v>
      </c>
      <c r="H22" s="240" t="s">
        <v>184</v>
      </c>
      <c r="I22" s="240" t="s">
        <v>185</v>
      </c>
      <c r="J22" s="241">
        <v>1</v>
      </c>
      <c r="K22" s="241" t="s">
        <v>269</v>
      </c>
      <c r="L22" s="241">
        <v>9100065030</v>
      </c>
      <c r="M22" s="241">
        <v>6.83</v>
      </c>
      <c r="N22" s="241">
        <v>7.09</v>
      </c>
      <c r="O22" s="242" t="e">
        <f>VLOOKUP(H22,'Bajajsons UTR 01.04.2020'!$B$48:$V$142,21,0)</f>
        <v>#N/A</v>
      </c>
      <c r="P22" s="221"/>
      <c r="Q22" s="221"/>
      <c r="R22" s="222"/>
      <c r="S22" s="249"/>
      <c r="T22" s="265" t="s">
        <v>242</v>
      </c>
    </row>
    <row r="23" spans="1:20" hidden="1">
      <c r="A23" s="220" t="str">
        <f t="shared" si="4"/>
        <v>10048810056142620-GB6-9200</v>
      </c>
      <c r="B23" s="240">
        <v>100488</v>
      </c>
      <c r="C23" s="240" t="s">
        <v>181</v>
      </c>
      <c r="D23" s="240">
        <v>100561</v>
      </c>
      <c r="E23" s="240" t="s">
        <v>172</v>
      </c>
      <c r="F23" s="221" t="str">
        <f t="shared" si="0"/>
        <v>900000067342620-GB6-9200</v>
      </c>
      <c r="G23" s="241">
        <v>9000000673</v>
      </c>
      <c r="H23" s="240" t="s">
        <v>186</v>
      </c>
      <c r="I23" s="240" t="s">
        <v>187</v>
      </c>
      <c r="J23" s="241">
        <v>1</v>
      </c>
      <c r="K23" s="241" t="s">
        <v>269</v>
      </c>
      <c r="L23" s="241">
        <v>9100065030</v>
      </c>
      <c r="M23" s="241">
        <v>6.22</v>
      </c>
      <c r="N23" s="241">
        <v>6.46</v>
      </c>
      <c r="O23" s="242" t="e">
        <f>VLOOKUP(H23,'Bajajsons UTR 01.04.2020'!$B$48:$V$142,21,0)</f>
        <v>#N/A</v>
      </c>
      <c r="P23" s="243"/>
      <c r="Q23" s="243"/>
      <c r="R23" s="245"/>
      <c r="S23" s="248"/>
      <c r="T23" s="244" t="s">
        <v>242</v>
      </c>
    </row>
    <row r="24" spans="1:20" ht="33" hidden="1" customHeight="1">
      <c r="A24" s="220" t="str">
        <f t="shared" si="4"/>
        <v>10048810056143103-397-6300</v>
      </c>
      <c r="B24" s="240">
        <v>100488</v>
      </c>
      <c r="C24" s="240" t="s">
        <v>181</v>
      </c>
      <c r="D24" s="240">
        <v>100561</v>
      </c>
      <c r="E24" s="240" t="s">
        <v>172</v>
      </c>
      <c r="F24" s="221" t="str">
        <f t="shared" si="0"/>
        <v>900000067343103-397-6300</v>
      </c>
      <c r="G24" s="241">
        <v>9000000673</v>
      </c>
      <c r="H24" s="240" t="s">
        <v>188</v>
      </c>
      <c r="I24" s="240" t="s">
        <v>189</v>
      </c>
      <c r="J24" s="241">
        <v>1</v>
      </c>
      <c r="K24" s="241" t="s">
        <v>269</v>
      </c>
      <c r="L24" s="241">
        <v>9100065030</v>
      </c>
      <c r="M24" s="241">
        <v>4.55</v>
      </c>
      <c r="N24" s="241">
        <v>4.6399999999999997</v>
      </c>
      <c r="O24" s="242" t="e">
        <f>VLOOKUP(H24,'Bajajsons UTR 01.04.2020'!$B$48:$V$142,21,0)</f>
        <v>#N/A</v>
      </c>
      <c r="P24" s="221"/>
      <c r="Q24" s="221"/>
      <c r="R24" s="222"/>
      <c r="S24" s="249"/>
      <c r="T24" s="265" t="s">
        <v>242</v>
      </c>
    </row>
    <row r="25" spans="1:20" ht="33" hidden="1" customHeight="1">
      <c r="A25" s="220" t="str">
        <f t="shared" si="4"/>
        <v>10048810056143141-KST-9200</v>
      </c>
      <c r="B25" s="240">
        <v>100488</v>
      </c>
      <c r="C25" s="240" t="s">
        <v>181</v>
      </c>
      <c r="D25" s="240">
        <v>100561</v>
      </c>
      <c r="E25" s="240" t="s">
        <v>172</v>
      </c>
      <c r="F25" s="221" t="str">
        <f t="shared" si="0"/>
        <v>900000067343141-KST-9200</v>
      </c>
      <c r="G25" s="241">
        <v>9000000673</v>
      </c>
      <c r="H25" s="240" t="s">
        <v>190</v>
      </c>
      <c r="I25" s="240" t="s">
        <v>191</v>
      </c>
      <c r="J25" s="241">
        <v>1</v>
      </c>
      <c r="K25" s="241" t="s">
        <v>269</v>
      </c>
      <c r="L25" s="241">
        <v>9100065030</v>
      </c>
      <c r="M25" s="241">
        <v>15.29</v>
      </c>
      <c r="N25" s="241">
        <v>15.5</v>
      </c>
      <c r="O25" s="242" t="e">
        <f>VLOOKUP(H25,'Bajajsons UTR 01.04.2020'!$B$48:$V$142,21,0)</f>
        <v>#N/A</v>
      </c>
      <c r="P25" s="221"/>
      <c r="Q25" s="221"/>
      <c r="R25" s="222"/>
      <c r="S25" s="249"/>
      <c r="T25" s="265" t="s">
        <v>242</v>
      </c>
    </row>
    <row r="26" spans="1:20" ht="33" hidden="1" customHeight="1">
      <c r="A26" s="220" t="str">
        <f t="shared" si="4"/>
        <v>10048810056143141-KTC-9000</v>
      </c>
      <c r="B26" s="240">
        <v>100488</v>
      </c>
      <c r="C26" s="240" t="s">
        <v>181</v>
      </c>
      <c r="D26" s="240">
        <v>100561</v>
      </c>
      <c r="E26" s="240" t="s">
        <v>172</v>
      </c>
      <c r="F26" s="221" t="str">
        <f t="shared" si="0"/>
        <v>900000067343141-KTC-9000</v>
      </c>
      <c r="G26" s="241">
        <v>9000000673</v>
      </c>
      <c r="H26" s="240" t="s">
        <v>192</v>
      </c>
      <c r="I26" s="240" t="s">
        <v>193</v>
      </c>
      <c r="J26" s="241">
        <v>1</v>
      </c>
      <c r="K26" s="241" t="s">
        <v>269</v>
      </c>
      <c r="L26" s="241">
        <v>9100065030</v>
      </c>
      <c r="M26" s="241">
        <v>17.71</v>
      </c>
      <c r="N26" s="241">
        <v>17.86</v>
      </c>
      <c r="O26" s="242" t="e">
        <f>VLOOKUP(H26,'Bajajsons UTR 01.04.2020'!$B$48:$V$142,21,0)</f>
        <v>#N/A</v>
      </c>
      <c r="P26" s="221"/>
      <c r="Q26" s="221"/>
      <c r="R26" s="222"/>
      <c r="S26" s="249"/>
      <c r="T26" s="265" t="s">
        <v>242</v>
      </c>
    </row>
    <row r="27" spans="1:20" ht="33" hidden="1" customHeight="1">
      <c r="A27" s="220" t="str">
        <f t="shared" si="4"/>
        <v>10048810056144620-400-0000</v>
      </c>
      <c r="B27" s="240">
        <v>100488</v>
      </c>
      <c r="C27" s="240" t="s">
        <v>181</v>
      </c>
      <c r="D27" s="240">
        <v>100561</v>
      </c>
      <c r="E27" s="240" t="s">
        <v>172</v>
      </c>
      <c r="F27" s="221" t="str">
        <f t="shared" si="0"/>
        <v>900000067344620-400-0000</v>
      </c>
      <c r="G27" s="241">
        <v>9000000673</v>
      </c>
      <c r="H27" s="240" t="s">
        <v>194</v>
      </c>
      <c r="I27" s="240" t="s">
        <v>195</v>
      </c>
      <c r="J27" s="241">
        <v>1</v>
      </c>
      <c r="K27" s="241" t="s">
        <v>269</v>
      </c>
      <c r="L27" s="241">
        <v>9100065030</v>
      </c>
      <c r="M27" s="241">
        <v>5.49</v>
      </c>
      <c r="N27" s="241">
        <v>5.67</v>
      </c>
      <c r="O27" s="242" t="e">
        <f>VLOOKUP(H27,'Bajajsons UTR 01.04.2020'!$B$48:$V$142,21,0)</f>
        <v>#N/A</v>
      </c>
      <c r="P27" s="221"/>
      <c r="Q27" s="221"/>
      <c r="R27" s="222"/>
      <c r="S27" s="249"/>
      <c r="T27" s="265" t="s">
        <v>242</v>
      </c>
    </row>
    <row r="28" spans="1:20" ht="33" hidden="1" customHeight="1">
      <c r="A28" s="220" t="str">
        <f t="shared" si="4"/>
        <v>10048810056145103-400-3000</v>
      </c>
      <c r="B28" s="240">
        <v>100488</v>
      </c>
      <c r="C28" s="240" t="s">
        <v>181</v>
      </c>
      <c r="D28" s="240">
        <v>100561</v>
      </c>
      <c r="E28" s="240" t="s">
        <v>172</v>
      </c>
      <c r="F28" s="221" t="str">
        <f t="shared" si="0"/>
        <v>900000067345103-400-3000</v>
      </c>
      <c r="G28" s="241">
        <v>9000000673</v>
      </c>
      <c r="H28" s="240" t="s">
        <v>196</v>
      </c>
      <c r="I28" s="240" t="s">
        <v>197</v>
      </c>
      <c r="J28" s="241">
        <v>1</v>
      </c>
      <c r="K28" s="241" t="s">
        <v>269</v>
      </c>
      <c r="L28" s="241">
        <v>9100065030</v>
      </c>
      <c r="M28" s="241">
        <v>4.2</v>
      </c>
      <c r="N28" s="241">
        <v>4.29</v>
      </c>
      <c r="O28" s="242" t="e">
        <f>VLOOKUP(H28,'Bajajsons UTR 01.04.2020'!$B$48:$V$142,21,0)</f>
        <v>#N/A</v>
      </c>
      <c r="P28" s="221"/>
      <c r="Q28" s="221"/>
      <c r="R28" s="222"/>
      <c r="S28" s="249"/>
      <c r="T28" s="265" t="s">
        <v>242</v>
      </c>
    </row>
    <row r="29" spans="1:20" ht="33" hidden="1" customHeight="1">
      <c r="A29" s="220" t="str">
        <f t="shared" si="4"/>
        <v>10048810056145141-KTC-9000</v>
      </c>
      <c r="B29" s="240">
        <v>100488</v>
      </c>
      <c r="C29" s="240" t="s">
        <v>181</v>
      </c>
      <c r="D29" s="240">
        <v>100561</v>
      </c>
      <c r="E29" s="240" t="s">
        <v>172</v>
      </c>
      <c r="F29" s="221" t="str">
        <f t="shared" si="0"/>
        <v>900000067345141-KTC-9000</v>
      </c>
      <c r="G29" s="241">
        <v>9000000673</v>
      </c>
      <c r="H29" s="240" t="s">
        <v>198</v>
      </c>
      <c r="I29" s="240" t="s">
        <v>199</v>
      </c>
      <c r="J29" s="241">
        <v>1</v>
      </c>
      <c r="K29" s="241" t="s">
        <v>269</v>
      </c>
      <c r="L29" s="241">
        <v>9100065030</v>
      </c>
      <c r="M29" s="241">
        <v>17.38</v>
      </c>
      <c r="N29" s="241">
        <v>17.52</v>
      </c>
      <c r="O29" s="242" t="e">
        <f>VLOOKUP(H29,'Bajajsons UTR 01.04.2020'!$B$48:$V$142,21,0)</f>
        <v>#N/A</v>
      </c>
      <c r="P29" s="221"/>
      <c r="Q29" s="221"/>
      <c r="R29" s="222"/>
      <c r="S29" s="249"/>
      <c r="T29" s="265" t="s">
        <v>242</v>
      </c>
    </row>
    <row r="30" spans="1:20" ht="33" hidden="1" customHeight="1">
      <c r="A30" s="220" t="str">
        <f t="shared" si="4"/>
        <v>10048910056142620-GB6-9200</v>
      </c>
      <c r="B30" s="240">
        <v>100489</v>
      </c>
      <c r="C30" s="240" t="s">
        <v>200</v>
      </c>
      <c r="D30" s="240">
        <v>100561</v>
      </c>
      <c r="E30" s="240" t="s">
        <v>172</v>
      </c>
      <c r="F30" s="221" t="str">
        <f t="shared" si="0"/>
        <v>900000092642620-GB6-9200</v>
      </c>
      <c r="G30" s="241">
        <v>9000000926</v>
      </c>
      <c r="H30" s="240" t="s">
        <v>186</v>
      </c>
      <c r="I30" s="240" t="s">
        <v>187</v>
      </c>
      <c r="J30" s="241">
        <v>1</v>
      </c>
      <c r="K30" s="241" t="s">
        <v>269</v>
      </c>
      <c r="L30" s="241">
        <v>9100063481</v>
      </c>
      <c r="M30" s="241">
        <v>6.22</v>
      </c>
      <c r="N30" s="241">
        <v>6.46</v>
      </c>
      <c r="O30" s="242" t="e">
        <f>VLOOKUP(H30,'Bajajsons UTR 01.04.2020'!$B$48:$V$142,21,0)</f>
        <v>#N/A</v>
      </c>
      <c r="P30" s="221"/>
      <c r="Q30" s="221"/>
      <c r="R30" s="222"/>
      <c r="S30" s="249"/>
      <c r="T30" s="265" t="s">
        <v>242</v>
      </c>
    </row>
    <row r="31" spans="1:20" hidden="1">
      <c r="A31" s="220" t="str">
        <f t="shared" si="4"/>
        <v>10048910056142620-KTR-7000</v>
      </c>
      <c r="B31" s="240">
        <v>100489</v>
      </c>
      <c r="C31" s="240" t="s">
        <v>200</v>
      </c>
      <c r="D31" s="240">
        <v>100561</v>
      </c>
      <c r="E31" s="240" t="s">
        <v>172</v>
      </c>
      <c r="F31" s="221" t="str">
        <f t="shared" si="0"/>
        <v>900000092642620-KTR-7000</v>
      </c>
      <c r="G31" s="241">
        <v>9000000926</v>
      </c>
      <c r="H31" s="240" t="s">
        <v>201</v>
      </c>
      <c r="I31" s="240" t="s">
        <v>187</v>
      </c>
      <c r="J31" s="241">
        <v>1</v>
      </c>
      <c r="K31" s="241" t="s">
        <v>269</v>
      </c>
      <c r="L31" s="241">
        <v>9100063481</v>
      </c>
      <c r="M31" s="241">
        <v>5.47</v>
      </c>
      <c r="N31" s="241">
        <v>5.69</v>
      </c>
      <c r="O31" s="242" t="e">
        <f>VLOOKUP(H31,'Bajajsons UTR 01.04.2020'!$B$48:$V$142,21,0)</f>
        <v>#N/A</v>
      </c>
      <c r="P31" s="245"/>
      <c r="Q31" s="245"/>
      <c r="R31" s="245"/>
      <c r="S31" s="246"/>
      <c r="T31" s="244" t="s">
        <v>242</v>
      </c>
    </row>
    <row r="32" spans="1:20" hidden="1">
      <c r="A32" s="220" t="str">
        <f t="shared" si="4"/>
        <v>10048910056144620-400-0000</v>
      </c>
      <c r="B32" s="240">
        <v>100489</v>
      </c>
      <c r="C32" s="240" t="s">
        <v>200</v>
      </c>
      <c r="D32" s="240">
        <v>100561</v>
      </c>
      <c r="E32" s="240" t="s">
        <v>172</v>
      </c>
      <c r="F32" s="221" t="str">
        <f t="shared" si="0"/>
        <v>900000092644620-400-0000</v>
      </c>
      <c r="G32" s="241">
        <v>9000000926</v>
      </c>
      <c r="H32" s="240" t="s">
        <v>194</v>
      </c>
      <c r="I32" s="240" t="s">
        <v>195</v>
      </c>
      <c r="J32" s="241">
        <v>1</v>
      </c>
      <c r="K32" s="241" t="s">
        <v>269</v>
      </c>
      <c r="L32" s="241">
        <v>9100063481</v>
      </c>
      <c r="M32" s="241">
        <v>5.49</v>
      </c>
      <c r="N32" s="241">
        <v>5.67</v>
      </c>
      <c r="O32" s="242" t="e">
        <f>VLOOKUP(H32,'Bajajsons UTR 01.04.2020'!$B$48:$V$142,21,0)</f>
        <v>#N/A</v>
      </c>
      <c r="P32" s="221"/>
      <c r="Q32" s="221"/>
      <c r="R32" s="222"/>
      <c r="S32" s="249"/>
      <c r="T32" s="225" t="s">
        <v>242</v>
      </c>
    </row>
    <row r="33" spans="1:20" hidden="1">
      <c r="A33" s="220" t="str">
        <f t="shared" si="4"/>
        <v>10048910056184702-KCC-9000</v>
      </c>
      <c r="B33" s="240">
        <v>100489</v>
      </c>
      <c r="C33" s="240" t="s">
        <v>200</v>
      </c>
      <c r="D33" s="240">
        <v>100561</v>
      </c>
      <c r="E33" s="240" t="s">
        <v>172</v>
      </c>
      <c r="F33" s="221" t="str">
        <f t="shared" si="0"/>
        <v>900000092684702-KCC-9000</v>
      </c>
      <c r="G33" s="241">
        <v>9000000926</v>
      </c>
      <c r="H33" s="240" t="s">
        <v>176</v>
      </c>
      <c r="I33" s="240" t="s">
        <v>177</v>
      </c>
      <c r="J33" s="241">
        <v>1</v>
      </c>
      <c r="K33" s="241" t="s">
        <v>269</v>
      </c>
      <c r="L33" s="241">
        <v>9100063481</v>
      </c>
      <c r="M33" s="241">
        <v>0.89</v>
      </c>
      <c r="N33" s="241">
        <v>0.9</v>
      </c>
      <c r="O33" s="242" t="e">
        <f>VLOOKUP(H33,'Bajajsons UTR 01.04.2020'!$B$48:$V$142,21,0)</f>
        <v>#N/A</v>
      </c>
      <c r="P33" s="222"/>
      <c r="Q33" s="222"/>
      <c r="R33" s="222"/>
      <c r="S33" s="223"/>
      <c r="T33" s="225" t="s">
        <v>242</v>
      </c>
    </row>
    <row r="34" spans="1:20" hidden="1">
      <c r="A34" s="220" t="str">
        <f t="shared" si="4"/>
        <v>10057410056195015-53000</v>
      </c>
      <c r="B34" s="240">
        <v>100574</v>
      </c>
      <c r="C34" s="240" t="s">
        <v>203</v>
      </c>
      <c r="D34" s="240">
        <v>100561</v>
      </c>
      <c r="E34" s="240" t="s">
        <v>172</v>
      </c>
      <c r="F34" s="221" t="str">
        <f t="shared" si="0"/>
        <v>900000156495015-53000</v>
      </c>
      <c r="G34" s="241">
        <v>9000001564</v>
      </c>
      <c r="H34" s="240" t="s">
        <v>173</v>
      </c>
      <c r="I34" s="240" t="s">
        <v>174</v>
      </c>
      <c r="J34" s="241">
        <v>1</v>
      </c>
      <c r="K34" s="241" t="s">
        <v>269</v>
      </c>
      <c r="L34" s="241">
        <v>9100063524</v>
      </c>
      <c r="M34" s="241">
        <v>1.1100000000000001</v>
      </c>
      <c r="N34" s="241">
        <v>1.1299999999999999</v>
      </c>
      <c r="O34" s="242" t="e">
        <f>VLOOKUP(H34,'Bajajsons UTR 01.04.2020'!$B$48:$V$142,21,0)</f>
        <v>#N/A</v>
      </c>
      <c r="P34" s="222"/>
      <c r="Q34" s="222"/>
      <c r="R34" s="222"/>
      <c r="S34" s="223"/>
      <c r="T34" s="225" t="s">
        <v>242</v>
      </c>
    </row>
    <row r="35" spans="1:20" hidden="1">
      <c r="A35" s="220" t="str">
        <f t="shared" si="4"/>
        <v>10058910056111333-198-9000</v>
      </c>
      <c r="B35" s="240">
        <v>100589</v>
      </c>
      <c r="C35" s="240" t="s">
        <v>204</v>
      </c>
      <c r="D35" s="240">
        <v>100561</v>
      </c>
      <c r="E35" s="240" t="s">
        <v>172</v>
      </c>
      <c r="F35" s="221" t="str">
        <f t="shared" si="0"/>
        <v>900000119311333-198-9000</v>
      </c>
      <c r="G35" s="241">
        <v>9000001193</v>
      </c>
      <c r="H35" s="240" t="s">
        <v>182</v>
      </c>
      <c r="I35" s="240" t="s">
        <v>183</v>
      </c>
      <c r="J35" s="241">
        <v>1</v>
      </c>
      <c r="K35" s="241" t="s">
        <v>269</v>
      </c>
      <c r="L35" s="241">
        <v>9100063542</v>
      </c>
      <c r="M35" s="241">
        <v>1.62</v>
      </c>
      <c r="N35" s="241">
        <v>1.65</v>
      </c>
      <c r="O35" s="242" t="e">
        <f>VLOOKUP(H35,'Bajajsons UTR 01.04.2020'!$B$48:$V$142,21,0)</f>
        <v>#N/A</v>
      </c>
      <c r="P35" s="222"/>
      <c r="Q35" s="222"/>
      <c r="R35" s="222"/>
      <c r="S35" s="223"/>
      <c r="T35" s="225" t="s">
        <v>242</v>
      </c>
    </row>
    <row r="36" spans="1:20" ht="33" hidden="1" customHeight="1">
      <c r="A36" s="220" t="str">
        <f t="shared" si="4"/>
        <v>10058910056122810-198-0000</v>
      </c>
      <c r="B36" s="240">
        <v>100589</v>
      </c>
      <c r="C36" s="240" t="s">
        <v>204</v>
      </c>
      <c r="D36" s="240">
        <v>100561</v>
      </c>
      <c r="E36" s="240" t="s">
        <v>172</v>
      </c>
      <c r="F36" s="221" t="str">
        <f t="shared" si="0"/>
        <v>900000119322810-198-0000</v>
      </c>
      <c r="G36" s="241">
        <v>9000001193</v>
      </c>
      <c r="H36" s="240" t="s">
        <v>240</v>
      </c>
      <c r="I36" s="240" t="s">
        <v>241</v>
      </c>
      <c r="J36" s="241">
        <v>1</v>
      </c>
      <c r="K36" s="241" t="s">
        <v>269</v>
      </c>
      <c r="L36" s="241">
        <v>9100063542</v>
      </c>
      <c r="M36" s="241">
        <v>14.89</v>
      </c>
      <c r="N36" s="241">
        <v>15.15</v>
      </c>
      <c r="O36" s="242" t="e">
        <f>VLOOKUP(H36,'Bajajsons UTR 01.04.2020'!$B$48:$V$142,21,0)</f>
        <v>#N/A</v>
      </c>
      <c r="P36" s="221"/>
      <c r="Q36" s="221"/>
      <c r="R36" s="222"/>
      <c r="S36" s="249"/>
      <c r="T36" s="265" t="s">
        <v>242</v>
      </c>
    </row>
    <row r="37" spans="1:20" ht="33" hidden="1" customHeight="1">
      <c r="A37" s="220" t="str">
        <f t="shared" si="4"/>
        <v>10058910056143103-397-6300</v>
      </c>
      <c r="B37" s="240">
        <v>100589</v>
      </c>
      <c r="C37" s="240" t="s">
        <v>204</v>
      </c>
      <c r="D37" s="240">
        <v>100561</v>
      </c>
      <c r="E37" s="240" t="s">
        <v>172</v>
      </c>
      <c r="F37" s="221" t="str">
        <f t="shared" si="0"/>
        <v>900000119343103-397-6300</v>
      </c>
      <c r="G37" s="241">
        <v>9000001193</v>
      </c>
      <c r="H37" s="240" t="s">
        <v>188</v>
      </c>
      <c r="I37" s="240" t="s">
        <v>189</v>
      </c>
      <c r="J37" s="241">
        <v>1</v>
      </c>
      <c r="K37" s="241" t="s">
        <v>269</v>
      </c>
      <c r="L37" s="241">
        <v>9100063542</v>
      </c>
      <c r="M37" s="241">
        <v>4.55</v>
      </c>
      <c r="N37" s="241">
        <v>4.6399999999999997</v>
      </c>
      <c r="O37" s="242" t="e">
        <f>VLOOKUP(H37,'Bajajsons UTR 01.04.2020'!$B$48:$V$142,21,0)</f>
        <v>#N/A</v>
      </c>
      <c r="P37" s="221"/>
      <c r="Q37" s="221"/>
      <c r="R37" s="222"/>
      <c r="S37" s="249"/>
      <c r="T37" s="265" t="s">
        <v>242</v>
      </c>
    </row>
    <row r="38" spans="1:20" hidden="1">
      <c r="A38" s="220" t="str">
        <f t="shared" si="4"/>
        <v>10058910056143141-KST-9200</v>
      </c>
      <c r="B38" s="240">
        <v>100589</v>
      </c>
      <c r="C38" s="240" t="s">
        <v>204</v>
      </c>
      <c r="D38" s="240">
        <v>100561</v>
      </c>
      <c r="E38" s="240" t="s">
        <v>172</v>
      </c>
      <c r="F38" s="221" t="str">
        <f t="shared" si="0"/>
        <v>900000119343141-KST-9200</v>
      </c>
      <c r="G38" s="241">
        <v>9000001193</v>
      </c>
      <c r="H38" s="240" t="s">
        <v>190</v>
      </c>
      <c r="I38" s="240" t="s">
        <v>191</v>
      </c>
      <c r="J38" s="241">
        <v>1</v>
      </c>
      <c r="K38" s="241" t="s">
        <v>269</v>
      </c>
      <c r="L38" s="241">
        <v>9100063542</v>
      </c>
      <c r="M38" s="241">
        <v>15.29</v>
      </c>
      <c r="N38" s="241">
        <v>15.5</v>
      </c>
      <c r="O38" s="242" t="e">
        <f>VLOOKUP(H38,'Bajajsons UTR 01.04.2020'!$B$48:$V$142,21,0)</f>
        <v>#N/A</v>
      </c>
      <c r="P38" s="221"/>
      <c r="Q38" s="221"/>
      <c r="R38" s="222"/>
      <c r="S38" s="249"/>
      <c r="T38" s="225" t="s">
        <v>242</v>
      </c>
    </row>
    <row r="39" spans="1:20" hidden="1">
      <c r="A39" s="220" t="str">
        <f t="shared" si="4"/>
        <v>10058910056145103-400-3000</v>
      </c>
      <c r="B39" s="240">
        <v>100589</v>
      </c>
      <c r="C39" s="240" t="s">
        <v>204</v>
      </c>
      <c r="D39" s="240">
        <v>100561</v>
      </c>
      <c r="E39" s="240" t="s">
        <v>172</v>
      </c>
      <c r="F39" s="221" t="str">
        <f t="shared" si="0"/>
        <v>900000119345103-400-3000</v>
      </c>
      <c r="G39" s="241">
        <v>9000001193</v>
      </c>
      <c r="H39" s="240" t="s">
        <v>196</v>
      </c>
      <c r="I39" s="240" t="s">
        <v>197</v>
      </c>
      <c r="J39" s="241">
        <v>1</v>
      </c>
      <c r="K39" s="241" t="s">
        <v>269</v>
      </c>
      <c r="L39" s="241">
        <v>9100063542</v>
      </c>
      <c r="M39" s="241">
        <v>4.2</v>
      </c>
      <c r="N39" s="241">
        <v>4.29</v>
      </c>
      <c r="O39" s="242" t="e">
        <f>VLOOKUP(H39,'Bajajsons UTR 01.04.2020'!$B$48:$V$142,21,0)</f>
        <v>#N/A</v>
      </c>
      <c r="P39" s="221"/>
      <c r="Q39" s="221"/>
      <c r="R39" s="222"/>
      <c r="S39" s="249"/>
      <c r="T39" s="225" t="s">
        <v>242</v>
      </c>
    </row>
    <row r="40" spans="1:20" hidden="1">
      <c r="A40" s="220" t="str">
        <f t="shared" si="4"/>
        <v>10058910056145141-KTC-9000</v>
      </c>
      <c r="B40" s="240">
        <v>100589</v>
      </c>
      <c r="C40" s="240" t="s">
        <v>204</v>
      </c>
      <c r="D40" s="240">
        <v>100561</v>
      </c>
      <c r="E40" s="240" t="s">
        <v>172</v>
      </c>
      <c r="F40" s="221" t="str">
        <f t="shared" si="0"/>
        <v>900000119345141-KTC-9000</v>
      </c>
      <c r="G40" s="241">
        <v>9000001193</v>
      </c>
      <c r="H40" s="240" t="s">
        <v>198</v>
      </c>
      <c r="I40" s="240" t="s">
        <v>199</v>
      </c>
      <c r="J40" s="241">
        <v>1</v>
      </c>
      <c r="K40" s="241" t="s">
        <v>269</v>
      </c>
      <c r="L40" s="241">
        <v>9100063542</v>
      </c>
      <c r="M40" s="241">
        <v>17.38</v>
      </c>
      <c r="N40" s="241">
        <v>17.52</v>
      </c>
      <c r="O40" s="242" t="e">
        <f>VLOOKUP(H40,'Bajajsons UTR 01.04.2020'!$B$48:$V$142,21,0)</f>
        <v>#N/A</v>
      </c>
      <c r="P40" s="221"/>
      <c r="Q40" s="221"/>
      <c r="R40" s="222"/>
      <c r="S40" s="249"/>
      <c r="T40" s="225" t="s">
        <v>242</v>
      </c>
    </row>
    <row r="41" spans="1:20" hidden="1">
      <c r="A41" s="220" t="str">
        <f t="shared" si="4"/>
        <v>10058910056190805-GHB-3000</v>
      </c>
      <c r="B41" s="240">
        <v>100589</v>
      </c>
      <c r="C41" s="240" t="s">
        <v>204</v>
      </c>
      <c r="D41" s="240">
        <v>100561</v>
      </c>
      <c r="E41" s="240" t="s">
        <v>172</v>
      </c>
      <c r="F41" s="221" t="str">
        <f t="shared" si="0"/>
        <v>900000119390805-GHB-3000</v>
      </c>
      <c r="G41" s="241">
        <v>9000001193</v>
      </c>
      <c r="H41" s="240" t="s">
        <v>205</v>
      </c>
      <c r="I41" s="240" t="s">
        <v>206</v>
      </c>
      <c r="J41" s="241">
        <v>1</v>
      </c>
      <c r="K41" s="241" t="s">
        <v>266</v>
      </c>
      <c r="L41" s="241">
        <v>9100062270</v>
      </c>
      <c r="M41" s="241">
        <v>0.63</v>
      </c>
      <c r="N41" s="241">
        <v>0.64</v>
      </c>
      <c r="O41" s="242" t="e">
        <f>VLOOKUP(H41,'Bajajsons UTR 01.04.2020'!$B$48:$V$142,21,0)</f>
        <v>#N/A</v>
      </c>
      <c r="P41" s="221"/>
      <c r="Q41" s="221"/>
      <c r="R41" s="222"/>
      <c r="S41" s="249"/>
      <c r="T41" s="225" t="s">
        <v>242</v>
      </c>
    </row>
    <row r="42" spans="1:20" hidden="1">
      <c r="A42" s="220" t="str">
        <f t="shared" si="4"/>
        <v>10102410056111333-198-9000</v>
      </c>
      <c r="B42" s="240">
        <v>101024</v>
      </c>
      <c r="C42" s="240" t="s">
        <v>207</v>
      </c>
      <c r="D42" s="240">
        <v>100561</v>
      </c>
      <c r="E42" s="240" t="s">
        <v>172</v>
      </c>
      <c r="F42" s="221" t="str">
        <f t="shared" si="0"/>
        <v>900000184411333-198-9000</v>
      </c>
      <c r="G42" s="241">
        <v>9000001844</v>
      </c>
      <c r="H42" s="240" t="s">
        <v>182</v>
      </c>
      <c r="I42" s="240" t="s">
        <v>183</v>
      </c>
      <c r="J42" s="241">
        <v>1</v>
      </c>
      <c r="K42" s="241" t="s">
        <v>269</v>
      </c>
      <c r="L42" s="241">
        <v>9100063577</v>
      </c>
      <c r="M42" s="241">
        <v>1.62</v>
      </c>
      <c r="N42" s="241">
        <v>1.65</v>
      </c>
      <c r="O42" s="242" t="e">
        <f>VLOOKUP(H42,'Bajajsons UTR 01.04.2020'!$B$48:$V$142,21,0)</f>
        <v>#N/A</v>
      </c>
      <c r="P42" s="221"/>
      <c r="Q42" s="221"/>
      <c r="R42" s="222"/>
      <c r="S42" s="249"/>
      <c r="T42" s="225" t="s">
        <v>242</v>
      </c>
    </row>
    <row r="43" spans="1:20" ht="33" hidden="1" customHeight="1">
      <c r="A43" s="220" t="str">
        <f t="shared" si="4"/>
        <v>10102410056190805-GHB-3000</v>
      </c>
      <c r="B43" s="240">
        <v>101024</v>
      </c>
      <c r="C43" s="240" t="s">
        <v>207</v>
      </c>
      <c r="D43" s="240">
        <v>100561</v>
      </c>
      <c r="E43" s="240" t="s">
        <v>172</v>
      </c>
      <c r="F43" s="221" t="str">
        <f t="shared" si="0"/>
        <v>900000184490805-GHB-3000</v>
      </c>
      <c r="G43" s="241">
        <v>9000001844</v>
      </c>
      <c r="H43" s="240" t="s">
        <v>205</v>
      </c>
      <c r="I43" s="240" t="s">
        <v>206</v>
      </c>
      <c r="J43" s="241">
        <v>1</v>
      </c>
      <c r="K43" s="241" t="s">
        <v>266</v>
      </c>
      <c r="L43" s="241">
        <v>9100062303</v>
      </c>
      <c r="M43" s="241">
        <v>0.63</v>
      </c>
      <c r="N43" s="241">
        <v>0.64</v>
      </c>
      <c r="O43" s="242" t="e">
        <f>VLOOKUP(H43,'Bajajsons UTR 01.04.2020'!$B$48:$V$142,21,0)</f>
        <v>#N/A</v>
      </c>
      <c r="P43" s="221"/>
      <c r="Q43" s="221"/>
      <c r="R43" s="222"/>
      <c r="S43" s="249"/>
      <c r="T43" s="265" t="s">
        <v>242</v>
      </c>
    </row>
    <row r="44" spans="1:20">
      <c r="R44" s="247"/>
    </row>
    <row r="45" spans="1:20">
      <c r="R45" s="247"/>
    </row>
    <row r="46" spans="1:20">
      <c r="R46" s="247"/>
    </row>
    <row r="47" spans="1:20">
      <c r="R47" s="247"/>
    </row>
    <row r="48" spans="1:20">
      <c r="R48" s="247"/>
    </row>
    <row r="49" spans="18:18">
      <c r="R49" s="247"/>
    </row>
    <row r="50" spans="18:18">
      <c r="R50" s="247"/>
    </row>
  </sheetData>
  <autoFilter ref="B2:T43" xr:uid="{00000000-0009-0000-0000-000017000000}">
    <filterColumn colId="6">
      <filters>
        <filter val="43451-AAF-4000"/>
      </filters>
    </filterColumn>
    <sortState ref="B3:T43">
      <sortCondition ref="T2:T43"/>
    </sortState>
  </autoFilter>
  <pageMargins left="0.7" right="0.7" top="0.75" bottom="0.75" header="0.3" footer="0.3"/>
  <pageSetup paperSize="8" scale="66" orientation="landscape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R19"/>
  <sheetViews>
    <sheetView topLeftCell="F1" zoomScaleNormal="100" workbookViewId="0">
      <selection activeCell="H1" sqref="H1:H1048576"/>
    </sheetView>
  </sheetViews>
  <sheetFormatPr defaultColWidth="9.109375" defaultRowHeight="14.4"/>
  <cols>
    <col min="1" max="1" width="15.6640625" style="173" customWidth="1"/>
    <col min="2" max="2" width="27.33203125" style="173" bestFit="1" customWidth="1"/>
    <col min="3" max="3" width="13.5546875" style="173" bestFit="1" customWidth="1"/>
    <col min="4" max="4" width="5.109375" style="187" bestFit="1" customWidth="1"/>
    <col min="5" max="5" width="8.5546875" style="173" customWidth="1"/>
    <col min="6" max="6" width="10.109375" style="187" customWidth="1"/>
    <col min="7" max="7" width="17.44140625" style="173" customWidth="1"/>
    <col min="8" max="8" width="31.33203125" style="173" customWidth="1"/>
    <col min="9" max="9" width="9.109375" style="187"/>
    <col min="10" max="10" width="5.44140625" style="187" bestFit="1" customWidth="1"/>
    <col min="11" max="11" width="13.33203125" style="187" customWidth="1"/>
    <col min="12" max="12" width="8.44140625" style="187" customWidth="1"/>
    <col min="13" max="13" width="12.88671875" style="173" bestFit="1" customWidth="1"/>
    <col min="14" max="14" width="10.5546875" style="173" customWidth="1"/>
    <col min="15" max="15" width="11" style="173" bestFit="1" customWidth="1"/>
    <col min="16" max="17" width="9.109375" style="187"/>
    <col min="18" max="18" width="24.6640625" style="187" bestFit="1" customWidth="1"/>
    <col min="19" max="16384" width="9.109375" style="173"/>
  </cols>
  <sheetData>
    <row r="1" spans="1:18" ht="28.8">
      <c r="A1" s="262" t="s">
        <v>247</v>
      </c>
      <c r="M1" s="192" t="s">
        <v>248</v>
      </c>
      <c r="N1" s="193"/>
      <c r="O1" s="192" t="s">
        <v>266</v>
      </c>
    </row>
    <row r="2" spans="1:18" s="239" customFormat="1" ht="72">
      <c r="A2" s="191" t="s">
        <v>143</v>
      </c>
      <c r="B2" s="191"/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148</v>
      </c>
      <c r="K2" s="191" t="s">
        <v>149</v>
      </c>
      <c r="L2" s="191" t="s">
        <v>150</v>
      </c>
      <c r="M2" s="191" t="s">
        <v>233</v>
      </c>
      <c r="N2" s="188" t="s">
        <v>234</v>
      </c>
      <c r="O2" s="188" t="s">
        <v>235</v>
      </c>
      <c r="P2" s="188" t="s">
        <v>159</v>
      </c>
      <c r="Q2" s="188" t="s">
        <v>246</v>
      </c>
      <c r="R2" s="188" t="s">
        <v>160</v>
      </c>
    </row>
    <row r="3" spans="1:18">
      <c r="A3" s="189">
        <v>1</v>
      </c>
      <c r="B3" s="174" t="str">
        <f>CONCATENATE(C3,G3)</f>
        <v>ZGSP17373743451ABA000</v>
      </c>
      <c r="C3" s="205" t="s">
        <v>208</v>
      </c>
      <c r="D3" s="206">
        <v>10</v>
      </c>
      <c r="E3" s="205" t="s">
        <v>151</v>
      </c>
      <c r="F3" s="206">
        <v>100561</v>
      </c>
      <c r="G3" s="205" t="s">
        <v>141</v>
      </c>
      <c r="H3" s="205" t="s">
        <v>152</v>
      </c>
      <c r="I3" s="206">
        <v>13.2</v>
      </c>
      <c r="J3" s="206">
        <v>1</v>
      </c>
      <c r="K3" s="237">
        <v>43739</v>
      </c>
      <c r="L3" s="206">
        <v>0</v>
      </c>
      <c r="M3" s="175">
        <f>VLOOKUP(G3,'Bajajsons UTR 01.04.2020'!$B$154:$D$155,3,0)</f>
        <v>13.20344833484574</v>
      </c>
      <c r="N3" s="176">
        <f t="shared" ref="N3:N19" si="0">M3-I3</f>
        <v>3.4483348457410301E-3</v>
      </c>
      <c r="O3" s="176">
        <f>VLOOKUP(G3,'Bajajsons UTR 01.04.2020'!$B$154:$F$155,5,0)</f>
        <v>13.215360146480357</v>
      </c>
      <c r="P3" s="176">
        <f>O3-I3</f>
        <v>1.5360146480357884E-2</v>
      </c>
      <c r="Q3" s="238">
        <f>P3/M3</f>
        <v>1.1633435516856848E-3</v>
      </c>
      <c r="R3" s="260" t="s">
        <v>276</v>
      </c>
    </row>
    <row r="4" spans="1:18">
      <c r="A4" s="189">
        <v>2</v>
      </c>
      <c r="B4" s="174" t="str">
        <f t="shared" ref="B4:B19" si="1">CONCATENATE(C4,G4)</f>
        <v>ZGSP17373750353AAT000</v>
      </c>
      <c r="C4" s="205" t="s">
        <v>208</v>
      </c>
      <c r="D4" s="206">
        <v>20</v>
      </c>
      <c r="E4" s="205" t="s">
        <v>151</v>
      </c>
      <c r="F4" s="206">
        <v>100561</v>
      </c>
      <c r="G4" s="205" t="s">
        <v>211</v>
      </c>
      <c r="H4" s="205" t="s">
        <v>212</v>
      </c>
      <c r="I4" s="206">
        <v>13.47</v>
      </c>
      <c r="J4" s="206">
        <v>1</v>
      </c>
      <c r="K4" s="237">
        <v>43739</v>
      </c>
      <c r="L4" s="206">
        <v>0</v>
      </c>
      <c r="M4" s="175">
        <f>VLOOKUP(G4,'Bajajsons UTR 01.04.2020'!$B$154:$D$155,3,0)</f>
        <v>13.472915006233398</v>
      </c>
      <c r="N4" s="176">
        <f t="shared" si="0"/>
        <v>2.9150062333975768E-3</v>
      </c>
      <c r="O4" s="176">
        <f>VLOOKUP(G4,'Bajajsons UTR 01.04.2020'!$B$154:$F$155,5,0)</f>
        <v>13.658368248360045</v>
      </c>
      <c r="P4" s="176">
        <f t="shared" ref="P4:P19" si="2">O4-I4</f>
        <v>0.18836824836004418</v>
      </c>
      <c r="Q4" s="238">
        <f t="shared" ref="Q4:Q19" si="3">P4/M4</f>
        <v>1.3981254114116616E-2</v>
      </c>
      <c r="R4" s="260" t="s">
        <v>276</v>
      </c>
    </row>
    <row r="5" spans="1:18">
      <c r="A5" s="186">
        <v>3</v>
      </c>
      <c r="B5" s="174" t="str">
        <f t="shared" si="1"/>
        <v>ZHOE17375128256-198-0000</v>
      </c>
      <c r="C5" s="205" t="s">
        <v>209</v>
      </c>
      <c r="D5" s="206">
        <v>10</v>
      </c>
      <c r="E5" s="205" t="s">
        <v>153</v>
      </c>
      <c r="F5" s="206">
        <v>100561</v>
      </c>
      <c r="G5" s="205" t="s">
        <v>73</v>
      </c>
      <c r="H5" s="205" t="s">
        <v>74</v>
      </c>
      <c r="I5" s="206">
        <v>3.59</v>
      </c>
      <c r="J5" s="206">
        <v>1</v>
      </c>
      <c r="K5" s="237">
        <v>43739</v>
      </c>
      <c r="L5" s="206">
        <v>0</v>
      </c>
      <c r="M5" s="175">
        <f>VLOOKUP(G5,'Bajajsons UTR 01.04.2020'!$B$48:$V$127,21,0)</f>
        <v>3.5916206846200005</v>
      </c>
      <c r="N5" s="176">
        <f t="shared" si="0"/>
        <v>1.6206846200006453E-3</v>
      </c>
      <c r="O5" s="176">
        <f>VLOOKUP(G5,'Bajajsons UTR 01.04.2020'!$B$48:$AI$136,34,0)</f>
        <v>3.6624206846200007</v>
      </c>
      <c r="P5" s="176">
        <f t="shared" si="2"/>
        <v>7.2420684620000841E-2</v>
      </c>
      <c r="Q5" s="238">
        <f t="shared" si="3"/>
        <v>2.016378982616954E-2</v>
      </c>
      <c r="R5" s="260" t="s">
        <v>276</v>
      </c>
    </row>
    <row r="6" spans="1:18">
      <c r="A6" s="189">
        <v>4</v>
      </c>
      <c r="B6" s="174" t="str">
        <f t="shared" si="1"/>
        <v>ZHOE1737514053A-198-9000</v>
      </c>
      <c r="C6" s="205" t="s">
        <v>209</v>
      </c>
      <c r="D6" s="206">
        <v>20</v>
      </c>
      <c r="E6" s="205" t="s">
        <v>153</v>
      </c>
      <c r="F6" s="206">
        <v>100561</v>
      </c>
      <c r="G6" s="205" t="s">
        <v>75</v>
      </c>
      <c r="H6" s="205" t="s">
        <v>76</v>
      </c>
      <c r="I6" s="206">
        <v>4.5199999999999996</v>
      </c>
      <c r="J6" s="206">
        <v>1</v>
      </c>
      <c r="K6" s="237">
        <v>43739</v>
      </c>
      <c r="L6" s="206">
        <v>0</v>
      </c>
      <c r="M6" s="175">
        <f>VLOOKUP(G6,'Bajajsons UTR 01.04.2020'!$B$48:$V$127,21,0)</f>
        <v>4.5240315335592518</v>
      </c>
      <c r="N6" s="176">
        <f t="shared" si="0"/>
        <v>4.0315335592522317E-3</v>
      </c>
      <c r="O6" s="176">
        <f>VLOOKUP(G6,'Bajajsons UTR 01.04.2020'!$B$48:$AI$136,34,0)</f>
        <v>4.5778615335592514</v>
      </c>
      <c r="P6" s="176">
        <f t="shared" si="2"/>
        <v>5.7861533559251832E-2</v>
      </c>
      <c r="Q6" s="238">
        <f t="shared" si="3"/>
        <v>1.2789816589481121E-2</v>
      </c>
      <c r="R6" s="260" t="s">
        <v>276</v>
      </c>
    </row>
    <row r="7" spans="1:18">
      <c r="A7" s="189">
        <v>5</v>
      </c>
      <c r="B7" s="174" t="str">
        <f t="shared" si="1"/>
        <v>ZHOE1737514054A-198-9000</v>
      </c>
      <c r="C7" s="205" t="s">
        <v>209</v>
      </c>
      <c r="D7" s="206">
        <v>30</v>
      </c>
      <c r="E7" s="205" t="s">
        <v>153</v>
      </c>
      <c r="F7" s="206">
        <v>100561</v>
      </c>
      <c r="G7" s="205" t="s">
        <v>81</v>
      </c>
      <c r="H7" s="205" t="s">
        <v>82</v>
      </c>
      <c r="I7" s="206">
        <v>4.51</v>
      </c>
      <c r="J7" s="206">
        <v>1</v>
      </c>
      <c r="K7" s="237">
        <v>43739</v>
      </c>
      <c r="L7" s="206">
        <v>0</v>
      </c>
      <c r="M7" s="175">
        <f>VLOOKUP(G7,'Bajajsons UTR 01.04.2020'!$B$48:$V$127,21,0)</f>
        <v>4.5135770335592502</v>
      </c>
      <c r="N7" s="176">
        <f t="shared" si="0"/>
        <v>3.577033559250431E-3</v>
      </c>
      <c r="O7" s="176">
        <f>VLOOKUP(G7,'Bajajsons UTR 01.04.2020'!$B$48:$AI$136,34,0)</f>
        <v>4.5674070335592498</v>
      </c>
      <c r="P7" s="176">
        <f t="shared" si="2"/>
        <v>5.7407033559250031E-2</v>
      </c>
      <c r="Q7" s="238">
        <f t="shared" si="3"/>
        <v>1.2718744608194011E-2</v>
      </c>
      <c r="R7" s="260" t="s">
        <v>276</v>
      </c>
    </row>
    <row r="8" spans="1:18">
      <c r="A8" s="186">
        <v>6</v>
      </c>
      <c r="B8" s="174" t="str">
        <f t="shared" si="1"/>
        <v>ZHOE1737514054A-KWH-9600</v>
      </c>
      <c r="C8" s="205" t="s">
        <v>209</v>
      </c>
      <c r="D8" s="206">
        <v>40</v>
      </c>
      <c r="E8" s="205" t="s">
        <v>153</v>
      </c>
      <c r="F8" s="206">
        <v>100561</v>
      </c>
      <c r="G8" s="205" t="s">
        <v>91</v>
      </c>
      <c r="H8" s="205" t="s">
        <v>154</v>
      </c>
      <c r="I8" s="206">
        <v>4.68</v>
      </c>
      <c r="J8" s="206">
        <v>1</v>
      </c>
      <c r="K8" s="237">
        <v>43739</v>
      </c>
      <c r="L8" s="206">
        <v>0</v>
      </c>
      <c r="M8" s="175">
        <f>VLOOKUP(G8,'Bajajsons UTR 01.04.2020'!$B$48:$V$127,21,0)</f>
        <v>4.6823160474550001</v>
      </c>
      <c r="N8" s="176">
        <f t="shared" si="0"/>
        <v>2.3160474550003585E-3</v>
      </c>
      <c r="O8" s="176">
        <f>VLOOKUP(G8,'Bajajsons UTR 01.04.2020'!$B$48:$AI$136,34,0)</f>
        <v>4.7396860474549998</v>
      </c>
      <c r="P8" s="176">
        <f t="shared" si="2"/>
        <v>5.9686047455000057E-2</v>
      </c>
      <c r="Q8" s="238">
        <f t="shared" si="3"/>
        <v>1.2747120623658344E-2</v>
      </c>
      <c r="R8" s="260" t="s">
        <v>276</v>
      </c>
    </row>
    <row r="9" spans="1:18">
      <c r="A9" s="189">
        <v>7</v>
      </c>
      <c r="B9" s="174" t="str">
        <f t="shared" si="1"/>
        <v>ZHOE1737514053A-KWH-9600</v>
      </c>
      <c r="C9" s="205" t="s">
        <v>209</v>
      </c>
      <c r="D9" s="206">
        <v>50</v>
      </c>
      <c r="E9" s="205" t="s">
        <v>153</v>
      </c>
      <c r="F9" s="206">
        <v>100561</v>
      </c>
      <c r="G9" s="205" t="s">
        <v>90</v>
      </c>
      <c r="H9" s="205" t="s">
        <v>155</v>
      </c>
      <c r="I9" s="206">
        <v>4.68</v>
      </c>
      <c r="J9" s="206">
        <v>1</v>
      </c>
      <c r="K9" s="237">
        <v>43739</v>
      </c>
      <c r="L9" s="206">
        <v>0</v>
      </c>
      <c r="M9" s="175">
        <f>VLOOKUP(G9,'Bajajsons UTR 01.04.2020'!$B$48:$V$127,21,0)</f>
        <v>4.6823160474550001</v>
      </c>
      <c r="N9" s="176">
        <f t="shared" si="0"/>
        <v>2.3160474550003585E-3</v>
      </c>
      <c r="O9" s="176">
        <f>VLOOKUP(G9,'Bajajsons UTR 01.04.2020'!$B$48:$AI$136,34,0)</f>
        <v>4.7396860474549998</v>
      </c>
      <c r="P9" s="176">
        <f t="shared" si="2"/>
        <v>5.9686047455000057E-2</v>
      </c>
      <c r="Q9" s="238">
        <f t="shared" si="3"/>
        <v>1.2747120623658344E-2</v>
      </c>
      <c r="R9" s="260" t="s">
        <v>276</v>
      </c>
    </row>
    <row r="10" spans="1:18">
      <c r="A10" s="189">
        <v>8</v>
      </c>
      <c r="B10" s="174" t="str">
        <f t="shared" si="1"/>
        <v>ZHOE1737514053A-KST-9400</v>
      </c>
      <c r="C10" s="205" t="s">
        <v>209</v>
      </c>
      <c r="D10" s="206">
        <v>60</v>
      </c>
      <c r="E10" s="205" t="s">
        <v>153</v>
      </c>
      <c r="F10" s="206">
        <v>100561</v>
      </c>
      <c r="G10" s="205" t="s">
        <v>112</v>
      </c>
      <c r="H10" s="205" t="s">
        <v>156</v>
      </c>
      <c r="I10" s="206">
        <v>4.67</v>
      </c>
      <c r="J10" s="206">
        <v>1</v>
      </c>
      <c r="K10" s="237">
        <v>43739</v>
      </c>
      <c r="L10" s="206">
        <v>0</v>
      </c>
      <c r="M10" s="175">
        <f>VLOOKUP(G10,'Bajajsons UTR 01.04.2020'!$B$48:$V$127,21,0)</f>
        <v>4.666746932005001</v>
      </c>
      <c r="N10" s="176">
        <f t="shared" si="0"/>
        <v>-3.253067994998915E-3</v>
      </c>
      <c r="O10" s="176">
        <f>VLOOKUP(G10,'Bajajsons UTR 01.04.2020'!$B$48:$AI$136,34,0)</f>
        <v>4.7241169320050007</v>
      </c>
      <c r="P10" s="176">
        <f t="shared" si="2"/>
        <v>5.4116932005000784E-2</v>
      </c>
      <c r="Q10" s="238">
        <f t="shared" si="3"/>
        <v>1.1596285976825021E-2</v>
      </c>
      <c r="R10" s="260" t="s">
        <v>276</v>
      </c>
    </row>
    <row r="11" spans="1:18">
      <c r="A11" s="186">
        <v>9</v>
      </c>
      <c r="B11" s="174" t="str">
        <f t="shared" si="1"/>
        <v>ZHOE1737514054A-KST-9400</v>
      </c>
      <c r="C11" s="205" t="s">
        <v>209</v>
      </c>
      <c r="D11" s="206">
        <v>70</v>
      </c>
      <c r="E11" s="205" t="s">
        <v>153</v>
      </c>
      <c r="F11" s="206">
        <v>100561</v>
      </c>
      <c r="G11" s="205" t="s">
        <v>113</v>
      </c>
      <c r="H11" s="205" t="s">
        <v>157</v>
      </c>
      <c r="I11" s="206">
        <v>4.6100000000000003</v>
      </c>
      <c r="J11" s="206">
        <v>1</v>
      </c>
      <c r="K11" s="237">
        <v>43739</v>
      </c>
      <c r="L11" s="206">
        <v>0</v>
      </c>
      <c r="M11" s="175">
        <f>VLOOKUP(G11,'Bajajsons UTR 01.04.2020'!$B$48:$V$127,21,0)</f>
        <v>4.6093494320050006</v>
      </c>
      <c r="N11" s="176">
        <f t="shared" si="0"/>
        <v>-6.5056799499974005E-4</v>
      </c>
      <c r="O11" s="176">
        <f>VLOOKUP(G11,'Bajajsons UTR 01.04.2020'!$B$48:$AI$136,34,0)</f>
        <v>4.6702594320050004</v>
      </c>
      <c r="P11" s="176">
        <f t="shared" si="2"/>
        <v>6.0259432005000058E-2</v>
      </c>
      <c r="Q11" s="238">
        <f t="shared" si="3"/>
        <v>1.3073305223203283E-2</v>
      </c>
      <c r="R11" s="260" t="s">
        <v>276</v>
      </c>
    </row>
    <row r="12" spans="1:18">
      <c r="A12" s="189">
        <v>10</v>
      </c>
      <c r="B12" s="174" t="str">
        <f t="shared" si="1"/>
        <v>ZHOE17375150353-AAT-0000</v>
      </c>
      <c r="C12" s="205" t="s">
        <v>209</v>
      </c>
      <c r="D12" s="206">
        <v>80</v>
      </c>
      <c r="E12" s="205" t="s">
        <v>153</v>
      </c>
      <c r="F12" s="206">
        <v>100561</v>
      </c>
      <c r="G12" s="205" t="s">
        <v>213</v>
      </c>
      <c r="H12" s="205" t="s">
        <v>212</v>
      </c>
      <c r="I12" s="206">
        <v>13.2</v>
      </c>
      <c r="J12" s="206">
        <v>1</v>
      </c>
      <c r="K12" s="237">
        <v>43739</v>
      </c>
      <c r="L12" s="206">
        <v>0</v>
      </c>
      <c r="M12" s="175">
        <f>VLOOKUP(G12,'Bajajsons UTR 01.04.2020'!$B$48:$V$127,21,0)</f>
        <v>13.202915006233399</v>
      </c>
      <c r="N12" s="176">
        <f t="shared" si="0"/>
        <v>2.9150062333993532E-3</v>
      </c>
      <c r="O12" s="176">
        <f>VLOOKUP(G12,'Bajajsons UTR 01.04.2020'!$B$48:$AI$136,34,0)</f>
        <v>13.388368248360045</v>
      </c>
      <c r="P12" s="176">
        <f t="shared" si="2"/>
        <v>0.18836824836004595</v>
      </c>
      <c r="Q12" s="238">
        <f t="shared" si="3"/>
        <v>1.4267171171753586E-2</v>
      </c>
      <c r="R12" s="260" t="s">
        <v>276</v>
      </c>
    </row>
    <row r="13" spans="1:18">
      <c r="A13" s="189">
        <v>11</v>
      </c>
      <c r="B13" s="174" t="str">
        <f t="shared" si="1"/>
        <v>ZHOE17375128215-AAF-4000</v>
      </c>
      <c r="C13" s="205" t="s">
        <v>209</v>
      </c>
      <c r="D13" s="206">
        <v>90</v>
      </c>
      <c r="E13" s="205" t="s">
        <v>153</v>
      </c>
      <c r="F13" s="206">
        <v>100561</v>
      </c>
      <c r="G13" s="205" t="s">
        <v>236</v>
      </c>
      <c r="H13" s="205" t="s">
        <v>237</v>
      </c>
      <c r="I13" s="206">
        <v>3.97</v>
      </c>
      <c r="J13" s="206">
        <v>1</v>
      </c>
      <c r="K13" s="237">
        <v>43739</v>
      </c>
      <c r="L13" s="206">
        <v>0</v>
      </c>
      <c r="M13" s="175">
        <f>VLOOKUP(G13,'Bajajsons UTR 01.04.2020'!$B$48:$V$127,21,0)</f>
        <v>3.9683590397571029</v>
      </c>
      <c r="N13" s="176">
        <f t="shared" si="0"/>
        <v>-1.6409602428972825E-3</v>
      </c>
      <c r="O13" s="176">
        <f>VLOOKUP(G13,'Bajajsons UTR 01.04.2020'!$B$48:$AI$136,34,0)</f>
        <v>3.9945495085071032</v>
      </c>
      <c r="P13" s="176">
        <f t="shared" si="2"/>
        <v>2.4549508507103024E-2</v>
      </c>
      <c r="Q13" s="238">
        <f t="shared" si="3"/>
        <v>6.1863123424955174E-3</v>
      </c>
      <c r="R13" s="260" t="s">
        <v>276</v>
      </c>
    </row>
    <row r="14" spans="1:18">
      <c r="A14" s="186">
        <v>12</v>
      </c>
      <c r="B14" s="174" t="str">
        <f t="shared" si="1"/>
        <v>ZHOE19010628117-ACK-0100</v>
      </c>
      <c r="C14" s="205" t="s">
        <v>249</v>
      </c>
      <c r="D14" s="206">
        <v>10</v>
      </c>
      <c r="E14" s="205" t="s">
        <v>153</v>
      </c>
      <c r="F14" s="206">
        <v>100561</v>
      </c>
      <c r="G14" s="205" t="s">
        <v>250</v>
      </c>
      <c r="H14" s="205" t="s">
        <v>251</v>
      </c>
      <c r="I14" s="206">
        <v>1.98</v>
      </c>
      <c r="J14" s="206">
        <v>1</v>
      </c>
      <c r="K14" s="237">
        <v>43770</v>
      </c>
      <c r="L14" s="206">
        <v>0</v>
      </c>
      <c r="M14" s="175">
        <f>VLOOKUP(G14,'Bajajsons UTR 01.04.2020'!$B$128:$V$136,21,0)</f>
        <v>1.9823599999999999</v>
      </c>
      <c r="N14" s="176">
        <f t="shared" si="0"/>
        <v>2.3599999999999177E-3</v>
      </c>
      <c r="O14" s="176">
        <f>VLOOKUP(G14,'Bajajsons UTR 01.04.2020'!$B$48:$AI$136,34,0)</f>
        <v>1.9965200000000001</v>
      </c>
      <c r="P14" s="176">
        <f t="shared" si="2"/>
        <v>1.652000000000009E-2</v>
      </c>
      <c r="Q14" s="238">
        <f t="shared" si="3"/>
        <v>8.3335014830808185E-3</v>
      </c>
      <c r="R14" s="260" t="s">
        <v>276</v>
      </c>
    </row>
    <row r="15" spans="1:18">
      <c r="A15" s="189">
        <v>13</v>
      </c>
      <c r="B15" s="174" t="str">
        <f t="shared" si="1"/>
        <v>ZHOE1901071450A-ACK-0000</v>
      </c>
      <c r="C15" s="205" t="s">
        <v>252</v>
      </c>
      <c r="D15" s="206">
        <v>10</v>
      </c>
      <c r="E15" s="205" t="s">
        <v>153</v>
      </c>
      <c r="F15" s="206">
        <v>100561</v>
      </c>
      <c r="G15" s="205" t="s">
        <v>253</v>
      </c>
      <c r="H15" s="205" t="s">
        <v>254</v>
      </c>
      <c r="I15" s="206">
        <v>30.03</v>
      </c>
      <c r="J15" s="206">
        <v>1</v>
      </c>
      <c r="K15" s="237">
        <v>43770</v>
      </c>
      <c r="L15" s="206">
        <v>0</v>
      </c>
      <c r="M15" s="175">
        <f>VLOOKUP(G15,'Bajajsons UTR 01.04.2020'!$B$128:$V$136,21,0)</f>
        <v>30.025662294568868</v>
      </c>
      <c r="N15" s="176">
        <f t="shared" si="0"/>
        <v>-4.3377054311335428E-3</v>
      </c>
      <c r="O15" s="176">
        <f>VLOOKUP(G15,'Bajajsons UTR 01.04.2020'!$B$48:$AI$136,34,0)</f>
        <v>30.597902294568868</v>
      </c>
      <c r="P15" s="176">
        <f t="shared" si="2"/>
        <v>0.56790229456886721</v>
      </c>
      <c r="Q15" s="238">
        <f t="shared" si="3"/>
        <v>1.8913897352119059E-2</v>
      </c>
      <c r="R15" s="260" t="s">
        <v>276</v>
      </c>
    </row>
    <row r="16" spans="1:18">
      <c r="A16" s="189">
        <v>14</v>
      </c>
      <c r="B16" s="174" t="str">
        <f t="shared" si="1"/>
        <v>ZHOE19011111218-ACK-0000</v>
      </c>
      <c r="C16" s="205" t="s">
        <v>255</v>
      </c>
      <c r="D16" s="206">
        <v>10</v>
      </c>
      <c r="E16" s="205" t="s">
        <v>153</v>
      </c>
      <c r="F16" s="206">
        <v>100561</v>
      </c>
      <c r="G16" s="205" t="s">
        <v>256</v>
      </c>
      <c r="H16" s="205" t="s">
        <v>257</v>
      </c>
      <c r="I16" s="206">
        <v>1.36</v>
      </c>
      <c r="J16" s="206">
        <v>1</v>
      </c>
      <c r="K16" s="237">
        <v>43774</v>
      </c>
      <c r="L16" s="206">
        <v>0</v>
      </c>
      <c r="M16" s="175">
        <f>VLOOKUP(G16,'Bajajsons UTR 01.04.2020'!$B$128:$V$136,21,0)</f>
        <v>1.3633699999999997</v>
      </c>
      <c r="N16" s="176">
        <f t="shared" si="0"/>
        <v>3.3699999999996511E-3</v>
      </c>
      <c r="O16" s="176">
        <f>VLOOKUP(G16,'Bajajsons UTR 01.04.2020'!$B$48:$AI$136,34,0)</f>
        <v>1.3739899999999998</v>
      </c>
      <c r="P16" s="176">
        <f t="shared" si="2"/>
        <v>1.3989999999999725E-2</v>
      </c>
      <c r="Q16" s="238">
        <f t="shared" si="3"/>
        <v>1.0261337714633391E-2</v>
      </c>
      <c r="R16" s="260" t="s">
        <v>276</v>
      </c>
    </row>
    <row r="17" spans="1:18">
      <c r="A17" s="186">
        <v>15</v>
      </c>
      <c r="B17" s="174" t="str">
        <f t="shared" si="1"/>
        <v>ZNGC17377743451ABA000</v>
      </c>
      <c r="C17" s="205" t="s">
        <v>210</v>
      </c>
      <c r="D17" s="206">
        <v>10</v>
      </c>
      <c r="E17" s="205" t="s">
        <v>158</v>
      </c>
      <c r="F17" s="206">
        <v>100561</v>
      </c>
      <c r="G17" s="205" t="s">
        <v>141</v>
      </c>
      <c r="H17" s="205" t="s">
        <v>152</v>
      </c>
      <c r="I17" s="206">
        <v>13.42</v>
      </c>
      <c r="J17" s="206">
        <v>1</v>
      </c>
      <c r="K17" s="237">
        <v>43739</v>
      </c>
      <c r="L17" s="206">
        <v>0</v>
      </c>
      <c r="M17" s="175">
        <f>VLOOKUP(G17,'Bajajsons UTR 01.04.2020'!$B$158:$D$160,3,0)</f>
        <v>13.423448334845739</v>
      </c>
      <c r="N17" s="176">
        <f t="shared" si="0"/>
        <v>3.4483348457392538E-3</v>
      </c>
      <c r="O17" s="176">
        <f>VLOOKUP(G17,'Bajajsons UTR 01.04.2020'!$B$158:$F$160,5,0)</f>
        <v>13.435360146480356</v>
      </c>
      <c r="P17" s="176">
        <f t="shared" si="2"/>
        <v>1.5360146480356107E-2</v>
      </c>
      <c r="Q17" s="238">
        <f t="shared" si="3"/>
        <v>1.1442772451012398E-3</v>
      </c>
      <c r="R17" s="260" t="s">
        <v>276</v>
      </c>
    </row>
    <row r="18" spans="1:18">
      <c r="A18" s="189">
        <v>16</v>
      </c>
      <c r="B18" s="174" t="str">
        <f t="shared" si="1"/>
        <v>ZNGC17377750353AAT000</v>
      </c>
      <c r="C18" s="205" t="s">
        <v>210</v>
      </c>
      <c r="D18" s="206">
        <v>20</v>
      </c>
      <c r="E18" s="205" t="s">
        <v>158</v>
      </c>
      <c r="F18" s="206">
        <v>100561</v>
      </c>
      <c r="G18" s="205" t="s">
        <v>211</v>
      </c>
      <c r="H18" s="205" t="s">
        <v>212</v>
      </c>
      <c r="I18" s="206">
        <v>13.58</v>
      </c>
      <c r="J18" s="206">
        <v>1</v>
      </c>
      <c r="K18" s="237">
        <v>43739</v>
      </c>
      <c r="L18" s="206">
        <v>0</v>
      </c>
      <c r="M18" s="175">
        <f>VLOOKUP(G18,'Bajajsons UTR 01.04.2020'!$B$158:$D$160,3,0)</f>
        <v>13.582915006233399</v>
      </c>
      <c r="N18" s="176">
        <f t="shared" si="0"/>
        <v>2.9150062333993532E-3</v>
      </c>
      <c r="O18" s="176">
        <f>VLOOKUP(G18,'Bajajsons UTR 01.04.2020'!$B$158:$F$160,5,0)</f>
        <v>13.768368248360046</v>
      </c>
      <c r="P18" s="176">
        <f t="shared" si="2"/>
        <v>0.18836824836004595</v>
      </c>
      <c r="Q18" s="238">
        <f t="shared" si="3"/>
        <v>1.386802820113363E-2</v>
      </c>
      <c r="R18" s="260" t="s">
        <v>276</v>
      </c>
    </row>
    <row r="19" spans="1:18">
      <c r="A19" s="189">
        <v>17</v>
      </c>
      <c r="B19" s="174" t="str">
        <f t="shared" si="1"/>
        <v>ZNGC17377743451AAF400</v>
      </c>
      <c r="C19" s="205" t="s">
        <v>210</v>
      </c>
      <c r="D19" s="206">
        <v>30</v>
      </c>
      <c r="E19" s="205" t="s">
        <v>158</v>
      </c>
      <c r="F19" s="206">
        <v>100561</v>
      </c>
      <c r="G19" s="205" t="s">
        <v>238</v>
      </c>
      <c r="H19" s="205" t="s">
        <v>227</v>
      </c>
      <c r="I19" s="206">
        <v>25.66</v>
      </c>
      <c r="J19" s="206">
        <v>1</v>
      </c>
      <c r="K19" s="237">
        <v>43739</v>
      </c>
      <c r="L19" s="206">
        <v>0</v>
      </c>
      <c r="M19" s="175">
        <f>VLOOKUP(G19,'Bajajsons UTR 01.04.2020'!$B$158:$D$160,3,0)</f>
        <v>25.662337656871891</v>
      </c>
      <c r="N19" s="176">
        <f t="shared" si="0"/>
        <v>2.3376568718909141E-3</v>
      </c>
      <c r="O19" s="176">
        <f>VLOOKUP(G19,'Bajajsons UTR 01.04.2020'!$B$160:$F$160,5,0)</f>
        <v>25.71842170921747</v>
      </c>
      <c r="P19" s="176">
        <f t="shared" si="2"/>
        <v>5.8421709217469697E-2</v>
      </c>
      <c r="Q19" s="238">
        <f t="shared" si="3"/>
        <v>2.2765544588579391E-3</v>
      </c>
      <c r="R19" s="260" t="s">
        <v>276</v>
      </c>
    </row>
  </sheetData>
  <autoFilter ref="A2:R19" xr:uid="{00000000-0009-0000-0000-000018000000}"/>
  <pageMargins left="0.75" right="0.75" top="1" bottom="1" header="0.5" footer="0.5"/>
  <pageSetup paperSize="8" scale="95" fitToHeight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FS160"/>
  <sheetViews>
    <sheetView showZeros="0" view="pageBreakPreview" topLeftCell="A8" zoomScale="40" zoomScaleNormal="36" zoomScaleSheetLayoutView="40" workbookViewId="0">
      <selection activeCell="G21" sqref="G21"/>
    </sheetView>
  </sheetViews>
  <sheetFormatPr defaultColWidth="9.109375" defaultRowHeight="13.2"/>
  <cols>
    <col min="1" max="1" width="8.33203125" style="140" customWidth="1"/>
    <col min="2" max="2" width="42.33203125" style="140" customWidth="1"/>
    <col min="3" max="3" width="34.6640625" style="140" customWidth="1"/>
    <col min="4" max="4" width="17.5546875" style="140" customWidth="1"/>
    <col min="5" max="5" width="17.33203125" style="140" customWidth="1"/>
    <col min="6" max="6" width="37.33203125" style="140" bestFit="1" customWidth="1"/>
    <col min="7" max="7" width="45.109375" style="140" bestFit="1" customWidth="1"/>
    <col min="8" max="8" width="34.44140625" style="140" customWidth="1"/>
    <col min="9" max="9" width="28.33203125" style="140" customWidth="1"/>
    <col min="10" max="10" width="18.88671875" style="140" customWidth="1"/>
    <col min="11" max="11" width="15.109375" style="140" customWidth="1"/>
    <col min="12" max="12" width="13" style="140" customWidth="1"/>
    <col min="13" max="14" width="15.109375" style="145" customWidth="1"/>
    <col min="15" max="15" width="30.6640625" style="145" customWidth="1"/>
    <col min="16" max="16" width="25.5546875" style="145" customWidth="1"/>
    <col min="17" max="17" width="18.6640625" style="145" customWidth="1"/>
    <col min="18" max="18" width="9.88671875" style="145" bestFit="1" customWidth="1"/>
    <col min="19" max="19" width="10.109375" style="145" bestFit="1" customWidth="1"/>
    <col min="20" max="20" width="12" style="145" bestFit="1" customWidth="1"/>
    <col min="21" max="21" width="30.109375" style="145" bestFit="1" customWidth="1"/>
    <col min="22" max="22" width="19.44140625" style="145" customWidth="1"/>
    <col min="23" max="23" width="15.109375" style="140" customWidth="1"/>
    <col min="24" max="24" width="6" style="140" customWidth="1"/>
    <col min="25" max="30" width="15.109375" style="145" customWidth="1"/>
    <col min="31" max="31" width="8.33203125" style="145" bestFit="1" customWidth="1"/>
    <col min="32" max="32" width="10.109375" style="145" bestFit="1" customWidth="1"/>
    <col min="33" max="33" width="16.33203125" style="145" customWidth="1"/>
    <col min="34" max="34" width="14.44140625" style="145" customWidth="1"/>
    <col min="35" max="36" width="15.109375" style="145" customWidth="1"/>
    <col min="37" max="37" width="17.44140625" style="140" customWidth="1"/>
    <col min="38" max="38" width="19.109375" style="140" bestFit="1" customWidth="1"/>
    <col min="39" max="39" width="14.44140625" style="140" bestFit="1" customWidth="1"/>
    <col min="40" max="40" width="3" style="140" customWidth="1"/>
    <col min="41" max="42" width="9.109375" style="140"/>
    <col min="43" max="43" width="23" style="140" customWidth="1"/>
    <col min="44" max="44" width="12.44140625" style="140" bestFit="1" customWidth="1"/>
    <col min="45" max="175" width="9.109375" style="140"/>
    <col min="176" max="16384" width="9.109375" style="43"/>
  </cols>
  <sheetData>
    <row r="1" spans="1:39" s="3" customFormat="1" ht="58.5" customHeight="1">
      <c r="A1" s="86" t="s">
        <v>222</v>
      </c>
      <c r="B1" s="2"/>
      <c r="C1" s="2"/>
      <c r="D1" s="2"/>
      <c r="E1" s="2"/>
      <c r="F1" s="2"/>
      <c r="G1" s="2"/>
      <c r="H1" s="2"/>
      <c r="I1" s="2"/>
      <c r="J1" s="2"/>
      <c r="K1" s="2"/>
      <c r="L1" s="86" t="s">
        <v>266</v>
      </c>
      <c r="M1" s="86"/>
      <c r="N1" s="2"/>
      <c r="O1" s="86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267</v>
      </c>
      <c r="D8" s="501"/>
      <c r="E8" s="502"/>
      <c r="F8" s="84"/>
      <c r="G8" s="13"/>
      <c r="H8" s="503" t="str">
        <f>"REVISED WEF-"&amp;$L$1</f>
        <v>REVISED WEF-01.04.2020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136" t="s">
        <v>4</v>
      </c>
      <c r="C9" s="136" t="s">
        <v>5</v>
      </c>
      <c r="D9" s="496" t="s">
        <v>6</v>
      </c>
      <c r="E9" s="497"/>
      <c r="F9" s="12"/>
      <c r="G9" s="18"/>
      <c r="H9" s="136" t="s">
        <v>5</v>
      </c>
      <c r="I9" s="136" t="s">
        <v>6</v>
      </c>
      <c r="J9" s="12"/>
      <c r="K9" s="136" t="s">
        <v>7</v>
      </c>
      <c r="L9" s="12"/>
      <c r="M9" s="14"/>
      <c r="N9" s="18"/>
      <c r="O9" s="498" t="s">
        <v>8</v>
      </c>
      <c r="P9" s="498"/>
      <c r="Q9" s="498"/>
      <c r="R9" s="75"/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137">
        <v>48.6</v>
      </c>
      <c r="D10" s="459">
        <f>+C10-1</f>
        <v>47.6</v>
      </c>
      <c r="E10" s="461"/>
      <c r="F10" s="85"/>
      <c r="G10" s="24"/>
      <c r="H10" s="150">
        <v>48.6</v>
      </c>
      <c r="I10" s="137">
        <f>+H10-1</f>
        <v>47.6</v>
      </c>
      <c r="J10" s="25"/>
      <c r="K10" s="137">
        <f t="shared" ref="K10:K15" si="0">H10-C10</f>
        <v>0</v>
      </c>
      <c r="L10" s="197"/>
      <c r="M10" s="35"/>
      <c r="N10" s="29"/>
      <c r="O10" s="143" t="s">
        <v>10</v>
      </c>
      <c r="P10" s="143" t="s">
        <v>11</v>
      </c>
      <c r="Q10" s="143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137">
        <v>47.6</v>
      </c>
      <c r="D11" s="459">
        <f>+C11-1</f>
        <v>46.6</v>
      </c>
      <c r="E11" s="461"/>
      <c r="F11" s="85"/>
      <c r="G11" s="24"/>
      <c r="H11" s="150">
        <v>47.6</v>
      </c>
      <c r="I11" s="137">
        <f>+H11-1</f>
        <v>46.6</v>
      </c>
      <c r="J11" s="25"/>
      <c r="K11" s="168">
        <f t="shared" si="0"/>
        <v>0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137">
        <v>47.1</v>
      </c>
      <c r="D12" s="459">
        <f>+C12-1</f>
        <v>46.1</v>
      </c>
      <c r="E12" s="461"/>
      <c r="F12" s="85"/>
      <c r="G12" s="24"/>
      <c r="H12" s="150">
        <v>47.1</v>
      </c>
      <c r="I12" s="137">
        <f>+H12-1</f>
        <v>46.1</v>
      </c>
      <c r="J12" s="25"/>
      <c r="K12" s="168">
        <f t="shared" si="0"/>
        <v>0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25.85</v>
      </c>
      <c r="D13" s="460"/>
      <c r="E13" s="461"/>
      <c r="F13" s="203"/>
      <c r="G13" s="204"/>
      <c r="H13" s="459">
        <v>22.31</v>
      </c>
      <c r="I13" s="461"/>
      <c r="J13" s="25"/>
      <c r="K13" s="171">
        <f t="shared" si="0"/>
        <v>-3.5400000000000027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23.33</v>
      </c>
      <c r="D14" s="460"/>
      <c r="E14" s="461"/>
      <c r="F14" s="203"/>
      <c r="G14" s="204"/>
      <c r="H14" s="459">
        <v>21.87</v>
      </c>
      <c r="I14" s="461"/>
      <c r="J14" s="25"/>
      <c r="K14" s="171">
        <f t="shared" si="0"/>
        <v>-1.4599999999999973</v>
      </c>
      <c r="L14" s="195"/>
      <c r="M14" s="196"/>
      <c r="N14" s="196"/>
      <c r="O14" s="226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53.533333333333331</v>
      </c>
      <c r="D15" s="460"/>
      <c r="E15" s="461"/>
      <c r="F15" s="203"/>
      <c r="G15" s="204"/>
      <c r="H15" s="459">
        <v>53.533333333333331</v>
      </c>
      <c r="I15" s="461"/>
      <c r="J15" s="25"/>
      <c r="K15" s="171">
        <f t="shared" si="0"/>
        <v>0</v>
      </c>
      <c r="L15" s="195"/>
      <c r="M15" s="196"/>
      <c r="N15" s="196"/>
      <c r="O15" s="226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61.55</v>
      </c>
      <c r="D16" s="460"/>
      <c r="E16" s="461"/>
      <c r="F16" s="203"/>
      <c r="G16" s="204"/>
      <c r="H16" s="459">
        <f>C16+K16</f>
        <v>61.55</v>
      </c>
      <c r="I16" s="461"/>
      <c r="J16" s="25"/>
      <c r="K16" s="160"/>
      <c r="L16" s="195"/>
      <c r="M16" s="196"/>
      <c r="N16" s="196"/>
      <c r="O16" s="226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101"/>
      <c r="X16" s="101"/>
      <c r="Y16" s="101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101"/>
    </row>
    <row r="17" spans="1:39" s="20" customFormat="1" ht="27.6">
      <c r="B17" s="22" t="s">
        <v>89</v>
      </c>
      <c r="C17" s="459">
        <v>14.8</v>
      </c>
      <c r="D17" s="460"/>
      <c r="E17" s="461"/>
      <c r="G17" s="202"/>
      <c r="H17" s="459">
        <f>+C17+K17</f>
        <v>14.8</v>
      </c>
      <c r="I17" s="461"/>
      <c r="J17" s="25"/>
      <c r="K17" s="137"/>
      <c r="L17" s="195"/>
      <c r="M17" s="196"/>
      <c r="N17" s="196"/>
      <c r="O17" s="234" t="s">
        <v>93</v>
      </c>
      <c r="P17" s="227">
        <v>0.38440999999999997</v>
      </c>
      <c r="Q17" s="227">
        <v>0.38440999999999997</v>
      </c>
      <c r="R17" s="183"/>
      <c r="S17" s="144"/>
      <c r="T17" s="144"/>
      <c r="U17" s="99"/>
      <c r="V17" s="101"/>
      <c r="W17" s="101"/>
      <c r="X17" s="101"/>
      <c r="Y17" s="101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101"/>
    </row>
    <row r="18" spans="1:39" s="20" customFormat="1" ht="27.6">
      <c r="B18" s="22" t="s">
        <v>110</v>
      </c>
      <c r="C18" s="459">
        <v>15</v>
      </c>
      <c r="D18" s="460"/>
      <c r="E18" s="461"/>
      <c r="F18" s="85"/>
      <c r="G18" s="24"/>
      <c r="H18" s="459">
        <f>C18+K18</f>
        <v>15</v>
      </c>
      <c r="I18" s="461"/>
      <c r="J18" s="25"/>
      <c r="K18" s="172"/>
      <c r="L18" s="26"/>
      <c r="M18" s="109"/>
      <c r="N18" s="109"/>
      <c r="O18" s="234" t="s">
        <v>220</v>
      </c>
      <c r="P18" s="146">
        <v>0.68500329000000004</v>
      </c>
      <c r="Q18" s="146">
        <v>0.68500329000000004</v>
      </c>
      <c r="R18" s="184"/>
      <c r="S18" s="109"/>
      <c r="T18" s="109"/>
      <c r="U18" s="110">
        <v>0.71660000000000001</v>
      </c>
      <c r="V18" s="101"/>
      <c r="W18" s="101"/>
      <c r="X18" s="101"/>
      <c r="Y18" s="101"/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101"/>
    </row>
    <row r="19" spans="1:39" s="20" customFormat="1" ht="27.6">
      <c r="B19" s="22" t="s">
        <v>68</v>
      </c>
      <c r="C19" s="459">
        <v>1.05</v>
      </c>
      <c r="D19" s="460"/>
      <c r="E19" s="461"/>
      <c r="F19" s="85"/>
      <c r="G19" s="24"/>
      <c r="H19" s="459">
        <f>+C19+K19</f>
        <v>1.05</v>
      </c>
      <c r="I19" s="461"/>
      <c r="J19" s="25"/>
      <c r="K19" s="137"/>
      <c r="L19" s="26"/>
      <c r="M19" s="109"/>
      <c r="N19" s="126"/>
      <c r="O19" s="235" t="s">
        <v>260</v>
      </c>
      <c r="P19" s="231">
        <v>3.5250000000000004</v>
      </c>
      <c r="Q19" s="231">
        <v>3.5350000000000001</v>
      </c>
      <c r="R19" s="111"/>
      <c r="S19" s="109"/>
      <c r="T19" s="109">
        <v>3.62</v>
      </c>
      <c r="U19" s="110"/>
      <c r="V19" s="109"/>
      <c r="W19" s="109"/>
      <c r="X19" s="109"/>
      <c r="Y19" s="109"/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101"/>
    </row>
    <row r="20" spans="1:39" s="20" customFormat="1" ht="27.6">
      <c r="B20" s="22" t="s">
        <v>69</v>
      </c>
      <c r="C20" s="459">
        <v>0.36699999999999999</v>
      </c>
      <c r="D20" s="460"/>
      <c r="E20" s="461"/>
      <c r="F20" s="85"/>
      <c r="G20" s="24"/>
      <c r="H20" s="459">
        <f>+C20+K20</f>
        <v>0.36699999999999999</v>
      </c>
      <c r="I20" s="461"/>
      <c r="J20" s="25"/>
      <c r="K20" s="92"/>
      <c r="L20" s="26"/>
      <c r="M20" s="109"/>
      <c r="N20" s="126"/>
      <c r="O20" s="236" t="s">
        <v>261</v>
      </c>
      <c r="P20" s="231">
        <v>2.2349999999999999</v>
      </c>
      <c r="Q20" s="231">
        <v>2.2450000000000001</v>
      </c>
      <c r="R20" s="111"/>
      <c r="S20" s="109">
        <v>3.47</v>
      </c>
      <c r="T20" s="109">
        <v>3.43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101"/>
    </row>
    <row r="21" spans="1:39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14.03</v>
      </c>
      <c r="Q21" s="231">
        <v>14.03</v>
      </c>
      <c r="R21" s="111"/>
      <c r="S21" s="109">
        <v>2.25</v>
      </c>
      <c r="T21" s="109">
        <v>2.23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101"/>
    </row>
    <row r="22" spans="1:39" s="20" customFormat="1" ht="27.6">
      <c r="B22" s="22" t="s">
        <v>243</v>
      </c>
      <c r="C22" s="459">
        <v>106.82</v>
      </c>
      <c r="D22" s="460"/>
      <c r="E22" s="461"/>
      <c r="F22" s="85"/>
      <c r="G22" s="24"/>
      <c r="H22" s="459">
        <f>C22+K22</f>
        <v>106.82</v>
      </c>
      <c r="I22" s="461"/>
      <c r="J22" s="25"/>
      <c r="K22" s="211"/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110"/>
      <c r="V22" s="109"/>
      <c r="W22" s="109"/>
      <c r="X22" s="109"/>
      <c r="Y22" s="109"/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201"/>
    </row>
    <row r="23" spans="1:39" s="20" customFormat="1" ht="27.6">
      <c r="B23" s="194" t="s">
        <v>232</v>
      </c>
      <c r="C23" s="459">
        <v>73.359999999999985</v>
      </c>
      <c r="D23" s="460"/>
      <c r="E23" s="461"/>
      <c r="F23" s="85"/>
      <c r="G23" s="24"/>
      <c r="H23" s="459">
        <f>C23+K23</f>
        <v>73.359999999999985</v>
      </c>
      <c r="I23" s="461"/>
      <c r="J23" s="180"/>
      <c r="K23" s="200"/>
      <c r="L23" s="26"/>
      <c r="M23" s="109"/>
      <c r="N23" s="126"/>
      <c r="O23" s="124"/>
      <c r="P23" s="109"/>
      <c r="Q23" s="111"/>
      <c r="R23" s="111"/>
      <c r="S23" s="109"/>
      <c r="T23" s="109"/>
      <c r="U23" s="110"/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101"/>
    </row>
    <row r="24" spans="1:39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137" t="s">
        <v>122</v>
      </c>
      <c r="I24" s="137" t="s">
        <v>109</v>
      </c>
      <c r="J24" s="137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109"/>
      <c r="X24" s="109"/>
      <c r="Y24" s="109"/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101"/>
    </row>
    <row r="25" spans="1:39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s="16" customFormat="1" ht="56.25" customHeight="1">
      <c r="A29" s="11"/>
      <c r="B29" s="12"/>
      <c r="C29" s="495" t="str">
        <f>C8</f>
        <v>Existing WEF-  01.10.2019</v>
      </c>
      <c r="D29" s="495"/>
      <c r="E29" s="495"/>
      <c r="F29" s="84"/>
      <c r="G29" s="13"/>
      <c r="H29" s="495" t="str">
        <f>"REVISED WEF-"&amp;$L$1</f>
        <v>REVISED WEF-01.04.2020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s="16" customFormat="1" ht="100.5" customHeight="1">
      <c r="A30" s="11"/>
      <c r="B30" s="136" t="s">
        <v>4</v>
      </c>
      <c r="C30" s="136" t="s">
        <v>5</v>
      </c>
      <c r="D30" s="496" t="s">
        <v>6</v>
      </c>
      <c r="E30" s="497"/>
      <c r="F30" s="12"/>
      <c r="G30" s="18"/>
      <c r="H30" s="136" t="s">
        <v>5</v>
      </c>
      <c r="I30" s="136" t="s">
        <v>6</v>
      </c>
      <c r="J30" s="12"/>
      <c r="K30" s="136" t="s">
        <v>7</v>
      </c>
      <c r="L30" s="12"/>
      <c r="M30" s="155"/>
      <c r="N30" s="96"/>
      <c r="O30" s="498" t="s">
        <v>8</v>
      </c>
      <c r="P30" s="498"/>
      <c r="Q30" s="498"/>
      <c r="R30" s="75"/>
      <c r="S30" s="75"/>
      <c r="T30" s="75"/>
      <c r="U30" s="93"/>
      <c r="V30" s="93"/>
      <c r="W30" s="94"/>
      <c r="X30" s="94"/>
      <c r="Y30" s="95"/>
      <c r="Z30" s="96"/>
      <c r="AA30" s="96"/>
      <c r="AB30" s="96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spans="1:39" s="20" customFormat="1" ht="63">
      <c r="B31" s="194" t="s">
        <v>9</v>
      </c>
      <c r="C31" s="137">
        <v>48.6</v>
      </c>
      <c r="D31" s="459">
        <f>+C31-1</f>
        <v>47.6</v>
      </c>
      <c r="E31" s="461"/>
      <c r="F31" s="85"/>
      <c r="G31" s="24"/>
      <c r="H31" s="92">
        <f>+H10*$H$25</f>
        <v>48.6</v>
      </c>
      <c r="I31" s="137">
        <f>+H31-1</f>
        <v>47.6</v>
      </c>
      <c r="J31" s="25"/>
      <c r="K31" s="137">
        <f t="shared" ref="K31:K36" si="1">H31-C31</f>
        <v>0</v>
      </c>
      <c r="L31" s="26"/>
      <c r="M31" s="156"/>
      <c r="N31" s="93"/>
      <c r="O31" s="143" t="s">
        <v>10</v>
      </c>
      <c r="P31" s="143" t="s">
        <v>11</v>
      </c>
      <c r="Q31" s="143" t="s">
        <v>12</v>
      </c>
      <c r="R31" s="76"/>
      <c r="S31" s="76"/>
      <c r="T31" s="76"/>
      <c r="U31" s="93"/>
      <c r="V31" s="93"/>
      <c r="W31" s="97"/>
      <c r="X31" s="98"/>
      <c r="Y31" s="99"/>
      <c r="Z31" s="93"/>
      <c r="AA31" s="93"/>
      <c r="AB31" s="93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</row>
    <row r="32" spans="1:39" s="20" customFormat="1" ht="27.6">
      <c r="B32" s="194" t="s">
        <v>13</v>
      </c>
      <c r="C32" s="137">
        <v>47.6</v>
      </c>
      <c r="D32" s="459">
        <f>+C32-1</f>
        <v>46.6</v>
      </c>
      <c r="E32" s="461"/>
      <c r="F32" s="85"/>
      <c r="G32" s="24"/>
      <c r="H32" s="92">
        <f>+H11*$H$25</f>
        <v>47.6</v>
      </c>
      <c r="I32" s="137">
        <f>+H32-1</f>
        <v>46.6</v>
      </c>
      <c r="J32" s="25"/>
      <c r="K32" s="137">
        <f t="shared" si="1"/>
        <v>0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77"/>
      <c r="T32" s="77"/>
      <c r="U32" s="93"/>
      <c r="V32" s="93"/>
      <c r="W32" s="97"/>
      <c r="X32" s="100"/>
      <c r="Y32" s="99"/>
      <c r="Z32" s="93"/>
      <c r="AA32" s="93"/>
      <c r="AB32" s="93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</row>
    <row r="33" spans="1:175" s="20" customFormat="1" ht="27.6">
      <c r="B33" s="194" t="s">
        <v>15</v>
      </c>
      <c r="C33" s="137">
        <v>47.1</v>
      </c>
      <c r="D33" s="459">
        <f>+C33-1</f>
        <v>46.1</v>
      </c>
      <c r="E33" s="461"/>
      <c r="F33" s="85"/>
      <c r="G33" s="24"/>
      <c r="H33" s="92">
        <f>+H12*$H$25</f>
        <v>47.1</v>
      </c>
      <c r="I33" s="137">
        <f>+H33-1</f>
        <v>46.1</v>
      </c>
      <c r="J33" s="25"/>
      <c r="K33" s="137">
        <f t="shared" si="1"/>
        <v>0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77"/>
      <c r="T33" s="77"/>
      <c r="U33" s="93"/>
      <c r="V33" s="93"/>
      <c r="W33" s="97"/>
      <c r="X33" s="100"/>
      <c r="Y33" s="99"/>
      <c r="Z33" s="93"/>
      <c r="AA33" s="93"/>
      <c r="AB33" s="93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</row>
    <row r="34" spans="1:175" s="20" customFormat="1" ht="27.6">
      <c r="B34" s="194" t="s">
        <v>19</v>
      </c>
      <c r="C34" s="459">
        <v>25.85</v>
      </c>
      <c r="D34" s="460"/>
      <c r="E34" s="461"/>
      <c r="F34" s="85"/>
      <c r="G34" s="24"/>
      <c r="H34" s="459">
        <f>H13</f>
        <v>22.31</v>
      </c>
      <c r="I34" s="461"/>
      <c r="J34" s="25"/>
      <c r="K34" s="171">
        <f t="shared" si="1"/>
        <v>-3.5400000000000027</v>
      </c>
      <c r="L34" s="26"/>
      <c r="M34" s="101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78"/>
      <c r="T34" s="78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23.33</v>
      </c>
      <c r="D35" s="460"/>
      <c r="E35" s="461"/>
      <c r="F35" s="85"/>
      <c r="G35" s="24"/>
      <c r="H35" s="459">
        <f>H14</f>
        <v>21.87</v>
      </c>
      <c r="I35" s="461"/>
      <c r="J35" s="25"/>
      <c r="K35" s="171">
        <f t="shared" si="1"/>
        <v>-1.4599999999999973</v>
      </c>
      <c r="L35" s="26"/>
      <c r="M35" s="101"/>
      <c r="N35" s="93"/>
      <c r="O35" s="138" t="s">
        <v>20</v>
      </c>
      <c r="P35" s="91">
        <v>0.40980000000000005</v>
      </c>
      <c r="Q35" s="91">
        <f t="shared" si="2"/>
        <v>0.40980000000000005</v>
      </c>
      <c r="R35" s="78"/>
      <c r="S35" s="78"/>
      <c r="T35" s="78"/>
      <c r="U35" s="99"/>
      <c r="V35" s="99"/>
      <c r="W35" s="99"/>
      <c r="X35" s="99"/>
      <c r="Y35" s="93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53.533333333333331</v>
      </c>
      <c r="D36" s="460"/>
      <c r="E36" s="461"/>
      <c r="F36" s="85"/>
      <c r="G36" s="24"/>
      <c r="H36" s="459">
        <f>H15</f>
        <v>53.533333333333331</v>
      </c>
      <c r="I36" s="461"/>
      <c r="J36" s="25"/>
      <c r="K36" s="171">
        <f t="shared" si="1"/>
        <v>0</v>
      </c>
      <c r="L36" s="26"/>
      <c r="M36" s="101"/>
      <c r="N36" s="93"/>
      <c r="O36" s="138" t="s">
        <v>22</v>
      </c>
      <c r="P36" s="91">
        <v>0.41270000000000001</v>
      </c>
      <c r="Q36" s="91">
        <f t="shared" si="2"/>
        <v>0.41270000000000001</v>
      </c>
      <c r="R36" s="78"/>
      <c r="S36" s="78"/>
      <c r="T36" s="78"/>
      <c r="U36" s="99"/>
      <c r="V36" s="99"/>
      <c r="W36" s="99"/>
      <c r="X36" s="99"/>
      <c r="Y36" s="93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61.55</v>
      </c>
      <c r="D37" s="460"/>
      <c r="E37" s="461"/>
      <c r="F37" s="85"/>
      <c r="G37" s="24"/>
      <c r="H37" s="459">
        <f>+H16*J25</f>
        <v>61.55</v>
      </c>
      <c r="I37" s="461"/>
      <c r="J37" s="25"/>
      <c r="K37" s="137">
        <f>+H37-C37</f>
        <v>0</v>
      </c>
      <c r="L37" s="26"/>
      <c r="M37" s="101"/>
      <c r="N37" s="93"/>
      <c r="O37" s="138" t="s">
        <v>24</v>
      </c>
      <c r="P37" s="91">
        <v>0.61160000000000003</v>
      </c>
      <c r="Q37" s="91">
        <f t="shared" si="2"/>
        <v>0.61160000000000003</v>
      </c>
      <c r="R37" s="78"/>
      <c r="S37" s="101"/>
      <c r="T37" s="101"/>
      <c r="U37" s="99"/>
      <c r="V37" s="101"/>
      <c r="W37" s="101"/>
      <c r="X37" s="101"/>
      <c r="Y37" s="101"/>
      <c r="Z37" s="99"/>
      <c r="AA37" s="161" t="s">
        <v>88</v>
      </c>
      <c r="AB37" s="161" t="s">
        <v>33</v>
      </c>
      <c r="AC37" s="161" t="s">
        <v>36</v>
      </c>
      <c r="AD37" s="103"/>
      <c r="AE37" s="104"/>
      <c r="AF37" s="105"/>
      <c r="AG37" s="105"/>
      <c r="AH37" s="105"/>
      <c r="AI37" s="99"/>
      <c r="AJ37" s="99"/>
      <c r="AK37" s="99"/>
      <c r="AL37" s="99"/>
      <c r="AM37" s="101"/>
    </row>
    <row r="38" spans="1:175" s="20" customFormat="1" ht="34.799999999999997">
      <c r="B38" s="22" t="s">
        <v>89</v>
      </c>
      <c r="C38" s="459">
        <v>14.8</v>
      </c>
      <c r="D38" s="460"/>
      <c r="E38" s="461"/>
      <c r="F38" s="85"/>
      <c r="G38" s="24"/>
      <c r="H38" s="459">
        <f>+C38+K38</f>
        <v>14.8</v>
      </c>
      <c r="I38" s="461"/>
      <c r="J38" s="25"/>
      <c r="K38" s="137"/>
      <c r="L38" s="26"/>
      <c r="M38" s="101"/>
      <c r="N38" s="109"/>
      <c r="O38" s="74" t="s">
        <v>93</v>
      </c>
      <c r="P38" s="134">
        <v>0.38440999999999997</v>
      </c>
      <c r="Q38" s="134">
        <f>Q17*Q25</f>
        <v>0.38440999999999997</v>
      </c>
      <c r="R38" s="181" t="s">
        <v>244</v>
      </c>
      <c r="S38" s="101"/>
      <c r="T38" s="101"/>
      <c r="U38" s="99"/>
      <c r="V38" s="101"/>
      <c r="W38" s="101"/>
      <c r="X38" s="101"/>
      <c r="Y38" s="101"/>
      <c r="Z38" s="99"/>
      <c r="AA38" s="162"/>
      <c r="AB38" s="162"/>
      <c r="AC38" s="162">
        <v>1</v>
      </c>
      <c r="AD38" s="103"/>
      <c r="AE38" s="102"/>
      <c r="AF38" s="105"/>
      <c r="AG38" s="105"/>
      <c r="AH38" s="105"/>
      <c r="AI38" s="99"/>
      <c r="AJ38" s="99"/>
      <c r="AK38" s="99"/>
      <c r="AL38" s="99"/>
      <c r="AM38" s="101"/>
    </row>
    <row r="39" spans="1:175" s="20" customFormat="1" ht="40.799999999999997">
      <c r="B39" s="22" t="s">
        <v>110</v>
      </c>
      <c r="C39" s="459">
        <v>15</v>
      </c>
      <c r="D39" s="460"/>
      <c r="E39" s="461"/>
      <c r="F39" s="85"/>
      <c r="G39" s="24"/>
      <c r="H39" s="459">
        <f>C39+K39</f>
        <v>15</v>
      </c>
      <c r="I39" s="461"/>
      <c r="J39" s="25"/>
      <c r="K39" s="137"/>
      <c r="L39" s="26"/>
      <c r="M39" s="101"/>
      <c r="N39" s="167"/>
      <c r="O39" s="74" t="s">
        <v>220</v>
      </c>
      <c r="P39" s="154">
        <v>0.68500329000000004</v>
      </c>
      <c r="Q39" s="154">
        <f>Q18*Q25</f>
        <v>0.68500329000000004</v>
      </c>
      <c r="R39" s="182" t="s">
        <v>245</v>
      </c>
      <c r="S39" s="512"/>
      <c r="T39" s="512"/>
      <c r="U39" s="512"/>
      <c r="V39" s="512"/>
      <c r="W39" s="512"/>
      <c r="X39" s="512"/>
      <c r="Y39" s="512"/>
      <c r="Z39" s="512"/>
      <c r="AA39" s="512"/>
      <c r="AB39" s="512"/>
      <c r="AC39" s="512"/>
      <c r="AD39" s="512"/>
      <c r="AE39" s="102"/>
      <c r="AF39" s="105"/>
      <c r="AG39" s="105"/>
      <c r="AH39" s="105"/>
      <c r="AI39" s="99"/>
      <c r="AJ39" s="99"/>
      <c r="AK39" s="99"/>
      <c r="AL39" s="99"/>
      <c r="AM39" s="101"/>
    </row>
    <row r="40" spans="1:175" s="20" customFormat="1" ht="45.6">
      <c r="B40" s="22" t="s">
        <v>68</v>
      </c>
      <c r="C40" s="459">
        <v>1.05</v>
      </c>
      <c r="D40" s="460"/>
      <c r="E40" s="461"/>
      <c r="F40" s="85"/>
      <c r="G40" s="24"/>
      <c r="H40" s="459">
        <f>+C40+K40</f>
        <v>1.05</v>
      </c>
      <c r="I40" s="461"/>
      <c r="J40" s="25"/>
      <c r="K40" s="137"/>
      <c r="L40" s="26"/>
      <c r="M40" s="109"/>
      <c r="N40" s="119"/>
      <c r="O40" s="109"/>
      <c r="P40" s="109"/>
      <c r="Q40" s="109"/>
      <c r="R40" s="109"/>
      <c r="S40" s="101"/>
      <c r="T40" s="101"/>
      <c r="U40" s="99"/>
      <c r="V40" s="101"/>
      <c r="W40" s="101"/>
      <c r="X40" s="101"/>
      <c r="Y40" s="101"/>
      <c r="Z40" s="99"/>
      <c r="AA40" s="93"/>
      <c r="AB40" s="163" t="s">
        <v>86</v>
      </c>
      <c r="AC40" s="164">
        <f>1+(1*12.36%)+(1+1*12.36%)*2%</f>
        <v>1.146072</v>
      </c>
      <c r="AD40" s="93"/>
      <c r="AE40" s="93"/>
      <c r="AF40" s="105"/>
      <c r="AG40" s="105"/>
      <c r="AH40" s="105"/>
      <c r="AI40" s="99"/>
      <c r="AJ40" s="99"/>
      <c r="AK40" s="99"/>
      <c r="AL40" s="99"/>
      <c r="AM40" s="101"/>
    </row>
    <row r="41" spans="1:175" s="20" customFormat="1" ht="27.6">
      <c r="B41" s="22" t="s">
        <v>69</v>
      </c>
      <c r="C41" s="459">
        <v>0.36699999999999999</v>
      </c>
      <c r="D41" s="460"/>
      <c r="E41" s="461"/>
      <c r="F41" s="85"/>
      <c r="G41" s="24"/>
      <c r="H41" s="459">
        <f>+C41+K41</f>
        <v>0.36699999999999999</v>
      </c>
      <c r="I41" s="461"/>
      <c r="J41" s="25"/>
      <c r="K41" s="92"/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101"/>
      <c r="T41" s="101"/>
      <c r="U41" s="99"/>
      <c r="V41" s="101"/>
      <c r="W41" s="101"/>
      <c r="X41" s="101"/>
      <c r="Y41" s="101"/>
      <c r="Z41" s="99"/>
      <c r="AA41" s="99"/>
      <c r="AB41" s="165">
        <v>1</v>
      </c>
      <c r="AC41" s="166"/>
      <c r="AD41" s="105"/>
      <c r="AE41" s="105"/>
      <c r="AF41" s="105"/>
      <c r="AG41" s="105"/>
      <c r="AH41" s="105"/>
      <c r="AI41" s="99"/>
      <c r="AJ41" s="99"/>
      <c r="AK41" s="99"/>
      <c r="AL41" s="99"/>
      <c r="AM41" s="101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101"/>
      <c r="T42" s="101"/>
      <c r="U42" s="99"/>
      <c r="V42" s="101"/>
      <c r="W42" s="101"/>
      <c r="X42" s="101"/>
      <c r="Y42" s="101"/>
      <c r="Z42" s="99"/>
      <c r="AA42" s="99"/>
      <c r="AB42" s="165">
        <v>1</v>
      </c>
      <c r="AC42" s="166"/>
      <c r="AD42" s="105"/>
      <c r="AE42" s="105"/>
      <c r="AF42" s="105"/>
      <c r="AG42" s="105"/>
      <c r="AH42" s="105"/>
      <c r="AI42" s="99"/>
      <c r="AJ42" s="99"/>
      <c r="AK42" s="99"/>
      <c r="AL42" s="99"/>
      <c r="AM42" s="101"/>
    </row>
    <row r="43" spans="1:175" s="20" customFormat="1" ht="27.6">
      <c r="B43" s="22" t="s">
        <v>243</v>
      </c>
      <c r="C43" s="459">
        <v>106.82</v>
      </c>
      <c r="D43" s="460"/>
      <c r="E43" s="461"/>
      <c r="F43" s="85"/>
      <c r="G43" s="24"/>
      <c r="H43" s="459">
        <f>H22</f>
        <v>106.82</v>
      </c>
      <c r="I43" s="461"/>
      <c r="J43" s="25"/>
      <c r="K43" s="211">
        <f>+H43-C43</f>
        <v>0</v>
      </c>
      <c r="L43" s="197"/>
      <c r="M43" s="35"/>
      <c r="N43" s="35"/>
      <c r="O43" s="135"/>
      <c r="P43" s="109"/>
      <c r="Q43" s="109"/>
      <c r="R43" s="109"/>
      <c r="S43" s="185"/>
      <c r="T43" s="185"/>
      <c r="U43" s="99"/>
      <c r="V43" s="185"/>
      <c r="W43" s="185"/>
      <c r="X43" s="185"/>
      <c r="Y43" s="185"/>
      <c r="Z43" s="99"/>
      <c r="AA43" s="99"/>
      <c r="AB43" s="165"/>
      <c r="AC43" s="166"/>
      <c r="AD43" s="105"/>
      <c r="AE43" s="105"/>
      <c r="AF43" s="105"/>
      <c r="AG43" s="105"/>
      <c r="AH43" s="105"/>
      <c r="AI43" s="99"/>
      <c r="AJ43" s="99"/>
      <c r="AK43" s="99"/>
      <c r="AL43" s="99"/>
      <c r="AM43" s="185"/>
    </row>
    <row r="44" spans="1:175" ht="79.5" customHeight="1">
      <c r="A44" s="39"/>
      <c r="B44" s="194" t="s">
        <v>232</v>
      </c>
      <c r="C44" s="459">
        <v>73.359999999999985</v>
      </c>
      <c r="D44" s="460"/>
      <c r="E44" s="461"/>
      <c r="F44" s="39"/>
      <c r="G44" s="39"/>
      <c r="H44" s="459">
        <f>H23</f>
        <v>73.359999999999985</v>
      </c>
      <c r="I44" s="461"/>
      <c r="J44" s="39"/>
      <c r="K44" s="211">
        <f>+H44-C44</f>
        <v>0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01.10.2019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WEF-01.04.2020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42.19999999999999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142" t="s">
        <v>47</v>
      </c>
      <c r="O46" s="142" t="s">
        <v>48</v>
      </c>
      <c r="P46" s="142" t="s">
        <v>49</v>
      </c>
      <c r="Q46" s="142" t="s">
        <v>50</v>
      </c>
      <c r="R46" s="142" t="s">
        <v>69</v>
      </c>
      <c r="S46" s="142" t="s">
        <v>68</v>
      </c>
      <c r="T46" s="142" t="s">
        <v>87</v>
      </c>
      <c r="U46" s="142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142" t="s">
        <v>47</v>
      </c>
      <c r="AB46" s="142" t="s">
        <v>48</v>
      </c>
      <c r="AC46" s="142" t="s">
        <v>49</v>
      </c>
      <c r="AD46" s="142" t="s">
        <v>50</v>
      </c>
      <c r="AE46" s="142" t="s">
        <v>69</v>
      </c>
      <c r="AF46" s="142" t="s">
        <v>68</v>
      </c>
      <c r="AG46" s="142" t="s">
        <v>87</v>
      </c>
      <c r="AH46" s="142" t="s">
        <v>51</v>
      </c>
      <c r="AI46" s="141" t="s">
        <v>52</v>
      </c>
      <c r="AJ46" s="142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139" t="s">
        <v>55</v>
      </c>
      <c r="O47" s="139"/>
      <c r="P47" s="139" t="s">
        <v>55</v>
      </c>
      <c r="Q47" s="139" t="s">
        <v>55</v>
      </c>
      <c r="R47" s="139"/>
      <c r="S47" s="139"/>
      <c r="T47" s="139"/>
      <c r="U47" s="139" t="s">
        <v>55</v>
      </c>
      <c r="V47" s="54" t="s">
        <v>55</v>
      </c>
      <c r="W47" s="139" t="s">
        <v>56</v>
      </c>
      <c r="X47" s="46"/>
      <c r="Y47" s="49" t="s">
        <v>57</v>
      </c>
      <c r="Z47" s="52" t="s">
        <v>58</v>
      </c>
      <c r="AA47" s="139" t="s">
        <v>55</v>
      </c>
      <c r="AB47" s="139"/>
      <c r="AC47" s="139" t="s">
        <v>59</v>
      </c>
      <c r="AD47" s="139" t="s">
        <v>55</v>
      </c>
      <c r="AE47" s="139"/>
      <c r="AF47" s="139"/>
      <c r="AG47" s="139"/>
      <c r="AH47" s="139" t="s">
        <v>55</v>
      </c>
      <c r="AI47" s="54" t="s">
        <v>56</v>
      </c>
      <c r="AJ47" s="139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47.1</v>
      </c>
      <c r="M48" s="61">
        <v>25.85</v>
      </c>
      <c r="N48" s="58">
        <f>+L48*I48</f>
        <v>2.355</v>
      </c>
      <c r="O48" s="58">
        <f>+N48*$O$42</f>
        <v>2.355</v>
      </c>
      <c r="P48" s="58">
        <f>+M48*J48</f>
        <v>0.51700000000000013</v>
      </c>
      <c r="Q48" s="58">
        <f>+O48-P48</f>
        <v>1.8379999999999999</v>
      </c>
      <c r="R48" s="58"/>
      <c r="S48" s="58"/>
      <c r="T48" s="58"/>
      <c r="U48" s="82">
        <f>+V48-SUM(Q49:T49)</f>
        <v>1.7536206846200006</v>
      </c>
      <c r="V48" s="62">
        <v>3.5916206846200005</v>
      </c>
      <c r="W48" s="58">
        <f>+V48</f>
        <v>3.5916206846200005</v>
      </c>
      <c r="X48" s="63"/>
      <c r="Y48" s="60">
        <f>+$H$33</f>
        <v>47.1</v>
      </c>
      <c r="Z48" s="61">
        <f>+$H$34</f>
        <v>22.31</v>
      </c>
      <c r="AA48" s="64">
        <f>+Y48*I48</f>
        <v>2.355</v>
      </c>
      <c r="AB48" s="58">
        <f>+AA48*$AB$42</f>
        <v>2.355</v>
      </c>
      <c r="AC48" s="64">
        <f>+Z48*J48</f>
        <v>0.44620000000000004</v>
      </c>
      <c r="AD48" s="64">
        <f>+AB48-AC48</f>
        <v>1.9087999999999998</v>
      </c>
      <c r="AE48" s="64"/>
      <c r="AF48" s="64"/>
      <c r="AG48" s="64"/>
      <c r="AH48" s="83">
        <f>U48*$AC$38</f>
        <v>1.7536206846200006</v>
      </c>
      <c r="AI48" s="62">
        <f>SUM(AD49:AH49)</f>
        <v>3.6624206846200007</v>
      </c>
      <c r="AJ48" s="58">
        <f>+AI48</f>
        <v>3.6624206846200007</v>
      </c>
      <c r="AK48" s="65"/>
      <c r="AL48" s="66">
        <f>AI48-V48</f>
        <v>7.0800000000000196E-2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1.8379999999999999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1.7536206846200006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1.9087999999999998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1.7536206846200006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0.51174669081026947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0.48825330918973048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0.52118534826319385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0.4788146517368061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46.1</v>
      </c>
      <c r="M51" s="61">
        <v>25.85</v>
      </c>
      <c r="N51" s="58">
        <f>+L51*I51</f>
        <v>2.2128000000000001</v>
      </c>
      <c r="O51" s="58">
        <f>+N51*$O$42</f>
        <v>2.2128000000000001</v>
      </c>
      <c r="P51" s="58">
        <f>+M51*J51</f>
        <v>0.38774999999999998</v>
      </c>
      <c r="Q51" s="58">
        <f>+O51-P51</f>
        <v>1.8250500000000001</v>
      </c>
      <c r="R51" s="58"/>
      <c r="S51" s="58"/>
      <c r="T51" s="58">
        <f>$K51*$C$38</f>
        <v>0.48840000000000006</v>
      </c>
      <c r="U51" s="82">
        <f>+V51-SUM(Q54:T54)</f>
        <v>1.0846965335592511</v>
      </c>
      <c r="V51" s="62">
        <v>4.5240315335592518</v>
      </c>
      <c r="W51" s="58">
        <f>+V51</f>
        <v>4.5240315335592518</v>
      </c>
      <c r="X51" s="63"/>
      <c r="Y51" s="60">
        <f>+$I$33</f>
        <v>46.1</v>
      </c>
      <c r="Z51" s="61">
        <f>+$H$34</f>
        <v>22.31</v>
      </c>
      <c r="AA51" s="64">
        <f>+Y51*I51</f>
        <v>2.2128000000000001</v>
      </c>
      <c r="AB51" s="58">
        <f>+AA51*$AB$42</f>
        <v>2.2128000000000001</v>
      </c>
      <c r="AC51" s="64">
        <f>+Z51*J51</f>
        <v>0.33464999999999995</v>
      </c>
      <c r="AD51" s="64">
        <f>+AB51-AC51</f>
        <v>1.8781500000000002</v>
      </c>
      <c r="AE51" s="64"/>
      <c r="AF51" s="64"/>
      <c r="AG51" s="58">
        <f>$K51*$H$38</f>
        <v>0.48840000000000006</v>
      </c>
      <c r="AH51" s="83">
        <f>U51*$AC$38</f>
        <v>1.0846965335592511</v>
      </c>
      <c r="AI51" s="62">
        <f>SUM(AD54:AH54)</f>
        <v>4.5778615335592514</v>
      </c>
      <c r="AJ51" s="58">
        <f>+AI51</f>
        <v>4.5778615335592514</v>
      </c>
      <c r="AK51" s="65"/>
      <c r="AL51" s="66">
        <f>AI51-V51</f>
        <v>5.38299999999996E-2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61.55</v>
      </c>
      <c r="M52" s="61">
        <v>23.33</v>
      </c>
      <c r="N52" s="58">
        <f>+L52*I52</f>
        <v>0.55394999999999994</v>
      </c>
      <c r="O52" s="58">
        <f>+N52*$O$42</f>
        <v>0.55394999999999994</v>
      </c>
      <c r="P52" s="58">
        <f>+M52*J52</f>
        <v>1.1664999999999969E-2</v>
      </c>
      <c r="Q52" s="58">
        <f>+O52-P52</f>
        <v>0.54228500000000002</v>
      </c>
      <c r="R52" s="58"/>
      <c r="S52" s="58"/>
      <c r="T52" s="58">
        <f>$K52*$C$38</f>
        <v>0.12580000000000002</v>
      </c>
      <c r="U52" s="58"/>
      <c r="V52" s="62"/>
      <c r="W52" s="58"/>
      <c r="X52" s="63"/>
      <c r="Y52" s="60">
        <f>+$H$37</f>
        <v>61.55</v>
      </c>
      <c r="Z52" s="61">
        <f>+$H$35</f>
        <v>21.87</v>
      </c>
      <c r="AA52" s="64">
        <f>+Y52*I52</f>
        <v>0.55394999999999994</v>
      </c>
      <c r="AB52" s="58">
        <f>+AA52*$AB$42</f>
        <v>0.55394999999999994</v>
      </c>
      <c r="AC52" s="64">
        <f>+Z52*J52</f>
        <v>1.0934999999999973E-2</v>
      </c>
      <c r="AD52" s="64">
        <f>+AB52-AC52</f>
        <v>0.54301500000000003</v>
      </c>
      <c r="AE52" s="64"/>
      <c r="AF52" s="64"/>
      <c r="AG52" s="58">
        <f>$K52*$H$38</f>
        <v>0.12580000000000002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2.8251350000000004</v>
      </c>
      <c r="R54" s="79">
        <f>SUM(R51:R53)</f>
        <v>0</v>
      </c>
      <c r="S54" s="79">
        <f>SUM(S51:S53)</f>
        <v>0</v>
      </c>
      <c r="T54" s="79">
        <f>SUM(T51:T53)</f>
        <v>0.61420000000000008</v>
      </c>
      <c r="U54" s="79">
        <f>SUM(U51:U53)</f>
        <v>1.0846965335592511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2.878965</v>
      </c>
      <c r="AE54" s="79">
        <f>SUM(AE51:AE53)</f>
        <v>0</v>
      </c>
      <c r="AF54" s="79">
        <f>SUM(AF51:AF53)</f>
        <v>0</v>
      </c>
      <c r="AG54" s="79">
        <f>SUM(AG51:AG53)</f>
        <v>0.61420000000000008</v>
      </c>
      <c r="AH54" s="79">
        <f>SUM(AH51:AH53)</f>
        <v>1.0846965335592511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0.62447287978502308</v>
      </c>
      <c r="R55" s="67">
        <f>+R54/$V$51</f>
        <v>0</v>
      </c>
      <c r="S55" s="67">
        <f>+S54/$V$51</f>
        <v>0</v>
      </c>
      <c r="T55" s="67">
        <f>+T54/$V$51</f>
        <v>0.13576386359022177</v>
      </c>
      <c r="U55" s="67">
        <f>+U54/$V$51</f>
        <v>0.23976325662475506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0.62888861510881644</v>
      </c>
      <c r="AE55" s="67">
        <f>+AE54/$AI$51</f>
        <v>0</v>
      </c>
      <c r="AF55" s="67">
        <f>+AF54/$AI$51</f>
        <v>0</v>
      </c>
      <c r="AG55" s="67">
        <f>+AG54/$AI$51</f>
        <v>0.13416744816273732</v>
      </c>
      <c r="AH55" s="67">
        <f>+AH54/$AI$51</f>
        <v>0.23694393672844624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46.1</v>
      </c>
      <c r="M56" s="61">
        <v>25.85</v>
      </c>
      <c r="N56" s="58">
        <f>+L56*I56</f>
        <v>2.2128000000000001</v>
      </c>
      <c r="O56" s="58">
        <f>+N56*$O$42</f>
        <v>2.2128000000000001</v>
      </c>
      <c r="P56" s="58">
        <f>+M56*J56</f>
        <v>0.38774999999999998</v>
      </c>
      <c r="Q56" s="58">
        <f>+O56-P56</f>
        <v>1.8250500000000001</v>
      </c>
      <c r="R56" s="58"/>
      <c r="S56" s="58"/>
      <c r="T56" s="58">
        <f>$K56*$C$38</f>
        <v>0.48840000000000006</v>
      </c>
      <c r="U56" s="82">
        <f>+V56-SUM(Q59:T59)</f>
        <v>1.0742420335592495</v>
      </c>
      <c r="V56" s="62">
        <v>4.5135770335592502</v>
      </c>
      <c r="W56" s="58">
        <f>+V56</f>
        <v>4.5135770335592502</v>
      </c>
      <c r="X56" s="63"/>
      <c r="Y56" s="60">
        <f>+$I$33</f>
        <v>46.1</v>
      </c>
      <c r="Z56" s="61">
        <f>+$H$34</f>
        <v>22.31</v>
      </c>
      <c r="AA56" s="64">
        <f>+Y56*I56</f>
        <v>2.2128000000000001</v>
      </c>
      <c r="AB56" s="58">
        <f>+AA56*$AB$42</f>
        <v>2.2128000000000001</v>
      </c>
      <c r="AC56" s="64">
        <f>+Z56*J56</f>
        <v>0.33464999999999995</v>
      </c>
      <c r="AD56" s="64">
        <f>+AB56-AC56</f>
        <v>1.8781500000000002</v>
      </c>
      <c r="AE56" s="64"/>
      <c r="AF56" s="64"/>
      <c r="AG56" s="58">
        <f>$K56*$H$38</f>
        <v>0.48840000000000006</v>
      </c>
      <c r="AH56" s="83">
        <f>U56*$AC$38</f>
        <v>1.0742420335592495</v>
      </c>
      <c r="AI56" s="62">
        <f>SUM(AD59:AH59)</f>
        <v>4.5674070335592498</v>
      </c>
      <c r="AJ56" s="58">
        <f>+AI56</f>
        <v>4.5674070335592498</v>
      </c>
      <c r="AK56" s="65"/>
      <c r="AL56" s="66">
        <f>AI56-V56</f>
        <v>5.38299999999996E-2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61.55</v>
      </c>
      <c r="M57" s="61">
        <v>23.33</v>
      </c>
      <c r="N57" s="58">
        <f>+L57*I57</f>
        <v>0.55394999999999994</v>
      </c>
      <c r="O57" s="58">
        <f>+N57*$O$42</f>
        <v>0.55394999999999994</v>
      </c>
      <c r="P57" s="58">
        <f>+M57*J57</f>
        <v>1.1664999999999969E-2</v>
      </c>
      <c r="Q57" s="58">
        <f>+O57-P57</f>
        <v>0.54228500000000002</v>
      </c>
      <c r="R57" s="58"/>
      <c r="S57" s="58"/>
      <c r="T57" s="58">
        <f>$K57*$C$38</f>
        <v>0.12580000000000002</v>
      </c>
      <c r="U57" s="58"/>
      <c r="V57" s="62"/>
      <c r="W57" s="58"/>
      <c r="X57" s="63"/>
      <c r="Y57" s="60">
        <f>+$H$37</f>
        <v>61.55</v>
      </c>
      <c r="Z57" s="61">
        <f>+$H$35</f>
        <v>21.87</v>
      </c>
      <c r="AA57" s="64">
        <f>+Y57*I57</f>
        <v>0.55394999999999994</v>
      </c>
      <c r="AB57" s="58">
        <f>+AA57*$AB$42</f>
        <v>0.55394999999999994</v>
      </c>
      <c r="AC57" s="64">
        <f>+Z57*J57</f>
        <v>1.0934999999999973E-2</v>
      </c>
      <c r="AD57" s="64">
        <f>+AB57-AC57</f>
        <v>0.54301500000000003</v>
      </c>
      <c r="AE57" s="64"/>
      <c r="AF57" s="64"/>
      <c r="AG57" s="58">
        <f>$K57*$H$38</f>
        <v>0.12580000000000002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2.8251350000000004</v>
      </c>
      <c r="R59" s="79">
        <f>SUM(R56:R58)</f>
        <v>0</v>
      </c>
      <c r="S59" s="79">
        <f>SUM(S56:S58)</f>
        <v>0</v>
      </c>
      <c r="T59" s="79">
        <f>SUM(T56:T58)</f>
        <v>0.61420000000000008</v>
      </c>
      <c r="U59" s="79">
        <f>SUM(U56:U58)</f>
        <v>1.0742420335592495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2.878965</v>
      </c>
      <c r="AE59" s="79">
        <f>SUM(AE56:AE58)</f>
        <v>0</v>
      </c>
      <c r="AF59" s="79">
        <f>SUM(AF56:AF58)</f>
        <v>0</v>
      </c>
      <c r="AG59" s="79">
        <f>SUM(AG56:AG58)</f>
        <v>0.61420000000000008</v>
      </c>
      <c r="AH59" s="79">
        <f>SUM(AH56:AH58)</f>
        <v>1.0742420335592495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0.62591930502008009</v>
      </c>
      <c r="R60" s="67">
        <f>+R59/$V$56</f>
        <v>0</v>
      </c>
      <c r="S60" s="67">
        <f>+S59/$V$56</f>
        <v>0</v>
      </c>
      <c r="T60" s="67">
        <f>+T59/$V$56</f>
        <v>0.13607832444939202</v>
      </c>
      <c r="U60" s="67">
        <f>+U59/$V$56</f>
        <v>0.23800237053052786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0.63032810057143185</v>
      </c>
      <c r="AE60" s="67">
        <f>+AE59/$AI$56</f>
        <v>0</v>
      </c>
      <c r="AF60" s="67">
        <f>+AF59/$AI$56</f>
        <v>0</v>
      </c>
      <c r="AG60" s="67">
        <f>+AG59/$AI$56</f>
        <v>0.13447454879478338</v>
      </c>
      <c r="AH60" s="67">
        <f>+AH59/$AI$56</f>
        <v>0.23519735063378475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46.1</v>
      </c>
      <c r="M61" s="61">
        <v>25.85</v>
      </c>
      <c r="N61" s="58">
        <f>+L61*I61</f>
        <v>2.2128000000000001</v>
      </c>
      <c r="O61" s="58">
        <f>+N61*$O$42</f>
        <v>2.2128000000000001</v>
      </c>
      <c r="P61" s="58">
        <f>+M61*J61</f>
        <v>0.38774999999999998</v>
      </c>
      <c r="Q61" s="58">
        <f>+O61-P61</f>
        <v>1.8250500000000001</v>
      </c>
      <c r="R61" s="58"/>
      <c r="S61" s="58"/>
      <c r="T61" s="58">
        <f>$K61*$C$38</f>
        <v>0.48840000000000006</v>
      </c>
      <c r="U61" s="82">
        <f>+V61-SUM(Q64:T64)</f>
        <v>1.0846965335592511</v>
      </c>
      <c r="V61" s="62">
        <v>4.5240315335592518</v>
      </c>
      <c r="W61" s="58">
        <f>+V61</f>
        <v>4.5240315335592518</v>
      </c>
      <c r="X61" s="63"/>
      <c r="Y61" s="60">
        <f>+$I$33</f>
        <v>46.1</v>
      </c>
      <c r="Z61" s="61">
        <f>+$H$34</f>
        <v>22.31</v>
      </c>
      <c r="AA61" s="64">
        <f>+Y61*I61</f>
        <v>2.2128000000000001</v>
      </c>
      <c r="AB61" s="58">
        <f>+AA61*$AB$42</f>
        <v>2.2128000000000001</v>
      </c>
      <c r="AC61" s="64">
        <f>+Z61*J61</f>
        <v>0.33464999999999995</v>
      </c>
      <c r="AD61" s="64">
        <f>+AB61-AC61</f>
        <v>1.8781500000000002</v>
      </c>
      <c r="AE61" s="64"/>
      <c r="AF61" s="64"/>
      <c r="AG61" s="58">
        <f>$K61*$H$38</f>
        <v>0.48840000000000006</v>
      </c>
      <c r="AH61" s="83">
        <f>U61*$AC$38</f>
        <v>1.0846965335592511</v>
      </c>
      <c r="AI61" s="62">
        <f>SUM(AD64:AH64)</f>
        <v>4.5778615335592514</v>
      </c>
      <c r="AJ61" s="58">
        <f>+AI61</f>
        <v>4.5778615335592514</v>
      </c>
      <c r="AK61" s="65"/>
      <c r="AL61" s="66">
        <f>AI61-V61</f>
        <v>5.38299999999996E-2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61.55</v>
      </c>
      <c r="M62" s="61">
        <v>23.33</v>
      </c>
      <c r="N62" s="58">
        <f>+L62*I62</f>
        <v>0.55394999999999994</v>
      </c>
      <c r="O62" s="58">
        <f>+N62*$O$42</f>
        <v>0.55394999999999994</v>
      </c>
      <c r="P62" s="58">
        <f>+M62*J62</f>
        <v>1.1664999999999969E-2</v>
      </c>
      <c r="Q62" s="58">
        <f>+O62-P62</f>
        <v>0.54228500000000002</v>
      </c>
      <c r="R62" s="58"/>
      <c r="S62" s="58"/>
      <c r="T62" s="58">
        <f>$K62*$C$38</f>
        <v>0.12580000000000002</v>
      </c>
      <c r="U62" s="58"/>
      <c r="V62" s="62"/>
      <c r="W62" s="58"/>
      <c r="X62" s="63"/>
      <c r="Y62" s="60">
        <f>+$H$37</f>
        <v>61.55</v>
      </c>
      <c r="Z62" s="61">
        <f>+$H$35</f>
        <v>21.87</v>
      </c>
      <c r="AA62" s="64">
        <f>+Y62*I62</f>
        <v>0.55394999999999994</v>
      </c>
      <c r="AB62" s="58">
        <f>+AA62*$AB$42</f>
        <v>0.55394999999999994</v>
      </c>
      <c r="AC62" s="64">
        <f>+Z62*J62</f>
        <v>1.0934999999999973E-2</v>
      </c>
      <c r="AD62" s="64">
        <f>+AB62-AC62</f>
        <v>0.54301500000000003</v>
      </c>
      <c r="AE62" s="64"/>
      <c r="AF62" s="64"/>
      <c r="AG62" s="58">
        <f>$K62*$H$38</f>
        <v>0.12580000000000002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2.8251350000000004</v>
      </c>
      <c r="R64" s="79">
        <f>SUM(R61:R63)</f>
        <v>0</v>
      </c>
      <c r="S64" s="79">
        <f>SUM(S61:S63)</f>
        <v>0</v>
      </c>
      <c r="T64" s="79">
        <f>SUM(T61:T63)</f>
        <v>0.61420000000000008</v>
      </c>
      <c r="U64" s="79">
        <f>SUM(U61:U63)</f>
        <v>1.0846965335592511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2.878965</v>
      </c>
      <c r="AE64" s="79">
        <f>SUM(AE61:AE63)</f>
        <v>0</v>
      </c>
      <c r="AF64" s="79">
        <f>SUM(AF61:AF63)</f>
        <v>0</v>
      </c>
      <c r="AG64" s="79">
        <f>SUM(AG61:AG63)</f>
        <v>0.61420000000000008</v>
      </c>
      <c r="AH64" s="79">
        <f>SUM(AH61:AH63)</f>
        <v>1.0846965335592511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0.62447287978502308</v>
      </c>
      <c r="R65" s="67">
        <f>+R64/$V$61</f>
        <v>0</v>
      </c>
      <c r="S65" s="67">
        <f>+S64/$V$61</f>
        <v>0</v>
      </c>
      <c r="T65" s="67">
        <f>+T64/$V$61</f>
        <v>0.13576386359022177</v>
      </c>
      <c r="U65" s="67">
        <f>+U64/$V$61</f>
        <v>0.23976325662475506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0.62888861510881644</v>
      </c>
      <c r="AE65" s="67">
        <f>+AE64/$AI$61</f>
        <v>0</v>
      </c>
      <c r="AF65" s="67">
        <f>+AF64/$AI$61</f>
        <v>0</v>
      </c>
      <c r="AG65" s="67">
        <f>+AG64/$AI$61</f>
        <v>0.13416744816273732</v>
      </c>
      <c r="AH65" s="67">
        <f>+AH64/$AI$61</f>
        <v>0.23694393672844624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46.1</v>
      </c>
      <c r="M66" s="61">
        <v>25.85</v>
      </c>
      <c r="N66" s="58">
        <f>+L66*I66</f>
        <v>2.2128000000000001</v>
      </c>
      <c r="O66" s="58">
        <f>+N66*$O$42</f>
        <v>2.2128000000000001</v>
      </c>
      <c r="P66" s="58">
        <f>+M66*J66</f>
        <v>0.38774999999999998</v>
      </c>
      <c r="Q66" s="58">
        <f>+O66-P66</f>
        <v>1.8250500000000001</v>
      </c>
      <c r="R66" s="58"/>
      <c r="S66" s="58"/>
      <c r="T66" s="58">
        <f>$K66*$C$38</f>
        <v>0.48840000000000006</v>
      </c>
      <c r="U66" s="82">
        <f>+V66-SUM(Q69:T69)</f>
        <v>1.0742420335592495</v>
      </c>
      <c r="V66" s="62">
        <v>4.5135770335592502</v>
      </c>
      <c r="W66" s="58">
        <f>+V66</f>
        <v>4.5135770335592502</v>
      </c>
      <c r="X66" s="63"/>
      <c r="Y66" s="60">
        <f>+$I$33</f>
        <v>46.1</v>
      </c>
      <c r="Z66" s="61">
        <f>+$H$34</f>
        <v>22.31</v>
      </c>
      <c r="AA66" s="64">
        <f>+Y66*I66</f>
        <v>2.2128000000000001</v>
      </c>
      <c r="AB66" s="58">
        <f>+AA66*$AB$42</f>
        <v>2.2128000000000001</v>
      </c>
      <c r="AC66" s="64">
        <f>+Z66*J66</f>
        <v>0.33464999999999995</v>
      </c>
      <c r="AD66" s="64">
        <f>+AB66-AC66</f>
        <v>1.8781500000000002</v>
      </c>
      <c r="AE66" s="64"/>
      <c r="AF66" s="64"/>
      <c r="AG66" s="58">
        <f>$K66*$H$38</f>
        <v>0.48840000000000006</v>
      </c>
      <c r="AH66" s="83">
        <f>U66*$AC$38</f>
        <v>1.0742420335592495</v>
      </c>
      <c r="AI66" s="62">
        <f>SUM(AD69:AH69)</f>
        <v>4.5674070335592498</v>
      </c>
      <c r="AJ66" s="58">
        <f>+AI66</f>
        <v>4.5674070335592498</v>
      </c>
      <c r="AK66" s="65"/>
      <c r="AL66" s="66">
        <f>AI66-V66</f>
        <v>5.38299999999996E-2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61.55</v>
      </c>
      <c r="M67" s="61">
        <v>23.33</v>
      </c>
      <c r="N67" s="58">
        <f>+L67*I67</f>
        <v>0.55394999999999994</v>
      </c>
      <c r="O67" s="58">
        <f>+N67*$O$42</f>
        <v>0.55394999999999994</v>
      </c>
      <c r="P67" s="58">
        <f>+M67*J67</f>
        <v>1.1664999999999969E-2</v>
      </c>
      <c r="Q67" s="58">
        <f>+O67-P67</f>
        <v>0.54228500000000002</v>
      </c>
      <c r="R67" s="58"/>
      <c r="S67" s="58"/>
      <c r="T67" s="58">
        <f>$K67*$C$38</f>
        <v>0.12580000000000002</v>
      </c>
      <c r="U67" s="58"/>
      <c r="V67" s="62"/>
      <c r="W67" s="58"/>
      <c r="X67" s="63"/>
      <c r="Y67" s="60">
        <f>+$H$37</f>
        <v>61.55</v>
      </c>
      <c r="Z67" s="61">
        <f>+$H$35</f>
        <v>21.87</v>
      </c>
      <c r="AA67" s="64">
        <f>+Y67*I67</f>
        <v>0.55394999999999994</v>
      </c>
      <c r="AB67" s="58">
        <f>+AA67*$AB$42</f>
        <v>0.55394999999999994</v>
      </c>
      <c r="AC67" s="64">
        <f>+Z67*J67</f>
        <v>1.0934999999999973E-2</v>
      </c>
      <c r="AD67" s="64">
        <f>+AB67-AC67</f>
        <v>0.54301500000000003</v>
      </c>
      <c r="AE67" s="64"/>
      <c r="AF67" s="64"/>
      <c r="AG67" s="58">
        <f>$K67*$H$38</f>
        <v>0.12580000000000002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2.8251350000000004</v>
      </c>
      <c r="R69" s="79">
        <f>SUM(R66:R68)</f>
        <v>0</v>
      </c>
      <c r="S69" s="79">
        <f>SUM(S66:S68)</f>
        <v>0</v>
      </c>
      <c r="T69" s="79">
        <f>SUM(T66:T68)</f>
        <v>0.61420000000000008</v>
      </c>
      <c r="U69" s="79">
        <f>SUM(U66:U68)</f>
        <v>1.0742420335592495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2.878965</v>
      </c>
      <c r="AE69" s="79">
        <f>SUM(AE66:AE68)</f>
        <v>0</v>
      </c>
      <c r="AF69" s="79">
        <f>SUM(AF66:AF68)</f>
        <v>0</v>
      </c>
      <c r="AG69" s="79">
        <f>SUM(AG66:AG68)</f>
        <v>0.61420000000000008</v>
      </c>
      <c r="AH69" s="79">
        <f>SUM(AH66:AH68)</f>
        <v>1.0742420335592495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0.62591930502008009</v>
      </c>
      <c r="R70" s="67">
        <f>+R69/$V$66</f>
        <v>0</v>
      </c>
      <c r="S70" s="67">
        <f>+S69/$V$66</f>
        <v>0</v>
      </c>
      <c r="T70" s="67">
        <f>+T69/$V$66</f>
        <v>0.13607832444939202</v>
      </c>
      <c r="U70" s="67">
        <f>+U69/$V$66</f>
        <v>0.23800237053052786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0.63032810057143185</v>
      </c>
      <c r="AE70" s="67">
        <f>+AE69/$AI$66</f>
        <v>0</v>
      </c>
      <c r="AF70" s="67">
        <f>+AF69/$AI$66</f>
        <v>0</v>
      </c>
      <c r="AG70" s="67">
        <f>+AG69/$AI$66</f>
        <v>0.13447454879478338</v>
      </c>
      <c r="AH70" s="67">
        <f>+AH69/$AI$66</f>
        <v>0.23519735063378475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46.1</v>
      </c>
      <c r="M71" s="61">
        <v>25.85</v>
      </c>
      <c r="N71" s="58">
        <f>+L71*I71</f>
        <v>2.2128000000000001</v>
      </c>
      <c r="O71" s="58">
        <f>+N71*$O$42</f>
        <v>2.2128000000000001</v>
      </c>
      <c r="P71" s="58">
        <f>+M71*J71</f>
        <v>0.38774999999999998</v>
      </c>
      <c r="Q71" s="58">
        <f>+O71-P71</f>
        <v>1.8250500000000001</v>
      </c>
      <c r="R71" s="58"/>
      <c r="S71" s="58"/>
      <c r="T71" s="58">
        <f>$K71*$C$38</f>
        <v>0.48840000000000006</v>
      </c>
      <c r="U71" s="82">
        <f>+V71-SUM(Q76:T76)</f>
        <v>0.99557104745499991</v>
      </c>
      <c r="V71" s="62">
        <v>4.6823160474550001</v>
      </c>
      <c r="W71" s="58">
        <f>+V71</f>
        <v>4.6823160474550001</v>
      </c>
      <c r="X71" s="63"/>
      <c r="Y71" s="60">
        <f>+$I$33</f>
        <v>46.1</v>
      </c>
      <c r="Z71" s="61">
        <f>+$H$34</f>
        <v>22.31</v>
      </c>
      <c r="AA71" s="64">
        <f>+Y71*I71</f>
        <v>2.2128000000000001</v>
      </c>
      <c r="AB71" s="58">
        <f>+AA71*$AB$42</f>
        <v>2.2128000000000001</v>
      </c>
      <c r="AC71" s="64">
        <f>+Z71*J71</f>
        <v>0.33464999999999995</v>
      </c>
      <c r="AD71" s="64">
        <f>+AB71-AC71</f>
        <v>1.8781500000000002</v>
      </c>
      <c r="AE71" s="64"/>
      <c r="AF71" s="64"/>
      <c r="AG71" s="58">
        <f>$K71*$H$38</f>
        <v>0.48840000000000006</v>
      </c>
      <c r="AH71" s="83">
        <f>U71*$AC$38</f>
        <v>0.99557104745499991</v>
      </c>
      <c r="AI71" s="62">
        <f>SUM(AD76:AH76)</f>
        <v>4.7396860474549998</v>
      </c>
      <c r="AJ71" s="58">
        <f>+AI71</f>
        <v>4.7396860474549998</v>
      </c>
      <c r="AK71" s="65"/>
      <c r="AL71" s="66">
        <f>AI71-V71</f>
        <v>5.7369999999999699E-2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61.55</v>
      </c>
      <c r="M72" s="61">
        <v>23.33</v>
      </c>
      <c r="N72" s="58">
        <f>+L72*I72</f>
        <v>0.55394999999999994</v>
      </c>
      <c r="O72" s="58">
        <f>+N72*$O$42</f>
        <v>0.55394999999999994</v>
      </c>
      <c r="P72" s="58">
        <f>+M72*J72</f>
        <v>1.1664999999999969E-2</v>
      </c>
      <c r="Q72" s="58">
        <f>+O72-P72</f>
        <v>0.54228500000000002</v>
      </c>
      <c r="R72" s="58"/>
      <c r="S72" s="58"/>
      <c r="T72" s="58">
        <f>$K72*$C$38</f>
        <v>0.12580000000000002</v>
      </c>
      <c r="U72" s="58"/>
      <c r="V72" s="62">
        <v>4.6823160474550001</v>
      </c>
      <c r="W72" s="58">
        <f>+V72</f>
        <v>4.6823160474550001</v>
      </c>
      <c r="X72" s="63"/>
      <c r="Y72" s="60">
        <f>+$H$37</f>
        <v>61.55</v>
      </c>
      <c r="Z72" s="61">
        <f>+$H$35</f>
        <v>21.87</v>
      </c>
      <c r="AA72" s="64">
        <f>+Y72*I72</f>
        <v>0.55394999999999994</v>
      </c>
      <c r="AB72" s="58">
        <f>+AA72*$AB$42</f>
        <v>0.55394999999999994</v>
      </c>
      <c r="AC72" s="64">
        <f>+Z72*J72</f>
        <v>1.0934999999999973E-2</v>
      </c>
      <c r="AD72" s="64">
        <f>+AB72-AC72</f>
        <v>0.54301500000000003</v>
      </c>
      <c r="AE72" s="64"/>
      <c r="AF72" s="64"/>
      <c r="AG72" s="58">
        <f>$K72*$H$38</f>
        <v>0.12580000000000002</v>
      </c>
      <c r="AH72" s="64"/>
      <c r="AI72" s="62">
        <f>+AI71</f>
        <v>4.7396860474549998</v>
      </c>
      <c r="AJ72" s="58">
        <f>+AI72</f>
        <v>4.7396860474549998</v>
      </c>
      <c r="AK72" s="65"/>
      <c r="AL72" s="66">
        <f>AI72-V72</f>
        <v>5.7369999999999699E-2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47.1</v>
      </c>
      <c r="M73" s="61">
        <v>25.85</v>
      </c>
      <c r="N73" s="58">
        <f>+L73*I73</f>
        <v>0.11775000000000001</v>
      </c>
      <c r="O73" s="58">
        <f>+N73*$O$42</f>
        <v>0.11775000000000001</v>
      </c>
      <c r="P73" s="58">
        <f>+M73*J73</f>
        <v>2.5850000000000001E-2</v>
      </c>
      <c r="Q73" s="58">
        <f>+O73-P73</f>
        <v>9.1900000000000009E-2</v>
      </c>
      <c r="R73" s="58"/>
      <c r="S73" s="58"/>
      <c r="T73" s="58"/>
      <c r="U73" s="58"/>
      <c r="V73" s="62"/>
      <c r="W73" s="58"/>
      <c r="X73" s="63"/>
      <c r="Y73" s="60">
        <f>+$H$33</f>
        <v>47.1</v>
      </c>
      <c r="Z73" s="61">
        <f>+$H$34</f>
        <v>22.31</v>
      </c>
      <c r="AA73" s="64">
        <f>+Y73*I73</f>
        <v>0.11775000000000001</v>
      </c>
      <c r="AB73" s="58">
        <f>+AA73*$AB$42</f>
        <v>0.11775000000000001</v>
      </c>
      <c r="AC73" s="64">
        <f>+Z73*J73</f>
        <v>2.231E-2</v>
      </c>
      <c r="AD73" s="64">
        <f>+AB73-AC73</f>
        <v>9.5440000000000011E-2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0.38440999999999997</v>
      </c>
      <c r="O74" s="58">
        <f>+N74*$O$42</f>
        <v>0.38440999999999997</v>
      </c>
      <c r="P74" s="58"/>
      <c r="Q74" s="58">
        <f>+O74-P74</f>
        <v>0.38440999999999997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0.38440999999999997</v>
      </c>
      <c r="AB74" s="58">
        <f>+AA74*$AB$42</f>
        <v>0.38440999999999997</v>
      </c>
      <c r="AC74" s="58"/>
      <c r="AD74" s="58">
        <f>+AB74-AC74</f>
        <v>0.38440999999999997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3.0725449999999999</v>
      </c>
      <c r="R76" s="79">
        <f>SUM(R71:R75)</f>
        <v>0</v>
      </c>
      <c r="S76" s="79">
        <f>SUM(S71:S75)</f>
        <v>0</v>
      </c>
      <c r="T76" s="79">
        <f>SUM(T71:T75)</f>
        <v>0.61420000000000008</v>
      </c>
      <c r="U76" s="79">
        <f>SUM(U71:U75)</f>
        <v>0.99557104745499991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3.129915</v>
      </c>
      <c r="AE76" s="79">
        <f>SUM(AE71:AE75)</f>
        <v>0</v>
      </c>
      <c r="AF76" s="79">
        <f>SUM(AF71:AF75)</f>
        <v>0</v>
      </c>
      <c r="AG76" s="79">
        <f>SUM(AG71:AG75)</f>
        <v>0.61420000000000008</v>
      </c>
      <c r="AH76" s="79">
        <f>SUM(AH71:AH75)</f>
        <v>0.99557104745499991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0.68073392281888179</v>
      </c>
      <c r="R77" s="67">
        <f>+R76/$V$66</f>
        <v>0</v>
      </c>
      <c r="S77" s="67">
        <f>+S76/$V$66</f>
        <v>0</v>
      </c>
      <c r="T77" s="67">
        <f>+T76/$V$66</f>
        <v>0.13607832444939202</v>
      </c>
      <c r="U77" s="67">
        <f>+U76/$V$66</f>
        <v>0.22057251710843787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0.68527174762459186</v>
      </c>
      <c r="AE77" s="67">
        <f>+AE76/$AI$66</f>
        <v>0</v>
      </c>
      <c r="AF77" s="67">
        <f>+AF76/$AI$66</f>
        <v>0</v>
      </c>
      <c r="AG77" s="67">
        <f>+AG76/$AI$66</f>
        <v>0.13447454879478338</v>
      </c>
      <c r="AH77" s="67">
        <f>+AH76/$AI$66</f>
        <v>0.21797291989524739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46.1</v>
      </c>
      <c r="M78" s="61">
        <v>25.85</v>
      </c>
      <c r="N78" s="58">
        <f>+L78*I78</f>
        <v>0.53476000000000001</v>
      </c>
      <c r="O78" s="58">
        <f>+N78*$O$42</f>
        <v>0.53476000000000001</v>
      </c>
      <c r="P78" s="58">
        <f>+M78*J78</f>
        <v>0.15509999999999999</v>
      </c>
      <c r="Q78" s="58">
        <f>+O78-P78</f>
        <v>0.37966</v>
      </c>
      <c r="R78" s="58"/>
      <c r="S78" s="58"/>
      <c r="T78" s="58"/>
      <c r="U78" s="82">
        <f>+V78-SUM(Q79:T79)</f>
        <v>0.41310356855999975</v>
      </c>
      <c r="V78" s="62">
        <v>0.79276356855999974</v>
      </c>
      <c r="W78" s="58">
        <f>+V78</f>
        <v>0.79276356855999974</v>
      </c>
      <c r="X78" s="63"/>
      <c r="Y78" s="60">
        <f>+$I$33</f>
        <v>46.1</v>
      </c>
      <c r="Z78" s="61">
        <f>+$H$34</f>
        <v>22.31</v>
      </c>
      <c r="AA78" s="64">
        <f>+Y78*I78</f>
        <v>0.53476000000000001</v>
      </c>
      <c r="AB78" s="58">
        <f>+AA78*$AB$42</f>
        <v>0.53476000000000001</v>
      </c>
      <c r="AC78" s="64">
        <f>+Z78*J78</f>
        <v>0.13385999999999998</v>
      </c>
      <c r="AD78" s="64">
        <f>+AB78-AC78</f>
        <v>0.40090000000000003</v>
      </c>
      <c r="AE78" s="64"/>
      <c r="AF78" s="64"/>
      <c r="AG78" s="64"/>
      <c r="AH78" s="83">
        <f>U78*$AC$38</f>
        <v>0.41310356855999975</v>
      </c>
      <c r="AI78" s="62">
        <f>SUM(AD79:AH79)</f>
        <v>0.81400356855999978</v>
      </c>
      <c r="AJ78" s="58">
        <f>+AI78</f>
        <v>0.81400356855999978</v>
      </c>
      <c r="AK78" s="65"/>
      <c r="AL78" s="66">
        <f>AI78-V78</f>
        <v>2.1240000000000037E-2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0.37966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0.41310356855999975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0.40090000000000003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0.41310356855999975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0.10570715377204948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0.11501870738438148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0.10946312139496775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0.1127952259266092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47.1</v>
      </c>
      <c r="M81" s="61">
        <v>25.85</v>
      </c>
      <c r="N81" s="58">
        <f>+L81*I81</f>
        <v>2.1665999999999999</v>
      </c>
      <c r="O81" s="58">
        <f>+N81*$O$42</f>
        <v>2.1665999999999999</v>
      </c>
      <c r="P81" s="58">
        <f>+M81*J81</f>
        <v>0.38774999999999998</v>
      </c>
      <c r="Q81" s="58">
        <f>+O81-P81</f>
        <v>1.7788499999999998</v>
      </c>
      <c r="R81" s="58"/>
      <c r="S81" s="58"/>
      <c r="T81" s="58"/>
      <c r="U81" s="82">
        <f>+V81-SUM(Q82:T82)</f>
        <v>0.61927208420000124</v>
      </c>
      <c r="V81" s="62">
        <v>2.3981220842000011</v>
      </c>
      <c r="W81" s="58">
        <f>+V81</f>
        <v>2.3981220842000011</v>
      </c>
      <c r="X81" s="63"/>
      <c r="Y81" s="60">
        <f>+$H$33</f>
        <v>47.1</v>
      </c>
      <c r="Z81" s="61">
        <f>+$H$34</f>
        <v>22.31</v>
      </c>
      <c r="AA81" s="64">
        <f>+Y81*I81</f>
        <v>2.1665999999999999</v>
      </c>
      <c r="AB81" s="58">
        <f>+AA81*$AB$42</f>
        <v>2.1665999999999999</v>
      </c>
      <c r="AC81" s="64">
        <f>+Z81*J81</f>
        <v>0.33464999999999995</v>
      </c>
      <c r="AD81" s="64">
        <f>+AB81-AC81</f>
        <v>1.83195</v>
      </c>
      <c r="AE81" s="64"/>
      <c r="AF81" s="64"/>
      <c r="AG81" s="64"/>
      <c r="AH81" s="83">
        <f>U81*$AC$38</f>
        <v>0.61927208420000124</v>
      </c>
      <c r="AI81" s="62">
        <f>SUM(AD82:AH82)</f>
        <v>2.4512220842000012</v>
      </c>
      <c r="AJ81" s="58">
        <f>+AI81</f>
        <v>2.4512220842000012</v>
      </c>
      <c r="AK81" s="65"/>
      <c r="AL81" s="66">
        <f>AI81-V81</f>
        <v>5.3100000000000147E-2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1.7788499999999998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0.61927208420000124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1.83195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0.61927208420000124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0.49527780247434594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0.17242134918418348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0.50020195869172146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0.16908818989598259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0.799999999999997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47.1</v>
      </c>
      <c r="M84" s="61">
        <v>25.85</v>
      </c>
      <c r="N84" s="58">
        <f>+L84*I84</f>
        <v>1.6733932222222221</v>
      </c>
      <c r="O84" s="58">
        <f>+N84*$O$42</f>
        <v>1.6733932222222221</v>
      </c>
      <c r="P84" s="58">
        <f>+M84*J84</f>
        <v>0.41175220370370363</v>
      </c>
      <c r="Q84" s="58">
        <f>+O84-P84</f>
        <v>1.2616410185185185</v>
      </c>
      <c r="R84" s="58"/>
      <c r="S84" s="58"/>
      <c r="T84" s="58">
        <f>$K84*$C$39</f>
        <v>0.29399999999999998</v>
      </c>
      <c r="U84" s="82">
        <f>+V84-SUM(Q88:T88)</f>
        <v>4.7237092209742482</v>
      </c>
      <c r="V84" s="62">
        <v>10.983373479492766</v>
      </c>
      <c r="W84" s="58">
        <f>+V84</f>
        <v>10.983373479492766</v>
      </c>
      <c r="X84" s="63"/>
      <c r="Y84" s="60">
        <f>+$H$33</f>
        <v>47.1</v>
      </c>
      <c r="Z84" s="61">
        <f>+$H$34</f>
        <v>22.31</v>
      </c>
      <c r="AA84" s="64">
        <f>+Y84*I84</f>
        <v>1.6733932222222221</v>
      </c>
      <c r="AB84" s="58">
        <f>+AA84*$AB$42</f>
        <v>1.6733932222222221</v>
      </c>
      <c r="AC84" s="64">
        <f>+Z84*J84</f>
        <v>0.35536524814814807</v>
      </c>
      <c r="AD84" s="64">
        <f>+AB84-AC84</f>
        <v>1.3180279740740741</v>
      </c>
      <c r="AE84" s="64"/>
      <c r="AF84" s="64"/>
      <c r="AG84" s="58">
        <f>$K84*$H$39</f>
        <v>0.29399999999999998</v>
      </c>
      <c r="AH84" s="83">
        <f>U84*$AC$38</f>
        <v>4.7237092209742482</v>
      </c>
      <c r="AI84" s="62">
        <f>SUM(AD88:AH88)</f>
        <v>11.066054035048321</v>
      </c>
      <c r="AJ84" s="58">
        <f>+AI84</f>
        <v>11.066054035048321</v>
      </c>
      <c r="AK84" s="65"/>
      <c r="AL84" s="66">
        <f>AI84-V84</f>
        <v>8.2680555555555202E-2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8.1" customHeight="1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61.55</v>
      </c>
      <c r="M85" s="61">
        <v>23.33</v>
      </c>
      <c r="N85" s="58">
        <f>+L85*I85</f>
        <v>2.5863309999999999</v>
      </c>
      <c r="O85" s="58">
        <f>+N85*$O$42</f>
        <v>2.5863309999999999</v>
      </c>
      <c r="P85" s="58">
        <f>+M85*J85</f>
        <v>0.30702280000000004</v>
      </c>
      <c r="Q85" s="58">
        <f>+O85-P85</f>
        <v>2.2793082</v>
      </c>
      <c r="R85" s="58"/>
      <c r="S85" s="58"/>
      <c r="T85" s="58"/>
      <c r="U85" s="58"/>
      <c r="V85" s="62">
        <v>10.983373479492766</v>
      </c>
      <c r="W85" s="58">
        <f>+V85</f>
        <v>10.983373479492766</v>
      </c>
      <c r="X85" s="63"/>
      <c r="Y85" s="60">
        <f>+$H$37</f>
        <v>61.55</v>
      </c>
      <c r="Z85" s="61">
        <f>+$H$35</f>
        <v>21.87</v>
      </c>
      <c r="AA85" s="64">
        <f>+Y85*I85</f>
        <v>2.5863309999999999</v>
      </c>
      <c r="AB85" s="58">
        <f>+AA85*$AB$42</f>
        <v>2.5863309999999999</v>
      </c>
      <c r="AC85" s="64">
        <f>+Z85*J85</f>
        <v>0.28780920000000004</v>
      </c>
      <c r="AD85" s="64">
        <f>+AB85-AC85</f>
        <v>2.2985218000000001</v>
      </c>
      <c r="AE85" s="64"/>
      <c r="AF85" s="64"/>
      <c r="AG85" s="58"/>
      <c r="AH85" s="64"/>
      <c r="AI85" s="62">
        <f>+AI84</f>
        <v>11.066054035048321</v>
      </c>
      <c r="AJ85" s="58">
        <f>+AI85</f>
        <v>11.066054035048321</v>
      </c>
      <c r="AK85" s="65"/>
      <c r="AL85" s="66">
        <f>AI85-V85</f>
        <v>8.2680555555555202E-2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53.533333333333331</v>
      </c>
      <c r="M87" s="61">
        <v>25.85</v>
      </c>
      <c r="N87" s="58">
        <f>+L87*I87</f>
        <v>0.9635999999999999</v>
      </c>
      <c r="O87" s="58">
        <f>+N87*$O$42</f>
        <v>0.9635999999999999</v>
      </c>
      <c r="P87" s="58">
        <f>+M87*J87</f>
        <v>5.1699999999999961E-2</v>
      </c>
      <c r="Q87" s="58">
        <f>+O87-P87</f>
        <v>0.91189999999999993</v>
      </c>
      <c r="R87" s="58"/>
      <c r="S87" s="58"/>
      <c r="T87" s="58"/>
      <c r="U87" s="58"/>
      <c r="V87" s="62"/>
      <c r="W87" s="58"/>
      <c r="X87" s="63"/>
      <c r="Y87" s="60">
        <f>+$H$36</f>
        <v>53.533333333333331</v>
      </c>
      <c r="Z87" s="61">
        <f>+$H$34</f>
        <v>22.31</v>
      </c>
      <c r="AA87" s="64">
        <f>+Y87*I87</f>
        <v>0.9635999999999999</v>
      </c>
      <c r="AB87" s="58">
        <f>+AA87*$AB$42</f>
        <v>0.9635999999999999</v>
      </c>
      <c r="AC87" s="64">
        <f>+Z87*J87</f>
        <v>4.4619999999999958E-2</v>
      </c>
      <c r="AD87" s="64">
        <f>+AB87-AC87</f>
        <v>0.91897999999999991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5.965664258518518</v>
      </c>
      <c r="R88" s="79">
        <f>SUM(R84:R87)</f>
        <v>0</v>
      </c>
      <c r="S88" s="79">
        <f>SUM(S84:S87)</f>
        <v>0</v>
      </c>
      <c r="T88" s="79">
        <f>SUM(T84:T87)</f>
        <v>0.29399999999999998</v>
      </c>
      <c r="U88" s="79">
        <f>SUM(U84:U87)</f>
        <v>4.7237092209742482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6.0483448140740741</v>
      </c>
      <c r="AE88" s="79">
        <f>SUM(AE84:AE87)</f>
        <v>0</v>
      </c>
      <c r="AF88" s="79">
        <f>SUM(AF84:AF87)</f>
        <v>0</v>
      </c>
      <c r="AG88" s="79">
        <f>SUM(AG84:AG87)</f>
        <v>0.29399999999999998</v>
      </c>
      <c r="AH88" s="79">
        <f>SUM(AH84:AH87)</f>
        <v>4.7237092209742482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1.3217153964943416</v>
      </c>
      <c r="R89" s="67">
        <f>+R88/$V$66</f>
        <v>0</v>
      </c>
      <c r="S89" s="67">
        <f>+S88/$V$66</f>
        <v>0</v>
      </c>
      <c r="T89" s="67">
        <f>+T88/$V$66</f>
        <v>6.5136807860829121E-2</v>
      </c>
      <c r="U89" s="67">
        <f>+U88/$V$66</f>
        <v>1.0465555779490696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1.3242403774468885</v>
      </c>
      <c r="AE89" s="67">
        <f>+AE88/$AI$66</f>
        <v>0</v>
      </c>
      <c r="AF89" s="67">
        <f>+AF88/$AI$66</f>
        <v>0</v>
      </c>
      <c r="AG89" s="67">
        <f>+AG88/$AI$66</f>
        <v>6.4369126254748124E-2</v>
      </c>
      <c r="AH89" s="67">
        <f>+AH88/$AI$66</f>
        <v>1.0342212082843856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46.1</v>
      </c>
      <c r="M90" s="61">
        <v>25.85</v>
      </c>
      <c r="N90" s="58">
        <f>+L90*I90</f>
        <v>2.2128000000000001</v>
      </c>
      <c r="O90" s="58">
        <f>+N90*$O$42</f>
        <v>2.2128000000000001</v>
      </c>
      <c r="P90" s="58">
        <f>+M90*J90</f>
        <v>0.38774999999999998</v>
      </c>
      <c r="Q90" s="58">
        <f>+O90-P90</f>
        <v>1.8250500000000001</v>
      </c>
      <c r="R90" s="58"/>
      <c r="S90" s="58"/>
      <c r="T90" s="58">
        <f>$K90*$C$38</f>
        <v>0.48840000000000006</v>
      </c>
      <c r="U90" s="82">
        <f>+V90-SUM(Q95:T95)</f>
        <v>0.98000193200500085</v>
      </c>
      <c r="V90" s="62">
        <v>4.666746932005001</v>
      </c>
      <c r="W90" s="58">
        <f>+V90</f>
        <v>4.666746932005001</v>
      </c>
      <c r="X90" s="63"/>
      <c r="Y90" s="60">
        <f>+$I$33</f>
        <v>46.1</v>
      </c>
      <c r="Z90" s="61">
        <f>+$H$34</f>
        <v>22.31</v>
      </c>
      <c r="AA90" s="64">
        <f>+Y90*I90</f>
        <v>2.2128000000000001</v>
      </c>
      <c r="AB90" s="58">
        <f>+AA90*$AB$42</f>
        <v>2.2128000000000001</v>
      </c>
      <c r="AC90" s="64">
        <f>+Z90*J90</f>
        <v>0.33464999999999995</v>
      </c>
      <c r="AD90" s="64">
        <f>+AB90-AC90</f>
        <v>1.8781500000000002</v>
      </c>
      <c r="AE90" s="64"/>
      <c r="AF90" s="64"/>
      <c r="AG90" s="58">
        <f>$K90*$H$38</f>
        <v>0.48840000000000006</v>
      </c>
      <c r="AH90" s="83">
        <f>U90*$AC$38</f>
        <v>0.98000193200500085</v>
      </c>
      <c r="AI90" s="62">
        <f>SUM(AD95:AH95)</f>
        <v>4.7241169320050007</v>
      </c>
      <c r="AJ90" s="58">
        <f>+AI90</f>
        <v>4.7241169320050007</v>
      </c>
      <c r="AK90" s="65"/>
      <c r="AL90" s="66">
        <f>AI90-V90</f>
        <v>5.7369999999999699E-2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61.55</v>
      </c>
      <c r="M91" s="61">
        <v>23.33</v>
      </c>
      <c r="N91" s="58">
        <f>+L91*I91</f>
        <v>0.55394999999999994</v>
      </c>
      <c r="O91" s="58">
        <f>+N91*$O$42</f>
        <v>0.55394999999999994</v>
      </c>
      <c r="P91" s="58">
        <f>+M91*J91</f>
        <v>1.1664999999999969E-2</v>
      </c>
      <c r="Q91" s="58">
        <f>+O91-P91</f>
        <v>0.54228500000000002</v>
      </c>
      <c r="R91" s="58"/>
      <c r="S91" s="58"/>
      <c r="T91" s="58">
        <f>$K91*$C$38</f>
        <v>0.12580000000000002</v>
      </c>
      <c r="U91" s="58"/>
      <c r="V91" s="62"/>
      <c r="W91" s="58"/>
      <c r="X91" s="63"/>
      <c r="Y91" s="60">
        <f>+$H$37</f>
        <v>61.55</v>
      </c>
      <c r="Z91" s="61">
        <f>+$H$35</f>
        <v>21.87</v>
      </c>
      <c r="AA91" s="64">
        <f>+Y91*I91</f>
        <v>0.55394999999999994</v>
      </c>
      <c r="AB91" s="58">
        <f>+AA91*$AB$42</f>
        <v>0.55394999999999994</v>
      </c>
      <c r="AC91" s="64">
        <f>+Z91*J91</f>
        <v>1.0934999999999973E-2</v>
      </c>
      <c r="AD91" s="64">
        <f>+AB91-AC91</f>
        <v>0.54301500000000003</v>
      </c>
      <c r="AE91" s="64"/>
      <c r="AF91" s="64"/>
      <c r="AG91" s="58">
        <f>$K91*$H$38</f>
        <v>0.12580000000000002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47.1</v>
      </c>
      <c r="M92" s="61">
        <v>25.85</v>
      </c>
      <c r="N92" s="58">
        <f>+L92*I92</f>
        <v>0.11775000000000001</v>
      </c>
      <c r="O92" s="58">
        <f>+N92*$O$42</f>
        <v>0.11775000000000001</v>
      </c>
      <c r="P92" s="58">
        <f>+M92*J92</f>
        <v>2.5850000000000001E-2</v>
      </c>
      <c r="Q92" s="58">
        <f>+O92-P92</f>
        <v>9.1900000000000009E-2</v>
      </c>
      <c r="R92" s="58"/>
      <c r="S92" s="58"/>
      <c r="T92" s="58"/>
      <c r="U92" s="58"/>
      <c r="V92" s="62"/>
      <c r="W92" s="58"/>
      <c r="X92" s="63"/>
      <c r="Y92" s="60">
        <f>+$H$33</f>
        <v>47.1</v>
      </c>
      <c r="Z92" s="61">
        <f>+$H$34</f>
        <v>22.31</v>
      </c>
      <c r="AA92" s="64">
        <f>+Y92*I92</f>
        <v>0.11775000000000001</v>
      </c>
      <c r="AB92" s="58">
        <f>+AA92*$AB$42</f>
        <v>0.11775000000000001</v>
      </c>
      <c r="AC92" s="64">
        <f>+Z92*J92</f>
        <v>2.231E-2</v>
      </c>
      <c r="AD92" s="64">
        <f>+AB92-AC92</f>
        <v>9.5440000000000011E-2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0.38440999999999997</v>
      </c>
      <c r="O93" s="58">
        <f>+N93*$O$42</f>
        <v>0.38440999999999997</v>
      </c>
      <c r="P93" s="58"/>
      <c r="Q93" s="58">
        <f>+O93-P93</f>
        <v>0.38440999999999997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0.38440999999999997</v>
      </c>
      <c r="AB93" s="58">
        <f>+AA93*$AB$42</f>
        <v>0.38440999999999997</v>
      </c>
      <c r="AC93" s="58"/>
      <c r="AD93" s="58">
        <f>+AB93-AC93</f>
        <v>0.38440999999999997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3.0725449999999999</v>
      </c>
      <c r="R95" s="79">
        <f>SUM(R90:R94)</f>
        <v>0</v>
      </c>
      <c r="S95" s="79">
        <f>SUM(S90:S94)</f>
        <v>0</v>
      </c>
      <c r="T95" s="79">
        <f>SUM(T90:T94)</f>
        <v>0.61420000000000008</v>
      </c>
      <c r="U95" s="79">
        <f>SUM(U90:U94)</f>
        <v>0.98000193200500085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3.129915</v>
      </c>
      <c r="AE95" s="79">
        <f>SUM(AE90:AE94)</f>
        <v>0</v>
      </c>
      <c r="AF95" s="79">
        <f>SUM(AF90:AF94)</f>
        <v>0</v>
      </c>
      <c r="AG95" s="79">
        <f>SUM(AG90:AG94)</f>
        <v>0.61420000000000008</v>
      </c>
      <c r="AH95" s="79">
        <f>SUM(AH90:AH94)</f>
        <v>0.98000193200500085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46.1</v>
      </c>
      <c r="M96" s="61">
        <v>25.85</v>
      </c>
      <c r="N96" s="58">
        <f>+L96*I96</f>
        <v>2.2128000000000001</v>
      </c>
      <c r="O96" s="58">
        <f>+N96*$O$42</f>
        <v>2.2128000000000001</v>
      </c>
      <c r="P96" s="58">
        <f>+M96*J96</f>
        <v>0.41360000000000002</v>
      </c>
      <c r="Q96" s="58">
        <f>+O96-P96</f>
        <v>1.7992000000000001</v>
      </c>
      <c r="R96" s="58"/>
      <c r="S96" s="58"/>
      <c r="T96" s="58">
        <f>$K96*$C$38</f>
        <v>0.47360000000000002</v>
      </c>
      <c r="U96" s="82">
        <f>+V96-SUM(Q101:T101)</f>
        <v>0.96325443200500072</v>
      </c>
      <c r="V96" s="62">
        <v>4.6093494320050006</v>
      </c>
      <c r="W96" s="58">
        <f>+V96</f>
        <v>4.6093494320050006</v>
      </c>
      <c r="X96" s="63"/>
      <c r="Y96" s="60">
        <f>+$I$33</f>
        <v>46.1</v>
      </c>
      <c r="Z96" s="61">
        <f>+$H$34</f>
        <v>22.31</v>
      </c>
      <c r="AA96" s="64">
        <f>+Y96*I96</f>
        <v>2.2128000000000001</v>
      </c>
      <c r="AB96" s="58">
        <f>+AA96*$AB$42</f>
        <v>2.2128000000000001</v>
      </c>
      <c r="AC96" s="64">
        <f>+Z96*J96</f>
        <v>0.35696</v>
      </c>
      <c r="AD96" s="64">
        <f>+AB96-AC96</f>
        <v>1.8558400000000002</v>
      </c>
      <c r="AE96" s="64"/>
      <c r="AF96" s="64"/>
      <c r="AG96" s="58">
        <f>$K96*$H$38</f>
        <v>0.47360000000000002</v>
      </c>
      <c r="AH96" s="83">
        <f>U96*$AC$38</f>
        <v>0.96325443200500072</v>
      </c>
      <c r="AI96" s="62">
        <f>SUM(AD101:AH101)</f>
        <v>4.6702594320050004</v>
      </c>
      <c r="AJ96" s="58">
        <f>+AI96</f>
        <v>4.6702594320050004</v>
      </c>
      <c r="AK96" s="65"/>
      <c r="AL96" s="66">
        <f>AI96-V96</f>
        <v>6.0909999999999798E-2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61.55</v>
      </c>
      <c r="M97" s="61">
        <v>23.33</v>
      </c>
      <c r="N97" s="58">
        <f>+L97*I97</f>
        <v>0.55394999999999994</v>
      </c>
      <c r="O97" s="58">
        <f>+N97*$O$42</f>
        <v>0.55394999999999994</v>
      </c>
      <c r="P97" s="58">
        <f>+M97*J97</f>
        <v>1.1664999999999969E-2</v>
      </c>
      <c r="Q97" s="58">
        <f>+O97-P97</f>
        <v>0.54228500000000002</v>
      </c>
      <c r="R97" s="58"/>
      <c r="S97" s="58"/>
      <c r="T97" s="58">
        <f>$K97*$C$38</f>
        <v>0.12580000000000002</v>
      </c>
      <c r="U97" s="58"/>
      <c r="V97" s="62"/>
      <c r="W97" s="58"/>
      <c r="X97" s="63"/>
      <c r="Y97" s="60">
        <f>+$H$37</f>
        <v>61.55</v>
      </c>
      <c r="Z97" s="61">
        <f>+$H$35</f>
        <v>21.87</v>
      </c>
      <c r="AA97" s="64">
        <f>+Y97*I97</f>
        <v>0.55394999999999994</v>
      </c>
      <c r="AB97" s="58">
        <f>+AA97*$AB$42</f>
        <v>0.55394999999999994</v>
      </c>
      <c r="AC97" s="64">
        <f>+Z97*J97</f>
        <v>1.0934999999999973E-2</v>
      </c>
      <c r="AD97" s="64">
        <f>+AB97-AC97</f>
        <v>0.54301500000000003</v>
      </c>
      <c r="AE97" s="64"/>
      <c r="AF97" s="64"/>
      <c r="AG97" s="58">
        <f>$K97*$H$38</f>
        <v>0.12580000000000002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47.1</v>
      </c>
      <c r="M98" s="61">
        <v>25.85</v>
      </c>
      <c r="N98" s="58">
        <f>+L98*I98</f>
        <v>0.11775000000000001</v>
      </c>
      <c r="O98" s="58">
        <f>+N98*$O$42</f>
        <v>0.11775000000000001</v>
      </c>
      <c r="P98" s="58">
        <f>+M98*J98</f>
        <v>2.5850000000000001E-2</v>
      </c>
      <c r="Q98" s="58">
        <f>+O98-P98</f>
        <v>9.1900000000000009E-2</v>
      </c>
      <c r="R98" s="58"/>
      <c r="S98" s="58"/>
      <c r="T98" s="58"/>
      <c r="U98" s="58"/>
      <c r="V98" s="62"/>
      <c r="W98" s="58"/>
      <c r="X98" s="63"/>
      <c r="Y98" s="60">
        <f>+$H$33</f>
        <v>47.1</v>
      </c>
      <c r="Z98" s="61">
        <f>+$H$34</f>
        <v>22.31</v>
      </c>
      <c r="AA98" s="64">
        <f>+Y98*I98</f>
        <v>0.11775000000000001</v>
      </c>
      <c r="AB98" s="58">
        <f>+AA98*$AB$42</f>
        <v>0.11775000000000001</v>
      </c>
      <c r="AC98" s="64">
        <f>+Z98*J98</f>
        <v>2.231E-2</v>
      </c>
      <c r="AD98" s="64">
        <f>+AB98-AC98</f>
        <v>9.5440000000000011E-2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0.38440999999999997</v>
      </c>
      <c r="O99" s="58">
        <f>+N99*$O$42</f>
        <v>0.38440999999999997</v>
      </c>
      <c r="P99" s="58"/>
      <c r="Q99" s="58">
        <f>+O99-P99</f>
        <v>0.38440999999999997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0.38440999999999997</v>
      </c>
      <c r="AB99" s="58">
        <f>+AA99*$AB$42</f>
        <v>0.38440999999999997</v>
      </c>
      <c r="AC99" s="58"/>
      <c r="AD99" s="58">
        <f>+AB99-AC99</f>
        <v>0.38440999999999997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3.0466949999999997</v>
      </c>
      <c r="R101" s="79">
        <f>SUM(R96:R100)</f>
        <v>0</v>
      </c>
      <c r="S101" s="79">
        <f>SUM(S96:S100)</f>
        <v>0</v>
      </c>
      <c r="T101" s="79">
        <f>SUM(T96:T100)</f>
        <v>0.59940000000000004</v>
      </c>
      <c r="U101" s="79">
        <f>SUM(U96:U100)</f>
        <v>0.96325443200500072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3.107605</v>
      </c>
      <c r="AE101" s="79">
        <f>SUM(AE96:AE100)</f>
        <v>0</v>
      </c>
      <c r="AF101" s="79">
        <f>SUM(AF96:AF100)</f>
        <v>0</v>
      </c>
      <c r="AG101" s="79">
        <f>SUM(AG96:AG100)</f>
        <v>0.59940000000000004</v>
      </c>
      <c r="AH101" s="79">
        <f>SUM(AH96:AH100)</f>
        <v>0.96325443200500072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47.1</v>
      </c>
      <c r="M102" s="61">
        <v>25.85</v>
      </c>
      <c r="N102" s="58">
        <f>+L102*I102</f>
        <v>0.30250722259615387</v>
      </c>
      <c r="O102" s="58">
        <f>+N102*$O$42</f>
        <v>0.30250722259615387</v>
      </c>
      <c r="P102" s="58">
        <f>+M102*J102</f>
        <v>5.0734726201923069E-2</v>
      </c>
      <c r="Q102" s="58">
        <f>+O102-P102</f>
        <v>0.25177249639423083</v>
      </c>
      <c r="R102" s="58"/>
      <c r="S102" s="58"/>
      <c r="T102" s="58"/>
      <c r="U102" s="82">
        <f>+V102-SUM(Q106:T106)</f>
        <v>5.8880448410025981</v>
      </c>
      <c r="V102" s="62">
        <v>12.443448334845741</v>
      </c>
      <c r="W102" s="58">
        <f>+V102</f>
        <v>12.443448334845741</v>
      </c>
      <c r="X102" s="63"/>
      <c r="Y102" s="60">
        <f>+$H$33</f>
        <v>47.1</v>
      </c>
      <c r="Z102" s="61">
        <f>+$H$34</f>
        <v>22.31</v>
      </c>
      <c r="AA102" s="64">
        <f>+Y102*I102</f>
        <v>0.30250722259615387</v>
      </c>
      <c r="AB102" s="58">
        <f>+AA102*$AB$42</f>
        <v>0.30250722259615387</v>
      </c>
      <c r="AC102" s="64">
        <f>+Z102*J102</f>
        <v>4.3786914567307676E-2</v>
      </c>
      <c r="AD102" s="64">
        <f>+AB102-AC102</f>
        <v>0.25872030802884621</v>
      </c>
      <c r="AE102" s="64"/>
      <c r="AF102" s="64"/>
      <c r="AG102" s="58"/>
      <c r="AH102" s="83">
        <f>U102*$AC$38</f>
        <v>5.8880448410025981</v>
      </c>
      <c r="AI102" s="62">
        <f>SUM(AD106:AH106)</f>
        <v>12.455360146480357</v>
      </c>
      <c r="AJ102" s="58">
        <f>+AI102</f>
        <v>12.455360146480357</v>
      </c>
      <c r="AK102" s="65"/>
      <c r="AL102" s="66">
        <f>AI102-V102</f>
        <v>1.1911811634616853E-2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54.390624999999993</v>
      </c>
      <c r="M103" s="61">
        <v>23.33</v>
      </c>
      <c r="N103" s="58">
        <f>+L103*I103</f>
        <v>4.8888046575365154</v>
      </c>
      <c r="O103" s="58">
        <f>+N103*$O$42</f>
        <v>4.8888046575365154</v>
      </c>
      <c r="P103" s="58">
        <f>+M103*J103</f>
        <v>7.9322000000000004E-2</v>
      </c>
      <c r="Q103" s="58">
        <f>+O103-P103</f>
        <v>4.809482657536515</v>
      </c>
      <c r="R103" s="58"/>
      <c r="S103" s="58"/>
      <c r="T103" s="58"/>
      <c r="U103" s="58"/>
      <c r="V103" s="62"/>
      <c r="W103" s="58"/>
      <c r="X103" s="63"/>
      <c r="Y103" s="60">
        <f>L103+$K$37</f>
        <v>54.390624999999993</v>
      </c>
      <c r="Z103" s="61">
        <f>+$H$35</f>
        <v>21.87</v>
      </c>
      <c r="AA103" s="64">
        <f>+Y103*I103</f>
        <v>4.8888046575365154</v>
      </c>
      <c r="AB103" s="58">
        <f>+AA103*$AB$42</f>
        <v>4.8888046575365154</v>
      </c>
      <c r="AC103" s="64">
        <f>+Z103*J103</f>
        <v>7.4358000000000007E-2</v>
      </c>
      <c r="AD103" s="64">
        <f>+AB103-AC103</f>
        <v>4.8144466575365152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5.0612551539307455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5.8880448410025981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5.0731669655653615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5.8880448410025981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47.1</v>
      </c>
      <c r="M107" s="61">
        <v>25.85</v>
      </c>
      <c r="N107" s="58">
        <f>+L107*I107</f>
        <v>5.291916218181818</v>
      </c>
      <c r="O107" s="58">
        <f>+N107*$O$42</f>
        <v>5.291916218181818</v>
      </c>
      <c r="P107" s="58">
        <f>+M107*J107</f>
        <v>0.8880743999999996</v>
      </c>
      <c r="Q107" s="58">
        <f>+O107-P107</f>
        <v>4.4038418181818182</v>
      </c>
      <c r="R107" s="58"/>
      <c r="S107" s="58"/>
      <c r="T107" s="58"/>
      <c r="U107" s="82">
        <f>+V107-SUM(Q113:T113)</f>
        <v>3.4007599853083459</v>
      </c>
      <c r="V107" s="62">
        <v>13.202915006233399</v>
      </c>
      <c r="W107" s="58">
        <f>+V107</f>
        <v>13.202915006233399</v>
      </c>
      <c r="X107" s="63"/>
      <c r="Y107" s="60">
        <f>+$H$33</f>
        <v>47.1</v>
      </c>
      <c r="Z107" s="61">
        <f>+$H$34</f>
        <v>22.31</v>
      </c>
      <c r="AA107" s="64">
        <f>+Y107*I107</f>
        <v>5.291916218181818</v>
      </c>
      <c r="AB107" s="58">
        <f>+AA107*$AB$42</f>
        <v>5.291916218181818</v>
      </c>
      <c r="AC107" s="64">
        <f>+Z107*J107</f>
        <v>0.76645802181818146</v>
      </c>
      <c r="AD107" s="64">
        <f>+AB107-AC107</f>
        <v>4.5254581963636369</v>
      </c>
      <c r="AE107" s="64"/>
      <c r="AF107" s="64"/>
      <c r="AG107" s="58"/>
      <c r="AH107" s="83">
        <f>U107*$AC$38</f>
        <v>3.4007599853083459</v>
      </c>
      <c r="AI107" s="62">
        <f>SUM(AD113:AH113)</f>
        <v>13.388368248360045</v>
      </c>
      <c r="AJ107" s="58">
        <f>+AI107</f>
        <v>13.388368248360045</v>
      </c>
      <c r="AK107" s="65"/>
      <c r="AL107" s="66">
        <f>AI107-V107</f>
        <v>0.1854532421266466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47.1</v>
      </c>
      <c r="M108" s="61">
        <v>25.85</v>
      </c>
      <c r="N108" s="58">
        <f>+L108*I108</f>
        <v>2.4036548846896548</v>
      </c>
      <c r="O108" s="58">
        <f>+N108*$O$42</f>
        <v>2.4036548846896548</v>
      </c>
      <c r="P108" s="58">
        <f>+M108*J108</f>
        <v>0.46615337089655146</v>
      </c>
      <c r="Q108" s="58">
        <f>+O108-P108</f>
        <v>1.9375015137931033</v>
      </c>
      <c r="R108" s="58"/>
      <c r="S108" s="58"/>
      <c r="T108" s="58"/>
      <c r="U108" s="58"/>
      <c r="V108" s="62"/>
      <c r="W108" s="58"/>
      <c r="X108" s="63"/>
      <c r="Y108" s="60">
        <f>+$H$33</f>
        <v>47.1</v>
      </c>
      <c r="Z108" s="61">
        <f>+$H$34</f>
        <v>22.31</v>
      </c>
      <c r="AA108" s="64">
        <f>+Y108*I108</f>
        <v>2.4036548846896548</v>
      </c>
      <c r="AB108" s="58">
        <f>+AA108*$AB$42</f>
        <v>2.4036548846896548</v>
      </c>
      <c r="AC108" s="64">
        <f>+Z108*J108</f>
        <v>0.40231650695172383</v>
      </c>
      <c r="AD108" s="64">
        <f>+AB108-AC108</f>
        <v>2.0013383777379312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0.68500329000000004</v>
      </c>
      <c r="M109" s="61"/>
      <c r="N109" s="58"/>
      <c r="O109" s="58"/>
      <c r="P109" s="58"/>
      <c r="Q109" s="58">
        <f>H109*L109</f>
        <v>0.68500329000000004</v>
      </c>
      <c r="R109" s="58"/>
      <c r="S109" s="58"/>
      <c r="T109" s="58"/>
      <c r="U109" s="58"/>
      <c r="V109" s="62"/>
      <c r="W109" s="58"/>
      <c r="X109" s="63"/>
      <c r="Y109" s="60">
        <f>$Q$39</f>
        <v>0.68500329000000004</v>
      </c>
      <c r="Z109" s="61"/>
      <c r="AA109" s="64"/>
      <c r="AB109" s="58"/>
      <c r="AC109" s="64"/>
      <c r="AD109" s="64">
        <f>H109*Y109</f>
        <v>0.68500329000000004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7.0263466219749215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3.4007599853083459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7.2117998641015681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3.4007599853083459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47.1</v>
      </c>
      <c r="M114" s="61">
        <v>25.85</v>
      </c>
      <c r="N114" s="58">
        <f>+L114*I114</f>
        <v>0.28260000000000002</v>
      </c>
      <c r="O114" s="58">
        <f>+N114*$O$42</f>
        <v>0.28260000000000002</v>
      </c>
      <c r="P114" s="58">
        <f>+M114*J114</f>
        <v>7.7550000000000008E-2</v>
      </c>
      <c r="Q114" s="58">
        <f>+O114-P114</f>
        <v>0.20505000000000001</v>
      </c>
      <c r="R114" s="58"/>
      <c r="S114" s="58"/>
      <c r="T114" s="58"/>
      <c r="U114" s="82">
        <f>+V114-SUM(Q119:T119)</f>
        <v>7.7044212346770404</v>
      </c>
      <c r="V114" s="62">
        <v>16.312009027623901</v>
      </c>
      <c r="W114" s="58">
        <f>+V114</f>
        <v>16.312009027623901</v>
      </c>
      <c r="X114" s="63"/>
      <c r="Y114" s="60">
        <f>+$H$33</f>
        <v>47.1</v>
      </c>
      <c r="Z114" s="61">
        <f>+$H$34</f>
        <v>22.31</v>
      </c>
      <c r="AA114" s="64">
        <f>+Y114*I114</f>
        <v>0.28260000000000002</v>
      </c>
      <c r="AB114" s="58">
        <f>+AA114*$AB$42</f>
        <v>0.28260000000000002</v>
      </c>
      <c r="AC114" s="64">
        <f>+Z114*J114</f>
        <v>6.6930000000000003E-2</v>
      </c>
      <c r="AD114" s="64">
        <f>+AB114-AC114</f>
        <v>0.21567000000000003</v>
      </c>
      <c r="AE114" s="64"/>
      <c r="AF114" s="64"/>
      <c r="AG114" s="58"/>
      <c r="AH114" s="83">
        <f>U114*$AC$38</f>
        <v>7.7044212346770404</v>
      </c>
      <c r="AI114" s="62">
        <f>SUM(AD119:AH119)</f>
        <v>16.344380027623902</v>
      </c>
      <c r="AJ114" s="58">
        <f>+AI114</f>
        <v>16.344380027623902</v>
      </c>
      <c r="AK114" s="65"/>
      <c r="AL114" s="66">
        <f>AI114-V114</f>
        <v>3.237100000000126E-2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73.359999999999985</v>
      </c>
      <c r="M115" s="61">
        <v>23.33</v>
      </c>
      <c r="N115" s="58">
        <f>+L115*I115</f>
        <v>5.7680159524793764</v>
      </c>
      <c r="O115" s="58">
        <f>+N115*$O$42</f>
        <v>5.7680159524793764</v>
      </c>
      <c r="P115" s="58">
        <f>+M115*J115</f>
        <v>8.165500000000072E-3</v>
      </c>
      <c r="Q115" s="58">
        <f>+O115-P115</f>
        <v>5.7598504524793759</v>
      </c>
      <c r="R115" s="58"/>
      <c r="S115" s="58"/>
      <c r="T115" s="58"/>
      <c r="U115" s="58"/>
      <c r="V115" s="62"/>
      <c r="W115" s="58"/>
      <c r="X115" s="63"/>
      <c r="Y115" s="60">
        <f>$H$44</f>
        <v>73.359999999999985</v>
      </c>
      <c r="Z115" s="61">
        <f>+$H$35</f>
        <v>21.87</v>
      </c>
      <c r="AA115" s="64">
        <f>+Y115*I115</f>
        <v>5.7680159524793764</v>
      </c>
      <c r="AB115" s="58">
        <f>+AA115*$AB$42</f>
        <v>5.7680159524793764</v>
      </c>
      <c r="AC115" s="64">
        <f>+Z115*J115</f>
        <v>7.6545000000000675E-3</v>
      </c>
      <c r="AD115" s="64">
        <f>+AB115-AC115</f>
        <v>5.7603614524793763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47.1</v>
      </c>
      <c r="M116" s="61">
        <v>25.85</v>
      </c>
      <c r="N116" s="58">
        <f>+L116*I116</f>
        <v>1.0832999999999999</v>
      </c>
      <c r="O116" s="58">
        <f>+N116*$O$42</f>
        <v>1.0832999999999999</v>
      </c>
      <c r="P116" s="58">
        <f>+M116*J116</f>
        <v>0.15509999999999996</v>
      </c>
      <c r="Q116" s="58">
        <f>+O116-P116</f>
        <v>0.92819999999999991</v>
      </c>
      <c r="R116" s="58"/>
      <c r="S116" s="58"/>
      <c r="T116" s="58"/>
      <c r="U116" s="58"/>
      <c r="V116" s="62"/>
      <c r="W116" s="58"/>
      <c r="X116" s="63"/>
      <c r="Y116" s="60">
        <f>+$H$33</f>
        <v>47.1</v>
      </c>
      <c r="Z116" s="61">
        <f>+$H$34</f>
        <v>22.31</v>
      </c>
      <c r="AA116" s="64">
        <f>+Y116*I116</f>
        <v>1.0832999999999999</v>
      </c>
      <c r="AB116" s="58">
        <f>+AA116*$AB$42</f>
        <v>1.0832999999999999</v>
      </c>
      <c r="AC116" s="64">
        <f>+Z116*J116</f>
        <v>0.13385999999999995</v>
      </c>
      <c r="AD116" s="64">
        <f>+AB116-AC116</f>
        <v>0.94943999999999995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1.4544873404674863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1.4544873404674863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6.8931004524793753</v>
      </c>
      <c r="R119" s="79">
        <f>SUM(R114:R118)</f>
        <v>0.26</v>
      </c>
      <c r="S119" s="79">
        <f>SUM(S114:S118)</f>
        <v>0</v>
      </c>
      <c r="T119" s="79">
        <f>SUM(T114:T118)</f>
        <v>1.4544873404674863</v>
      </c>
      <c r="U119" s="79">
        <f>SUM(U114:U118)</f>
        <v>7.7044212346770404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6.9254714524793766</v>
      </c>
      <c r="AE119" s="79">
        <f>SUM(AE114:AE118)</f>
        <v>0.26</v>
      </c>
      <c r="AF119" s="79">
        <f>SUM(AF114:AF118)</f>
        <v>0</v>
      </c>
      <c r="AG119" s="79">
        <f>SUM(AG114:AG118)</f>
        <v>1.4544873404674863</v>
      </c>
      <c r="AH119" s="79">
        <f>SUM(AH114:AH118)</f>
        <v>7.7044212346770404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47.1</v>
      </c>
      <c r="M120" s="61">
        <v>25.85</v>
      </c>
      <c r="N120" s="58">
        <f>+L120*I120</f>
        <v>0.28260000000000002</v>
      </c>
      <c r="O120" s="58">
        <f>+N120*$O$42</f>
        <v>0.28260000000000002</v>
      </c>
      <c r="P120" s="58">
        <f>+M120*J120</f>
        <v>7.7550000000000008E-2</v>
      </c>
      <c r="Q120" s="58">
        <f>+O120-P120</f>
        <v>0.20505000000000001</v>
      </c>
      <c r="R120" s="58"/>
      <c r="S120" s="58"/>
      <c r="T120" s="58"/>
      <c r="U120" s="82">
        <f>+V120-SUM(Q125:T125)</f>
        <v>7.696990628492312</v>
      </c>
      <c r="V120" s="62">
        <v>16.151898172695851</v>
      </c>
      <c r="W120" s="58">
        <f>+V120</f>
        <v>16.151898172695851</v>
      </c>
      <c r="X120" s="63"/>
      <c r="Y120" s="60">
        <f>+$H$33</f>
        <v>47.1</v>
      </c>
      <c r="Z120" s="61">
        <f>+$H$34</f>
        <v>22.31</v>
      </c>
      <c r="AA120" s="64">
        <f>+Y120*I120</f>
        <v>0.28260000000000002</v>
      </c>
      <c r="AB120" s="58">
        <f>+AA120*$AB$42</f>
        <v>0.28260000000000002</v>
      </c>
      <c r="AC120" s="64">
        <f>+Z120*J120</f>
        <v>6.6930000000000003E-2</v>
      </c>
      <c r="AD120" s="64">
        <f>+AB120-AC120</f>
        <v>0.21567000000000003</v>
      </c>
      <c r="AE120" s="64"/>
      <c r="AF120" s="64"/>
      <c r="AG120" s="58"/>
      <c r="AH120" s="83">
        <f>U120*$AC$38</f>
        <v>7.696990628492312</v>
      </c>
      <c r="AI120" s="62">
        <f>SUM(AD125:AH125)</f>
        <v>16.184269172695853</v>
      </c>
      <c r="AJ120" s="58">
        <f>+AI120</f>
        <v>16.184269172695853</v>
      </c>
      <c r="AK120" s="65"/>
      <c r="AL120" s="66">
        <f>AI120-V120</f>
        <v>3.237100000000126E-2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73.359999999999985</v>
      </c>
      <c r="M121" s="61">
        <v>23.33</v>
      </c>
      <c r="N121" s="58">
        <f>+L121*I121</f>
        <v>5.6409671429533992</v>
      </c>
      <c r="O121" s="58">
        <f>+N121*$O$42</f>
        <v>5.6409671429533992</v>
      </c>
      <c r="P121" s="58">
        <f>+M121*J121</f>
        <v>8.165500000000072E-3</v>
      </c>
      <c r="Q121" s="58">
        <f>+O121-P121</f>
        <v>5.6328016429533987</v>
      </c>
      <c r="R121" s="58"/>
      <c r="S121" s="58"/>
      <c r="T121" s="58"/>
      <c r="U121" s="58"/>
      <c r="V121" s="62"/>
      <c r="W121" s="58"/>
      <c r="X121" s="63"/>
      <c r="Y121" s="60">
        <f>$H$44</f>
        <v>73.359999999999985</v>
      </c>
      <c r="Z121" s="61">
        <f>+$H$35</f>
        <v>21.87</v>
      </c>
      <c r="AA121" s="64">
        <f>+Y121*I121</f>
        <v>5.6409671429533992</v>
      </c>
      <c r="AB121" s="58">
        <f>+AA121*$AB$42</f>
        <v>5.6409671429533992</v>
      </c>
      <c r="AC121" s="64">
        <f>+Z121*J121</f>
        <v>7.6545000000000675E-3</v>
      </c>
      <c r="AD121" s="64">
        <f>+AB121-AC121</f>
        <v>5.6333126429533991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47.1</v>
      </c>
      <c r="M122" s="61">
        <v>25.85</v>
      </c>
      <c r="N122" s="58">
        <f>+L122*I122</f>
        <v>1.0832999999999999</v>
      </c>
      <c r="O122" s="58">
        <f>+N122*$O$42</f>
        <v>1.0832999999999999</v>
      </c>
      <c r="P122" s="58">
        <f>+M122*J122</f>
        <v>0.15509999999999996</v>
      </c>
      <c r="Q122" s="58">
        <f>+O122-P122</f>
        <v>0.92819999999999991</v>
      </c>
      <c r="R122" s="58"/>
      <c r="S122" s="58"/>
      <c r="T122" s="58"/>
      <c r="U122" s="58"/>
      <c r="V122" s="62"/>
      <c r="W122" s="58"/>
      <c r="X122" s="63"/>
      <c r="Y122" s="60">
        <f>+$H$33</f>
        <v>47.1</v>
      </c>
      <c r="Z122" s="61">
        <f>+$H$34</f>
        <v>22.31</v>
      </c>
      <c r="AA122" s="64">
        <f>+Y122*I122</f>
        <v>1.0832999999999999</v>
      </c>
      <c r="AB122" s="58">
        <f>+AA122*$AB$42</f>
        <v>1.0832999999999999</v>
      </c>
      <c r="AC122" s="64">
        <f>+Z122*J122</f>
        <v>0.13385999999999995</v>
      </c>
      <c r="AD122" s="64">
        <f>+AB122-AC122</f>
        <v>0.94943999999999995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1.4288559012501409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1.4288559012501409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6.7660516429533981</v>
      </c>
      <c r="R125" s="79">
        <f>SUM(R120:R124)</f>
        <v>0.26</v>
      </c>
      <c r="S125" s="79">
        <f>SUM(S120:S124)</f>
        <v>0</v>
      </c>
      <c r="T125" s="79">
        <f>SUM(T120:T124)</f>
        <v>1.4288559012501409</v>
      </c>
      <c r="U125" s="79">
        <f>SUM(U120:U124)</f>
        <v>7.696990628492312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6.7984226429533994</v>
      </c>
      <c r="AE125" s="79">
        <f>SUM(AE120:AE124)</f>
        <v>0.26</v>
      </c>
      <c r="AF125" s="79">
        <f>SUM(AF120:AF124)</f>
        <v>0</v>
      </c>
      <c r="AG125" s="79">
        <f>SUM(AG120:AG124)</f>
        <v>1.4288559012501409</v>
      </c>
      <c r="AH125" s="79">
        <f>SUM(AH120:AH124)</f>
        <v>7.696990628492312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106.82</v>
      </c>
      <c r="M126" s="61">
        <v>25.85</v>
      </c>
      <c r="N126" s="58">
        <f>+L126*I126</f>
        <v>1.9653210937499999</v>
      </c>
      <c r="O126" s="58">
        <f>+N126*$O$42</f>
        <v>1.9653210937499999</v>
      </c>
      <c r="P126" s="58">
        <f>+M126*J126</f>
        <v>0.19124960937500002</v>
      </c>
      <c r="Q126" s="58">
        <f>+O126-P126</f>
        <v>1.7740714843749998</v>
      </c>
      <c r="R126" s="58"/>
      <c r="S126" s="58"/>
      <c r="T126" s="58"/>
      <c r="U126" s="82">
        <f>+V126-SUM(Q127:T127)</f>
        <v>2.1942875553821031</v>
      </c>
      <c r="V126" s="62">
        <v>3.9683590397571029</v>
      </c>
      <c r="W126" s="58">
        <f>+V126</f>
        <v>3.9683590397571029</v>
      </c>
      <c r="X126" s="63"/>
      <c r="Y126" s="60">
        <f>$H$43</f>
        <v>106.82</v>
      </c>
      <c r="Z126" s="61">
        <f>$H$13</f>
        <v>22.31</v>
      </c>
      <c r="AA126" s="64">
        <f>+Y126*I126</f>
        <v>1.9653210937499999</v>
      </c>
      <c r="AB126" s="58">
        <f>+AA126*$AB$42</f>
        <v>1.9653210937499999</v>
      </c>
      <c r="AC126" s="64">
        <f>+Z126*J126</f>
        <v>0.16505914062499999</v>
      </c>
      <c r="AD126" s="64">
        <f>+AB126-AC126</f>
        <v>1.8002619531249999</v>
      </c>
      <c r="AE126" s="64"/>
      <c r="AF126" s="64"/>
      <c r="AG126" s="58"/>
      <c r="AH126" s="83">
        <f>U126*$AC$38</f>
        <v>2.1942875553821031</v>
      </c>
      <c r="AI126" s="62">
        <f>SUM(AD127:AH127)</f>
        <v>3.9945495085071032</v>
      </c>
      <c r="AJ126" s="58">
        <f>+AI126</f>
        <v>3.9945495085071032</v>
      </c>
      <c r="AK126" s="65"/>
      <c r="AL126" s="66">
        <f>AI126-V126</f>
        <v>2.6190468750000306E-2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1.7740714843749998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2.1942875553821031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1.8002619531249999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2.1942875553821031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47.1</v>
      </c>
      <c r="M128" s="61">
        <v>25.85</v>
      </c>
      <c r="N128" s="58">
        <f>+L128*I128</f>
        <v>0.32969999999999999</v>
      </c>
      <c r="O128" s="58">
        <f>+N128*$O$42</f>
        <v>0.32969999999999999</v>
      </c>
      <c r="P128" s="58">
        <f>+M128*J128</f>
        <v>7.7550000000000008E-2</v>
      </c>
      <c r="Q128" s="58">
        <f>+O128-P128</f>
        <v>0.25214999999999999</v>
      </c>
      <c r="R128" s="58"/>
      <c r="S128" s="58"/>
      <c r="T128" s="58"/>
      <c r="U128" s="82">
        <f>+V128-SUM(Q129:T129)</f>
        <v>1.1112199999999999</v>
      </c>
      <c r="V128" s="62">
        <v>1.3633699999999997</v>
      </c>
      <c r="W128" s="58">
        <f>+V128</f>
        <v>1.3633699999999997</v>
      </c>
      <c r="X128" s="63"/>
      <c r="Y128" s="60">
        <f>$H$33</f>
        <v>47.1</v>
      </c>
      <c r="Z128" s="61">
        <f>$H$34</f>
        <v>22.31</v>
      </c>
      <c r="AA128" s="64">
        <f>+Y128*I128</f>
        <v>0.32969999999999999</v>
      </c>
      <c r="AB128" s="58">
        <f>+AA128*$AB$42</f>
        <v>0.32969999999999999</v>
      </c>
      <c r="AC128" s="64">
        <f>+Z128*J128</f>
        <v>6.6930000000000003E-2</v>
      </c>
      <c r="AD128" s="64">
        <f>+AB128-AC128</f>
        <v>0.26277</v>
      </c>
      <c r="AE128" s="64"/>
      <c r="AF128" s="64"/>
      <c r="AG128" s="64"/>
      <c r="AH128" s="83">
        <f>U128*$AC$38</f>
        <v>1.1112199999999999</v>
      </c>
      <c r="AI128" s="62">
        <f>SUM(AD129:AH129)</f>
        <v>1.3739899999999998</v>
      </c>
      <c r="AJ128" s="58">
        <f>+AI128</f>
        <v>1.3739899999999998</v>
      </c>
      <c r="AK128" s="65"/>
      <c r="AL128" s="66">
        <f>AI128-V128</f>
        <v>1.0620000000000074E-2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0.25214999999999999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1.1112199999999999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0.26277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1.1112199999999999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47.1</v>
      </c>
      <c r="M130" s="61">
        <v>25.85</v>
      </c>
      <c r="N130" s="58">
        <f>+L130*I130</f>
        <v>0.47100000000000003</v>
      </c>
      <c r="O130" s="58">
        <f>+N130*$O$42</f>
        <v>0.47100000000000003</v>
      </c>
      <c r="P130" s="58">
        <f>+M130*J130</f>
        <v>0.10340000000000001</v>
      </c>
      <c r="Q130" s="58">
        <f>+O130-P130</f>
        <v>0.36760000000000004</v>
      </c>
      <c r="R130" s="58"/>
      <c r="S130" s="58"/>
      <c r="T130" s="58"/>
      <c r="U130" s="82">
        <f>+V130-SUM(Q131:T131)</f>
        <v>1.61476</v>
      </c>
      <c r="V130" s="62">
        <v>1.9823599999999999</v>
      </c>
      <c r="W130" s="58">
        <f>+V130</f>
        <v>1.9823599999999999</v>
      </c>
      <c r="X130" s="63"/>
      <c r="Y130" s="60">
        <f>$H$33</f>
        <v>47.1</v>
      </c>
      <c r="Z130" s="61">
        <f>$H$34</f>
        <v>22.31</v>
      </c>
      <c r="AA130" s="64">
        <f>+Y130*I130</f>
        <v>0.47100000000000003</v>
      </c>
      <c r="AB130" s="58">
        <f>+AA130*$AB$42</f>
        <v>0.47100000000000003</v>
      </c>
      <c r="AC130" s="64">
        <f>+Z130*J130</f>
        <v>8.924E-2</v>
      </c>
      <c r="AD130" s="64">
        <f>+AB130-AC130</f>
        <v>0.38176000000000004</v>
      </c>
      <c r="AE130" s="64"/>
      <c r="AF130" s="64"/>
      <c r="AG130" s="64"/>
      <c r="AH130" s="83">
        <f>U130*$AC$38</f>
        <v>1.61476</v>
      </c>
      <c r="AI130" s="62">
        <f>SUM(AD131:AH131)</f>
        <v>1.9965200000000001</v>
      </c>
      <c r="AJ130" s="58">
        <f>+AI130</f>
        <v>1.9965200000000001</v>
      </c>
      <c r="AK130" s="65"/>
      <c r="AL130" s="66">
        <f>AI130-V130</f>
        <v>1.4160000000000172E-2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0.36760000000000004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1.61476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0.38176000000000004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1.61476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47.6</v>
      </c>
      <c r="M132" s="61">
        <v>25.85</v>
      </c>
      <c r="N132" s="58">
        <f>+L132*I132</f>
        <v>9.1392000000000007</v>
      </c>
      <c r="O132" s="58">
        <f>+N132*$O$42</f>
        <v>9.1392000000000007</v>
      </c>
      <c r="P132" s="58">
        <f>+M132*J132</f>
        <v>4.0326000000000004</v>
      </c>
      <c r="Q132" s="58">
        <f>+O132-P132</f>
        <v>5.1066000000000003</v>
      </c>
      <c r="R132" s="58"/>
      <c r="S132" s="58"/>
      <c r="T132" s="58"/>
      <c r="U132" s="82">
        <f>+V132-SUM(Q136:T136)</f>
        <v>5.1290622945688682</v>
      </c>
      <c r="V132" s="62">
        <v>30.025662294568868</v>
      </c>
      <c r="W132" s="58">
        <f>+V132</f>
        <v>30.025662294568868</v>
      </c>
      <c r="X132" s="63"/>
      <c r="Y132" s="60">
        <f>$H$32</f>
        <v>47.6</v>
      </c>
      <c r="Z132" s="61">
        <f>$H$34</f>
        <v>22.31</v>
      </c>
      <c r="AA132" s="64">
        <f>+Y132*I132</f>
        <v>9.1392000000000007</v>
      </c>
      <c r="AB132" s="58">
        <f>+AA132*$AB$42</f>
        <v>9.1392000000000007</v>
      </c>
      <c r="AC132" s="64">
        <f>+Z132*J132</f>
        <v>3.4803599999999997</v>
      </c>
      <c r="AD132" s="64">
        <f>+AB132-AC132</f>
        <v>5.6588400000000014</v>
      </c>
      <c r="AE132" s="64"/>
      <c r="AF132" s="64"/>
      <c r="AG132" s="64"/>
      <c r="AH132" s="83">
        <f>U132*$AC$38</f>
        <v>5.1290622945688682</v>
      </c>
      <c r="AI132" s="62">
        <f>SUM(AD136:AH136)</f>
        <v>30.597902294568868</v>
      </c>
      <c r="AJ132" s="58">
        <f>+AI132</f>
        <v>30.597902294568868</v>
      </c>
      <c r="AK132" s="65"/>
      <c r="AL132" s="66">
        <f>AI132-V132</f>
        <v>0.57224000000000075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3.5250000000000004</v>
      </c>
      <c r="M133" s="61"/>
      <c r="N133" s="58"/>
      <c r="O133" s="58"/>
      <c r="P133" s="58"/>
      <c r="Q133" s="58">
        <f>L133*$H$133</f>
        <v>3.5250000000000004</v>
      </c>
      <c r="R133" s="58"/>
      <c r="S133" s="58"/>
      <c r="T133" s="58"/>
      <c r="U133" s="58"/>
      <c r="V133" s="62"/>
      <c r="W133" s="58"/>
      <c r="X133" s="63"/>
      <c r="Y133" s="60">
        <f>$Q$19</f>
        <v>3.5350000000000001</v>
      </c>
      <c r="Z133" s="61"/>
      <c r="AA133" s="64"/>
      <c r="AB133" s="58"/>
      <c r="AC133" s="64"/>
      <c r="AD133" s="64">
        <f>Y133*$H$133</f>
        <v>3.5350000000000001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2.2349999999999999</v>
      </c>
      <c r="M134" s="61"/>
      <c r="N134" s="58"/>
      <c r="O134" s="58"/>
      <c r="P134" s="58"/>
      <c r="Q134" s="58">
        <f t="shared" ref="Q134:Q135" si="3">L134*$H$133</f>
        <v>2.2349999999999999</v>
      </c>
      <c r="R134" s="58"/>
      <c r="S134" s="58"/>
      <c r="T134" s="58"/>
      <c r="U134" s="58"/>
      <c r="V134" s="62"/>
      <c r="W134" s="58"/>
      <c r="X134" s="63"/>
      <c r="Y134" s="60">
        <f>$Q$20</f>
        <v>2.2450000000000001</v>
      </c>
      <c r="Z134" s="61"/>
      <c r="AA134" s="64"/>
      <c r="AB134" s="58"/>
      <c r="AC134" s="64"/>
      <c r="AD134" s="64">
        <f>Y134*$H$134</f>
        <v>2.2450000000000001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60">
        <v>14.03</v>
      </c>
      <c r="M135" s="61"/>
      <c r="N135" s="58"/>
      <c r="O135" s="58"/>
      <c r="P135" s="58"/>
      <c r="Q135" s="58">
        <f t="shared" si="3"/>
        <v>14.03</v>
      </c>
      <c r="R135" s="58"/>
      <c r="S135" s="58"/>
      <c r="T135" s="58"/>
      <c r="U135" s="58"/>
      <c r="V135" s="62"/>
      <c r="W135" s="58"/>
      <c r="X135" s="63"/>
      <c r="Y135" s="60">
        <f>$Q$21</f>
        <v>14.03</v>
      </c>
      <c r="Z135" s="61"/>
      <c r="AA135" s="64"/>
      <c r="AB135" s="58"/>
      <c r="AC135" s="64"/>
      <c r="AD135" s="64">
        <f>Y135*$H$135</f>
        <v>14.03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24.896599999999999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5.1290622945688682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25.46884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5.1290622945688682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54.3</v>
      </c>
      <c r="M137" s="61">
        <v>29.44</v>
      </c>
      <c r="N137" s="58">
        <f>+L137*I137</f>
        <v>0.38009999999999999</v>
      </c>
      <c r="O137" s="58">
        <f>+N137*$O$42</f>
        <v>0.38009999999999999</v>
      </c>
      <c r="P137" s="58">
        <f>+M137*J137</f>
        <v>0.11776</v>
      </c>
      <c r="Q137" s="58">
        <f>+O137-P137</f>
        <v>0.26234000000000002</v>
      </c>
      <c r="R137" s="58"/>
      <c r="S137" s="58"/>
      <c r="T137" s="58"/>
      <c r="U137" s="82">
        <f>+V137-SUM(Q142:T142)</f>
        <v>8.9764181679047539</v>
      </c>
      <c r="V137" s="62">
        <v>25.12</v>
      </c>
      <c r="W137" s="58">
        <f>+V137</f>
        <v>25.12</v>
      </c>
      <c r="X137" s="63"/>
      <c r="Y137" s="60">
        <f>+$H$33</f>
        <v>47.1</v>
      </c>
      <c r="Z137" s="61">
        <f>+$H$34</f>
        <v>22.31</v>
      </c>
      <c r="AA137" s="64">
        <f>+Y137*I137</f>
        <v>0.32969999999999999</v>
      </c>
      <c r="AB137" s="58">
        <f>+AA137*$AB$42</f>
        <v>0.32969999999999999</v>
      </c>
      <c r="AC137" s="64">
        <f>+Z137*J137</f>
        <v>8.924E-2</v>
      </c>
      <c r="AD137" s="64">
        <f>+AB137-AC137</f>
        <v>0.24046000000000001</v>
      </c>
      <c r="AE137" s="64"/>
      <c r="AF137" s="64"/>
      <c r="AG137" s="58"/>
      <c r="AH137" s="83">
        <f>U137*$AC$38</f>
        <v>8.9764181679047539</v>
      </c>
      <c r="AI137" s="62">
        <f>SUM(AD142:AH142)</f>
        <v>24.375802726311488</v>
      </c>
      <c r="AJ137" s="58">
        <f>+AI137</f>
        <v>24.375802726311488</v>
      </c>
      <c r="AK137" s="65"/>
      <c r="AL137" s="66">
        <f>AI137-V137</f>
        <v>-0.74419727368851341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77.2</v>
      </c>
      <c r="M138" s="61">
        <v>26.1</v>
      </c>
      <c r="N138" s="58">
        <f>+L138*I138</f>
        <v>11.847770439094971</v>
      </c>
      <c r="O138" s="58">
        <f>+N138*$O$42</f>
        <v>11.847770439094971</v>
      </c>
      <c r="P138" s="58">
        <f>+M138*J138</f>
        <v>0.11662860699972442</v>
      </c>
      <c r="Q138" s="58">
        <f>+O138-P138</f>
        <v>11.731141832095247</v>
      </c>
      <c r="R138" s="58"/>
      <c r="S138" s="58"/>
      <c r="T138" s="58"/>
      <c r="U138" s="58"/>
      <c r="V138" s="62"/>
      <c r="W138" s="58"/>
      <c r="X138" s="63"/>
      <c r="Y138" s="60">
        <f>$H$44</f>
        <v>73.359999999999985</v>
      </c>
      <c r="Z138" s="61">
        <f>+$H$35</f>
        <v>21.87</v>
      </c>
      <c r="AA138" s="64">
        <f>+Y138*I138</f>
        <v>11.258451287720295</v>
      </c>
      <c r="AB138" s="58">
        <f>+AA138*$AB$42</f>
        <v>11.258451287720295</v>
      </c>
      <c r="AC138" s="64">
        <f>+Z138*J138</f>
        <v>9.7726729313562188E-2</v>
      </c>
      <c r="AD138" s="64">
        <f>+AB138-AC138</f>
        <v>11.160724558406732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54.3</v>
      </c>
      <c r="M139" s="61">
        <v>29.44</v>
      </c>
      <c r="N139" s="58">
        <f>+L139*I139</f>
        <v>1.6832999999999998</v>
      </c>
      <c r="O139" s="58">
        <f>+N139*$O$42</f>
        <v>1.6832999999999998</v>
      </c>
      <c r="P139" s="58">
        <f>+M139*J139</f>
        <v>0.2944</v>
      </c>
      <c r="Q139" s="58">
        <f>+O139-P139</f>
        <v>1.3888999999999998</v>
      </c>
      <c r="R139" s="58"/>
      <c r="S139" s="58"/>
      <c r="T139" s="58"/>
      <c r="U139" s="58"/>
      <c r="V139" s="62"/>
      <c r="W139" s="58"/>
      <c r="X139" s="63"/>
      <c r="Y139" s="60">
        <f>+$H$33</f>
        <v>47.1</v>
      </c>
      <c r="Z139" s="61">
        <f>+$H$34</f>
        <v>22.31</v>
      </c>
      <c r="AA139" s="64">
        <f>+Y139*I139</f>
        <v>1.4601</v>
      </c>
      <c r="AB139" s="58">
        <f>+AA139*$AB$42</f>
        <v>1.4601</v>
      </c>
      <c r="AC139" s="64">
        <f>+Z139*J139</f>
        <v>0.22309999999999997</v>
      </c>
      <c r="AD139" s="64">
        <f>+AB139-AC139</f>
        <v>1.2370000000000001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2.5012000000000003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2.5012000000000003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13.382381832095247</v>
      </c>
      <c r="R142" s="79">
        <f>SUM(R137:R141)</f>
        <v>0.26</v>
      </c>
      <c r="S142" s="79">
        <f>SUM(S137:S141)</f>
        <v>0</v>
      </c>
      <c r="T142" s="79">
        <f>SUM(T137:T141)</f>
        <v>2.5012000000000003</v>
      </c>
      <c r="U142" s="79">
        <f>SUM(U137:U141)</f>
        <v>8.9764181679047539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12.638184558406733</v>
      </c>
      <c r="AE142" s="79">
        <f>SUM(AE137:AE141)</f>
        <v>0.26</v>
      </c>
      <c r="AF142" s="79">
        <f>SUM(AF137:AF141)</f>
        <v>0</v>
      </c>
      <c r="AG142" s="79">
        <f>SUM(AG137:AG141)</f>
        <v>2.5012000000000003</v>
      </c>
      <c r="AH142" s="79">
        <f>SUM(AH137:AH141)</f>
        <v>8.9764181679047539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47.1</v>
      </c>
      <c r="M143" s="61">
        <v>25.85</v>
      </c>
      <c r="N143" s="58">
        <f>+L143*I143</f>
        <v>0.32969999999999999</v>
      </c>
      <c r="O143" s="58">
        <f>+N143*$O$42</f>
        <v>0.32969999999999999</v>
      </c>
      <c r="P143" s="58">
        <f>+M143*J143</f>
        <v>0.10340000000000001</v>
      </c>
      <c r="Q143" s="58">
        <f>+O143-P143</f>
        <v>0.2263</v>
      </c>
      <c r="R143" s="58"/>
      <c r="S143" s="58"/>
      <c r="T143" s="58"/>
      <c r="U143" s="82">
        <f>+V143-SUM(Q148:T148)</f>
        <v>8.9766994939388471</v>
      </c>
      <c r="V143" s="62">
        <v>24.32</v>
      </c>
      <c r="W143" s="58">
        <f>+V143</f>
        <v>24.32</v>
      </c>
      <c r="X143" s="63"/>
      <c r="Y143" s="60">
        <f>+$H$33</f>
        <v>47.1</v>
      </c>
      <c r="Z143" s="61">
        <f>+$H$34</f>
        <v>22.31</v>
      </c>
      <c r="AA143" s="64">
        <f>+Y143*I143</f>
        <v>0.32969999999999999</v>
      </c>
      <c r="AB143" s="58">
        <f>+AA143*$AB$42</f>
        <v>0.32969999999999999</v>
      </c>
      <c r="AC143" s="64">
        <f>+Z143*J143</f>
        <v>8.924E-2</v>
      </c>
      <c r="AD143" s="64">
        <f>+AB143-AC143</f>
        <v>0.24046000000000001</v>
      </c>
      <c r="AE143" s="64"/>
      <c r="AF143" s="64"/>
      <c r="AG143" s="58"/>
      <c r="AH143" s="83">
        <f>U143*$AC$38</f>
        <v>8.9766994939388471</v>
      </c>
      <c r="AI143" s="62">
        <f>SUM(AD148:AH148)</f>
        <v>24.376084052345583</v>
      </c>
      <c r="AJ143" s="58">
        <f>+AI143</f>
        <v>24.376084052345583</v>
      </c>
      <c r="AK143" s="65"/>
      <c r="AL143" s="66">
        <f>AI143-V143</f>
        <v>5.6084052345582336E-2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73.359999999999985</v>
      </c>
      <c r="M144" s="61">
        <v>23.33</v>
      </c>
      <c r="N144" s="58">
        <f>+L144*I144</f>
        <v>11.258451287720295</v>
      </c>
      <c r="O144" s="58">
        <f>+N144*$O$42</f>
        <v>11.258451287720295</v>
      </c>
      <c r="P144" s="58">
        <f>+M144*J144</f>
        <v>0.10425078165914063</v>
      </c>
      <c r="Q144" s="58">
        <f>+O144-P144</f>
        <v>11.154200506061153</v>
      </c>
      <c r="R144" s="58"/>
      <c r="S144" s="58"/>
      <c r="T144" s="58"/>
      <c r="U144" s="58"/>
      <c r="V144" s="62"/>
      <c r="W144" s="58"/>
      <c r="X144" s="63"/>
      <c r="Y144" s="60">
        <f>$H$44</f>
        <v>73.359999999999985</v>
      </c>
      <c r="Z144" s="61">
        <f>+$H$35</f>
        <v>21.87</v>
      </c>
      <c r="AA144" s="64">
        <f>+Y144*I144</f>
        <v>11.258451287720295</v>
      </c>
      <c r="AB144" s="58">
        <f>+AA144*$AB$42</f>
        <v>11.258451287720295</v>
      </c>
      <c r="AC144" s="64">
        <f>+Z144*J144</f>
        <v>9.7726729313562188E-2</v>
      </c>
      <c r="AD144" s="64">
        <f>+AB144-AC144</f>
        <v>11.160724558406732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47.1</v>
      </c>
      <c r="M145" s="61">
        <v>25.85</v>
      </c>
      <c r="N145" s="58">
        <f>+L145*I145</f>
        <v>1.4601</v>
      </c>
      <c r="O145" s="58">
        <f>+N145*$O$42</f>
        <v>1.4601</v>
      </c>
      <c r="P145" s="58">
        <f>+M145*J145</f>
        <v>0.25849999999999995</v>
      </c>
      <c r="Q145" s="58">
        <f>+O145-P145</f>
        <v>1.2016</v>
      </c>
      <c r="R145" s="58"/>
      <c r="S145" s="58"/>
      <c r="T145" s="58"/>
      <c r="U145" s="58"/>
      <c r="V145" s="62"/>
      <c r="W145" s="58"/>
      <c r="X145" s="63"/>
      <c r="Y145" s="60">
        <f>+$H$33</f>
        <v>47.1</v>
      </c>
      <c r="Z145" s="61">
        <f>+$H$34</f>
        <v>22.31</v>
      </c>
      <c r="AA145" s="64">
        <f>+Y145*I145</f>
        <v>1.4601</v>
      </c>
      <c r="AB145" s="58">
        <f>+AA145*$AB$42</f>
        <v>1.4601</v>
      </c>
      <c r="AC145" s="64">
        <f>+Z145*J145</f>
        <v>0.22309999999999997</v>
      </c>
      <c r="AD145" s="64">
        <f>+AB145-AC145</f>
        <v>1.2370000000000001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2.5012000000000003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2.5012000000000003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12.582100506061153</v>
      </c>
      <c r="R148" s="79">
        <f>SUM(R143:R147)</f>
        <v>0.26</v>
      </c>
      <c r="S148" s="79">
        <f>SUM(S143:S147)</f>
        <v>0</v>
      </c>
      <c r="T148" s="79">
        <f>SUM(T143:T147)</f>
        <v>2.5012000000000003</v>
      </c>
      <c r="U148" s="79">
        <f>SUM(U143:U147)</f>
        <v>8.9766994939388471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12.638184558406733</v>
      </c>
      <c r="AE148" s="79">
        <f>SUM(AE143:AE147)</f>
        <v>0.26</v>
      </c>
      <c r="AF148" s="79">
        <f>SUM(AF143:AF147)</f>
        <v>0</v>
      </c>
      <c r="AG148" s="79">
        <f>SUM(AG143:AG147)</f>
        <v>2.5012000000000003</v>
      </c>
      <c r="AH148" s="79">
        <f>SUM(AH143:AH147)</f>
        <v>8.9766994939388471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140" customFormat="1" ht="47.25" customHeight="1"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Y149" s="145"/>
      <c r="Z149" s="145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140" customFormat="1" ht="47.25" customHeight="1">
      <c r="B150" s="89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Y150" s="145"/>
      <c r="Z150" s="145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140" customFormat="1" ht="60.75" customHeight="1">
      <c r="A152" s="479" t="s">
        <v>136</v>
      </c>
      <c r="B152" s="480"/>
      <c r="C152" s="480"/>
      <c r="D152" s="480"/>
      <c r="E152" s="480"/>
      <c r="F152" s="481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Y152" s="145"/>
      <c r="Z152" s="145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5.3370279222511544E-2</v>
      </c>
      <c r="AJ152" s="213">
        <f>SUMPRODUCT(AT48:AT142,$AL$48:$AL$142,$AM$48:$AM$142)</f>
        <v>5.3370279222511544E-2</v>
      </c>
      <c r="AK152" s="213">
        <f>SUMPRODUCT(AU48:AU142,$AL$48:$AL$142,$AM$48:$AM$142)</f>
        <v>5.3370279222511544E-2</v>
      </c>
      <c r="AL152" s="213">
        <f>SUMPRODUCT(AV48:AV142,$AL$48:$AL$142,$AM$48:$AM$142)</f>
        <v>5.3370279222511544E-2</v>
      </c>
    </row>
    <row r="153" spans="1:48" s="147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Y153" s="148"/>
      <c r="Z153" s="148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147" customFormat="1" ht="96" customHeight="1">
      <c r="A154" s="56">
        <v>1</v>
      </c>
      <c r="B154" s="56" t="s">
        <v>141</v>
      </c>
      <c r="C154" s="56" t="s">
        <v>128</v>
      </c>
      <c r="D154" s="149">
        <v>13.20344833484574</v>
      </c>
      <c r="E154" s="149">
        <f>$AL$102</f>
        <v>1.1911811634616853E-2</v>
      </c>
      <c r="F154" s="149">
        <f>E154+D154</f>
        <v>13.215360146480357</v>
      </c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Y154" s="148"/>
      <c r="Z154" s="148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218">
        <f t="shared" ref="AI154" si="4">+AI153*AI152/100000</f>
        <v>0.14308571859555344</v>
      </c>
      <c r="AJ154" s="215"/>
      <c r="AK154" s="219">
        <f t="shared" ref="AK154" si="5">+AK153*AK152/100000</f>
        <v>0.52411055194045342</v>
      </c>
      <c r="AL154" s="216"/>
      <c r="AM154" s="212"/>
      <c r="AN154" s="212"/>
    </row>
    <row r="155" spans="1:48" s="169" customFormat="1" ht="87.75" customHeight="1">
      <c r="A155" s="56">
        <v>2</v>
      </c>
      <c r="B155" s="56" t="s">
        <v>211</v>
      </c>
      <c r="C155" s="56" t="s">
        <v>212</v>
      </c>
      <c r="D155" s="149">
        <v>13.472915006233398</v>
      </c>
      <c r="E155" s="149">
        <f>$AL$107</f>
        <v>0.1854532421266466</v>
      </c>
      <c r="F155" s="149">
        <f>E155+D155</f>
        <v>13.658368248360045</v>
      </c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Y155" s="170"/>
      <c r="Z155" s="170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0.66719627053600683</v>
      </c>
      <c r="AH155" s="478"/>
      <c r="AI155" s="478"/>
      <c r="AJ155" s="478"/>
      <c r="AK155" s="478"/>
      <c r="AL155" s="478"/>
      <c r="AM155" s="212"/>
      <c r="AN155" s="212"/>
    </row>
    <row r="156" spans="1:48" s="147" customFormat="1" ht="63.75" customHeight="1">
      <c r="A156" s="479" t="s">
        <v>142</v>
      </c>
      <c r="B156" s="480"/>
      <c r="C156" s="480"/>
      <c r="D156" s="480"/>
      <c r="E156" s="480"/>
      <c r="F156" s="481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Y156" s="148"/>
      <c r="Z156" s="148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9.7596678671672352E-3</v>
      </c>
      <c r="AH156" s="478"/>
      <c r="AI156" s="478"/>
      <c r="AJ156" s="478"/>
      <c r="AK156" s="478"/>
      <c r="AL156" s="478"/>
    </row>
    <row r="157" spans="1:48" s="147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Y157" s="148"/>
      <c r="Z157" s="148"/>
      <c r="AA157" s="148"/>
      <c r="AB157" s="148"/>
      <c r="AC157" s="148"/>
      <c r="AD157" s="148"/>
      <c r="AE157" s="148"/>
      <c r="AF157" s="148"/>
      <c r="AG157" s="148"/>
      <c r="AH157" s="148"/>
      <c r="AI157" s="148"/>
      <c r="AJ157" s="148"/>
      <c r="AK157" s="470"/>
      <c r="AL157" s="470"/>
      <c r="AM157" s="470"/>
      <c r="AN157" s="470"/>
    </row>
    <row r="158" spans="1:48" s="147" customFormat="1" ht="98.25" customHeight="1">
      <c r="A158" s="56">
        <v>1</v>
      </c>
      <c r="B158" s="56" t="s">
        <v>141</v>
      </c>
      <c r="C158" s="56" t="s">
        <v>128</v>
      </c>
      <c r="D158" s="149">
        <v>13.423448334845739</v>
      </c>
      <c r="E158" s="149">
        <f>$AL$102</f>
        <v>1.1911811634616853E-2</v>
      </c>
      <c r="F158" s="149">
        <f>E158+D158</f>
        <v>13.435360146480356</v>
      </c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470"/>
      <c r="AL158" s="470"/>
      <c r="AM158" s="470"/>
      <c r="AN158" s="470"/>
    </row>
    <row r="159" spans="1:48" s="169" customFormat="1" ht="98.25" customHeight="1">
      <c r="A159" s="56">
        <v>2</v>
      </c>
      <c r="B159" s="56" t="s">
        <v>211</v>
      </c>
      <c r="C159" s="56" t="s">
        <v>212</v>
      </c>
      <c r="D159" s="149">
        <v>13.582915006233399</v>
      </c>
      <c r="E159" s="149">
        <f>$AL$107</f>
        <v>0.1854532421266466</v>
      </c>
      <c r="F159" s="149">
        <f>E159+D159</f>
        <v>13.768368248360046</v>
      </c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470"/>
      <c r="AL159" s="470"/>
      <c r="AM159" s="470"/>
      <c r="AN159" s="470"/>
    </row>
    <row r="160" spans="1:48" s="178" customFormat="1" ht="98.25" customHeight="1">
      <c r="A160" s="56">
        <v>3</v>
      </c>
      <c r="B160" s="56" t="s">
        <v>238</v>
      </c>
      <c r="C160" s="56" t="s">
        <v>227</v>
      </c>
      <c r="D160" s="149">
        <v>25.662337656871891</v>
      </c>
      <c r="E160" s="149">
        <v>1.3426189829059827</v>
      </c>
      <c r="F160" s="149">
        <f>$AI$137+$E$160</f>
        <v>25.71842170921747</v>
      </c>
      <c r="G160" s="6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19000000}"/>
  <mergeCells count="105">
    <mergeCell ref="C45:C47"/>
    <mergeCell ref="H44:I44"/>
    <mergeCell ref="AK157:AN157"/>
    <mergeCell ref="AK158:AN158"/>
    <mergeCell ref="A152:F152"/>
    <mergeCell ref="A156:F156"/>
    <mergeCell ref="G45:G47"/>
    <mergeCell ref="A45:A47"/>
    <mergeCell ref="B45:B47"/>
    <mergeCell ref="AJ150:AJ151"/>
    <mergeCell ref="AK150:AK151"/>
    <mergeCell ref="AL150:AL151"/>
    <mergeCell ref="AC154:AF154"/>
    <mergeCell ref="AC155:AF155"/>
    <mergeCell ref="AC156:AF156"/>
    <mergeCell ref="AG150:AG151"/>
    <mergeCell ref="AH150:AH151"/>
    <mergeCell ref="AI150:AI151"/>
    <mergeCell ref="AG155:AL155"/>
    <mergeCell ref="AG156:AL156"/>
    <mergeCell ref="AQ45:AV45"/>
    <mergeCell ref="D46:D47"/>
    <mergeCell ref="E46:E47"/>
    <mergeCell ref="I46:I47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D45:E45"/>
    <mergeCell ref="F45:F47"/>
    <mergeCell ref="AU46:AU47"/>
    <mergeCell ref="AV46:AV47"/>
    <mergeCell ref="B4:C4"/>
    <mergeCell ref="B7:Q7"/>
    <mergeCell ref="C8:E8"/>
    <mergeCell ref="H8:I8"/>
    <mergeCell ref="D9:E9"/>
    <mergeCell ref="O9:Q9"/>
    <mergeCell ref="D10:E10"/>
    <mergeCell ref="D11:E11"/>
    <mergeCell ref="D12:E12"/>
    <mergeCell ref="C13:E13"/>
    <mergeCell ref="H13:I13"/>
    <mergeCell ref="D31:E31"/>
    <mergeCell ref="C18:E18"/>
    <mergeCell ref="H18:I18"/>
    <mergeCell ref="C19:E19"/>
    <mergeCell ref="H19:I19"/>
    <mergeCell ref="C20:E20"/>
    <mergeCell ref="H20:I20"/>
    <mergeCell ref="B27:Q27"/>
    <mergeCell ref="C29:E29"/>
    <mergeCell ref="H29:I29"/>
    <mergeCell ref="D30:E30"/>
    <mergeCell ref="O30:Q30"/>
    <mergeCell ref="C21:E21"/>
    <mergeCell ref="H21:I21"/>
    <mergeCell ref="C23:E23"/>
    <mergeCell ref="H23:I23"/>
    <mergeCell ref="C14:E14"/>
    <mergeCell ref="H14:I14"/>
    <mergeCell ref="C22:E22"/>
    <mergeCell ref="H22:I22"/>
    <mergeCell ref="H38:I38"/>
    <mergeCell ref="D32:E32"/>
    <mergeCell ref="D33:E33"/>
    <mergeCell ref="C34:E34"/>
    <mergeCell ref="H34:I34"/>
    <mergeCell ref="C35:E35"/>
    <mergeCell ref="H35:I35"/>
    <mergeCell ref="C36:E36"/>
    <mergeCell ref="H36:I36"/>
    <mergeCell ref="C37:E37"/>
    <mergeCell ref="AK159:AN159"/>
    <mergeCell ref="C15:E15"/>
    <mergeCell ref="H15:I15"/>
    <mergeCell ref="C16:E16"/>
    <mergeCell ref="H16:I16"/>
    <mergeCell ref="C17:E17"/>
    <mergeCell ref="H17:I17"/>
    <mergeCell ref="C44:E44"/>
    <mergeCell ref="C39:E39"/>
    <mergeCell ref="H39:I39"/>
    <mergeCell ref="S39:AD39"/>
    <mergeCell ref="C40:E40"/>
    <mergeCell ref="H40:I40"/>
    <mergeCell ref="C42:E42"/>
    <mergeCell ref="H42:I42"/>
    <mergeCell ref="C41:E41"/>
    <mergeCell ref="H41:I41"/>
    <mergeCell ref="C43:E43"/>
    <mergeCell ref="H43:I43"/>
    <mergeCell ref="H37:I37"/>
    <mergeCell ref="C38:E38"/>
    <mergeCell ref="AA152:AB156"/>
    <mergeCell ref="AC152:AF152"/>
    <mergeCell ref="AC153:AF153"/>
  </mergeCells>
  <printOptions horizontalCentered="1"/>
  <pageMargins left="0" right="0" top="0" bottom="0" header="0" footer="0"/>
  <pageSetup paperSize="8" scale="28" fitToHeight="3" orientation="landscape" r:id="rId1"/>
  <headerFooter alignWithMargins="0">
    <oddHeader>&amp;R&amp;D</oddHeader>
    <oddFooter>Page &amp;P&amp;RCENTURY 01.06.2008.xls</oddFooter>
  </headerFooter>
  <rowBreaks count="2" manualBreakCount="2">
    <brk id="72" max="39" man="1"/>
    <brk id="149" max="3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S160"/>
  <sheetViews>
    <sheetView showZeros="0" tabSelected="1" view="pageBreakPreview" topLeftCell="D46" zoomScale="50" zoomScaleNormal="36" zoomScaleSheetLayoutView="50" workbookViewId="0">
      <selection activeCell="H52" sqref="H52"/>
    </sheetView>
  </sheetViews>
  <sheetFormatPr defaultColWidth="9.109375" defaultRowHeight="13.2"/>
  <cols>
    <col min="1" max="1" width="8.33203125" style="431" customWidth="1"/>
    <col min="2" max="2" width="42.33203125" style="431" customWidth="1"/>
    <col min="3" max="3" width="34.6640625" style="431" customWidth="1"/>
    <col min="4" max="4" width="17.5546875" style="431" customWidth="1"/>
    <col min="5" max="5" width="17.33203125" style="431" customWidth="1"/>
    <col min="6" max="6" width="37.33203125" style="431" bestFit="1" customWidth="1"/>
    <col min="7" max="7" width="45.109375" style="431" bestFit="1" customWidth="1"/>
    <col min="8" max="8" width="34.44140625" style="431" customWidth="1"/>
    <col min="9" max="9" width="28.33203125" style="431" customWidth="1"/>
    <col min="10" max="10" width="18.88671875" style="431" customWidth="1"/>
    <col min="11" max="11" width="15.109375" style="431" customWidth="1"/>
    <col min="12" max="12" width="13" style="431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22" style="179" bestFit="1" customWidth="1"/>
    <col min="19" max="19" width="17" style="179" bestFit="1" customWidth="1"/>
    <col min="20" max="20" width="29.109375" style="179" bestFit="1" customWidth="1"/>
    <col min="21" max="21" width="30.109375" style="179" bestFit="1" customWidth="1"/>
    <col min="22" max="22" width="19.44140625" style="179" customWidth="1"/>
    <col min="23" max="23" width="15.109375" style="431" customWidth="1"/>
    <col min="24" max="24" width="6" style="431" customWidth="1"/>
    <col min="25" max="27" width="15.109375" style="179" customWidth="1"/>
    <col min="28" max="28" width="34.88671875" style="179" bestFit="1" customWidth="1"/>
    <col min="29" max="29" width="20.5546875" style="179" bestFit="1" customWidth="1"/>
    <col min="30" max="30" width="15.109375" style="179" customWidth="1"/>
    <col min="31" max="31" width="15.10937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431" customWidth="1"/>
    <col min="38" max="38" width="19.109375" style="431" bestFit="1" customWidth="1"/>
    <col min="39" max="39" width="14.44140625" style="431" bestFit="1" customWidth="1"/>
    <col min="40" max="40" width="3" style="431" customWidth="1"/>
    <col min="41" max="42" width="9.109375" style="431"/>
    <col min="43" max="43" width="23" style="431" customWidth="1"/>
    <col min="44" max="44" width="12.44140625" style="431" bestFit="1" customWidth="1"/>
    <col min="45" max="175" width="9.109375" style="431"/>
    <col min="176" max="16384" width="9.109375" style="43"/>
  </cols>
  <sheetData>
    <row r="1" spans="1:39" s="3" customFormat="1" ht="58.5" customHeight="1">
      <c r="A1" s="86" t="s">
        <v>389</v>
      </c>
      <c r="B1" s="2"/>
      <c r="C1" s="2"/>
      <c r="D1" s="2"/>
      <c r="E1" s="2"/>
      <c r="F1" s="2"/>
      <c r="G1" s="2"/>
      <c r="H1" s="2"/>
      <c r="I1" s="2"/>
      <c r="J1" s="2"/>
      <c r="K1" s="2"/>
      <c r="M1" s="86"/>
      <c r="N1" s="2"/>
      <c r="O1" s="86"/>
      <c r="P1" s="86" t="s">
        <v>407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408</v>
      </c>
      <c r="D8" s="501"/>
      <c r="E8" s="502"/>
      <c r="F8" s="84"/>
      <c r="G8" s="13"/>
      <c r="H8" s="503" t="str">
        <f>"REVISED WEF-"&amp;$P$1</f>
        <v>REVISED WEF-01.04.2021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433" t="s">
        <v>4</v>
      </c>
      <c r="C9" s="433" t="s">
        <v>5</v>
      </c>
      <c r="D9" s="496" t="s">
        <v>6</v>
      </c>
      <c r="E9" s="497"/>
      <c r="F9" s="12"/>
      <c r="G9" s="18"/>
      <c r="H9" s="433" t="s">
        <v>5</v>
      </c>
      <c r="I9" s="433" t="s">
        <v>6</v>
      </c>
      <c r="J9" s="12"/>
      <c r="K9" s="433" t="s">
        <v>7</v>
      </c>
      <c r="L9" s="12"/>
      <c r="M9" s="14"/>
      <c r="N9" s="18"/>
      <c r="O9" s="498" t="s">
        <v>8</v>
      </c>
      <c r="P9" s="498"/>
      <c r="Q9" s="498"/>
      <c r="R9" s="301">
        <v>44287</v>
      </c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427">
        <v>61.85</v>
      </c>
      <c r="D10" s="459">
        <f>+C10-1</f>
        <v>60.85</v>
      </c>
      <c r="E10" s="461"/>
      <c r="F10" s="85"/>
      <c r="G10" s="24"/>
      <c r="H10" s="427">
        <v>71.650000000000006</v>
      </c>
      <c r="I10" s="427">
        <f>+H10-1</f>
        <v>70.650000000000006</v>
      </c>
      <c r="J10" s="25"/>
      <c r="K10" s="427">
        <f t="shared" ref="K10:K15" si="0">H10-C10</f>
        <v>9.8000000000000043</v>
      </c>
      <c r="L10" s="197"/>
      <c r="M10" s="35"/>
      <c r="N10" s="29"/>
      <c r="O10" s="436" t="s">
        <v>10</v>
      </c>
      <c r="P10" s="436" t="s">
        <v>11</v>
      </c>
      <c r="Q10" s="436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427">
        <v>60.85</v>
      </c>
      <c r="D11" s="459">
        <f>+C11-1</f>
        <v>59.85</v>
      </c>
      <c r="E11" s="461"/>
      <c r="F11" s="85"/>
      <c r="G11" s="24"/>
      <c r="H11" s="427">
        <v>70.650000000000006</v>
      </c>
      <c r="I11" s="427">
        <f>+H11-1</f>
        <v>69.650000000000006</v>
      </c>
      <c r="J11" s="25"/>
      <c r="K11" s="427">
        <f t="shared" si="0"/>
        <v>9.8000000000000043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427">
        <v>60.35</v>
      </c>
      <c r="D12" s="459">
        <f>+C12-1</f>
        <v>59.35</v>
      </c>
      <c r="E12" s="461"/>
      <c r="F12" s="85"/>
      <c r="G12" s="24"/>
      <c r="H12" s="427">
        <v>70.150000000000006</v>
      </c>
      <c r="I12" s="427">
        <f>+H12-1</f>
        <v>69.150000000000006</v>
      </c>
      <c r="J12" s="25"/>
      <c r="K12" s="427">
        <f t="shared" si="0"/>
        <v>9.8000000000000043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26.62</v>
      </c>
      <c r="D13" s="460"/>
      <c r="E13" s="461"/>
      <c r="F13" s="203"/>
      <c r="G13" s="204"/>
      <c r="H13" s="459">
        <v>32.130000000000003</v>
      </c>
      <c r="I13" s="461"/>
      <c r="J13" s="25"/>
      <c r="K13" s="427">
        <f t="shared" si="0"/>
        <v>5.5100000000000016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24.87</v>
      </c>
      <c r="D14" s="460"/>
      <c r="E14" s="461"/>
      <c r="F14" s="203"/>
      <c r="G14" s="204"/>
      <c r="H14" s="459">
        <v>28.48</v>
      </c>
      <c r="I14" s="461"/>
      <c r="J14" s="25"/>
      <c r="K14" s="427">
        <f t="shared" si="0"/>
        <v>3.6099999999999994</v>
      </c>
      <c r="L14" s="195"/>
      <c r="M14" s="196"/>
      <c r="N14" s="196"/>
      <c r="O14" s="432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66.78</v>
      </c>
      <c r="D15" s="460"/>
      <c r="E15" s="461"/>
      <c r="F15" s="203"/>
      <c r="G15" s="204"/>
      <c r="H15" s="459">
        <v>76.58</v>
      </c>
      <c r="I15" s="461"/>
      <c r="J15" s="25"/>
      <c r="K15" s="427">
        <f t="shared" si="0"/>
        <v>9.7999999999999972</v>
      </c>
      <c r="L15" s="195"/>
      <c r="M15" s="196"/>
      <c r="N15" s="196"/>
      <c r="O15" s="432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72.5</v>
      </c>
      <c r="D16" s="460"/>
      <c r="E16" s="461"/>
      <c r="F16" s="203"/>
      <c r="G16" s="204"/>
      <c r="H16" s="459">
        <f>C16+K16</f>
        <v>78.5</v>
      </c>
      <c r="I16" s="461"/>
      <c r="J16" s="25"/>
      <c r="K16" s="427">
        <v>6</v>
      </c>
      <c r="L16" s="195"/>
      <c r="M16" s="196"/>
      <c r="N16" s="196"/>
      <c r="O16" s="432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437"/>
      <c r="X16" s="437"/>
      <c r="Y16" s="437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437"/>
    </row>
    <row r="17" spans="1:41" s="20" customFormat="1" ht="27.6">
      <c r="B17" s="22" t="s">
        <v>89</v>
      </c>
      <c r="C17" s="459">
        <v>15.54</v>
      </c>
      <c r="D17" s="460"/>
      <c r="E17" s="461"/>
      <c r="G17" s="202"/>
      <c r="H17" s="459">
        <f>+C17+K17</f>
        <v>15.54</v>
      </c>
      <c r="I17" s="461"/>
      <c r="J17" s="25"/>
      <c r="K17" s="427"/>
      <c r="L17" s="195"/>
      <c r="M17" s="196"/>
      <c r="N17" s="196"/>
      <c r="O17" s="234" t="s">
        <v>93</v>
      </c>
      <c r="P17" s="434">
        <v>0.42381000000000002</v>
      </c>
      <c r="Q17" s="434">
        <f>P17+R17</f>
        <v>0.44581000000000004</v>
      </c>
      <c r="R17" s="376">
        <v>2.1999999999999999E-2</v>
      </c>
      <c r="S17" s="437" t="s">
        <v>286</v>
      </c>
      <c r="T17" s="302" t="s">
        <v>287</v>
      </c>
      <c r="U17" s="393">
        <v>42.601999999999997</v>
      </c>
      <c r="V17" s="437">
        <f>U17/100</f>
        <v>0.42601999999999995</v>
      </c>
      <c r="W17" s="437"/>
      <c r="X17" s="437"/>
      <c r="Y17" s="437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437"/>
    </row>
    <row r="18" spans="1:41" s="20" customFormat="1" ht="27.6">
      <c r="B18" s="22" t="s">
        <v>110</v>
      </c>
      <c r="C18" s="459">
        <v>15.74</v>
      </c>
      <c r="D18" s="460"/>
      <c r="E18" s="461"/>
      <c r="F18" s="85"/>
      <c r="G18" s="24"/>
      <c r="H18" s="459">
        <f>C18+K18</f>
        <v>15.74</v>
      </c>
      <c r="I18" s="461"/>
      <c r="J18" s="25"/>
      <c r="K18" s="427"/>
      <c r="L18" s="26"/>
      <c r="M18" s="109"/>
      <c r="N18" s="109"/>
      <c r="O18" s="234" t="s">
        <v>220</v>
      </c>
      <c r="P18" s="146">
        <v>0.75900329000000011</v>
      </c>
      <c r="Q18" s="434">
        <f>P18+R18</f>
        <v>0.79600329000000014</v>
      </c>
      <c r="R18" s="376">
        <v>3.6999999999999998E-2</v>
      </c>
      <c r="S18" s="437" t="s">
        <v>286</v>
      </c>
      <c r="T18" s="302" t="s">
        <v>392</v>
      </c>
      <c r="U18" s="393">
        <v>42.161000000000001</v>
      </c>
      <c r="V18" s="437">
        <f>U18/100</f>
        <v>0.42161000000000004</v>
      </c>
      <c r="W18" s="437">
        <f>(V17+V18)/2</f>
        <v>0.423815</v>
      </c>
      <c r="X18" s="437"/>
      <c r="Y18" s="394">
        <f>W18-Q17</f>
        <v>-2.1995000000000042E-2</v>
      </c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437"/>
    </row>
    <row r="19" spans="1:41" s="20" customFormat="1" ht="27.6">
      <c r="B19" s="22" t="s">
        <v>68</v>
      </c>
      <c r="C19" s="459">
        <v>1.1299999999999999</v>
      </c>
      <c r="D19" s="460"/>
      <c r="E19" s="461"/>
      <c r="F19" s="85"/>
      <c r="G19" s="24"/>
      <c r="H19" s="459">
        <f>+C19+K19</f>
        <v>1.1299999999999999</v>
      </c>
      <c r="I19" s="461"/>
      <c r="J19" s="25"/>
      <c r="K19" s="427"/>
      <c r="L19" s="26"/>
      <c r="M19" s="109"/>
      <c r="N19" s="126"/>
      <c r="O19" s="235" t="s">
        <v>260</v>
      </c>
      <c r="P19" s="231">
        <v>3.665</v>
      </c>
      <c r="Q19" s="434">
        <f>P19+R19</f>
        <v>3.7149999999999999</v>
      </c>
      <c r="R19" s="376">
        <v>0.05</v>
      </c>
      <c r="S19" s="437" t="s">
        <v>286</v>
      </c>
      <c r="T19" s="302" t="s">
        <v>391</v>
      </c>
      <c r="U19" s="395">
        <v>75.910503000000006</v>
      </c>
      <c r="V19" s="437">
        <f>U19/100</f>
        <v>0.75910503000000007</v>
      </c>
      <c r="W19" s="105"/>
      <c r="X19" s="109"/>
      <c r="Y19" s="394">
        <f>V19-Q18</f>
        <v>-3.6898260000000072E-2</v>
      </c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437"/>
    </row>
    <row r="20" spans="1:41" s="20" customFormat="1" ht="27.6">
      <c r="B20" s="22" t="s">
        <v>69</v>
      </c>
      <c r="C20" s="459">
        <v>0.39</v>
      </c>
      <c r="D20" s="460"/>
      <c r="E20" s="461"/>
      <c r="F20" s="85"/>
      <c r="G20" s="24"/>
      <c r="H20" s="459">
        <f>+C20+K20</f>
        <v>0.40400000000000003</v>
      </c>
      <c r="I20" s="461"/>
      <c r="J20" s="25"/>
      <c r="K20" s="92">
        <v>1.4E-2</v>
      </c>
      <c r="L20" s="26"/>
      <c r="M20" s="109"/>
      <c r="N20" s="126"/>
      <c r="O20" s="236" t="s">
        <v>261</v>
      </c>
      <c r="P20" s="231">
        <v>2.331</v>
      </c>
      <c r="Q20" s="434">
        <f>P20+R20</f>
        <v>2.351</v>
      </c>
      <c r="R20" s="376">
        <v>0.02</v>
      </c>
      <c r="S20" s="437" t="s">
        <v>286</v>
      </c>
      <c r="T20" s="302" t="s">
        <v>391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437"/>
    </row>
    <row r="21" spans="1:41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13.77</v>
      </c>
      <c r="Q21" s="231">
        <f>P21+R21</f>
        <v>14.01</v>
      </c>
      <c r="R21" s="377">
        <v>0.24</v>
      </c>
      <c r="S21" s="437" t="s">
        <v>286</v>
      </c>
      <c r="T21" s="302" t="s">
        <v>390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437"/>
    </row>
    <row r="22" spans="1:41" s="20" customFormat="1" ht="27.6">
      <c r="B22" s="22" t="s">
        <v>243</v>
      </c>
      <c r="C22" s="459">
        <v>117.77</v>
      </c>
      <c r="D22" s="460"/>
      <c r="E22" s="461"/>
      <c r="F22" s="85"/>
      <c r="G22" s="24"/>
      <c r="H22" s="459">
        <f>C22+K22</f>
        <v>123.77</v>
      </c>
      <c r="I22" s="461"/>
      <c r="J22" s="25"/>
      <c r="K22" s="427">
        <v>6</v>
      </c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396">
        <v>3.6124413408000007</v>
      </c>
      <c r="V22" s="105">
        <f>U22+U23</f>
        <v>7.3327233408000012</v>
      </c>
      <c r="W22" s="437">
        <f>V22/2</f>
        <v>3.6663616704000006</v>
      </c>
      <c r="X22" s="109"/>
      <c r="Y22" s="394">
        <f>W22-Q19</f>
        <v>-4.8638329599999253E-2</v>
      </c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437"/>
    </row>
    <row r="23" spans="1:41" s="20" customFormat="1" ht="27.6">
      <c r="B23" s="194" t="s">
        <v>232</v>
      </c>
      <c r="C23" s="459">
        <v>84.31</v>
      </c>
      <c r="D23" s="460"/>
      <c r="E23" s="461"/>
      <c r="F23" s="85"/>
      <c r="G23" s="24"/>
      <c r="H23" s="459">
        <f>C23+K23</f>
        <v>90.31</v>
      </c>
      <c r="I23" s="461"/>
      <c r="J23" s="180"/>
      <c r="K23" s="427">
        <v>6</v>
      </c>
      <c r="L23" s="26"/>
      <c r="M23" s="109"/>
      <c r="N23" s="126"/>
      <c r="O23" s="124"/>
      <c r="P23" s="420">
        <v>13.44</v>
      </c>
      <c r="Q23" s="420">
        <v>13.77</v>
      </c>
      <c r="R23" s="111"/>
      <c r="S23" s="109"/>
      <c r="T23" s="109"/>
      <c r="U23" s="396">
        <v>3.7202820000000001</v>
      </c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437"/>
    </row>
    <row r="24" spans="1:41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427" t="s">
        <v>122</v>
      </c>
      <c r="I24" s="427" t="s">
        <v>109</v>
      </c>
      <c r="J24" s="427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437">
        <v>2.33</v>
      </c>
      <c r="X24" s="109"/>
      <c r="Y24" s="394">
        <f>W24-Q20</f>
        <v>-2.0999999999999908E-2</v>
      </c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437"/>
    </row>
    <row r="25" spans="1:41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41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41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>
        <f>3.72-3.67</f>
        <v>5.0000000000000266E-2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41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1" s="16" customFormat="1" ht="56.25" customHeight="1">
      <c r="A29" s="11"/>
      <c r="B29" s="12"/>
      <c r="C29" s="495" t="str">
        <f>C8</f>
        <v>Existing WEF-  01.01.2021</v>
      </c>
      <c r="D29" s="495"/>
      <c r="E29" s="495"/>
      <c r="F29" s="84"/>
      <c r="G29" s="13"/>
      <c r="H29" s="495" t="str">
        <f>"REVISED WEF-"&amp;$P$1</f>
        <v>REVISED WEF-01.04.2021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41" s="16" customFormat="1" ht="100.5" customHeight="1">
      <c r="A30" s="11"/>
      <c r="B30" s="433" t="s">
        <v>4</v>
      </c>
      <c r="C30" s="433" t="s">
        <v>5</v>
      </c>
      <c r="D30" s="496" t="s">
        <v>6</v>
      </c>
      <c r="E30" s="497"/>
      <c r="F30" s="12"/>
      <c r="G30" s="18"/>
      <c r="H30" s="433" t="s">
        <v>5</v>
      </c>
      <c r="I30" s="433" t="s">
        <v>6</v>
      </c>
      <c r="J30" s="12"/>
      <c r="K30" s="433" t="s">
        <v>7</v>
      </c>
      <c r="L30" s="12"/>
      <c r="M30" s="155"/>
      <c r="N30" s="96"/>
      <c r="O30" s="498" t="s">
        <v>8</v>
      </c>
      <c r="P30" s="498"/>
      <c r="Q30" s="498"/>
      <c r="R30" s="75"/>
      <c r="S30" s="308"/>
      <c r="T30" s="308"/>
      <c r="U30" s="112"/>
      <c r="V30" s="112"/>
      <c r="W30" s="309"/>
      <c r="X30" s="309"/>
      <c r="Y30" s="310"/>
      <c r="Z30" s="311"/>
      <c r="AA30" s="311"/>
      <c r="AB30" s="311"/>
      <c r="AC30" s="310"/>
      <c r="AD30" s="310"/>
      <c r="AE30" s="310"/>
      <c r="AF30" s="310"/>
      <c r="AG30" s="491" t="s">
        <v>296</v>
      </c>
      <c r="AH30" s="491"/>
      <c r="AI30" s="491"/>
      <c r="AJ30" s="491"/>
      <c r="AK30" s="328"/>
      <c r="AL30" s="491" t="s">
        <v>296</v>
      </c>
      <c r="AM30" s="491"/>
      <c r="AN30" s="491"/>
      <c r="AO30" s="491"/>
    </row>
    <row r="31" spans="1:41" s="20" customFormat="1" ht="63">
      <c r="B31" s="194" t="s">
        <v>9</v>
      </c>
      <c r="C31" s="427">
        <v>61.85</v>
      </c>
      <c r="D31" s="459">
        <f>+C31-1</f>
        <v>60.85</v>
      </c>
      <c r="E31" s="461"/>
      <c r="F31" s="85"/>
      <c r="G31" s="24"/>
      <c r="H31" s="92">
        <f>+H10*$H$25</f>
        <v>71.650000000000006</v>
      </c>
      <c r="I31" s="427">
        <f>+H31-1</f>
        <v>70.650000000000006</v>
      </c>
      <c r="J31" s="25"/>
      <c r="K31" s="427">
        <f t="shared" ref="K31:K36" si="1">H31-C31</f>
        <v>9.8000000000000043</v>
      </c>
      <c r="L31" s="26"/>
      <c r="M31" s="156"/>
      <c r="N31" s="93"/>
      <c r="O31" s="436" t="s">
        <v>10</v>
      </c>
      <c r="P31" s="436" t="s">
        <v>11</v>
      </c>
      <c r="Q31" s="436" t="s">
        <v>12</v>
      </c>
      <c r="R31" s="76"/>
      <c r="S31" s="312"/>
      <c r="T31" s="312"/>
      <c r="U31" s="112"/>
      <c r="V31" s="112"/>
      <c r="W31" s="313"/>
      <c r="X31" s="314"/>
      <c r="Y31" s="113"/>
      <c r="Z31" s="112"/>
      <c r="AA31" s="112"/>
      <c r="AB31" s="112"/>
      <c r="AC31" s="113"/>
      <c r="AD31" s="113"/>
      <c r="AE31" s="113"/>
      <c r="AF31" s="113"/>
      <c r="AG31" s="492" t="s">
        <v>88</v>
      </c>
      <c r="AH31" s="492"/>
      <c r="AI31" s="435" t="s">
        <v>33</v>
      </c>
      <c r="AJ31" s="435" t="s">
        <v>36</v>
      </c>
      <c r="AK31" s="328"/>
      <c r="AL31" s="328" t="s">
        <v>297</v>
      </c>
      <c r="AM31" s="99"/>
    </row>
    <row r="32" spans="1:41" s="20" customFormat="1" ht="27.6">
      <c r="B32" s="194" t="s">
        <v>13</v>
      </c>
      <c r="C32" s="427">
        <v>60.85</v>
      </c>
      <c r="D32" s="459">
        <f>+C32-1</f>
        <v>59.85</v>
      </c>
      <c r="E32" s="461"/>
      <c r="F32" s="85"/>
      <c r="G32" s="24"/>
      <c r="H32" s="92">
        <f>+H11*$H$25</f>
        <v>70.650000000000006</v>
      </c>
      <c r="I32" s="427">
        <f>+H32-1</f>
        <v>69.650000000000006</v>
      </c>
      <c r="J32" s="25"/>
      <c r="K32" s="427">
        <f t="shared" si="1"/>
        <v>9.8000000000000043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315"/>
      <c r="T32" s="315"/>
      <c r="U32" s="112"/>
      <c r="V32" s="112"/>
      <c r="W32" s="313"/>
      <c r="X32" s="316"/>
      <c r="Y32" s="113"/>
      <c r="Z32" s="112"/>
      <c r="AA32" s="112"/>
      <c r="AB32" s="112"/>
      <c r="AC32" s="113"/>
      <c r="AD32" s="113"/>
      <c r="AE32" s="113"/>
      <c r="AF32" s="113"/>
      <c r="AG32" s="493" t="s">
        <v>298</v>
      </c>
      <c r="AH32" s="493"/>
      <c r="AI32" s="330">
        <v>1</v>
      </c>
      <c r="AJ32" s="331">
        <v>1</v>
      </c>
      <c r="AK32" s="328"/>
      <c r="AL32" s="328">
        <v>0</v>
      </c>
      <c r="AM32" s="99"/>
    </row>
    <row r="33" spans="1:175" s="20" customFormat="1" ht="27.6">
      <c r="B33" s="194" t="s">
        <v>15</v>
      </c>
      <c r="C33" s="427">
        <v>60.35</v>
      </c>
      <c r="D33" s="459">
        <f>+C33-1</f>
        <v>59.35</v>
      </c>
      <c r="E33" s="461"/>
      <c r="F33" s="85"/>
      <c r="G33" s="24"/>
      <c r="H33" s="92">
        <f>+H12*$H$25</f>
        <v>70.150000000000006</v>
      </c>
      <c r="I33" s="427">
        <f>+H33-1</f>
        <v>69.150000000000006</v>
      </c>
      <c r="J33" s="25"/>
      <c r="K33" s="427">
        <f t="shared" si="1"/>
        <v>9.8000000000000043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315"/>
      <c r="T33" s="315"/>
      <c r="U33" s="112"/>
      <c r="V33" s="112"/>
      <c r="W33" s="313"/>
      <c r="X33" s="316"/>
      <c r="Y33" s="113"/>
      <c r="Z33" s="112"/>
      <c r="AA33" s="112"/>
      <c r="AB33" s="112"/>
      <c r="AC33" s="113"/>
      <c r="AD33" s="113"/>
      <c r="AE33" s="113"/>
      <c r="AF33" s="113"/>
      <c r="AG33" s="493" t="s">
        <v>299</v>
      </c>
      <c r="AH33" s="493"/>
      <c r="AI33" s="330">
        <v>1</v>
      </c>
      <c r="AJ33" s="331">
        <v>1</v>
      </c>
      <c r="AK33" s="328"/>
      <c r="AL33" s="328">
        <v>0</v>
      </c>
      <c r="AM33" s="99"/>
    </row>
    <row r="34" spans="1:175" s="20" customFormat="1" ht="27.6">
      <c r="B34" s="194" t="s">
        <v>19</v>
      </c>
      <c r="C34" s="459">
        <v>26.62</v>
      </c>
      <c r="D34" s="460"/>
      <c r="E34" s="461"/>
      <c r="F34" s="85"/>
      <c r="G34" s="24"/>
      <c r="H34" s="459">
        <f>H13</f>
        <v>32.130000000000003</v>
      </c>
      <c r="I34" s="461"/>
      <c r="J34" s="25"/>
      <c r="K34" s="427">
        <f t="shared" si="1"/>
        <v>5.5100000000000016</v>
      </c>
      <c r="L34" s="26"/>
      <c r="M34" s="437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317"/>
      <c r="T34" s="31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24.87</v>
      </c>
      <c r="D35" s="460"/>
      <c r="E35" s="461"/>
      <c r="F35" s="85"/>
      <c r="G35" s="24"/>
      <c r="H35" s="459">
        <f>H14</f>
        <v>28.48</v>
      </c>
      <c r="I35" s="461"/>
      <c r="J35" s="25"/>
      <c r="K35" s="427">
        <f t="shared" si="1"/>
        <v>3.6099999999999994</v>
      </c>
      <c r="L35" s="26"/>
      <c r="M35" s="437"/>
      <c r="N35" s="93"/>
      <c r="O35" s="432" t="s">
        <v>20</v>
      </c>
      <c r="P35" s="91">
        <v>0.40980000000000005</v>
      </c>
      <c r="Q35" s="91">
        <f t="shared" si="2"/>
        <v>0.40980000000000005</v>
      </c>
      <c r="R35" s="78"/>
      <c r="S35" s="317"/>
      <c r="T35" s="317"/>
      <c r="U35" s="113"/>
      <c r="V35" s="113"/>
      <c r="W35" s="113"/>
      <c r="X35" s="113"/>
      <c r="Y35" s="112"/>
      <c r="Z35" s="113"/>
      <c r="AA35" s="491" t="s">
        <v>296</v>
      </c>
      <c r="AB35" s="491"/>
      <c r="AC35" s="491"/>
      <c r="AD35" s="491"/>
      <c r="AE35" s="327" t="s">
        <v>296</v>
      </c>
      <c r="AF35" s="327"/>
      <c r="AG35" s="327"/>
      <c r="AH35" s="327"/>
      <c r="AI35" s="113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66.78</v>
      </c>
      <c r="D36" s="460"/>
      <c r="E36" s="461"/>
      <c r="F36" s="85"/>
      <c r="G36" s="24"/>
      <c r="H36" s="459">
        <f>H15</f>
        <v>76.58</v>
      </c>
      <c r="I36" s="461"/>
      <c r="J36" s="25"/>
      <c r="K36" s="427">
        <f t="shared" si="1"/>
        <v>9.7999999999999972</v>
      </c>
      <c r="L36" s="26"/>
      <c r="M36" s="437"/>
      <c r="N36" s="93"/>
      <c r="O36" s="432" t="s">
        <v>22</v>
      </c>
      <c r="P36" s="91">
        <v>0.41270000000000001</v>
      </c>
      <c r="Q36" s="91">
        <f t="shared" si="2"/>
        <v>0.41270000000000001</v>
      </c>
      <c r="R36" s="78"/>
      <c r="S36" s="317"/>
      <c r="T36" s="317"/>
      <c r="U36" s="113"/>
      <c r="V36" s="113"/>
      <c r="W36" s="113"/>
      <c r="X36" s="113"/>
      <c r="Y36" s="112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72.5</v>
      </c>
      <c r="D37" s="460"/>
      <c r="E37" s="461"/>
      <c r="F37" s="85"/>
      <c r="G37" s="24"/>
      <c r="H37" s="459">
        <f>+H16*J25</f>
        <v>78.5</v>
      </c>
      <c r="I37" s="461"/>
      <c r="J37" s="25"/>
      <c r="K37" s="427">
        <f>+H37-C37</f>
        <v>6</v>
      </c>
      <c r="L37" s="26"/>
      <c r="M37" s="437"/>
      <c r="N37" s="93"/>
      <c r="O37" s="432" t="s">
        <v>24</v>
      </c>
      <c r="P37" s="91">
        <v>0.61160000000000003</v>
      </c>
      <c r="Q37" s="91">
        <f t="shared" si="2"/>
        <v>0.61160000000000003</v>
      </c>
      <c r="R37" s="78"/>
      <c r="S37" s="111"/>
      <c r="T37" s="111"/>
      <c r="U37" s="113"/>
      <c r="V37" s="111"/>
      <c r="W37" s="111"/>
      <c r="X37" s="111"/>
      <c r="Y37" s="111"/>
      <c r="Z37" s="113"/>
      <c r="AA37" s="318" t="s">
        <v>88</v>
      </c>
      <c r="AB37" s="318" t="s">
        <v>33</v>
      </c>
      <c r="AC37" s="318" t="s">
        <v>36</v>
      </c>
      <c r="AD37" s="319"/>
      <c r="AE37" s="328" t="s">
        <v>297</v>
      </c>
      <c r="AF37" s="114"/>
      <c r="AG37" s="114"/>
      <c r="AH37" s="114"/>
      <c r="AI37" s="113"/>
      <c r="AJ37" s="99"/>
      <c r="AK37" s="99"/>
      <c r="AL37" s="99"/>
      <c r="AM37" s="437"/>
    </row>
    <row r="38" spans="1:175" s="20" customFormat="1" ht="27.6">
      <c r="B38" s="22" t="s">
        <v>89</v>
      </c>
      <c r="C38" s="459">
        <v>15.54</v>
      </c>
      <c r="D38" s="460"/>
      <c r="E38" s="461"/>
      <c r="F38" s="85"/>
      <c r="G38" s="24"/>
      <c r="H38" s="459">
        <f>+C38+K38</f>
        <v>15.54</v>
      </c>
      <c r="I38" s="461"/>
      <c r="J38" s="25"/>
      <c r="K38" s="427">
        <v>0</v>
      </c>
      <c r="L38" s="26"/>
      <c r="M38" s="437"/>
      <c r="N38" s="109"/>
      <c r="O38" s="74" t="s">
        <v>93</v>
      </c>
      <c r="P38" s="134">
        <v>0.42381000000000002</v>
      </c>
      <c r="Q38" s="324">
        <f>Q17*Q25</f>
        <v>0.44581000000000004</v>
      </c>
      <c r="R38" s="181" t="s">
        <v>244</v>
      </c>
      <c r="S38" s="111"/>
      <c r="T38" s="111"/>
      <c r="U38" s="113"/>
      <c r="V38" s="111"/>
      <c r="W38" s="111"/>
      <c r="X38" s="111"/>
      <c r="Y38" s="111"/>
      <c r="Z38" s="113"/>
      <c r="AA38" s="320" t="s">
        <v>298</v>
      </c>
      <c r="AB38" s="330">
        <v>1</v>
      </c>
      <c r="AC38" s="326">
        <f>AB38+AE38</f>
        <v>1</v>
      </c>
      <c r="AD38" s="319"/>
      <c r="AE38" s="328">
        <v>0</v>
      </c>
      <c r="AF38" s="114"/>
      <c r="AG38" s="114"/>
      <c r="AH38" s="114"/>
      <c r="AI38" s="113"/>
      <c r="AJ38" s="99"/>
      <c r="AK38" s="99"/>
      <c r="AL38" s="99"/>
      <c r="AM38" s="437"/>
    </row>
    <row r="39" spans="1:175" s="20" customFormat="1" ht="27.6">
      <c r="B39" s="22" t="s">
        <v>110</v>
      </c>
      <c r="C39" s="459">
        <v>15.74</v>
      </c>
      <c r="D39" s="460"/>
      <c r="E39" s="461"/>
      <c r="F39" s="85"/>
      <c r="G39" s="24"/>
      <c r="H39" s="459">
        <f>C39+K39</f>
        <v>15.74</v>
      </c>
      <c r="I39" s="461"/>
      <c r="J39" s="25"/>
      <c r="K39" s="427">
        <v>0</v>
      </c>
      <c r="L39" s="26"/>
      <c r="M39" s="437"/>
      <c r="N39" s="437"/>
      <c r="O39" s="74" t="s">
        <v>220</v>
      </c>
      <c r="P39" s="154">
        <v>0.75900329000000011</v>
      </c>
      <c r="Q39" s="325">
        <f>Q18*Q25</f>
        <v>0.79600329000000014</v>
      </c>
      <c r="R39" s="182" t="s">
        <v>245</v>
      </c>
      <c r="S39" s="314"/>
      <c r="T39" s="314"/>
      <c r="U39" s="314"/>
      <c r="V39" s="314"/>
      <c r="W39" s="314"/>
      <c r="X39" s="314"/>
      <c r="Y39" s="314"/>
      <c r="Z39" s="314"/>
      <c r="AA39" s="320" t="s">
        <v>299</v>
      </c>
      <c r="AB39" s="330">
        <v>1</v>
      </c>
      <c r="AC39" s="326">
        <f>AB39+AE39</f>
        <v>1</v>
      </c>
      <c r="AD39" s="314"/>
      <c r="AE39" s="328">
        <v>0</v>
      </c>
      <c r="AF39" s="114"/>
      <c r="AG39" s="114"/>
      <c r="AH39" s="114"/>
      <c r="AI39" s="113"/>
      <c r="AJ39" s="99"/>
      <c r="AK39" s="99"/>
      <c r="AL39" s="99"/>
      <c r="AM39" s="437"/>
    </row>
    <row r="40" spans="1:175" s="20" customFormat="1" ht="27.6">
      <c r="B40" s="22" t="s">
        <v>68</v>
      </c>
      <c r="C40" s="459">
        <v>1.1299999999999999</v>
      </c>
      <c r="D40" s="460"/>
      <c r="E40" s="461"/>
      <c r="F40" s="85"/>
      <c r="G40" s="24"/>
      <c r="H40" s="459">
        <f>+C40+K40</f>
        <v>1.1299999999999999</v>
      </c>
      <c r="I40" s="461"/>
      <c r="J40" s="25"/>
      <c r="K40" s="427">
        <v>0</v>
      </c>
      <c r="L40" s="26"/>
      <c r="M40" s="109"/>
      <c r="N40" s="119"/>
      <c r="O40" s="109"/>
      <c r="P40" s="109"/>
      <c r="Q40" s="109"/>
      <c r="R40" s="109"/>
      <c r="S40" s="111"/>
      <c r="T40" s="111"/>
      <c r="U40" s="113"/>
      <c r="V40" s="111"/>
      <c r="W40" s="111"/>
      <c r="X40" s="111"/>
      <c r="Y40" s="111"/>
      <c r="Z40" s="113"/>
      <c r="AA40" s="112"/>
      <c r="AB40" s="113" t="s">
        <v>86</v>
      </c>
      <c r="AC40" s="321">
        <f>1+(1*12.36%)+(1+1*12.36%)*2%</f>
        <v>1.146072</v>
      </c>
      <c r="AD40" s="112"/>
      <c r="AE40" s="112"/>
      <c r="AF40" s="114"/>
      <c r="AG40" s="114"/>
      <c r="AH40" s="114"/>
      <c r="AI40" s="113"/>
      <c r="AJ40" s="99"/>
      <c r="AK40" s="99"/>
      <c r="AL40" s="99"/>
      <c r="AM40" s="437"/>
    </row>
    <row r="41" spans="1:175" s="20" customFormat="1" ht="27.6">
      <c r="B41" s="22" t="s">
        <v>69</v>
      </c>
      <c r="C41" s="459">
        <v>0.39</v>
      </c>
      <c r="D41" s="460"/>
      <c r="E41" s="461"/>
      <c r="F41" s="85"/>
      <c r="G41" s="24"/>
      <c r="H41" s="459">
        <f>+C41+K41</f>
        <v>0.39</v>
      </c>
      <c r="I41" s="461"/>
      <c r="J41" s="25"/>
      <c r="K41" s="92">
        <v>0</v>
      </c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111"/>
      <c r="T41" s="111"/>
      <c r="U41" s="113"/>
      <c r="V41" s="111"/>
      <c r="W41" s="111"/>
      <c r="X41" s="111"/>
      <c r="Y41" s="111"/>
      <c r="Z41" s="113"/>
      <c r="AA41" s="113"/>
      <c r="AB41" s="322">
        <v>1</v>
      </c>
      <c r="AC41" s="115"/>
      <c r="AD41" s="114"/>
      <c r="AE41" s="114"/>
      <c r="AF41" s="114"/>
      <c r="AG41" s="114"/>
      <c r="AH41" s="114"/>
      <c r="AI41" s="113"/>
      <c r="AJ41" s="99"/>
      <c r="AK41" s="99"/>
      <c r="AL41" s="99"/>
      <c r="AM41" s="437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111"/>
      <c r="T42" s="111"/>
      <c r="U42" s="113"/>
      <c r="V42" s="111"/>
      <c r="W42" s="111"/>
      <c r="X42" s="111"/>
      <c r="Y42" s="111"/>
      <c r="Z42" s="113"/>
      <c r="AA42" s="113"/>
      <c r="AB42" s="322">
        <v>1</v>
      </c>
      <c r="AC42" s="115"/>
      <c r="AD42" s="114"/>
      <c r="AE42" s="114"/>
      <c r="AF42" s="114"/>
      <c r="AG42" s="114"/>
      <c r="AH42" s="114"/>
      <c r="AI42" s="113"/>
      <c r="AJ42" s="99"/>
      <c r="AK42" s="99"/>
      <c r="AL42" s="99"/>
      <c r="AM42" s="437"/>
    </row>
    <row r="43" spans="1:175" s="20" customFormat="1" ht="27.6">
      <c r="B43" s="22" t="s">
        <v>243</v>
      </c>
      <c r="C43" s="459">
        <v>117.77</v>
      </c>
      <c r="D43" s="460"/>
      <c r="E43" s="461"/>
      <c r="F43" s="85"/>
      <c r="G43" s="24"/>
      <c r="H43" s="459">
        <f>H22</f>
        <v>123.77</v>
      </c>
      <c r="I43" s="461"/>
      <c r="J43" s="25"/>
      <c r="K43" s="427">
        <f>+H43-C43</f>
        <v>6</v>
      </c>
      <c r="L43" s="197"/>
      <c r="M43" s="35"/>
      <c r="N43" s="35"/>
      <c r="O43" s="135"/>
      <c r="P43" s="109"/>
      <c r="Q43" s="109"/>
      <c r="R43" s="109"/>
      <c r="S43" s="111"/>
      <c r="T43" s="111"/>
      <c r="U43" s="113"/>
      <c r="V43" s="111"/>
      <c r="W43" s="111"/>
      <c r="X43" s="111"/>
      <c r="Y43" s="111"/>
      <c r="Z43" s="113"/>
      <c r="AA43" s="113"/>
      <c r="AB43" s="322"/>
      <c r="AC43" s="115"/>
      <c r="AD43" s="114"/>
      <c r="AE43" s="114"/>
      <c r="AF43" s="114"/>
      <c r="AG43" s="114"/>
      <c r="AH43" s="114"/>
      <c r="AI43" s="113"/>
      <c r="AJ43" s="99"/>
      <c r="AK43" s="99"/>
      <c r="AL43" s="99"/>
      <c r="AM43" s="437"/>
    </row>
    <row r="44" spans="1:175" ht="79.5" customHeight="1">
      <c r="A44" s="39"/>
      <c r="B44" s="194" t="s">
        <v>232</v>
      </c>
      <c r="C44" s="459">
        <v>84.31</v>
      </c>
      <c r="D44" s="460"/>
      <c r="E44" s="461"/>
      <c r="F44" s="39"/>
      <c r="G44" s="39"/>
      <c r="H44" s="459">
        <f>H23</f>
        <v>90.31</v>
      </c>
      <c r="I44" s="461"/>
      <c r="J44" s="39"/>
      <c r="K44" s="427">
        <f>+H44-C44</f>
        <v>6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01.01.2021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WEF-01.04.2021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35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430" t="s">
        <v>47</v>
      </c>
      <c r="O46" s="430" t="s">
        <v>48</v>
      </c>
      <c r="P46" s="430" t="s">
        <v>49</v>
      </c>
      <c r="Q46" s="430" t="s">
        <v>50</v>
      </c>
      <c r="R46" s="430" t="s">
        <v>69</v>
      </c>
      <c r="S46" s="430" t="s">
        <v>68</v>
      </c>
      <c r="T46" s="430" t="s">
        <v>87</v>
      </c>
      <c r="U46" s="430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430" t="s">
        <v>47</v>
      </c>
      <c r="AB46" s="430" t="s">
        <v>48</v>
      </c>
      <c r="AC46" s="430" t="s">
        <v>49</v>
      </c>
      <c r="AD46" s="430" t="s">
        <v>50</v>
      </c>
      <c r="AE46" s="430" t="s">
        <v>69</v>
      </c>
      <c r="AF46" s="430" t="s">
        <v>68</v>
      </c>
      <c r="AG46" s="430" t="s">
        <v>87</v>
      </c>
      <c r="AH46" s="430" t="s">
        <v>51</v>
      </c>
      <c r="AI46" s="429" t="s">
        <v>52</v>
      </c>
      <c r="AJ46" s="430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428" t="s">
        <v>55</v>
      </c>
      <c r="O47" s="428"/>
      <c r="P47" s="428" t="s">
        <v>55</v>
      </c>
      <c r="Q47" s="428" t="s">
        <v>55</v>
      </c>
      <c r="R47" s="428"/>
      <c r="S47" s="428"/>
      <c r="T47" s="428"/>
      <c r="U47" s="428" t="s">
        <v>55</v>
      </c>
      <c r="V47" s="54" t="s">
        <v>55</v>
      </c>
      <c r="W47" s="428" t="s">
        <v>56</v>
      </c>
      <c r="X47" s="46"/>
      <c r="Y47" s="49" t="s">
        <v>57</v>
      </c>
      <c r="Z47" s="52" t="s">
        <v>58</v>
      </c>
      <c r="AA47" s="428" t="s">
        <v>55</v>
      </c>
      <c r="AB47" s="428"/>
      <c r="AC47" s="428" t="s">
        <v>59</v>
      </c>
      <c r="AD47" s="428" t="s">
        <v>55</v>
      </c>
      <c r="AE47" s="428"/>
      <c r="AF47" s="428"/>
      <c r="AG47" s="428"/>
      <c r="AH47" s="428" t="s">
        <v>55</v>
      </c>
      <c r="AI47" s="54" t="s">
        <v>56</v>
      </c>
      <c r="AJ47" s="428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60.35</v>
      </c>
      <c r="M48" s="61">
        <v>26.62</v>
      </c>
      <c r="N48" s="58">
        <f>+L48*I48</f>
        <v>3.0175000000000001</v>
      </c>
      <c r="O48" s="58">
        <f>+N48*$O$42</f>
        <v>3.0175000000000001</v>
      </c>
      <c r="P48" s="58">
        <f>+M48*J48</f>
        <v>0.5324000000000001</v>
      </c>
      <c r="Q48" s="58">
        <f>+O48-P48</f>
        <v>2.4851000000000001</v>
      </c>
      <c r="R48" s="58"/>
      <c r="S48" s="58"/>
      <c r="T48" s="58"/>
      <c r="U48" s="82">
        <f>+V48-SUM(Q49:T49)</f>
        <v>1.8618190808610553</v>
      </c>
      <c r="V48" s="62">
        <v>4.3469190808610554</v>
      </c>
      <c r="W48" s="58">
        <f>+V48</f>
        <v>4.3469190808610554</v>
      </c>
      <c r="X48" s="63"/>
      <c r="Y48" s="60">
        <f>+$H$33</f>
        <v>70.150000000000006</v>
      </c>
      <c r="Z48" s="61">
        <f>+$H$34</f>
        <v>32.130000000000003</v>
      </c>
      <c r="AA48" s="64">
        <f>+Y48*I48</f>
        <v>3.5075000000000003</v>
      </c>
      <c r="AB48" s="58">
        <f>+AA48*$AB$42</f>
        <v>3.5075000000000003</v>
      </c>
      <c r="AC48" s="64">
        <f>+Z48*J48</f>
        <v>0.64260000000000017</v>
      </c>
      <c r="AD48" s="64">
        <f>+AB48-AC48</f>
        <v>2.8649</v>
      </c>
      <c r="AE48" s="64"/>
      <c r="AF48" s="64"/>
      <c r="AG48" s="64"/>
      <c r="AH48" s="83">
        <f>U48*$AC$38</f>
        <v>1.8618190808610553</v>
      </c>
      <c r="AI48" s="62">
        <f>SUM(AD49:AH49)</f>
        <v>4.7267190808610557</v>
      </c>
      <c r="AJ48" s="58">
        <f>+AI48</f>
        <v>4.7267190808610557</v>
      </c>
      <c r="AK48" s="65"/>
      <c r="AL48" s="66">
        <f>AI48-V48</f>
        <v>0.37980000000000036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2.4851000000000001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1.8618190808610553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2.8649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1.8618190808610553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0.57169226152416475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0.42830773847583531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0.60610752426567049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0.39389247573432945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59.35</v>
      </c>
      <c r="M51" s="61">
        <v>26.62</v>
      </c>
      <c r="N51" s="58">
        <f>+L51*I51</f>
        <v>2.8488000000000002</v>
      </c>
      <c r="O51" s="58">
        <f>+N51*$O$42</f>
        <v>2.8488000000000002</v>
      </c>
      <c r="P51" s="58">
        <f>+M51*J51</f>
        <v>0.39929999999999999</v>
      </c>
      <c r="Q51" s="58">
        <f>+O51-P51</f>
        <v>2.4495000000000005</v>
      </c>
      <c r="R51" s="58"/>
      <c r="S51" s="58"/>
      <c r="T51" s="58">
        <f>$K51*$C$38</f>
        <v>0.51281999999999994</v>
      </c>
      <c r="U51" s="82">
        <f>+V51-SUM(Q54:T54)</f>
        <v>1.1516223096798566</v>
      </c>
      <c r="V51" s="62">
        <v>5.343897309679857</v>
      </c>
      <c r="W51" s="58">
        <f>+V51</f>
        <v>5.343897309679857</v>
      </c>
      <c r="X51" s="63"/>
      <c r="Y51" s="60">
        <f>+$I$33</f>
        <v>69.150000000000006</v>
      </c>
      <c r="Z51" s="61">
        <f>+$H$34</f>
        <v>32.130000000000003</v>
      </c>
      <c r="AA51" s="64">
        <f>+Y51*I51</f>
        <v>3.3192000000000004</v>
      </c>
      <c r="AB51" s="58">
        <f>+AA51*$AB$42</f>
        <v>3.3192000000000004</v>
      </c>
      <c r="AC51" s="64">
        <f>+Z51*J51</f>
        <v>0.48195000000000005</v>
      </c>
      <c r="AD51" s="64">
        <f>+AB51-AC51</f>
        <v>2.8372500000000005</v>
      </c>
      <c r="AE51" s="64"/>
      <c r="AF51" s="64"/>
      <c r="AG51" s="58">
        <f>$K51*$H$38</f>
        <v>0.51281999999999994</v>
      </c>
      <c r="AH51" s="83">
        <f>U51*$AC$38</f>
        <v>1.1516223096798566</v>
      </c>
      <c r="AI51" s="62">
        <f>SUM(AD54:AH54)</f>
        <v>5.7838423096798577</v>
      </c>
      <c r="AJ51" s="58">
        <f>+AI51</f>
        <v>5.7838423096798577</v>
      </c>
      <c r="AK51" s="65"/>
      <c r="AL51" s="66">
        <f>AI51-V51</f>
        <v>0.4399450000000007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72.5</v>
      </c>
      <c r="M52" s="61">
        <v>24.87</v>
      </c>
      <c r="N52" s="58">
        <f>+L52*I52</f>
        <v>0.65249999999999997</v>
      </c>
      <c r="O52" s="58">
        <f>+N52*$O$42</f>
        <v>0.65249999999999997</v>
      </c>
      <c r="P52" s="58">
        <f>+M52*J52</f>
        <v>1.2434999999999969E-2</v>
      </c>
      <c r="Q52" s="58">
        <f>+O52-P52</f>
        <v>0.640065</v>
      </c>
      <c r="R52" s="58"/>
      <c r="S52" s="58"/>
      <c r="T52" s="58">
        <f>$K52*$C$38</f>
        <v>0.13209000000000001</v>
      </c>
      <c r="U52" s="58"/>
      <c r="V52" s="62"/>
      <c r="W52" s="58"/>
      <c r="X52" s="63"/>
      <c r="Y52" s="60">
        <f>+$H$37</f>
        <v>78.5</v>
      </c>
      <c r="Z52" s="61">
        <f>+$H$35</f>
        <v>28.48</v>
      </c>
      <c r="AA52" s="64">
        <f>+Y52*I52</f>
        <v>0.70649999999999991</v>
      </c>
      <c r="AB52" s="58">
        <f>+AA52*$AB$42</f>
        <v>0.70649999999999991</v>
      </c>
      <c r="AC52" s="64">
        <f>+Z52*J52</f>
        <v>1.4239999999999963E-2</v>
      </c>
      <c r="AD52" s="64">
        <f>+AB52-AC52</f>
        <v>0.69225999999999999</v>
      </c>
      <c r="AE52" s="64"/>
      <c r="AF52" s="64"/>
      <c r="AG52" s="58">
        <f>$K52*$H$38</f>
        <v>0.13209000000000001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3.5473650000000001</v>
      </c>
      <c r="R54" s="79">
        <f>SUM(R51:R53)</f>
        <v>0</v>
      </c>
      <c r="S54" s="79">
        <f>SUM(S51:S53)</f>
        <v>0</v>
      </c>
      <c r="T54" s="79">
        <f>SUM(T51:T53)</f>
        <v>0.64490999999999998</v>
      </c>
      <c r="U54" s="79">
        <f>SUM(U51:U53)</f>
        <v>1.1516223096798566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3.9873100000000008</v>
      </c>
      <c r="AE54" s="79">
        <f>SUM(AE51:AE53)</f>
        <v>0</v>
      </c>
      <c r="AF54" s="79">
        <f>SUM(AF51:AF53)</f>
        <v>0</v>
      </c>
      <c r="AG54" s="79">
        <f>SUM(AG51:AG53)</f>
        <v>0.64490999999999998</v>
      </c>
      <c r="AH54" s="79">
        <f>SUM(AH51:AH53)</f>
        <v>1.1516223096798566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0.66381608673025116</v>
      </c>
      <c r="R55" s="67">
        <f>+R54/$V$51</f>
        <v>0</v>
      </c>
      <c r="S55" s="67">
        <f>+S54/$V$51</f>
        <v>0</v>
      </c>
      <c r="T55" s="67">
        <f>+T54/$V$51</f>
        <v>0.12068158548477709</v>
      </c>
      <c r="U55" s="67">
        <f>+U54/$V$51</f>
        <v>0.21550232778497164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0.68938774373686251</v>
      </c>
      <c r="AE55" s="67">
        <f>+AE54/$AI$51</f>
        <v>0</v>
      </c>
      <c r="AF55" s="67">
        <f>+AF54/$AI$51</f>
        <v>0</v>
      </c>
      <c r="AG55" s="67">
        <f>+AG54/$AI$51</f>
        <v>0.1115020025564453</v>
      </c>
      <c r="AH55" s="67">
        <f>+AH54/$AI$51</f>
        <v>0.19911025370669211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59.35</v>
      </c>
      <c r="M56" s="61">
        <v>26.62</v>
      </c>
      <c r="N56" s="58">
        <f>+L56*I56</f>
        <v>2.8488000000000002</v>
      </c>
      <c r="O56" s="58">
        <f>+N56*$O$42</f>
        <v>2.8488000000000002</v>
      </c>
      <c r="P56" s="58">
        <f>+M56*J56</f>
        <v>0.39929999999999999</v>
      </c>
      <c r="Q56" s="58">
        <f>+O56-P56</f>
        <v>2.4495000000000005</v>
      </c>
      <c r="R56" s="58"/>
      <c r="S56" s="58"/>
      <c r="T56" s="58">
        <f>$K56*$C$38</f>
        <v>0.51281999999999994</v>
      </c>
      <c r="U56" s="82">
        <f>+V56-SUM(Q59:T59)</f>
        <v>1.1405227670298554</v>
      </c>
      <c r="V56" s="62">
        <v>5.3327977670298559</v>
      </c>
      <c r="W56" s="58">
        <f>+V56</f>
        <v>5.3327977670298559</v>
      </c>
      <c r="X56" s="63"/>
      <c r="Y56" s="60">
        <f>+$I$33</f>
        <v>69.150000000000006</v>
      </c>
      <c r="Z56" s="61">
        <f>+$H$34</f>
        <v>32.130000000000003</v>
      </c>
      <c r="AA56" s="64">
        <f>+Y56*I56</f>
        <v>3.3192000000000004</v>
      </c>
      <c r="AB56" s="58">
        <f>+AA56*$AB$42</f>
        <v>3.3192000000000004</v>
      </c>
      <c r="AC56" s="64">
        <f>+Z56*J56</f>
        <v>0.48195000000000005</v>
      </c>
      <c r="AD56" s="64">
        <f>+AB56-AC56</f>
        <v>2.8372500000000005</v>
      </c>
      <c r="AE56" s="64"/>
      <c r="AF56" s="64"/>
      <c r="AG56" s="58">
        <f>$K56*$H$38</f>
        <v>0.51281999999999994</v>
      </c>
      <c r="AH56" s="83">
        <f>U56*$AC$38</f>
        <v>1.1405227670298554</v>
      </c>
      <c r="AI56" s="62">
        <f>SUM(AD59:AH59)</f>
        <v>5.7727427670298566</v>
      </c>
      <c r="AJ56" s="58">
        <f>+AI56</f>
        <v>5.7727427670298566</v>
      </c>
      <c r="AK56" s="65"/>
      <c r="AL56" s="66">
        <f>AI56-V56</f>
        <v>0.4399450000000007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72.5</v>
      </c>
      <c r="M57" s="61">
        <v>24.87</v>
      </c>
      <c r="N57" s="58">
        <f>+L57*I57</f>
        <v>0.65249999999999997</v>
      </c>
      <c r="O57" s="58">
        <f>+N57*$O$42</f>
        <v>0.65249999999999997</v>
      </c>
      <c r="P57" s="58">
        <f>+M57*J57</f>
        <v>1.2434999999999969E-2</v>
      </c>
      <c r="Q57" s="58">
        <f>+O57-P57</f>
        <v>0.640065</v>
      </c>
      <c r="R57" s="58"/>
      <c r="S57" s="58"/>
      <c r="T57" s="58">
        <f>$K57*$C$38</f>
        <v>0.13209000000000001</v>
      </c>
      <c r="U57" s="58"/>
      <c r="V57" s="62"/>
      <c r="W57" s="58"/>
      <c r="X57" s="63"/>
      <c r="Y57" s="60">
        <f>+$H$37</f>
        <v>78.5</v>
      </c>
      <c r="Z57" s="61">
        <f>+$H$35</f>
        <v>28.48</v>
      </c>
      <c r="AA57" s="64">
        <f>+Y57*I57</f>
        <v>0.70649999999999991</v>
      </c>
      <c r="AB57" s="58">
        <f>+AA57*$AB$42</f>
        <v>0.70649999999999991</v>
      </c>
      <c r="AC57" s="64">
        <f>+Z57*J57</f>
        <v>1.4239999999999963E-2</v>
      </c>
      <c r="AD57" s="64">
        <f>+AB57-AC57</f>
        <v>0.69225999999999999</v>
      </c>
      <c r="AE57" s="64"/>
      <c r="AF57" s="64"/>
      <c r="AG57" s="58">
        <f>$K57*$H$38</f>
        <v>0.13209000000000001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3.5473650000000001</v>
      </c>
      <c r="R59" s="79">
        <f>SUM(R56:R58)</f>
        <v>0</v>
      </c>
      <c r="S59" s="79">
        <f>SUM(S56:S58)</f>
        <v>0</v>
      </c>
      <c r="T59" s="79">
        <f>SUM(T56:T58)</f>
        <v>0.64490999999999998</v>
      </c>
      <c r="U59" s="79">
        <f>SUM(U56:U58)</f>
        <v>1.1405227670298554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3.9873100000000008</v>
      </c>
      <c r="AE59" s="79">
        <f>SUM(AE56:AE58)</f>
        <v>0</v>
      </c>
      <c r="AF59" s="79">
        <f>SUM(AF56:AF58)</f>
        <v>0</v>
      </c>
      <c r="AG59" s="79">
        <f>SUM(AG56:AG58)</f>
        <v>0.64490999999999998</v>
      </c>
      <c r="AH59" s="79">
        <f>SUM(AH56:AH58)</f>
        <v>1.1405227670298554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0.66519773577983121</v>
      </c>
      <c r="R60" s="67">
        <f>+R59/$V$56</f>
        <v>0</v>
      </c>
      <c r="S60" s="67">
        <f>+S59/$V$56</f>
        <v>0</v>
      </c>
      <c r="T60" s="67">
        <f>+T59/$V$56</f>
        <v>0.12093276890925263</v>
      </c>
      <c r="U60" s="67">
        <f>+U59/$V$56</f>
        <v>0.21386949531091606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0.69071326419963075</v>
      </c>
      <c r="AE60" s="67">
        <f>+AE59/$AI$56</f>
        <v>0</v>
      </c>
      <c r="AF60" s="67">
        <f>+AF59/$AI$56</f>
        <v>0</v>
      </c>
      <c r="AG60" s="67">
        <f>+AG59/$AI$56</f>
        <v>0.11171639306073111</v>
      </c>
      <c r="AH60" s="67">
        <f>+AH59/$AI$56</f>
        <v>0.19757034273963808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59.35</v>
      </c>
      <c r="M61" s="61">
        <v>26.62</v>
      </c>
      <c r="N61" s="58">
        <f>+L61*I61</f>
        <v>2.8488000000000002</v>
      </c>
      <c r="O61" s="58">
        <f>+N61*$O$42</f>
        <v>2.8488000000000002</v>
      </c>
      <c r="P61" s="58">
        <f>+M61*J61</f>
        <v>0.39929999999999999</v>
      </c>
      <c r="Q61" s="58">
        <f>+O61-P61</f>
        <v>2.4495000000000005</v>
      </c>
      <c r="R61" s="58"/>
      <c r="S61" s="58"/>
      <c r="T61" s="58">
        <f>$K61*$C$38</f>
        <v>0.51281999999999994</v>
      </c>
      <c r="U61" s="82">
        <f>+V61-SUM(Q64:T64)</f>
        <v>1.1516223096798566</v>
      </c>
      <c r="V61" s="62">
        <v>5.343897309679857</v>
      </c>
      <c r="W61" s="58">
        <f>+V61</f>
        <v>5.343897309679857</v>
      </c>
      <c r="X61" s="63"/>
      <c r="Y61" s="60">
        <f>+$I$33</f>
        <v>69.150000000000006</v>
      </c>
      <c r="Z61" s="61">
        <f>+$H$34</f>
        <v>32.130000000000003</v>
      </c>
      <c r="AA61" s="64">
        <f>+Y61*I61</f>
        <v>3.3192000000000004</v>
      </c>
      <c r="AB61" s="58">
        <f>+AA61*$AB$42</f>
        <v>3.3192000000000004</v>
      </c>
      <c r="AC61" s="64">
        <f>+Z61*J61</f>
        <v>0.48195000000000005</v>
      </c>
      <c r="AD61" s="64">
        <f>+AB61-AC61</f>
        <v>2.8372500000000005</v>
      </c>
      <c r="AE61" s="64"/>
      <c r="AF61" s="64"/>
      <c r="AG61" s="58">
        <f>$K61*$H$38</f>
        <v>0.51281999999999994</v>
      </c>
      <c r="AH61" s="83">
        <f>U61*$AC$38</f>
        <v>1.1516223096798566</v>
      </c>
      <c r="AI61" s="62">
        <f>SUM(AD64:AH64)</f>
        <v>5.7838423096798577</v>
      </c>
      <c r="AJ61" s="58">
        <f>+AI61</f>
        <v>5.7838423096798577</v>
      </c>
      <c r="AK61" s="65"/>
      <c r="AL61" s="66">
        <f>AI61-V61</f>
        <v>0.4399450000000007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72.5</v>
      </c>
      <c r="M62" s="61">
        <v>24.87</v>
      </c>
      <c r="N62" s="58">
        <f>+L62*I62</f>
        <v>0.65249999999999997</v>
      </c>
      <c r="O62" s="58">
        <f>+N62*$O$42</f>
        <v>0.65249999999999997</v>
      </c>
      <c r="P62" s="58">
        <f>+M62*J62</f>
        <v>1.2434999999999969E-2</v>
      </c>
      <c r="Q62" s="58">
        <f>+O62-P62</f>
        <v>0.640065</v>
      </c>
      <c r="R62" s="58"/>
      <c r="S62" s="58"/>
      <c r="T62" s="58">
        <f>$K62*$C$38</f>
        <v>0.13209000000000001</v>
      </c>
      <c r="U62" s="58"/>
      <c r="V62" s="62"/>
      <c r="W62" s="58"/>
      <c r="X62" s="63"/>
      <c r="Y62" s="60">
        <f>+$H$37</f>
        <v>78.5</v>
      </c>
      <c r="Z62" s="61">
        <f>+$H$35</f>
        <v>28.48</v>
      </c>
      <c r="AA62" s="64">
        <f>+Y62*I62</f>
        <v>0.70649999999999991</v>
      </c>
      <c r="AB62" s="58">
        <f>+AA62*$AB$42</f>
        <v>0.70649999999999991</v>
      </c>
      <c r="AC62" s="64">
        <f>+Z62*J62</f>
        <v>1.4239999999999963E-2</v>
      </c>
      <c r="AD62" s="64">
        <f>+AB62-AC62</f>
        <v>0.69225999999999999</v>
      </c>
      <c r="AE62" s="64"/>
      <c r="AF62" s="64"/>
      <c r="AG62" s="58">
        <f>$K62*$H$38</f>
        <v>0.13209000000000001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3.5473650000000001</v>
      </c>
      <c r="R64" s="79">
        <f>SUM(R61:R63)</f>
        <v>0</v>
      </c>
      <c r="S64" s="79">
        <f>SUM(S61:S63)</f>
        <v>0</v>
      </c>
      <c r="T64" s="79">
        <f>SUM(T61:T63)</f>
        <v>0.64490999999999998</v>
      </c>
      <c r="U64" s="79">
        <f>SUM(U61:U63)</f>
        <v>1.1516223096798566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3.9873100000000008</v>
      </c>
      <c r="AE64" s="79">
        <f>SUM(AE61:AE63)</f>
        <v>0</v>
      </c>
      <c r="AF64" s="79">
        <f>SUM(AF61:AF63)</f>
        <v>0</v>
      </c>
      <c r="AG64" s="79">
        <f>SUM(AG61:AG63)</f>
        <v>0.64490999999999998</v>
      </c>
      <c r="AH64" s="79">
        <f>SUM(AH61:AH63)</f>
        <v>1.1516223096798566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0.66381608673025116</v>
      </c>
      <c r="R65" s="67">
        <f>+R64/$V$61</f>
        <v>0</v>
      </c>
      <c r="S65" s="67">
        <f>+S64/$V$61</f>
        <v>0</v>
      </c>
      <c r="T65" s="67">
        <f>+T64/$V$61</f>
        <v>0.12068158548477709</v>
      </c>
      <c r="U65" s="67">
        <f>+U64/$V$61</f>
        <v>0.21550232778497164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0.68938774373686251</v>
      </c>
      <c r="AE65" s="67">
        <f>+AE64/$AI$61</f>
        <v>0</v>
      </c>
      <c r="AF65" s="67">
        <f>+AF64/$AI$61</f>
        <v>0</v>
      </c>
      <c r="AG65" s="67">
        <f>+AG64/$AI$61</f>
        <v>0.1115020025564453</v>
      </c>
      <c r="AH65" s="67">
        <f>+AH64/$AI$61</f>
        <v>0.19911025370669211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59.35</v>
      </c>
      <c r="M66" s="61">
        <v>26.62</v>
      </c>
      <c r="N66" s="58">
        <f>+L66*I66</f>
        <v>2.8488000000000002</v>
      </c>
      <c r="O66" s="58">
        <f>+N66*$O$42</f>
        <v>2.8488000000000002</v>
      </c>
      <c r="P66" s="58">
        <f>+M66*J66</f>
        <v>0.39929999999999999</v>
      </c>
      <c r="Q66" s="58">
        <f>+O66-P66</f>
        <v>2.4495000000000005</v>
      </c>
      <c r="R66" s="58"/>
      <c r="S66" s="58"/>
      <c r="T66" s="58">
        <f>$K66*$C$38</f>
        <v>0.51281999999999994</v>
      </c>
      <c r="U66" s="82">
        <f>+V66-SUM(Q69:T69)</f>
        <v>1.1405227670298554</v>
      </c>
      <c r="V66" s="62">
        <v>5.3327977670298559</v>
      </c>
      <c r="W66" s="58">
        <f>+V66</f>
        <v>5.3327977670298559</v>
      </c>
      <c r="X66" s="63"/>
      <c r="Y66" s="60">
        <f>+$I$33</f>
        <v>69.150000000000006</v>
      </c>
      <c r="Z66" s="61">
        <f>+$H$34</f>
        <v>32.130000000000003</v>
      </c>
      <c r="AA66" s="64">
        <f>+Y66*I66</f>
        <v>3.3192000000000004</v>
      </c>
      <c r="AB66" s="58">
        <f>+AA66*$AB$42</f>
        <v>3.3192000000000004</v>
      </c>
      <c r="AC66" s="64">
        <f>+Z66*J66</f>
        <v>0.48195000000000005</v>
      </c>
      <c r="AD66" s="64">
        <f>+AB66-AC66</f>
        <v>2.8372500000000005</v>
      </c>
      <c r="AE66" s="64"/>
      <c r="AF66" s="64"/>
      <c r="AG66" s="58">
        <f>$K66*$H$38</f>
        <v>0.51281999999999994</v>
      </c>
      <c r="AH66" s="83">
        <f>U66*$AC$38</f>
        <v>1.1405227670298554</v>
      </c>
      <c r="AI66" s="62">
        <f>SUM(AD69:AH69)</f>
        <v>5.7727427670298566</v>
      </c>
      <c r="AJ66" s="58">
        <f>+AI66</f>
        <v>5.7727427670298566</v>
      </c>
      <c r="AK66" s="65"/>
      <c r="AL66" s="66">
        <f>AI66-V66</f>
        <v>0.4399450000000007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72.5</v>
      </c>
      <c r="M67" s="61">
        <v>24.87</v>
      </c>
      <c r="N67" s="58">
        <f>+L67*I67</f>
        <v>0.65249999999999997</v>
      </c>
      <c r="O67" s="58">
        <f>+N67*$O$42</f>
        <v>0.65249999999999997</v>
      </c>
      <c r="P67" s="58">
        <f>+M67*J67</f>
        <v>1.2434999999999969E-2</v>
      </c>
      <c r="Q67" s="58">
        <f>+O67-P67</f>
        <v>0.640065</v>
      </c>
      <c r="R67" s="58"/>
      <c r="S67" s="58"/>
      <c r="T67" s="58">
        <f>$K67*$C$38</f>
        <v>0.13209000000000001</v>
      </c>
      <c r="U67" s="58"/>
      <c r="V67" s="62"/>
      <c r="W67" s="58"/>
      <c r="X67" s="63"/>
      <c r="Y67" s="60">
        <f>+$H$37</f>
        <v>78.5</v>
      </c>
      <c r="Z67" s="61">
        <f>+$H$35</f>
        <v>28.48</v>
      </c>
      <c r="AA67" s="64">
        <f>+Y67*I67</f>
        <v>0.70649999999999991</v>
      </c>
      <c r="AB67" s="58">
        <f>+AA67*$AB$42</f>
        <v>0.70649999999999991</v>
      </c>
      <c r="AC67" s="64">
        <f>+Z67*J67</f>
        <v>1.4239999999999963E-2</v>
      </c>
      <c r="AD67" s="64">
        <f>+AB67-AC67</f>
        <v>0.69225999999999999</v>
      </c>
      <c r="AE67" s="64"/>
      <c r="AF67" s="64"/>
      <c r="AG67" s="58">
        <f>$K67*$H$38</f>
        <v>0.13209000000000001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3.5473650000000001</v>
      </c>
      <c r="R69" s="79">
        <f>SUM(R66:R68)</f>
        <v>0</v>
      </c>
      <c r="S69" s="79">
        <f>SUM(S66:S68)</f>
        <v>0</v>
      </c>
      <c r="T69" s="79">
        <f>SUM(T66:T68)</f>
        <v>0.64490999999999998</v>
      </c>
      <c r="U69" s="79">
        <f>SUM(U66:U68)</f>
        <v>1.1405227670298554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3.9873100000000008</v>
      </c>
      <c r="AE69" s="79">
        <f>SUM(AE66:AE68)</f>
        <v>0</v>
      </c>
      <c r="AF69" s="79">
        <f>SUM(AF66:AF68)</f>
        <v>0</v>
      </c>
      <c r="AG69" s="79">
        <f>SUM(AG66:AG68)</f>
        <v>0.64490999999999998</v>
      </c>
      <c r="AH69" s="79">
        <f>SUM(AH66:AH68)</f>
        <v>1.1405227670298554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0.66519773577983121</v>
      </c>
      <c r="R70" s="67">
        <f>+R69/$V$66</f>
        <v>0</v>
      </c>
      <c r="S70" s="67">
        <f>+S69/$V$66</f>
        <v>0</v>
      </c>
      <c r="T70" s="67">
        <f>+T69/$V$66</f>
        <v>0.12093276890925263</v>
      </c>
      <c r="U70" s="67">
        <f>+U69/$V$66</f>
        <v>0.21386949531091606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0.69071326419963075</v>
      </c>
      <c r="AE70" s="67">
        <f>+AE69/$AI$66</f>
        <v>0</v>
      </c>
      <c r="AF70" s="67">
        <f>+AF69/$AI$66</f>
        <v>0</v>
      </c>
      <c r="AG70" s="67">
        <f>+AG69/$AI$66</f>
        <v>0.11171639306073111</v>
      </c>
      <c r="AH70" s="67">
        <f>+AH69/$AI$66</f>
        <v>0.19757034273963808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59.35</v>
      </c>
      <c r="M71" s="61">
        <v>26.62</v>
      </c>
      <c r="N71" s="58">
        <f>+L71*I71</f>
        <v>2.8488000000000002</v>
      </c>
      <c r="O71" s="58">
        <f>+N71*$O$42</f>
        <v>2.8488000000000002</v>
      </c>
      <c r="P71" s="58">
        <f>+M71*J71</f>
        <v>0.39929999999999999</v>
      </c>
      <c r="Q71" s="58">
        <f>+O71-P71</f>
        <v>2.4495000000000005</v>
      </c>
      <c r="R71" s="58"/>
      <c r="S71" s="58"/>
      <c r="T71" s="58">
        <f>$K71*$C$38</f>
        <v>0.51281999999999994</v>
      </c>
      <c r="U71" s="82">
        <f>+V71-SUM(Q76:T76)</f>
        <v>1.0839977810829735</v>
      </c>
      <c r="V71" s="62">
        <v>5.5954377810829738</v>
      </c>
      <c r="W71" s="58">
        <f>+V71</f>
        <v>5.5954377810829738</v>
      </c>
      <c r="X71" s="63"/>
      <c r="Y71" s="60">
        <f>+$I$33</f>
        <v>69.150000000000006</v>
      </c>
      <c r="Z71" s="61">
        <f>+$H$34</f>
        <v>32.130000000000003</v>
      </c>
      <c r="AA71" s="64">
        <f>+Y71*I71</f>
        <v>3.3192000000000004</v>
      </c>
      <c r="AB71" s="58">
        <f>+AA71*$AB$42</f>
        <v>3.3192000000000004</v>
      </c>
      <c r="AC71" s="64">
        <f>+Z71*J71</f>
        <v>0.48195000000000005</v>
      </c>
      <c r="AD71" s="64">
        <f>+AB71-AC71</f>
        <v>2.8372500000000005</v>
      </c>
      <c r="AE71" s="64"/>
      <c r="AF71" s="64"/>
      <c r="AG71" s="58">
        <f>$K71*$H$38</f>
        <v>0.51281999999999994</v>
      </c>
      <c r="AH71" s="83">
        <f>U71*$AC$38</f>
        <v>1.0839977810829735</v>
      </c>
      <c r="AI71" s="62">
        <f>SUM(AD76:AH76)</f>
        <v>6.0763727810829744</v>
      </c>
      <c r="AJ71" s="58">
        <f>+AI71</f>
        <v>6.0763727810829744</v>
      </c>
      <c r="AK71" s="65"/>
      <c r="AL71" s="66">
        <f>AI71-V71</f>
        <v>0.48093500000000056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72.5</v>
      </c>
      <c r="M72" s="61">
        <v>24.87</v>
      </c>
      <c r="N72" s="58">
        <f>+L72*I72</f>
        <v>0.65249999999999997</v>
      </c>
      <c r="O72" s="58">
        <f>+N72*$O$42</f>
        <v>0.65249999999999997</v>
      </c>
      <c r="P72" s="58">
        <f>+M72*J72</f>
        <v>1.2434999999999969E-2</v>
      </c>
      <c r="Q72" s="58">
        <f>+O72-P72</f>
        <v>0.640065</v>
      </c>
      <c r="R72" s="58"/>
      <c r="S72" s="58"/>
      <c r="T72" s="58">
        <f>$K72*$C$38</f>
        <v>0.13209000000000001</v>
      </c>
      <c r="U72" s="58"/>
      <c r="V72" s="62">
        <v>5.5954377810829738</v>
      </c>
      <c r="W72" s="58">
        <f>+V72</f>
        <v>5.5954377810829738</v>
      </c>
      <c r="X72" s="63"/>
      <c r="Y72" s="60">
        <f>+$H$37</f>
        <v>78.5</v>
      </c>
      <c r="Z72" s="61">
        <f>+$H$35</f>
        <v>28.48</v>
      </c>
      <c r="AA72" s="64">
        <f>+Y72*I72</f>
        <v>0.70649999999999991</v>
      </c>
      <c r="AB72" s="58">
        <f>+AA72*$AB$42</f>
        <v>0.70649999999999991</v>
      </c>
      <c r="AC72" s="64">
        <f>+Z72*J72</f>
        <v>1.4239999999999963E-2</v>
      </c>
      <c r="AD72" s="64">
        <f>+AB72-AC72</f>
        <v>0.69225999999999999</v>
      </c>
      <c r="AE72" s="64"/>
      <c r="AF72" s="64"/>
      <c r="AG72" s="58">
        <f>$K72*$H$38</f>
        <v>0.13209000000000001</v>
      </c>
      <c r="AH72" s="64"/>
      <c r="AI72" s="62">
        <f>+AI71</f>
        <v>6.0763727810829744</v>
      </c>
      <c r="AJ72" s="58">
        <f>+AI72</f>
        <v>6.0763727810829744</v>
      </c>
      <c r="AK72" s="65"/>
      <c r="AL72" s="66">
        <f>AI72-V72</f>
        <v>0.48093500000000056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60.35</v>
      </c>
      <c r="M73" s="61">
        <v>26.62</v>
      </c>
      <c r="N73" s="58">
        <f>+L73*I73</f>
        <v>0.15087500000000001</v>
      </c>
      <c r="O73" s="58">
        <f>+N73*$O$42</f>
        <v>0.15087500000000001</v>
      </c>
      <c r="P73" s="58">
        <f>+M73*J73</f>
        <v>2.6620000000000001E-2</v>
      </c>
      <c r="Q73" s="58">
        <f>+O73-P73</f>
        <v>0.124255</v>
      </c>
      <c r="R73" s="58"/>
      <c r="S73" s="58"/>
      <c r="T73" s="58"/>
      <c r="U73" s="58"/>
      <c r="V73" s="62"/>
      <c r="W73" s="58"/>
      <c r="X73" s="63"/>
      <c r="Y73" s="60">
        <f>+$H$33</f>
        <v>70.150000000000006</v>
      </c>
      <c r="Z73" s="61">
        <f>+$H$34</f>
        <v>32.130000000000003</v>
      </c>
      <c r="AA73" s="64">
        <f>+Y73*I73</f>
        <v>0.17537500000000003</v>
      </c>
      <c r="AB73" s="58">
        <f>+AA73*$AB$42</f>
        <v>0.17537500000000003</v>
      </c>
      <c r="AC73" s="64">
        <f>+Z73*J73</f>
        <v>3.2130000000000006E-2</v>
      </c>
      <c r="AD73" s="64">
        <f>+AB73-AC73</f>
        <v>0.14324500000000001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0.42381000000000002</v>
      </c>
      <c r="O74" s="58">
        <f>+N74*$O$42</f>
        <v>0.42381000000000002</v>
      </c>
      <c r="P74" s="58"/>
      <c r="Q74" s="58">
        <f>+O74-P74</f>
        <v>0.42381000000000002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0.44581000000000004</v>
      </c>
      <c r="AB74" s="58">
        <f>+AA74*$AB$42</f>
        <v>0.44581000000000004</v>
      </c>
      <c r="AC74" s="58"/>
      <c r="AD74" s="58">
        <f>+AB74-AC74</f>
        <v>0.44581000000000004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3.86653</v>
      </c>
      <c r="R76" s="79">
        <f>SUM(R71:R75)</f>
        <v>0</v>
      </c>
      <c r="S76" s="79">
        <f>SUM(S71:S75)</f>
        <v>0</v>
      </c>
      <c r="T76" s="79">
        <f>SUM(T71:T75)</f>
        <v>0.64490999999999998</v>
      </c>
      <c r="U76" s="79">
        <f>SUM(U71:U75)</f>
        <v>1.0839977810829735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4.3474650000000006</v>
      </c>
      <c r="AE76" s="79">
        <f>SUM(AE71:AE75)</f>
        <v>0</v>
      </c>
      <c r="AF76" s="79">
        <f>SUM(AF71:AF75)</f>
        <v>0</v>
      </c>
      <c r="AG76" s="79">
        <f>SUM(AG71:AG75)</f>
        <v>0.64490999999999998</v>
      </c>
      <c r="AH76" s="79">
        <f>SUM(AH71:AH75)</f>
        <v>1.0839977810829735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0.72504718328246198</v>
      </c>
      <c r="R77" s="67">
        <f>+R76/$V$66</f>
        <v>0</v>
      </c>
      <c r="S77" s="67">
        <f>+S76/$V$66</f>
        <v>0</v>
      </c>
      <c r="T77" s="67">
        <f>+T76/$V$66</f>
        <v>0.12093276890925263</v>
      </c>
      <c r="U77" s="67">
        <f>+U76/$V$66</f>
        <v>0.20326999605813192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0.75310215186269625</v>
      </c>
      <c r="AE77" s="67">
        <f>+AE76/$AI$66</f>
        <v>0</v>
      </c>
      <c r="AF77" s="67">
        <f>+AF76/$AI$66</f>
        <v>0</v>
      </c>
      <c r="AG77" s="67">
        <f>+AG76/$AI$66</f>
        <v>0.11171639306073111</v>
      </c>
      <c r="AH77" s="67">
        <f>+AH76/$AI$66</f>
        <v>0.18777863917201754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59.35</v>
      </c>
      <c r="M78" s="61">
        <v>26.62</v>
      </c>
      <c r="N78" s="58">
        <f>+L78*I78</f>
        <v>0.68845999999999996</v>
      </c>
      <c r="O78" s="58">
        <f>+N78*$O$42</f>
        <v>0.68845999999999996</v>
      </c>
      <c r="P78" s="58">
        <f>+M78*J78</f>
        <v>0.15971999999999997</v>
      </c>
      <c r="Q78" s="58">
        <f>+O78-P78</f>
        <v>0.52873999999999999</v>
      </c>
      <c r="R78" s="58"/>
      <c r="S78" s="58"/>
      <c r="T78" s="58"/>
      <c r="U78" s="82">
        <f>+V78-SUM(Q79:T79)</f>
        <v>0.43859205874015172</v>
      </c>
      <c r="V78" s="62">
        <v>0.96733205874015171</v>
      </c>
      <c r="W78" s="58">
        <f>+V78</f>
        <v>0.96733205874015171</v>
      </c>
      <c r="X78" s="63"/>
      <c r="Y78" s="60">
        <f>+$I$33</f>
        <v>69.150000000000006</v>
      </c>
      <c r="Z78" s="61">
        <f>+$H$34</f>
        <v>32.130000000000003</v>
      </c>
      <c r="AA78" s="64">
        <f>+Y78*I78</f>
        <v>0.80213999999999996</v>
      </c>
      <c r="AB78" s="58">
        <f>+AA78*$AB$42</f>
        <v>0.80213999999999996</v>
      </c>
      <c r="AC78" s="64">
        <f>+Z78*J78</f>
        <v>0.19277999999999998</v>
      </c>
      <c r="AD78" s="64">
        <f>+AB78-AC78</f>
        <v>0.60936000000000001</v>
      </c>
      <c r="AE78" s="64"/>
      <c r="AF78" s="64"/>
      <c r="AG78" s="64"/>
      <c r="AH78" s="83">
        <f>U78*$AC$38</f>
        <v>0.43859205874015172</v>
      </c>
      <c r="AI78" s="62">
        <f>SUM(AD79:AH79)</f>
        <v>1.0479520587401518</v>
      </c>
      <c r="AJ78" s="58">
        <f>+AI78</f>
        <v>1.0479520587401518</v>
      </c>
      <c r="AK78" s="65"/>
      <c r="AL78" s="66">
        <f>AI78-V78</f>
        <v>8.0620000000000136E-2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0.52873999999999999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0.43859205874015172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0.60936000000000001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0.43859205874015172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0.12163557456773845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0.1008972218211326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0.12891817549880588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9.2789956677572297E-2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60.35</v>
      </c>
      <c r="M81" s="61">
        <v>26.62</v>
      </c>
      <c r="N81" s="58">
        <f>+L81*I81</f>
        <v>2.7761</v>
      </c>
      <c r="O81" s="58">
        <f>+N81*$O$42</f>
        <v>2.7761</v>
      </c>
      <c r="P81" s="58">
        <f>+M81*J81</f>
        <v>0.39929999999999999</v>
      </c>
      <c r="Q81" s="58">
        <f>+O81-P81</f>
        <v>2.3768000000000002</v>
      </c>
      <c r="R81" s="58"/>
      <c r="S81" s="58"/>
      <c r="T81" s="58"/>
      <c r="U81" s="82">
        <f>+V81-SUM(Q82:T82)</f>
        <v>0.65748117179514143</v>
      </c>
      <c r="V81" s="62">
        <v>3.0342811717951417</v>
      </c>
      <c r="W81" s="58">
        <f>+V81</f>
        <v>3.0342811717951417</v>
      </c>
      <c r="X81" s="63"/>
      <c r="Y81" s="60">
        <f>+$H$33</f>
        <v>70.150000000000006</v>
      </c>
      <c r="Z81" s="61">
        <f>+$H$34</f>
        <v>32.130000000000003</v>
      </c>
      <c r="AA81" s="64">
        <f>+Y81*I81</f>
        <v>3.2269000000000001</v>
      </c>
      <c r="AB81" s="58">
        <f>+AA81*$AB$42</f>
        <v>3.2269000000000001</v>
      </c>
      <c r="AC81" s="64">
        <f>+Z81*J81</f>
        <v>0.48195000000000005</v>
      </c>
      <c r="AD81" s="64">
        <f>+AB81-AC81</f>
        <v>2.7449500000000002</v>
      </c>
      <c r="AE81" s="64"/>
      <c r="AF81" s="64"/>
      <c r="AG81" s="64"/>
      <c r="AH81" s="83">
        <f>U81*$AC$38</f>
        <v>0.65748117179514143</v>
      </c>
      <c r="AI81" s="62">
        <f>SUM(AD82:AH82)</f>
        <v>3.4024311717951417</v>
      </c>
      <c r="AJ81" s="58">
        <f>+AI81</f>
        <v>3.4024311717951417</v>
      </c>
      <c r="AK81" s="65"/>
      <c r="AL81" s="66">
        <f>AI81-V81</f>
        <v>0.36814999999999998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2.3768000000000002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0.65748117179514143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2.7449500000000002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0.65748117179514143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0.54677806413851948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0.15125222245105718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0.5807305137118407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0.1390988464826155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3.5" customHeight="1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60.35</v>
      </c>
      <c r="M84" s="61">
        <v>26.62</v>
      </c>
      <c r="N84" s="58">
        <f>+L84*I84</f>
        <v>2.1441460925925924</v>
      </c>
      <c r="O84" s="58">
        <f>+N84*$O$42</f>
        <v>2.1441460925925924</v>
      </c>
      <c r="P84" s="58">
        <f>+M84*J84</f>
        <v>0.42401716296296288</v>
      </c>
      <c r="Q84" s="58">
        <f>+O84-P84</f>
        <v>1.7201289296296296</v>
      </c>
      <c r="R84" s="58"/>
      <c r="S84" s="58"/>
      <c r="T84" s="58">
        <f>$K84*$C$39</f>
        <v>0.308504</v>
      </c>
      <c r="U84" s="82">
        <f>+V84-SUM(Q88:T88)</f>
        <v>5.01516207990836</v>
      </c>
      <c r="V84" s="62">
        <v>12.424570849537989</v>
      </c>
      <c r="W84" s="58">
        <f>+V84</f>
        <v>12.424570849537989</v>
      </c>
      <c r="X84" s="63"/>
      <c r="Y84" s="60">
        <f>+$H$33</f>
        <v>70.150000000000006</v>
      </c>
      <c r="Z84" s="61">
        <f>+$H$34</f>
        <v>32.130000000000003</v>
      </c>
      <c r="AA84" s="64">
        <f>+Y84*I84</f>
        <v>2.4923255740740742</v>
      </c>
      <c r="AB84" s="58">
        <f>+AA84*$AB$42</f>
        <v>2.4923255740740742</v>
      </c>
      <c r="AC84" s="64">
        <f>+Z84*J84</f>
        <v>0.51178329999999994</v>
      </c>
      <c r="AD84" s="64">
        <f>+AB84-AC84</f>
        <v>1.9805422740740743</v>
      </c>
      <c r="AE84" s="64"/>
      <c r="AF84" s="64"/>
      <c r="AG84" s="58">
        <f>$K84*$H$39</f>
        <v>0.308504</v>
      </c>
      <c r="AH84" s="83">
        <f>U84*$AC$38</f>
        <v>5.01516207990836</v>
      </c>
      <c r="AI84" s="62">
        <f>SUM(AD88:AH88)</f>
        <v>13.054976593982435</v>
      </c>
      <c r="AJ84" s="58">
        <f>+AI84</f>
        <v>13.054976593982435</v>
      </c>
      <c r="AK84" s="65"/>
      <c r="AL84" s="66">
        <f>AI84-V84</f>
        <v>0.6304057444444453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0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72.5</v>
      </c>
      <c r="M85" s="61">
        <v>24.87</v>
      </c>
      <c r="N85" s="58">
        <f>+L85*I85</f>
        <v>3.0464500000000001</v>
      </c>
      <c r="O85" s="58">
        <f>+N85*$O$42</f>
        <v>3.0464500000000001</v>
      </c>
      <c r="P85" s="58">
        <f>+M85*J85</f>
        <v>0.32728920000000006</v>
      </c>
      <c r="Q85" s="58">
        <f>+O85-P85</f>
        <v>2.7191608</v>
      </c>
      <c r="R85" s="58"/>
      <c r="S85" s="58"/>
      <c r="T85" s="58"/>
      <c r="U85" s="58"/>
      <c r="V85" s="62">
        <v>12.424570849537989</v>
      </c>
      <c r="W85" s="58">
        <f>+V85</f>
        <v>12.424570849537989</v>
      </c>
      <c r="X85" s="63"/>
      <c r="Y85" s="60">
        <f>+$H$37</f>
        <v>78.5</v>
      </c>
      <c r="Z85" s="61">
        <f>+$H$35</f>
        <v>28.48</v>
      </c>
      <c r="AA85" s="64">
        <f>+Y85*I85</f>
        <v>3.2985700000000002</v>
      </c>
      <c r="AB85" s="58">
        <f>+AA85*$AB$42</f>
        <v>3.2985700000000002</v>
      </c>
      <c r="AC85" s="64">
        <f>+Z85*J85</f>
        <v>0.37479680000000004</v>
      </c>
      <c r="AD85" s="64">
        <f>+AB85-AC85</f>
        <v>2.9237732000000003</v>
      </c>
      <c r="AE85" s="64"/>
      <c r="AF85" s="64"/>
      <c r="AG85" s="58"/>
      <c r="AH85" s="64"/>
      <c r="AI85" s="62">
        <f>+AI84</f>
        <v>13.054976593982435</v>
      </c>
      <c r="AJ85" s="58">
        <f>+AI85</f>
        <v>13.054976593982435</v>
      </c>
      <c r="AK85" s="65"/>
      <c r="AL85" s="66">
        <f>AI85-V85</f>
        <v>0.6304057444444453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66.78</v>
      </c>
      <c r="M87" s="61">
        <v>26.62</v>
      </c>
      <c r="N87" s="58">
        <f>+L87*I87</f>
        <v>1.20204</v>
      </c>
      <c r="O87" s="58">
        <f>+N87*$O$42</f>
        <v>1.20204</v>
      </c>
      <c r="P87" s="58">
        <f>+M87*J87</f>
        <v>5.3239999999999954E-2</v>
      </c>
      <c r="Q87" s="58">
        <f>+O87-P87</f>
        <v>1.1488</v>
      </c>
      <c r="R87" s="58"/>
      <c r="S87" s="58"/>
      <c r="T87" s="58"/>
      <c r="U87" s="58"/>
      <c r="V87" s="62"/>
      <c r="W87" s="58"/>
      <c r="X87" s="63"/>
      <c r="Y87" s="60">
        <f>+$H$36</f>
        <v>76.58</v>
      </c>
      <c r="Z87" s="61">
        <f>+$H$34</f>
        <v>32.130000000000003</v>
      </c>
      <c r="AA87" s="64">
        <f>+Y87*I87</f>
        <v>1.3784399999999999</v>
      </c>
      <c r="AB87" s="58">
        <f>+AA87*$AB$42</f>
        <v>1.3784399999999999</v>
      </c>
      <c r="AC87" s="64">
        <f>+Z87*J87</f>
        <v>6.4259999999999956E-2</v>
      </c>
      <c r="AD87" s="64">
        <f>+AB87-AC87</f>
        <v>1.3141799999999999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7.1009047696296292</v>
      </c>
      <c r="R88" s="79">
        <f>SUM(R84:R87)</f>
        <v>0</v>
      </c>
      <c r="S88" s="79">
        <f>SUM(S84:S87)</f>
        <v>0</v>
      </c>
      <c r="T88" s="79">
        <f>SUM(T84:T87)</f>
        <v>0.308504</v>
      </c>
      <c r="U88" s="79">
        <f>SUM(U84:U87)</f>
        <v>5.01516207990836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7.7313105140740745</v>
      </c>
      <c r="AE88" s="79">
        <f>SUM(AE84:AE87)</f>
        <v>0</v>
      </c>
      <c r="AF88" s="79">
        <f>SUM(AF84:AF87)</f>
        <v>0</v>
      </c>
      <c r="AG88" s="79">
        <f>SUM(AG84:AG87)</f>
        <v>0.308504</v>
      </c>
      <c r="AH88" s="79">
        <f>SUM(AH84:AH87)</f>
        <v>5.01516207990836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1.3315533571385616</v>
      </c>
      <c r="R89" s="67">
        <f>+R88/$V$66</f>
        <v>0</v>
      </c>
      <c r="S89" s="67">
        <f>+S88/$V$66</f>
        <v>0</v>
      </c>
      <c r="T89" s="67">
        <f>+T88/$V$66</f>
        <v>5.7850309251802692E-2</v>
      </c>
      <c r="U89" s="67">
        <f>+U88/$V$66</f>
        <v>0.94043732745965247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1.339278541602491</v>
      </c>
      <c r="AE89" s="67">
        <f>+AE88/$AI$66</f>
        <v>0</v>
      </c>
      <c r="AF89" s="67">
        <f>+AF88/$AI$66</f>
        <v>0</v>
      </c>
      <c r="AG89" s="67">
        <f>+AG88/$AI$66</f>
        <v>5.3441494355503549E-2</v>
      </c>
      <c r="AH89" s="67">
        <f>+AH88/$AI$66</f>
        <v>0.86876590250161434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59.35</v>
      </c>
      <c r="M90" s="61">
        <v>26.62</v>
      </c>
      <c r="N90" s="58">
        <f>+L90*I90</f>
        <v>2.8488000000000002</v>
      </c>
      <c r="O90" s="58">
        <f>+N90*$O$42</f>
        <v>2.8488000000000002</v>
      </c>
      <c r="P90" s="58">
        <f>+M90*J90</f>
        <v>0.39929999999999999</v>
      </c>
      <c r="Q90" s="58">
        <f>+O90-P90</f>
        <v>2.4495000000000005</v>
      </c>
      <c r="R90" s="58"/>
      <c r="S90" s="58"/>
      <c r="T90" s="58">
        <f>$K90*$C$38</f>
        <v>0.51281999999999994</v>
      </c>
      <c r="U90" s="82">
        <f>+V90-SUM(Q95:T95)</f>
        <v>1.0674680512097092</v>
      </c>
      <c r="V90" s="62">
        <v>5.5789080512097096</v>
      </c>
      <c r="W90" s="58">
        <f>+V90</f>
        <v>5.5789080512097096</v>
      </c>
      <c r="X90" s="63"/>
      <c r="Y90" s="60">
        <f>+$I$33</f>
        <v>69.150000000000006</v>
      </c>
      <c r="Z90" s="61">
        <f>+$H$34</f>
        <v>32.130000000000003</v>
      </c>
      <c r="AA90" s="64">
        <f>+Y90*I90</f>
        <v>3.3192000000000004</v>
      </c>
      <c r="AB90" s="58">
        <f>+AA90*$AB$42</f>
        <v>3.3192000000000004</v>
      </c>
      <c r="AC90" s="64">
        <f>+Z90*J90</f>
        <v>0.48195000000000005</v>
      </c>
      <c r="AD90" s="64">
        <f>+AB90-AC90</f>
        <v>2.8372500000000005</v>
      </c>
      <c r="AE90" s="64"/>
      <c r="AF90" s="64"/>
      <c r="AG90" s="58">
        <f>$K90*$H$38</f>
        <v>0.51281999999999994</v>
      </c>
      <c r="AH90" s="83">
        <f>U90*$AC$38</f>
        <v>1.0674680512097092</v>
      </c>
      <c r="AI90" s="62">
        <f>SUM(AD95:AH95)</f>
        <v>6.0598430512097101</v>
      </c>
      <c r="AJ90" s="58">
        <f>+AI90</f>
        <v>6.0598430512097101</v>
      </c>
      <c r="AK90" s="65"/>
      <c r="AL90" s="66">
        <f>AI90-V90</f>
        <v>0.48093500000000056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72.5</v>
      </c>
      <c r="M91" s="61">
        <v>24.87</v>
      </c>
      <c r="N91" s="58">
        <f>+L91*I91</f>
        <v>0.65249999999999997</v>
      </c>
      <c r="O91" s="58">
        <f>+N91*$O$42</f>
        <v>0.65249999999999997</v>
      </c>
      <c r="P91" s="58">
        <f>+M91*J91</f>
        <v>1.2434999999999969E-2</v>
      </c>
      <c r="Q91" s="58">
        <f>+O91-P91</f>
        <v>0.640065</v>
      </c>
      <c r="R91" s="58"/>
      <c r="S91" s="58"/>
      <c r="T91" s="58">
        <f>$K91*$C$38</f>
        <v>0.13209000000000001</v>
      </c>
      <c r="U91" s="58"/>
      <c r="V91" s="62"/>
      <c r="W91" s="58"/>
      <c r="X91" s="63"/>
      <c r="Y91" s="60">
        <f>+$H$37</f>
        <v>78.5</v>
      </c>
      <c r="Z91" s="61">
        <f>+$H$35</f>
        <v>28.48</v>
      </c>
      <c r="AA91" s="64">
        <f>+Y91*I91</f>
        <v>0.70649999999999991</v>
      </c>
      <c r="AB91" s="58">
        <f>+AA91*$AB$42</f>
        <v>0.70649999999999991</v>
      </c>
      <c r="AC91" s="64">
        <f>+Z91*J91</f>
        <v>1.4239999999999963E-2</v>
      </c>
      <c r="AD91" s="64">
        <f>+AB91-AC91</f>
        <v>0.69225999999999999</v>
      </c>
      <c r="AE91" s="64"/>
      <c r="AF91" s="64"/>
      <c r="AG91" s="58">
        <f>$K91*$H$38</f>
        <v>0.13209000000000001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60.35</v>
      </c>
      <c r="M92" s="61">
        <v>26.62</v>
      </c>
      <c r="N92" s="58">
        <f>+L92*I92</f>
        <v>0.15087500000000001</v>
      </c>
      <c r="O92" s="58">
        <f>+N92*$O$42</f>
        <v>0.15087500000000001</v>
      </c>
      <c r="P92" s="58">
        <f>+M92*J92</f>
        <v>2.6620000000000001E-2</v>
      </c>
      <c r="Q92" s="58">
        <f>+O92-P92</f>
        <v>0.124255</v>
      </c>
      <c r="R92" s="58"/>
      <c r="S92" s="58"/>
      <c r="T92" s="58"/>
      <c r="U92" s="58"/>
      <c r="V92" s="62"/>
      <c r="W92" s="58"/>
      <c r="X92" s="63"/>
      <c r="Y92" s="60">
        <f>+$H$33</f>
        <v>70.150000000000006</v>
      </c>
      <c r="Z92" s="61">
        <f>+$H$34</f>
        <v>32.130000000000003</v>
      </c>
      <c r="AA92" s="64">
        <f>+Y92*I92</f>
        <v>0.17537500000000003</v>
      </c>
      <c r="AB92" s="58">
        <f>+AA92*$AB$42</f>
        <v>0.17537500000000003</v>
      </c>
      <c r="AC92" s="64">
        <f>+Z92*J92</f>
        <v>3.2130000000000006E-2</v>
      </c>
      <c r="AD92" s="64">
        <f>+AB92-AC92</f>
        <v>0.14324500000000001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0.42381000000000002</v>
      </c>
      <c r="O93" s="58">
        <f>+N93*$O$42</f>
        <v>0.42381000000000002</v>
      </c>
      <c r="P93" s="58"/>
      <c r="Q93" s="58">
        <f>+O93-P93</f>
        <v>0.42381000000000002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0.44581000000000004</v>
      </c>
      <c r="AB93" s="58">
        <f>+AA93*$AB$42</f>
        <v>0.44581000000000004</v>
      </c>
      <c r="AC93" s="58"/>
      <c r="AD93" s="58">
        <f>+AB93-AC93</f>
        <v>0.44581000000000004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3.86653</v>
      </c>
      <c r="R95" s="79">
        <f>SUM(R90:R94)</f>
        <v>0</v>
      </c>
      <c r="S95" s="79">
        <f>SUM(S90:S94)</f>
        <v>0</v>
      </c>
      <c r="T95" s="79">
        <f>SUM(T90:T94)</f>
        <v>0.64490999999999998</v>
      </c>
      <c r="U95" s="79">
        <f>SUM(U90:U94)</f>
        <v>1.0674680512097092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4.3474650000000006</v>
      </c>
      <c r="AE95" s="79">
        <f>SUM(AE90:AE94)</f>
        <v>0</v>
      </c>
      <c r="AF95" s="79">
        <f>SUM(AF90:AF94)</f>
        <v>0</v>
      </c>
      <c r="AG95" s="79">
        <f>SUM(AG90:AG94)</f>
        <v>0.64490999999999998</v>
      </c>
      <c r="AH95" s="79">
        <f>SUM(AH90:AH94)</f>
        <v>1.0674680512097092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59.35</v>
      </c>
      <c r="M96" s="61">
        <v>26.62</v>
      </c>
      <c r="N96" s="58">
        <f>+L96*I96</f>
        <v>2.8488000000000002</v>
      </c>
      <c r="O96" s="58">
        <f>+N96*$O$42</f>
        <v>2.8488000000000002</v>
      </c>
      <c r="P96" s="58">
        <f>+M96*J96</f>
        <v>0.42592000000000002</v>
      </c>
      <c r="Q96" s="58">
        <f>+O96-P96</f>
        <v>2.4228800000000001</v>
      </c>
      <c r="R96" s="58"/>
      <c r="S96" s="58"/>
      <c r="T96" s="58">
        <f>$K96*$C$38</f>
        <v>0.49728</v>
      </c>
      <c r="U96" s="82">
        <f>+V96-SUM(Q101:T101)</f>
        <v>1.0496872304597087</v>
      </c>
      <c r="V96" s="62">
        <v>5.5189672304597082</v>
      </c>
      <c r="W96" s="58">
        <f>+V96</f>
        <v>5.5189672304597082</v>
      </c>
      <c r="X96" s="63"/>
      <c r="Y96" s="60">
        <f>+$I$33</f>
        <v>69.150000000000006</v>
      </c>
      <c r="Z96" s="61">
        <f>+$H$34</f>
        <v>32.130000000000003</v>
      </c>
      <c r="AA96" s="64">
        <f>+Y96*I96</f>
        <v>3.3192000000000004</v>
      </c>
      <c r="AB96" s="58">
        <f>+AA96*$AB$42</f>
        <v>3.3192000000000004</v>
      </c>
      <c r="AC96" s="64">
        <f>+Z96*J96</f>
        <v>0.51408000000000009</v>
      </c>
      <c r="AD96" s="64">
        <f>+AB96-AC96</f>
        <v>2.8051200000000005</v>
      </c>
      <c r="AE96" s="64"/>
      <c r="AF96" s="64"/>
      <c r="AG96" s="58">
        <f>$K96*$H$38</f>
        <v>0.49728</v>
      </c>
      <c r="AH96" s="83">
        <f>U96*$AC$38</f>
        <v>1.0496872304597087</v>
      </c>
      <c r="AI96" s="62">
        <f>SUM(AD101:AH101)</f>
        <v>5.9943922304597095</v>
      </c>
      <c r="AJ96" s="58">
        <f>+AI96</f>
        <v>5.9943922304597095</v>
      </c>
      <c r="AK96" s="65"/>
      <c r="AL96" s="66">
        <f>AI96-V96</f>
        <v>0.47542500000000132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72.5</v>
      </c>
      <c r="M97" s="61">
        <v>24.87</v>
      </c>
      <c r="N97" s="58">
        <f>+L97*I97</f>
        <v>0.65249999999999997</v>
      </c>
      <c r="O97" s="58">
        <f>+N97*$O$42</f>
        <v>0.65249999999999997</v>
      </c>
      <c r="P97" s="58">
        <f>+M97*J97</f>
        <v>1.2434999999999969E-2</v>
      </c>
      <c r="Q97" s="58">
        <f>+O97-P97</f>
        <v>0.640065</v>
      </c>
      <c r="R97" s="58"/>
      <c r="S97" s="58"/>
      <c r="T97" s="58">
        <f>$K97*$C$38</f>
        <v>0.13209000000000001</v>
      </c>
      <c r="U97" s="58"/>
      <c r="V97" s="62"/>
      <c r="W97" s="58"/>
      <c r="X97" s="63"/>
      <c r="Y97" s="60">
        <f>+$H$37</f>
        <v>78.5</v>
      </c>
      <c r="Z97" s="61">
        <f>+$H$35</f>
        <v>28.48</v>
      </c>
      <c r="AA97" s="64">
        <f>+Y97*I97</f>
        <v>0.70649999999999991</v>
      </c>
      <c r="AB97" s="58">
        <f>+AA97*$AB$42</f>
        <v>0.70649999999999991</v>
      </c>
      <c r="AC97" s="64">
        <f>+Z97*J97</f>
        <v>1.4239999999999963E-2</v>
      </c>
      <c r="AD97" s="64">
        <f>+AB97-AC97</f>
        <v>0.69225999999999999</v>
      </c>
      <c r="AE97" s="64"/>
      <c r="AF97" s="64"/>
      <c r="AG97" s="58">
        <f>$K97*$H$38</f>
        <v>0.13209000000000001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60.35</v>
      </c>
      <c r="M98" s="61">
        <v>26.62</v>
      </c>
      <c r="N98" s="58">
        <f>+L98*I98</f>
        <v>0.15087500000000001</v>
      </c>
      <c r="O98" s="58">
        <f>+N98*$O$42</f>
        <v>0.15087500000000001</v>
      </c>
      <c r="P98" s="58">
        <f>+M98*J98</f>
        <v>2.6620000000000001E-2</v>
      </c>
      <c r="Q98" s="58">
        <f>+O98-P98</f>
        <v>0.124255</v>
      </c>
      <c r="R98" s="58"/>
      <c r="S98" s="58"/>
      <c r="T98" s="58"/>
      <c r="U98" s="58"/>
      <c r="V98" s="62"/>
      <c r="W98" s="58"/>
      <c r="X98" s="63"/>
      <c r="Y98" s="60">
        <f>+$H$33</f>
        <v>70.150000000000006</v>
      </c>
      <c r="Z98" s="61">
        <f>+$H$34</f>
        <v>32.130000000000003</v>
      </c>
      <c r="AA98" s="64">
        <f>+Y98*I98</f>
        <v>0.17537500000000003</v>
      </c>
      <c r="AB98" s="58">
        <f>+AA98*$AB$42</f>
        <v>0.17537500000000003</v>
      </c>
      <c r="AC98" s="64">
        <f>+Z98*J98</f>
        <v>3.2130000000000006E-2</v>
      </c>
      <c r="AD98" s="64">
        <f>+AB98-AC98</f>
        <v>0.14324500000000001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0.42381000000000002</v>
      </c>
      <c r="O99" s="58">
        <f>+N99*$O$42</f>
        <v>0.42381000000000002</v>
      </c>
      <c r="P99" s="58"/>
      <c r="Q99" s="58">
        <f>+O99-P99</f>
        <v>0.42381000000000002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0.44581000000000004</v>
      </c>
      <c r="AB99" s="58">
        <f>+AA99*$AB$42</f>
        <v>0.44581000000000004</v>
      </c>
      <c r="AC99" s="58"/>
      <c r="AD99" s="58">
        <f>+AB99-AC99</f>
        <v>0.44581000000000004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3.8399099999999997</v>
      </c>
      <c r="R101" s="79">
        <f>SUM(R96:R100)</f>
        <v>0</v>
      </c>
      <c r="S101" s="79">
        <f>SUM(S96:S100)</f>
        <v>0</v>
      </c>
      <c r="T101" s="79">
        <f>SUM(T96:T100)</f>
        <v>0.62936999999999999</v>
      </c>
      <c r="U101" s="79">
        <f>SUM(U96:U100)</f>
        <v>1.0496872304597087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4.315335000000001</v>
      </c>
      <c r="AE101" s="79">
        <f>SUM(AE96:AE100)</f>
        <v>0</v>
      </c>
      <c r="AF101" s="79">
        <f>SUM(AF96:AF100)</f>
        <v>0</v>
      </c>
      <c r="AG101" s="79">
        <f>SUM(AG96:AG100)</f>
        <v>0.62936999999999999</v>
      </c>
      <c r="AH101" s="79">
        <f>SUM(AH96:AH100)</f>
        <v>1.0496872304597087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60.35</v>
      </c>
      <c r="M102" s="61">
        <v>26.62</v>
      </c>
      <c r="N102" s="58">
        <f>+L102*I102</f>
        <v>0.38760744975961536</v>
      </c>
      <c r="O102" s="58">
        <f>+N102*$O$42</f>
        <v>0.38760744975961536</v>
      </c>
      <c r="P102" s="58">
        <f>+M102*J102</f>
        <v>5.2245973365384606E-2</v>
      </c>
      <c r="Q102" s="58">
        <f>+O102-P102</f>
        <v>0.33536147639423075</v>
      </c>
      <c r="R102" s="58"/>
      <c r="S102" s="58"/>
      <c r="T102" s="58"/>
      <c r="U102" s="82">
        <f>+V102-SUM(Q106:T106)</f>
        <v>6.7046250408127044</v>
      </c>
      <c r="V102" s="62">
        <v>13.895657495152971</v>
      </c>
      <c r="W102" s="58">
        <f>+V102</f>
        <v>13.895657495152971</v>
      </c>
      <c r="X102" s="63"/>
      <c r="Y102" s="60">
        <f>+$H$33</f>
        <v>70.150000000000006</v>
      </c>
      <c r="Z102" s="61">
        <f>+$H$34</f>
        <v>32.130000000000003</v>
      </c>
      <c r="AA102" s="64">
        <f>+Y102*I102</f>
        <v>0.45054950456730775</v>
      </c>
      <c r="AB102" s="58">
        <f>+AA102*$AB$42</f>
        <v>0.45054950456730775</v>
      </c>
      <c r="AC102" s="64">
        <f>+Z102*J102</f>
        <v>6.3060222548076916E-2</v>
      </c>
      <c r="AD102" s="64">
        <f>+AB102-AC102</f>
        <v>0.38748928201923083</v>
      </c>
      <c r="AE102" s="64"/>
      <c r="AF102" s="64"/>
      <c r="AG102" s="58"/>
      <c r="AH102" s="83">
        <f>U102*$AC$38</f>
        <v>6.7046250408127044</v>
      </c>
      <c r="AI102" s="62">
        <f>SUM(AD106:AH106)</f>
        <v>14.47481063674293</v>
      </c>
      <c r="AJ102" s="58">
        <f>+AI102</f>
        <v>14.47481063674293</v>
      </c>
      <c r="AK102" s="65"/>
      <c r="AL102" s="66">
        <f>AI102-V102</f>
        <v>0.57915314158995912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60.590624999999996</v>
      </c>
      <c r="M103" s="61">
        <v>24.87</v>
      </c>
      <c r="N103" s="58">
        <f>+L103*I103</f>
        <v>5.4460806380336395</v>
      </c>
      <c r="O103" s="58">
        <f>+N103*$O$42</f>
        <v>5.4460806380336395</v>
      </c>
      <c r="P103" s="58">
        <f>+M103*J103</f>
        <v>8.4558000000000008E-2</v>
      </c>
      <c r="Q103" s="58">
        <f>+O103-P103</f>
        <v>5.3615226380336392</v>
      </c>
      <c r="R103" s="58"/>
      <c r="S103" s="58"/>
      <c r="T103" s="58"/>
      <c r="U103" s="58"/>
      <c r="V103" s="62"/>
      <c r="W103" s="58"/>
      <c r="X103" s="63"/>
      <c r="Y103" s="60">
        <f>L103+$K$37</f>
        <v>66.590624999999989</v>
      </c>
      <c r="Z103" s="61">
        <f>+$H$35</f>
        <v>28.48</v>
      </c>
      <c r="AA103" s="64">
        <f>+Y103*I103</f>
        <v>5.9853799739985982</v>
      </c>
      <c r="AB103" s="58">
        <f>+AA103*$AB$42</f>
        <v>5.9853799739985982</v>
      </c>
      <c r="AC103" s="64">
        <f>+Z103*J103</f>
        <v>9.6832000000000015E-2</v>
      </c>
      <c r="AD103" s="64">
        <f>+AB103-AC103</f>
        <v>5.8885479739985982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5.6968841144278697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6.7046250408127044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6.2760372560178288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6.7046250408127044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60.35</v>
      </c>
      <c r="M107" s="61">
        <v>26.62</v>
      </c>
      <c r="N107" s="58">
        <f>+L107*I107</f>
        <v>6.7806187636363626</v>
      </c>
      <c r="O107" s="58">
        <f>+N107*$O$42</f>
        <v>6.7806187636363626</v>
      </c>
      <c r="P107" s="58">
        <f>+M107*J107</f>
        <v>0.91452767999999962</v>
      </c>
      <c r="Q107" s="58">
        <f>+O107-P107</f>
        <v>5.8660910836363627</v>
      </c>
      <c r="R107" s="58"/>
      <c r="S107" s="58"/>
      <c r="T107" s="58"/>
      <c r="U107" s="82">
        <f>+V107-SUM(Q113:T113)</f>
        <v>3.6105868764018716</v>
      </c>
      <c r="V107" s="62">
        <v>15.611293157705607</v>
      </c>
      <c r="W107" s="58">
        <f>+V107</f>
        <v>15.611293157705607</v>
      </c>
      <c r="X107" s="63"/>
      <c r="Y107" s="60">
        <f>+$H$33</f>
        <v>70.150000000000006</v>
      </c>
      <c r="Z107" s="61">
        <f>+$H$34</f>
        <v>32.130000000000003</v>
      </c>
      <c r="AA107" s="64">
        <f>+Y107*I107</f>
        <v>7.8816968727272725</v>
      </c>
      <c r="AB107" s="58">
        <f>+AA107*$AB$42</f>
        <v>7.8816968727272725</v>
      </c>
      <c r="AC107" s="64">
        <f>+Z107*J107</f>
        <v>1.1038232290909087</v>
      </c>
      <c r="AD107" s="64">
        <f>+AB107-AC107</f>
        <v>6.7778736436363634</v>
      </c>
      <c r="AE107" s="64"/>
      <c r="AF107" s="64"/>
      <c r="AG107" s="58"/>
      <c r="AH107" s="83">
        <f>U107*$AC$38</f>
        <v>3.6105868764018716</v>
      </c>
      <c r="AI107" s="62">
        <f>SUM(AD113:AH113)</f>
        <v>16.960837340960779</v>
      </c>
      <c r="AJ107" s="58">
        <f>+AI107</f>
        <v>16.960837340960779</v>
      </c>
      <c r="AK107" s="65"/>
      <c r="AL107" s="66">
        <f>AI107-V107</f>
        <v>1.3495441832551727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60.35</v>
      </c>
      <c r="M108" s="61">
        <v>26.62</v>
      </c>
      <c r="N108" s="58">
        <f>+L108*I108</f>
        <v>3.0798422991724133</v>
      </c>
      <c r="O108" s="58">
        <f>+N108*$O$42</f>
        <v>3.0798422991724133</v>
      </c>
      <c r="P108" s="58">
        <f>+M108*J108</f>
        <v>0.48003879045517212</v>
      </c>
      <c r="Q108" s="58">
        <f>+O108-P108</f>
        <v>2.5998035087172413</v>
      </c>
      <c r="R108" s="58"/>
      <c r="S108" s="58"/>
      <c r="T108" s="58"/>
      <c r="U108" s="58"/>
      <c r="V108" s="62"/>
      <c r="W108" s="58"/>
      <c r="X108" s="63"/>
      <c r="Y108" s="60">
        <f>+$H$33</f>
        <v>70.150000000000006</v>
      </c>
      <c r="Z108" s="61">
        <f>+$H$34</f>
        <v>32.130000000000003</v>
      </c>
      <c r="AA108" s="64">
        <f>+Y108*I108</f>
        <v>3.5799658208275855</v>
      </c>
      <c r="AB108" s="58">
        <f>+AA108*$AB$42</f>
        <v>3.5799658208275855</v>
      </c>
      <c r="AC108" s="64">
        <f>+Z108*J108</f>
        <v>0.57940068885517204</v>
      </c>
      <c r="AD108" s="64">
        <f>+AB108-AC108</f>
        <v>3.0005651319724134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0.75900329000000011</v>
      </c>
      <c r="M109" s="61"/>
      <c r="N109" s="58"/>
      <c r="O109" s="58"/>
      <c r="P109" s="58"/>
      <c r="Q109" s="58">
        <f>H109*L109</f>
        <v>0.75900329000000011</v>
      </c>
      <c r="R109" s="58"/>
      <c r="S109" s="58"/>
      <c r="T109" s="58"/>
      <c r="U109" s="58"/>
      <c r="V109" s="62"/>
      <c r="W109" s="58"/>
      <c r="X109" s="63"/>
      <c r="Y109" s="60">
        <f>$Q$39</f>
        <v>0.79600329000000014</v>
      </c>
      <c r="Z109" s="61"/>
      <c r="AA109" s="64"/>
      <c r="AB109" s="58"/>
      <c r="AC109" s="64"/>
      <c r="AD109" s="64">
        <f>H109*Y109</f>
        <v>0.79600329000000014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9.2248978823536039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3.6105868764018716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10.574442065608777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3.6105868764018716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60.35</v>
      </c>
      <c r="M114" s="61">
        <v>26.62</v>
      </c>
      <c r="N114" s="58">
        <f>+L114*I114</f>
        <v>0.36210000000000003</v>
      </c>
      <c r="O114" s="58">
        <f>+N114*$O$42</f>
        <v>0.36210000000000003</v>
      </c>
      <c r="P114" s="58">
        <f>+M114*J114</f>
        <v>7.986E-2</v>
      </c>
      <c r="Q114" s="58">
        <f>+O114-P114</f>
        <v>0.28224000000000005</v>
      </c>
      <c r="R114" s="58"/>
      <c r="S114" s="58"/>
      <c r="T114" s="58"/>
      <c r="U114" s="82">
        <f>+V114-SUM(Q119:T119)</f>
        <v>8.1797840248566107</v>
      </c>
      <c r="V114" s="62">
        <v>18.097833764429481</v>
      </c>
      <c r="W114" s="58">
        <f>+V114</f>
        <v>18.097833764429481</v>
      </c>
      <c r="X114" s="63"/>
      <c r="Y114" s="60">
        <f>+$H$33</f>
        <v>70.150000000000006</v>
      </c>
      <c r="Z114" s="61">
        <f>+$H$34</f>
        <v>32.130000000000003</v>
      </c>
      <c r="AA114" s="64">
        <f>+Y114*I114</f>
        <v>0.42090000000000005</v>
      </c>
      <c r="AB114" s="58">
        <f>+AA114*$AB$42</f>
        <v>0.42090000000000005</v>
      </c>
      <c r="AC114" s="64">
        <f>+Z114*J114</f>
        <v>9.6390000000000003E-2</v>
      </c>
      <c r="AD114" s="64">
        <f>+AB114-AC114</f>
        <v>0.32451000000000008</v>
      </c>
      <c r="AE114" s="64"/>
      <c r="AF114" s="64"/>
      <c r="AG114" s="58"/>
      <c r="AH114" s="83">
        <f>U114*$AC$38</f>
        <v>8.1797840248566107</v>
      </c>
      <c r="AI114" s="62">
        <f>SUM(AD119:AH119)</f>
        <v>18.80293729434873</v>
      </c>
      <c r="AJ114" s="58">
        <f>+AI114</f>
        <v>18.80293729434873</v>
      </c>
      <c r="AK114" s="65"/>
      <c r="AL114" s="66">
        <f>AI114-V114</f>
        <v>0.70510352991924918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84.31</v>
      </c>
      <c r="M115" s="61">
        <v>24.87</v>
      </c>
      <c r="N115" s="58">
        <f>+L115*I115</f>
        <v>6.6289725320820105</v>
      </c>
      <c r="O115" s="58">
        <f>+N115*$O$42</f>
        <v>6.6289725320820105</v>
      </c>
      <c r="P115" s="58">
        <f>+M115*J115</f>
        <v>8.7045000000000768E-3</v>
      </c>
      <c r="Q115" s="58">
        <f>+O115-P115</f>
        <v>6.6202680320820102</v>
      </c>
      <c r="R115" s="58"/>
      <c r="S115" s="58"/>
      <c r="T115" s="58"/>
      <c r="U115" s="58"/>
      <c r="V115" s="62"/>
      <c r="W115" s="58"/>
      <c r="X115" s="63"/>
      <c r="Y115" s="60">
        <f>$H$44</f>
        <v>90.31</v>
      </c>
      <c r="Z115" s="61">
        <f>+$H$35</f>
        <v>28.48</v>
      </c>
      <c r="AA115" s="64">
        <f>+Y115*I115</f>
        <v>7.1007295620012618</v>
      </c>
      <c r="AB115" s="58">
        <f>+AA115*$AB$42</f>
        <v>7.1007295620012618</v>
      </c>
      <c r="AC115" s="64">
        <f>+Z115*J115</f>
        <v>9.9680000000000879E-3</v>
      </c>
      <c r="AD115" s="64">
        <f>+AB115-AC115</f>
        <v>7.0907615620012621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60.35</v>
      </c>
      <c r="M116" s="61">
        <v>26.62</v>
      </c>
      <c r="N116" s="58">
        <f>+L116*I116</f>
        <v>1.38805</v>
      </c>
      <c r="O116" s="58">
        <f>+N116*$O$42</f>
        <v>1.38805</v>
      </c>
      <c r="P116" s="58">
        <f>+M116*J116</f>
        <v>0.15971999999999997</v>
      </c>
      <c r="Q116" s="58">
        <f>+O116-P116</f>
        <v>1.2283300000000001</v>
      </c>
      <c r="R116" s="58"/>
      <c r="S116" s="58"/>
      <c r="T116" s="58"/>
      <c r="U116" s="58"/>
      <c r="V116" s="62"/>
      <c r="W116" s="58"/>
      <c r="X116" s="63"/>
      <c r="Y116" s="60">
        <f>+$H$33</f>
        <v>70.150000000000006</v>
      </c>
      <c r="Z116" s="61">
        <f>+$H$34</f>
        <v>32.130000000000003</v>
      </c>
      <c r="AA116" s="64">
        <f>+Y116*I116</f>
        <v>1.6134500000000001</v>
      </c>
      <c r="AB116" s="58">
        <f>+AA116*$AB$42</f>
        <v>1.6134500000000001</v>
      </c>
      <c r="AC116" s="64">
        <f>+Z116*J116</f>
        <v>0.19277999999999995</v>
      </c>
      <c r="AD116" s="64">
        <f>+AB116-AC116</f>
        <v>1.4206700000000001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1.5272117074908604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1.5272117074908604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8.1308380320820106</v>
      </c>
      <c r="R119" s="79">
        <f>SUM(R114:R118)</f>
        <v>0.26</v>
      </c>
      <c r="S119" s="79">
        <f>SUM(S114:S118)</f>
        <v>0</v>
      </c>
      <c r="T119" s="79">
        <f>SUM(T114:T118)</f>
        <v>1.5272117074908604</v>
      </c>
      <c r="U119" s="79">
        <f>SUM(U114:U118)</f>
        <v>8.1797840248566107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8.8359415620012616</v>
      </c>
      <c r="AE119" s="79">
        <f>SUM(AE114:AE118)</f>
        <v>0.26</v>
      </c>
      <c r="AF119" s="79">
        <f>SUM(AF114:AF118)</f>
        <v>0</v>
      </c>
      <c r="AG119" s="79">
        <f>SUM(AG114:AG118)</f>
        <v>1.5272117074908604</v>
      </c>
      <c r="AH119" s="79">
        <f>SUM(AH114:AH118)</f>
        <v>8.1797840248566107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60.35</v>
      </c>
      <c r="M120" s="61">
        <v>26.62</v>
      </c>
      <c r="N120" s="58">
        <f>+L120*I120</f>
        <v>0.36210000000000003</v>
      </c>
      <c r="O120" s="58">
        <f>+N120*$O$42</f>
        <v>0.36210000000000003</v>
      </c>
      <c r="P120" s="58">
        <f>+M120*J120</f>
        <v>7.986E-2</v>
      </c>
      <c r="Q120" s="58">
        <f>+O120-P120</f>
        <v>0.28224000000000005</v>
      </c>
      <c r="R120" s="58"/>
      <c r="S120" s="58"/>
      <c r="T120" s="58"/>
      <c r="U120" s="82">
        <f>+V120-SUM(Q125:T125)</f>
        <v>8.1718949502702838</v>
      </c>
      <c r="V120" s="62">
        <v>17.917019067826132</v>
      </c>
      <c r="W120" s="58">
        <f>+V120</f>
        <v>17.917019067826132</v>
      </c>
      <c r="X120" s="63"/>
      <c r="Y120" s="60">
        <f>+$H$33</f>
        <v>70.150000000000006</v>
      </c>
      <c r="Z120" s="61">
        <f>+$H$34</f>
        <v>32.130000000000003</v>
      </c>
      <c r="AA120" s="64">
        <f>+Y120*I120</f>
        <v>0.42090000000000005</v>
      </c>
      <c r="AB120" s="58">
        <f>+AA120*$AB$42</f>
        <v>0.42090000000000005</v>
      </c>
      <c r="AC120" s="64">
        <f>+Z120*J120</f>
        <v>9.6390000000000003E-2</v>
      </c>
      <c r="AD120" s="64">
        <f>+AB120-AC120</f>
        <v>0.32451000000000008</v>
      </c>
      <c r="AE120" s="64"/>
      <c r="AF120" s="64"/>
      <c r="AG120" s="58"/>
      <c r="AH120" s="83">
        <f>U120*$AC$38</f>
        <v>8.1718949502702838</v>
      </c>
      <c r="AI120" s="62">
        <f>SUM(AD125:AH125)</f>
        <v>18.611731473738352</v>
      </c>
      <c r="AJ120" s="58">
        <f>+AI120</f>
        <v>18.611731473738352</v>
      </c>
      <c r="AK120" s="65"/>
      <c r="AL120" s="66">
        <f>AI120-V120</f>
        <v>0.69471240591222028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84.31</v>
      </c>
      <c r="M121" s="61">
        <v>24.87</v>
      </c>
      <c r="N121" s="58">
        <f>+L121*I121</f>
        <v>6.482959921243201</v>
      </c>
      <c r="O121" s="58">
        <f>+N121*$O$42</f>
        <v>6.482959921243201</v>
      </c>
      <c r="P121" s="58">
        <f>+M121*J121</f>
        <v>8.7045000000000768E-3</v>
      </c>
      <c r="Q121" s="58">
        <f>+O121-P121</f>
        <v>6.4742554212432006</v>
      </c>
      <c r="R121" s="58"/>
      <c r="S121" s="58"/>
      <c r="T121" s="58"/>
      <c r="U121" s="58"/>
      <c r="V121" s="62"/>
      <c r="W121" s="58"/>
      <c r="X121" s="63"/>
      <c r="Y121" s="60">
        <f>$H$44</f>
        <v>90.31</v>
      </c>
      <c r="Z121" s="61">
        <f>+$H$35</f>
        <v>28.48</v>
      </c>
      <c r="AA121" s="64">
        <f>+Y121*I121</f>
        <v>6.9443258271554198</v>
      </c>
      <c r="AB121" s="58">
        <f>+AA121*$AB$42</f>
        <v>6.9443258271554198</v>
      </c>
      <c r="AC121" s="64">
        <f>+Z121*J121</f>
        <v>9.9680000000000879E-3</v>
      </c>
      <c r="AD121" s="64">
        <f>+AB121-AC121</f>
        <v>6.93435782715542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60.35</v>
      </c>
      <c r="M122" s="61">
        <v>26.62</v>
      </c>
      <c r="N122" s="58">
        <f>+L122*I122</f>
        <v>1.38805</v>
      </c>
      <c r="O122" s="58">
        <f>+N122*$O$42</f>
        <v>1.38805</v>
      </c>
      <c r="P122" s="58">
        <f>+M122*J122</f>
        <v>0.15971999999999997</v>
      </c>
      <c r="Q122" s="58">
        <f>+O122-P122</f>
        <v>1.2283300000000001</v>
      </c>
      <c r="R122" s="58"/>
      <c r="S122" s="58"/>
      <c r="T122" s="58"/>
      <c r="U122" s="58"/>
      <c r="V122" s="62"/>
      <c r="W122" s="58"/>
      <c r="X122" s="63"/>
      <c r="Y122" s="60">
        <f>+$H$33</f>
        <v>70.150000000000006</v>
      </c>
      <c r="Z122" s="61">
        <f>+$H$34</f>
        <v>32.130000000000003</v>
      </c>
      <c r="AA122" s="64">
        <f>+Y122*I122</f>
        <v>1.6134500000000001</v>
      </c>
      <c r="AB122" s="58">
        <f>+AA122*$AB$42</f>
        <v>1.6134500000000001</v>
      </c>
      <c r="AC122" s="64">
        <f>+Z122*J122</f>
        <v>0.19277999999999995</v>
      </c>
      <c r="AD122" s="64">
        <f>+AB122-AC122</f>
        <v>1.4206700000000001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1.5002986963126477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1.5002986963126477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7.984825421243201</v>
      </c>
      <c r="R125" s="79">
        <f>SUM(R120:R124)</f>
        <v>0.26</v>
      </c>
      <c r="S125" s="79">
        <f>SUM(S120:S124)</f>
        <v>0</v>
      </c>
      <c r="T125" s="79">
        <f>SUM(T120:T124)</f>
        <v>1.5002986963126477</v>
      </c>
      <c r="U125" s="79">
        <f>SUM(U120:U124)</f>
        <v>8.1718949502702838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8.6795378271554195</v>
      </c>
      <c r="AE125" s="79">
        <f>SUM(AE120:AE124)</f>
        <v>0.26</v>
      </c>
      <c r="AF125" s="79">
        <f>SUM(AF120:AF124)</f>
        <v>0</v>
      </c>
      <c r="AG125" s="79">
        <f>SUM(AG120:AG124)</f>
        <v>1.5002986963126477</v>
      </c>
      <c r="AH125" s="79">
        <f>SUM(AH120:AH124)</f>
        <v>8.1718949502702838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117.77</v>
      </c>
      <c r="M126" s="61">
        <v>26.62</v>
      </c>
      <c r="N126" s="58">
        <f>+L126*I126</f>
        <v>2.1667839843749999</v>
      </c>
      <c r="O126" s="58">
        <f>+N126*$O$42</f>
        <v>2.1667839843749999</v>
      </c>
      <c r="P126" s="58">
        <f>+M126*J126</f>
        <v>0.19694640625000001</v>
      </c>
      <c r="Q126" s="58">
        <f>+O126-P126</f>
        <v>1.9698375781249999</v>
      </c>
      <c r="R126" s="58"/>
      <c r="S126" s="58"/>
      <c r="T126" s="58"/>
      <c r="U126" s="82">
        <f>+V126-SUM(Q127:T127)</f>
        <v>2.329675097549178</v>
      </c>
      <c r="V126" s="62">
        <v>4.2995126756741779</v>
      </c>
      <c r="W126" s="58">
        <f>+V126</f>
        <v>4.2995126756741779</v>
      </c>
      <c r="X126" s="63"/>
      <c r="Y126" s="60">
        <f>$H$43</f>
        <v>123.77</v>
      </c>
      <c r="Z126" s="61">
        <f>$H$13</f>
        <v>32.130000000000003</v>
      </c>
      <c r="AA126" s="64">
        <f>+Y126*I126</f>
        <v>2.2771746093749998</v>
      </c>
      <c r="AB126" s="58">
        <f>+AA126*$AB$42</f>
        <v>2.2771746093749998</v>
      </c>
      <c r="AC126" s="64">
        <f>+Z126*J126</f>
        <v>0.23771179687500005</v>
      </c>
      <c r="AD126" s="64">
        <f>+AB126-AC126</f>
        <v>2.0394628124999996</v>
      </c>
      <c r="AE126" s="64"/>
      <c r="AF126" s="64"/>
      <c r="AG126" s="58"/>
      <c r="AH126" s="83">
        <f>U126*$AC$38</f>
        <v>2.329675097549178</v>
      </c>
      <c r="AI126" s="62">
        <f>SUM(AD127:AH127)</f>
        <v>4.3691379100491776</v>
      </c>
      <c r="AJ126" s="58">
        <f>+AI126</f>
        <v>4.3691379100491776</v>
      </c>
      <c r="AK126" s="65"/>
      <c r="AL126" s="66">
        <f>AI126-V126</f>
        <v>6.9625234374999678E-2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1.9698375781249999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2.329675097549178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2.0394628124999996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2.329675097549178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60.35</v>
      </c>
      <c r="M128" s="61">
        <v>26.62</v>
      </c>
      <c r="N128" s="58">
        <f>+L128*I128</f>
        <v>0.42244999999999999</v>
      </c>
      <c r="O128" s="58">
        <f>+N128*$O$42</f>
        <v>0.42244999999999999</v>
      </c>
      <c r="P128" s="58">
        <f>+M128*J128</f>
        <v>7.986E-2</v>
      </c>
      <c r="Q128" s="58">
        <f>+O128-P128</f>
        <v>0.34259000000000001</v>
      </c>
      <c r="R128" s="58"/>
      <c r="S128" s="58"/>
      <c r="T128" s="58"/>
      <c r="U128" s="82">
        <f>+V128-SUM(Q129:T129)</f>
        <v>1.1797822739999999</v>
      </c>
      <c r="V128" s="62">
        <v>1.5223722739999999</v>
      </c>
      <c r="W128" s="58">
        <f>+V128</f>
        <v>1.5223722739999999</v>
      </c>
      <c r="X128" s="63"/>
      <c r="Y128" s="60">
        <f>$H$33</f>
        <v>70.150000000000006</v>
      </c>
      <c r="Z128" s="61">
        <f>$H$34</f>
        <v>32.130000000000003</v>
      </c>
      <c r="AA128" s="64">
        <f>+Y128*I128</f>
        <v>0.49105000000000004</v>
      </c>
      <c r="AB128" s="58">
        <f>+AA128*$AB$42</f>
        <v>0.49105000000000004</v>
      </c>
      <c r="AC128" s="64">
        <f>+Z128*J128</f>
        <v>9.6390000000000003E-2</v>
      </c>
      <c r="AD128" s="64">
        <f>+AB128-AC128</f>
        <v>0.39466000000000001</v>
      </c>
      <c r="AE128" s="64"/>
      <c r="AF128" s="64"/>
      <c r="AG128" s="64"/>
      <c r="AH128" s="83">
        <f>U128*$AC$38</f>
        <v>1.1797822739999999</v>
      </c>
      <c r="AI128" s="62">
        <f>SUM(AD129:AH129)</f>
        <v>1.5744422739999999</v>
      </c>
      <c r="AJ128" s="58">
        <f>+AI128</f>
        <v>1.5744422739999999</v>
      </c>
      <c r="AK128" s="65"/>
      <c r="AL128" s="66">
        <f>AI128-V128</f>
        <v>5.2070000000000061E-2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0.34259000000000001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1.1797822739999999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0.39466000000000001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1.1797822739999999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60.35</v>
      </c>
      <c r="M130" s="61">
        <v>26.62</v>
      </c>
      <c r="N130" s="58">
        <f>+L130*I130</f>
        <v>0.60350000000000004</v>
      </c>
      <c r="O130" s="58">
        <f>+N130*$O$42</f>
        <v>0.60350000000000004</v>
      </c>
      <c r="P130" s="58">
        <f>+M130*J130</f>
        <v>0.10648000000000001</v>
      </c>
      <c r="Q130" s="58">
        <f>+O130-P130</f>
        <v>0.49702000000000002</v>
      </c>
      <c r="R130" s="58"/>
      <c r="S130" s="58"/>
      <c r="T130" s="58"/>
      <c r="U130" s="82">
        <f>+V130-SUM(Q131:T131)</f>
        <v>1.7143906920000003</v>
      </c>
      <c r="V130" s="62">
        <v>2.2114106920000003</v>
      </c>
      <c r="W130" s="58">
        <f>+V130</f>
        <v>2.2114106920000003</v>
      </c>
      <c r="X130" s="63"/>
      <c r="Y130" s="60">
        <f>$H$33</f>
        <v>70.150000000000006</v>
      </c>
      <c r="Z130" s="61">
        <f>$H$34</f>
        <v>32.130000000000003</v>
      </c>
      <c r="AA130" s="64">
        <f>+Y130*I130</f>
        <v>0.70150000000000012</v>
      </c>
      <c r="AB130" s="58">
        <f>+AA130*$AB$42</f>
        <v>0.70150000000000012</v>
      </c>
      <c r="AC130" s="64">
        <f>+Z130*J130</f>
        <v>0.12852000000000002</v>
      </c>
      <c r="AD130" s="64">
        <f>+AB130-AC130</f>
        <v>0.57298000000000004</v>
      </c>
      <c r="AE130" s="64"/>
      <c r="AF130" s="64"/>
      <c r="AG130" s="64"/>
      <c r="AH130" s="83">
        <f>U130*$AC$38</f>
        <v>1.7143906920000003</v>
      </c>
      <c r="AI130" s="62">
        <f>SUM(AD131:AH131)</f>
        <v>2.2873706920000005</v>
      </c>
      <c r="AJ130" s="58">
        <f>+AI130</f>
        <v>2.2873706920000005</v>
      </c>
      <c r="AK130" s="65"/>
      <c r="AL130" s="66">
        <f>AI130-V130</f>
        <v>7.596000000000025E-2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0.49702000000000002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1.7143906920000003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0.57298000000000004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1.7143906920000003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60.85</v>
      </c>
      <c r="M132" s="61">
        <v>26.62</v>
      </c>
      <c r="N132" s="58">
        <f>+L132*I132</f>
        <v>11.683200000000001</v>
      </c>
      <c r="O132" s="58">
        <f>+N132*$O$42</f>
        <v>11.683200000000001</v>
      </c>
      <c r="P132" s="58">
        <f>+M132*J132</f>
        <v>4.1527200000000004</v>
      </c>
      <c r="Q132" s="58">
        <f>+O132-P132</f>
        <v>7.5304800000000007</v>
      </c>
      <c r="R132" s="58"/>
      <c r="S132" s="58"/>
      <c r="T132" s="58"/>
      <c r="U132" s="82">
        <f>+V132-SUM(Q136:T136)</f>
        <v>5.9255254381437688</v>
      </c>
      <c r="V132" s="62">
        <v>33.222005438143768</v>
      </c>
      <c r="W132" s="58">
        <f>+V132</f>
        <v>33.222005438143768</v>
      </c>
      <c r="X132" s="63"/>
      <c r="Y132" s="60">
        <f>$H$32</f>
        <v>70.650000000000006</v>
      </c>
      <c r="Z132" s="61">
        <f>$H$34</f>
        <v>32.130000000000003</v>
      </c>
      <c r="AA132" s="64">
        <f>+Y132*I132</f>
        <v>13.564800000000002</v>
      </c>
      <c r="AB132" s="58">
        <f>+AA132*$AB$42</f>
        <v>13.564800000000002</v>
      </c>
      <c r="AC132" s="64">
        <f>+Z132*J132</f>
        <v>5.0122800000000005</v>
      </c>
      <c r="AD132" s="64">
        <f>+AB132-AC132</f>
        <v>8.5525200000000012</v>
      </c>
      <c r="AE132" s="64"/>
      <c r="AF132" s="64"/>
      <c r="AG132" s="64"/>
      <c r="AH132" s="83">
        <f>U132*$AC$38</f>
        <v>5.9255254381437688</v>
      </c>
      <c r="AI132" s="62">
        <f>SUM(AD136:AH136)</f>
        <v>34.554045438143774</v>
      </c>
      <c r="AJ132" s="58">
        <f>+AI132</f>
        <v>34.554045438143774</v>
      </c>
      <c r="AK132" s="65"/>
      <c r="AL132" s="66">
        <f>AI132-V132</f>
        <v>1.3320400000000063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3.665</v>
      </c>
      <c r="M133" s="61"/>
      <c r="N133" s="58"/>
      <c r="O133" s="58"/>
      <c r="P133" s="58"/>
      <c r="Q133" s="58">
        <f>L133*$H$133</f>
        <v>3.665</v>
      </c>
      <c r="R133" s="58"/>
      <c r="S133" s="58"/>
      <c r="T133" s="58"/>
      <c r="U133" s="58"/>
      <c r="V133" s="62"/>
      <c r="W133" s="58"/>
      <c r="X133" s="63"/>
      <c r="Y133" s="60">
        <f>$Q$19</f>
        <v>3.7149999999999999</v>
      </c>
      <c r="Z133" s="61"/>
      <c r="AA133" s="64"/>
      <c r="AB133" s="58"/>
      <c r="AC133" s="64"/>
      <c r="AD133" s="64">
        <f>Y133*$H$133</f>
        <v>3.7149999999999999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2.331</v>
      </c>
      <c r="M134" s="61"/>
      <c r="N134" s="58"/>
      <c r="O134" s="58"/>
      <c r="P134" s="58"/>
      <c r="Q134" s="58">
        <f t="shared" ref="Q134:Q135" si="3">L134*$H$133</f>
        <v>2.331</v>
      </c>
      <c r="R134" s="58"/>
      <c r="S134" s="58"/>
      <c r="T134" s="58"/>
      <c r="U134" s="58"/>
      <c r="V134" s="62"/>
      <c r="W134" s="58"/>
      <c r="X134" s="63"/>
      <c r="Y134" s="60">
        <f>$Q$20</f>
        <v>2.351</v>
      </c>
      <c r="Z134" s="61"/>
      <c r="AA134" s="64"/>
      <c r="AB134" s="58"/>
      <c r="AC134" s="64"/>
      <c r="AD134" s="64">
        <f>Y134*$H$134</f>
        <v>2.351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231">
        <v>13.77</v>
      </c>
      <c r="M135" s="61"/>
      <c r="N135" s="58"/>
      <c r="O135" s="58"/>
      <c r="P135" s="58"/>
      <c r="Q135" s="58">
        <f t="shared" si="3"/>
        <v>13.77</v>
      </c>
      <c r="R135" s="58"/>
      <c r="S135" s="58"/>
      <c r="T135" s="58"/>
      <c r="U135" s="58"/>
      <c r="V135" s="62"/>
      <c r="W135" s="58"/>
      <c r="X135" s="63"/>
      <c r="Y135" s="60">
        <f>$Q$21</f>
        <v>14.01</v>
      </c>
      <c r="Z135" s="61"/>
      <c r="AA135" s="64"/>
      <c r="AB135" s="58"/>
      <c r="AC135" s="64"/>
      <c r="AD135" s="64">
        <f>Y135*$H$135</f>
        <v>14.01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27.296479999999999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5.9255254381437688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28.628520000000002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5.9255254381437688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 t="s">
        <v>238</v>
      </c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60.35</v>
      </c>
      <c r="M137" s="61">
        <v>26.62</v>
      </c>
      <c r="N137" s="58">
        <f>+L137*I137</f>
        <v>0.42244999999999999</v>
      </c>
      <c r="O137" s="58">
        <f>+N137*$O$42</f>
        <v>0.42244999999999999</v>
      </c>
      <c r="P137" s="58">
        <f>+M137*J137</f>
        <v>0.10648000000000001</v>
      </c>
      <c r="Q137" s="58">
        <f>+O137-P137</f>
        <v>0.31596999999999997</v>
      </c>
      <c r="R137" s="58"/>
      <c r="S137" s="58"/>
      <c r="T137" s="58"/>
      <c r="U137" s="82">
        <f>+V137-SUM(Q142:T142)</f>
        <v>9.5302631688644794</v>
      </c>
      <c r="V137" s="62">
        <v>27.16494253285159</v>
      </c>
      <c r="W137" s="58">
        <f>+V137</f>
        <v>27.16494253285159</v>
      </c>
      <c r="X137" s="63"/>
      <c r="Y137" s="60">
        <f>+$H$33</f>
        <v>70.150000000000006</v>
      </c>
      <c r="Z137" s="61">
        <f>+$H$34</f>
        <v>32.130000000000003</v>
      </c>
      <c r="AA137" s="64">
        <f>+Y137*I137</f>
        <v>0.49105000000000004</v>
      </c>
      <c r="AB137" s="58">
        <f>+AA137*$AB$42</f>
        <v>0.49105000000000004</v>
      </c>
      <c r="AC137" s="64">
        <f>+Z137*J137</f>
        <v>0.12852000000000002</v>
      </c>
      <c r="AD137" s="64">
        <f>+AB137-AC137</f>
        <v>0.36253000000000002</v>
      </c>
      <c r="AE137" s="64"/>
      <c r="AF137" s="64"/>
      <c r="AG137" s="58"/>
      <c r="AH137" s="83">
        <f>U137*$AC$38</f>
        <v>9.5302631688644794</v>
      </c>
      <c r="AI137" s="62">
        <f>SUM(AD142:AH142)</f>
        <v>28.364882317170721</v>
      </c>
      <c r="AJ137" s="58">
        <f>+AI137</f>
        <v>28.364882317170721</v>
      </c>
      <c r="AK137" s="65"/>
      <c r="AL137" s="66">
        <f>AI137-V137</f>
        <v>1.1999397843191311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84.31</v>
      </c>
      <c r="M138" s="61">
        <v>24.87</v>
      </c>
      <c r="N138" s="58">
        <f>+L138*I138</f>
        <v>12.938931680312136</v>
      </c>
      <c r="O138" s="58">
        <f>+N138*$O$42</f>
        <v>12.938931680312136</v>
      </c>
      <c r="P138" s="58">
        <f>+M138*J138</f>
        <v>0.11113231632502477</v>
      </c>
      <c r="Q138" s="58">
        <f>+O138-P138</f>
        <v>12.827799363987111</v>
      </c>
      <c r="R138" s="58"/>
      <c r="S138" s="58"/>
      <c r="T138" s="58"/>
      <c r="U138" s="58"/>
      <c r="V138" s="62"/>
      <c r="W138" s="58"/>
      <c r="X138" s="63"/>
      <c r="Y138" s="60">
        <f>$H$44</f>
        <v>90.31</v>
      </c>
      <c r="Z138" s="61">
        <f>+$H$35</f>
        <v>28.48</v>
      </c>
      <c r="AA138" s="64">
        <f>+Y138*I138</f>
        <v>13.859742854335062</v>
      </c>
      <c r="AB138" s="58">
        <f>+AA138*$AB$42</f>
        <v>13.859742854335062</v>
      </c>
      <c r="AC138" s="64">
        <f>+Z138*J138</f>
        <v>0.12726370602881806</v>
      </c>
      <c r="AD138" s="64">
        <f>+AB138-AC138</f>
        <v>13.732479148306243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60.35</v>
      </c>
      <c r="M139" s="61">
        <v>26.62</v>
      </c>
      <c r="N139" s="58">
        <f>+L139*I139</f>
        <v>1.8708500000000001</v>
      </c>
      <c r="O139" s="58">
        <f>+N139*$O$42</f>
        <v>1.8708500000000001</v>
      </c>
      <c r="P139" s="58">
        <f>+M139*J139</f>
        <v>0.26619999999999999</v>
      </c>
      <c r="Q139" s="58">
        <f>+O139-P139</f>
        <v>1.6046500000000001</v>
      </c>
      <c r="R139" s="58"/>
      <c r="S139" s="58"/>
      <c r="T139" s="58"/>
      <c r="U139" s="58"/>
      <c r="V139" s="62"/>
      <c r="W139" s="58"/>
      <c r="X139" s="63"/>
      <c r="Y139" s="60">
        <f>+$H$33</f>
        <v>70.150000000000006</v>
      </c>
      <c r="Z139" s="61">
        <f>+$H$34</f>
        <v>32.130000000000003</v>
      </c>
      <c r="AA139" s="64">
        <f>+Y139*I139</f>
        <v>2.1746500000000002</v>
      </c>
      <c r="AB139" s="58">
        <f>+AA139*$AB$42</f>
        <v>2.1746500000000002</v>
      </c>
      <c r="AC139" s="64">
        <f>+Z139*J139</f>
        <v>0.32129999999999997</v>
      </c>
      <c r="AD139" s="64">
        <f>+AB139-AC139</f>
        <v>1.8533500000000003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2.6262599999999998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2.6262599999999998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14.748419363987111</v>
      </c>
      <c r="R142" s="79">
        <f>SUM(R137:R141)</f>
        <v>0.26</v>
      </c>
      <c r="S142" s="79">
        <f>SUM(S137:S141)</f>
        <v>0</v>
      </c>
      <c r="T142" s="79">
        <f>SUM(T137:T141)</f>
        <v>2.6262599999999998</v>
      </c>
      <c r="U142" s="79">
        <f>SUM(U137:U141)</f>
        <v>9.5302631688644794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15.948359148306244</v>
      </c>
      <c r="AE142" s="79">
        <f>SUM(AE137:AE141)</f>
        <v>0.26</v>
      </c>
      <c r="AF142" s="79">
        <f>SUM(AF137:AF141)</f>
        <v>0</v>
      </c>
      <c r="AG142" s="79">
        <f>SUM(AG137:AG141)</f>
        <v>2.6262599999999998</v>
      </c>
      <c r="AH142" s="79">
        <f>SUM(AH137:AH141)</f>
        <v>9.5302631688644794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60.35</v>
      </c>
      <c r="M143" s="61">
        <v>26.62</v>
      </c>
      <c r="N143" s="58">
        <f>+L143*I143</f>
        <v>0.42244999999999999</v>
      </c>
      <c r="O143" s="58">
        <f>+N143*$O$42</f>
        <v>0.42244999999999999</v>
      </c>
      <c r="P143" s="58">
        <f>+M143*J143</f>
        <v>0.10648000000000001</v>
      </c>
      <c r="Q143" s="58">
        <f>+O143-P143</f>
        <v>0.31596999999999997</v>
      </c>
      <c r="R143" s="58"/>
      <c r="S143" s="58"/>
      <c r="T143" s="58"/>
      <c r="U143" s="82">
        <f>+V143-SUM(Q148:T148)</f>
        <v>9.5305618527148752</v>
      </c>
      <c r="V143" s="62">
        <v>27.165241216701986</v>
      </c>
      <c r="W143" s="58">
        <f>+V143</f>
        <v>27.165241216701986</v>
      </c>
      <c r="X143" s="63"/>
      <c r="Y143" s="60">
        <f>+$H$33</f>
        <v>70.150000000000006</v>
      </c>
      <c r="Z143" s="61">
        <f>+$H$34</f>
        <v>32.130000000000003</v>
      </c>
      <c r="AA143" s="64">
        <f>+Y143*I143</f>
        <v>0.49105000000000004</v>
      </c>
      <c r="AB143" s="58">
        <f>+AA143*$AB$42</f>
        <v>0.49105000000000004</v>
      </c>
      <c r="AC143" s="64">
        <f>+Z143*J143</f>
        <v>0.12852000000000002</v>
      </c>
      <c r="AD143" s="64">
        <f>+AB143-AC143</f>
        <v>0.36253000000000002</v>
      </c>
      <c r="AE143" s="64"/>
      <c r="AF143" s="64"/>
      <c r="AG143" s="58"/>
      <c r="AH143" s="83">
        <f>U143*$AC$38</f>
        <v>9.5305618527148752</v>
      </c>
      <c r="AI143" s="62">
        <f>SUM(AD148:AH148)</f>
        <v>28.365181001021117</v>
      </c>
      <c r="AJ143" s="58">
        <f>+AI143</f>
        <v>28.365181001021117</v>
      </c>
      <c r="AK143" s="65"/>
      <c r="AL143" s="66">
        <f>AI143-V143</f>
        <v>1.1999397843191311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84.31</v>
      </c>
      <c r="M144" s="61">
        <v>24.87</v>
      </c>
      <c r="N144" s="58">
        <f>+L144*I144</f>
        <v>12.938931680312136</v>
      </c>
      <c r="O144" s="58">
        <f>+N144*$O$42</f>
        <v>12.938931680312136</v>
      </c>
      <c r="P144" s="58">
        <f>+M144*J144</f>
        <v>0.11113231632502477</v>
      </c>
      <c r="Q144" s="58">
        <f>+O144-P144</f>
        <v>12.827799363987111</v>
      </c>
      <c r="R144" s="58"/>
      <c r="S144" s="58"/>
      <c r="T144" s="58"/>
      <c r="U144" s="58"/>
      <c r="V144" s="62"/>
      <c r="W144" s="58"/>
      <c r="X144" s="63"/>
      <c r="Y144" s="60">
        <f>$H$44</f>
        <v>90.31</v>
      </c>
      <c r="Z144" s="61">
        <f>+$H$35</f>
        <v>28.48</v>
      </c>
      <c r="AA144" s="64">
        <f>+Y144*I144</f>
        <v>13.859742854335062</v>
      </c>
      <c r="AB144" s="58">
        <f>+AA144*$AB$42</f>
        <v>13.859742854335062</v>
      </c>
      <c r="AC144" s="64">
        <f>+Z144*J144</f>
        <v>0.12726370602881806</v>
      </c>
      <c r="AD144" s="64">
        <f>+AB144-AC144</f>
        <v>13.732479148306243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60.35</v>
      </c>
      <c r="M145" s="61">
        <v>26.62</v>
      </c>
      <c r="N145" s="58">
        <f>+L145*I145</f>
        <v>1.8708500000000001</v>
      </c>
      <c r="O145" s="58">
        <f>+N145*$O$42</f>
        <v>1.8708500000000001</v>
      </c>
      <c r="P145" s="58">
        <f>+M145*J145</f>
        <v>0.26619999999999999</v>
      </c>
      <c r="Q145" s="58">
        <f>+O145-P145</f>
        <v>1.6046500000000001</v>
      </c>
      <c r="R145" s="58"/>
      <c r="S145" s="58"/>
      <c r="T145" s="58"/>
      <c r="U145" s="58"/>
      <c r="V145" s="62"/>
      <c r="W145" s="58"/>
      <c r="X145" s="63"/>
      <c r="Y145" s="60">
        <f>+$H$33</f>
        <v>70.150000000000006</v>
      </c>
      <c r="Z145" s="61">
        <f>+$H$34</f>
        <v>32.130000000000003</v>
      </c>
      <c r="AA145" s="64">
        <f>+Y145*I145</f>
        <v>2.1746500000000002</v>
      </c>
      <c r="AB145" s="58">
        <f>+AA145*$AB$42</f>
        <v>2.1746500000000002</v>
      </c>
      <c r="AC145" s="64">
        <f>+Z145*J145</f>
        <v>0.32129999999999997</v>
      </c>
      <c r="AD145" s="64">
        <f>+AB145-AC145</f>
        <v>1.8533500000000003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2.6262599999999998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2.6262599999999998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14.748419363987111</v>
      </c>
      <c r="R148" s="79">
        <f>SUM(R143:R147)</f>
        <v>0.26</v>
      </c>
      <c r="S148" s="79">
        <f>SUM(S143:S147)</f>
        <v>0</v>
      </c>
      <c r="T148" s="79">
        <f>SUM(T143:T147)</f>
        <v>2.6262599999999998</v>
      </c>
      <c r="U148" s="79">
        <f>SUM(U143:U147)</f>
        <v>9.5305618527148752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15.948359148306244</v>
      </c>
      <c r="AE148" s="79">
        <f>SUM(AE143:AE147)</f>
        <v>0.26</v>
      </c>
      <c r="AF148" s="79">
        <f>SUM(AF143:AF147)</f>
        <v>0</v>
      </c>
      <c r="AG148" s="79">
        <f>SUM(AG143:AG147)</f>
        <v>2.6262599999999998</v>
      </c>
      <c r="AH148" s="79">
        <f>SUM(AH143:AH147)</f>
        <v>9.5305618527148752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431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431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431" customFormat="1" ht="60.75" customHeight="1">
      <c r="A152" s="479" t="s">
        <v>136</v>
      </c>
      <c r="B152" s="480"/>
      <c r="C152" s="480"/>
      <c r="D152" s="480"/>
      <c r="E152" s="480"/>
      <c r="F152" s="481"/>
      <c r="H152" s="342" t="s">
        <v>386</v>
      </c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0.37576760988882646</v>
      </c>
      <c r="AJ152" s="213">
        <f>SUMPRODUCT(AT48:AT142,$AL$48:$AL$142,$AM$48:$AM$142)</f>
        <v>0.37576760988882646</v>
      </c>
      <c r="AK152" s="213">
        <f>SUMPRODUCT(AU48:AU142,$AL$48:$AL$142,$AM$48:$AM$142)</f>
        <v>0.37576760988882646</v>
      </c>
      <c r="AL152" s="213">
        <f>SUMPRODUCT(AV48:AV142,$AL$48:$AL$142,$AM$48:$AM$142)</f>
        <v>0.37576760988882646</v>
      </c>
    </row>
    <row r="153" spans="1:48" s="431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H153" s="355" t="s">
        <v>135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431" customFormat="1" ht="96" customHeight="1">
      <c r="A154" s="56">
        <v>1</v>
      </c>
      <c r="B154" s="56" t="s">
        <v>141</v>
      </c>
      <c r="C154" s="56" t="s">
        <v>128</v>
      </c>
      <c r="D154" s="149">
        <v>14.763650157799125</v>
      </c>
      <c r="E154" s="149">
        <f>$AL$102</f>
        <v>0.57915314158995912</v>
      </c>
      <c r="F154" s="149">
        <f>E154+D154+H154</f>
        <v>15.342803299389084</v>
      </c>
      <c r="H154" s="356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434">
        <f t="shared" ref="AI154" si="4">+AI153*AI152/100000</f>
        <v>1.0074329621119438</v>
      </c>
      <c r="AJ154" s="215"/>
      <c r="AK154" s="219">
        <f t="shared" ref="AK154" si="5">+AK153*AK152/100000</f>
        <v>3.6901393863629455</v>
      </c>
      <c r="AL154" s="216"/>
      <c r="AM154" s="212"/>
      <c r="AN154" s="212"/>
    </row>
    <row r="155" spans="1:48" s="431" customFormat="1" ht="87.75" customHeight="1">
      <c r="A155" s="56">
        <v>2</v>
      </c>
      <c r="B155" s="56" t="s">
        <v>211</v>
      </c>
      <c r="C155" s="56" t="s">
        <v>212</v>
      </c>
      <c r="D155" s="149">
        <v>15.881293157705606</v>
      </c>
      <c r="E155" s="149">
        <f>$AL$107</f>
        <v>1.3495441832551727</v>
      </c>
      <c r="F155" s="149">
        <f>E155+D155+H155</f>
        <v>17.230837340960779</v>
      </c>
      <c r="H155" s="356">
        <f>VLOOKUP(B155,'HP3N 01-01-2021'!C$3:T$10,18,0)</f>
        <v>0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4.697572348474889</v>
      </c>
      <c r="AH155" s="478"/>
      <c r="AI155" s="478"/>
      <c r="AJ155" s="478"/>
      <c r="AK155" s="478"/>
      <c r="AL155" s="478"/>
      <c r="AM155" s="212"/>
      <c r="AN155" s="212"/>
    </row>
    <row r="156" spans="1:48" s="431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6.8715530838132102E-2</v>
      </c>
      <c r="AH156" s="478"/>
      <c r="AI156" s="478"/>
      <c r="AJ156" s="478"/>
      <c r="AK156" s="478"/>
      <c r="AL156" s="478"/>
    </row>
    <row r="157" spans="1:48" s="431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431" customFormat="1" ht="98.25" customHeight="1">
      <c r="A158" s="56">
        <v>1</v>
      </c>
      <c r="B158" s="56" t="s">
        <v>141</v>
      </c>
      <c r="C158" s="56" t="s">
        <v>128</v>
      </c>
      <c r="D158" s="149">
        <v>14.983650157799124</v>
      </c>
      <c r="E158" s="149">
        <f>$AL$102</f>
        <v>0.57915314158995912</v>
      </c>
      <c r="F158" s="149">
        <f>E158+D158+H158</f>
        <v>15.562803299389083</v>
      </c>
      <c r="H158" s="356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431" customFormat="1" ht="98.25" customHeight="1">
      <c r="A159" s="56">
        <v>2</v>
      </c>
      <c r="B159" s="56" t="s">
        <v>211</v>
      </c>
      <c r="C159" s="56" t="s">
        <v>212</v>
      </c>
      <c r="D159" s="149">
        <v>15.991293157705607</v>
      </c>
      <c r="E159" s="149">
        <f>$AL$107</f>
        <v>1.3495441832551727</v>
      </c>
      <c r="F159" s="149">
        <f>E159+D159+H159</f>
        <v>17.340837340960782</v>
      </c>
      <c r="H159" s="356">
        <f>VLOOKUP(B159,'HP3N 01-01-2021'!C$3:T$10,18,0)</f>
        <v>0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431" customFormat="1" ht="98.25" customHeight="1">
      <c r="A160" s="56">
        <v>3</v>
      </c>
      <c r="B160" s="56" t="s">
        <v>238</v>
      </c>
      <c r="C160" s="56" t="s">
        <v>227</v>
      </c>
      <c r="D160" s="149">
        <v>28.09606145593623</v>
      </c>
      <c r="E160" s="149">
        <f>VLOOKUP(B160,D$137:AL$142,35,0)</f>
        <v>1.1999397843191311</v>
      </c>
      <c r="F160" s="149">
        <f>E160+D160+H160</f>
        <v>29.296001240255361</v>
      </c>
      <c r="G160" s="69"/>
      <c r="H160" s="356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02000000}"/>
  <mergeCells count="110"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  <mergeCell ref="C18:E18"/>
    <mergeCell ref="H18:I18"/>
    <mergeCell ref="C19:E19"/>
    <mergeCell ref="H19:I19"/>
    <mergeCell ref="C20:E20"/>
    <mergeCell ref="H20:I20"/>
    <mergeCell ref="C15:E15"/>
    <mergeCell ref="H15:I15"/>
    <mergeCell ref="C16:E16"/>
    <mergeCell ref="H16:I16"/>
    <mergeCell ref="C17:E17"/>
    <mergeCell ref="H17:I17"/>
    <mergeCell ref="B27:Q27"/>
    <mergeCell ref="C29:E29"/>
    <mergeCell ref="H29:I29"/>
    <mergeCell ref="D30:E30"/>
    <mergeCell ref="O30:Q30"/>
    <mergeCell ref="AG30:AJ30"/>
    <mergeCell ref="C21:E21"/>
    <mergeCell ref="H21:I21"/>
    <mergeCell ref="C22:E22"/>
    <mergeCell ref="H22:I22"/>
    <mergeCell ref="C23:E23"/>
    <mergeCell ref="H23:I23"/>
    <mergeCell ref="C34:E34"/>
    <mergeCell ref="H34:I34"/>
    <mergeCell ref="C35:E35"/>
    <mergeCell ref="H35:I35"/>
    <mergeCell ref="AA35:AD35"/>
    <mergeCell ref="C36:E36"/>
    <mergeCell ref="H36:I36"/>
    <mergeCell ref="AL30:AO30"/>
    <mergeCell ref="D31:E31"/>
    <mergeCell ref="AG31:AH31"/>
    <mergeCell ref="D32:E32"/>
    <mergeCell ref="AG32:AH32"/>
    <mergeCell ref="D33:E33"/>
    <mergeCell ref="AG33:AH33"/>
    <mergeCell ref="C40:E40"/>
    <mergeCell ref="H40:I40"/>
    <mergeCell ref="C41:E41"/>
    <mergeCell ref="H41:I41"/>
    <mergeCell ref="C42:E42"/>
    <mergeCell ref="H42:I42"/>
    <mergeCell ref="C37:E37"/>
    <mergeCell ref="H37:I37"/>
    <mergeCell ref="C38:E38"/>
    <mergeCell ref="H38:I38"/>
    <mergeCell ref="C39:E39"/>
    <mergeCell ref="H39:I39"/>
    <mergeCell ref="C43:E43"/>
    <mergeCell ref="H43:I43"/>
    <mergeCell ref="C44:E44"/>
    <mergeCell ref="H44:I44"/>
    <mergeCell ref="A45:A47"/>
    <mergeCell ref="B45:B47"/>
    <mergeCell ref="C45:C47"/>
    <mergeCell ref="D45:E45"/>
    <mergeCell ref="F45:F47"/>
    <mergeCell ref="G45:G47"/>
    <mergeCell ref="D46:D47"/>
    <mergeCell ref="E46:E47"/>
    <mergeCell ref="I46:I47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AK159:AN159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</mergeCells>
  <printOptions horizontalCentered="1"/>
  <pageMargins left="0.5" right="0.25" top="0.5" bottom="0.5" header="0.5" footer="0.5"/>
  <pageSetup paperSize="8" scale="22" fitToHeight="2" orientation="landscape" r:id="rId1"/>
  <headerFooter alignWithMargins="0">
    <oddHeader>&amp;R&amp;D</oddHeader>
    <oddFooter>Page &amp;P&amp;RCENTURY 01.06.2008.xls</oddFooter>
  </headerFooter>
  <rowBreaks count="1" manualBreakCount="1">
    <brk id="80" max="39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29"/>
  <sheetViews>
    <sheetView showGridLines="0" topLeftCell="B3" workbookViewId="0">
      <selection activeCell="B5" sqref="B5"/>
    </sheetView>
  </sheetViews>
  <sheetFormatPr defaultColWidth="9.109375" defaultRowHeight="14.4"/>
  <cols>
    <col min="1" max="1" width="32.88671875" style="438" hidden="1" customWidth="1"/>
    <col min="2" max="2" width="13.44140625" style="438" bestFit="1" customWidth="1"/>
    <col min="3" max="3" width="39.109375" style="438" bestFit="1" customWidth="1"/>
    <col min="4" max="4" width="9.109375" style="438"/>
    <col min="5" max="5" width="35.6640625" style="438" bestFit="1" customWidth="1"/>
    <col min="6" max="6" width="11" style="438" bestFit="1" customWidth="1"/>
    <col min="7" max="7" width="15.44140625" style="438" bestFit="1" customWidth="1"/>
    <col min="8" max="8" width="19.88671875" style="438" bestFit="1" customWidth="1"/>
    <col min="9" max="9" width="9.109375" style="438"/>
    <col min="10" max="10" width="10.109375" style="438" bestFit="1" customWidth="1"/>
    <col min="11" max="11" width="11" style="438" bestFit="1" customWidth="1"/>
    <col min="12" max="12" width="9.109375" style="438"/>
    <col min="13" max="13" width="6" style="438" bestFit="1" customWidth="1"/>
    <col min="14" max="14" width="9" style="438" customWidth="1"/>
    <col min="15" max="16" width="10.109375" style="438" bestFit="1" customWidth="1"/>
    <col min="17" max="18" width="9.109375" style="438"/>
    <col min="19" max="19" width="38" style="438" bestFit="1" customWidth="1"/>
    <col min="20" max="16384" width="9.109375" style="438"/>
  </cols>
  <sheetData>
    <row r="1" spans="1:19">
      <c r="A1" s="438" t="s">
        <v>447</v>
      </c>
    </row>
    <row r="2" spans="1:19" ht="15" thickBot="1"/>
    <row r="3" spans="1:19" s="220" customFormat="1" ht="27.75" customHeight="1">
      <c r="B3" s="504" t="s">
        <v>259</v>
      </c>
      <c r="C3" s="505"/>
      <c r="D3" s="505"/>
      <c r="E3" s="505"/>
      <c r="F3" s="505"/>
      <c r="G3" s="505"/>
      <c r="H3" s="505"/>
      <c r="I3" s="505"/>
      <c r="J3" s="505"/>
      <c r="K3" s="453"/>
      <c r="L3" s="453"/>
      <c r="M3" s="453"/>
      <c r="N3" s="379" t="s">
        <v>289</v>
      </c>
      <c r="O3" s="442"/>
      <c r="P3" s="379" t="s">
        <v>407</v>
      </c>
      <c r="Q3" s="453"/>
      <c r="R3" s="453"/>
      <c r="S3" s="454"/>
    </row>
    <row r="4" spans="1:19" s="220" customFormat="1" ht="28.8">
      <c r="B4" s="381" t="s">
        <v>161</v>
      </c>
      <c r="C4" s="188" t="s">
        <v>162</v>
      </c>
      <c r="D4" s="188" t="s">
        <v>163</v>
      </c>
      <c r="E4" s="188" t="s">
        <v>164</v>
      </c>
      <c r="F4" s="188" t="s">
        <v>165</v>
      </c>
      <c r="G4" s="188" t="s">
        <v>137</v>
      </c>
      <c r="H4" s="188" t="s">
        <v>134</v>
      </c>
      <c r="I4" s="188" t="s">
        <v>166</v>
      </c>
      <c r="J4" s="188" t="s">
        <v>167</v>
      </c>
      <c r="K4" s="188" t="s">
        <v>168</v>
      </c>
      <c r="L4" s="188" t="s">
        <v>169</v>
      </c>
      <c r="M4" s="188" t="s">
        <v>170</v>
      </c>
      <c r="N4" s="305" t="s">
        <v>233</v>
      </c>
      <c r="O4" s="188" t="s">
        <v>234</v>
      </c>
      <c r="P4" s="305" t="s">
        <v>235</v>
      </c>
      <c r="Q4" s="188" t="s">
        <v>159</v>
      </c>
      <c r="R4" s="188" t="s">
        <v>246</v>
      </c>
      <c r="S4" s="365" t="s">
        <v>160</v>
      </c>
    </row>
    <row r="5" spans="1:19" ht="25.5" customHeight="1">
      <c r="A5" s="438" t="str">
        <f t="shared" ref="A5:A17" si="0">CONCATENATE(B5,D5,G5)</f>
        <v>10011810056143451-AAF-4000</v>
      </c>
      <c r="B5" s="455">
        <v>100118</v>
      </c>
      <c r="C5" s="441" t="s">
        <v>270</v>
      </c>
      <c r="D5" s="441">
        <v>100561</v>
      </c>
      <c r="E5" s="441" t="s">
        <v>172</v>
      </c>
      <c r="F5" s="441">
        <v>9000004547</v>
      </c>
      <c r="G5" s="441" t="s">
        <v>258</v>
      </c>
      <c r="H5" s="441" t="s">
        <v>227</v>
      </c>
      <c r="I5" s="441">
        <v>1</v>
      </c>
      <c r="J5" s="441" t="s">
        <v>289</v>
      </c>
      <c r="K5" s="441">
        <v>9100077277</v>
      </c>
      <c r="L5" s="441">
        <v>25.3</v>
      </c>
      <c r="M5" s="441">
        <v>27.16</v>
      </c>
      <c r="N5" s="222">
        <f>VLOOKUP(G5,'Bajajsons UTR 01.04.2021REV1'!B$48:V$148,21,0)</f>
        <v>27.16494253285159</v>
      </c>
      <c r="O5" s="222">
        <f t="shared" ref="O5" si="1">N5-M5</f>
        <v>4.9425328515901867E-3</v>
      </c>
      <c r="P5" s="222">
        <f>VLOOKUP(G5,'Bajajsons UTR 01.04.2021REV1'!B$48:AI$148,34,0)</f>
        <v>28.364882317170721</v>
      </c>
      <c r="Q5" s="222">
        <f t="shared" ref="Q5" si="2">P5-M5</f>
        <v>1.2048823171707213</v>
      </c>
      <c r="R5" s="223">
        <f t="shared" ref="R5" si="3">Q5/N5</f>
        <v>4.4354311286085427E-2</v>
      </c>
      <c r="S5" s="446" t="s">
        <v>448</v>
      </c>
    </row>
    <row r="6" spans="1:19" ht="25.5" customHeight="1">
      <c r="A6" s="438" t="str">
        <f t="shared" si="0"/>
        <v>10018510056143451-AAF-4000</v>
      </c>
      <c r="B6" s="455">
        <v>100185</v>
      </c>
      <c r="C6" s="441" t="s">
        <v>271</v>
      </c>
      <c r="D6" s="441">
        <v>100561</v>
      </c>
      <c r="E6" s="441" t="s">
        <v>172</v>
      </c>
      <c r="F6" s="441">
        <v>9000004548</v>
      </c>
      <c r="G6" s="441" t="s">
        <v>258</v>
      </c>
      <c r="H6" s="441" t="s">
        <v>227</v>
      </c>
      <c r="I6" s="441">
        <v>1</v>
      </c>
      <c r="J6" s="441" t="s">
        <v>289</v>
      </c>
      <c r="K6" s="441">
        <v>9100077292</v>
      </c>
      <c r="L6" s="441">
        <v>25.3</v>
      </c>
      <c r="M6" s="441">
        <v>27.16</v>
      </c>
      <c r="N6" s="222">
        <f>VLOOKUP(G6,'Bajajsons UTR 01.04.2021REV1'!B$48:V$148,21,0)</f>
        <v>27.16494253285159</v>
      </c>
      <c r="O6" s="222">
        <f t="shared" ref="O6:O17" si="4">N6-M6</f>
        <v>4.9425328515901867E-3</v>
      </c>
      <c r="P6" s="222">
        <f>VLOOKUP(G6,'Bajajsons UTR 01.04.2021REV1'!B$48:AI$148,34,0)</f>
        <v>28.364882317170721</v>
      </c>
      <c r="Q6" s="222">
        <f t="shared" ref="Q6:Q17" si="5">P6-M6</f>
        <v>1.2048823171707213</v>
      </c>
      <c r="R6" s="223">
        <f t="shared" ref="R6:R17" si="6">Q6/N6</f>
        <v>4.4354311286085427E-2</v>
      </c>
      <c r="S6" s="446" t="s">
        <v>448</v>
      </c>
    </row>
    <row r="7" spans="1:19" ht="25.5" customHeight="1">
      <c r="A7" s="438" t="str">
        <f t="shared" si="0"/>
        <v>10048910056177260-KVE-9000</v>
      </c>
      <c r="B7" s="455">
        <v>100489</v>
      </c>
      <c r="C7" s="441" t="s">
        <v>200</v>
      </c>
      <c r="D7" s="441">
        <v>100561</v>
      </c>
      <c r="E7" s="441" t="s">
        <v>172</v>
      </c>
      <c r="F7" s="441">
        <v>9000000926</v>
      </c>
      <c r="G7" s="441" t="s">
        <v>103</v>
      </c>
      <c r="H7" s="441" t="s">
        <v>104</v>
      </c>
      <c r="I7" s="441">
        <v>1</v>
      </c>
      <c r="J7" s="441" t="s">
        <v>289</v>
      </c>
      <c r="K7" s="441">
        <v>9100077335</v>
      </c>
      <c r="L7" s="441">
        <v>11.54</v>
      </c>
      <c r="M7" s="441">
        <v>12.42</v>
      </c>
      <c r="N7" s="222">
        <f>VLOOKUP(G7,'Bajajsons UTR 01.04.2021REV1'!B$48:V$148,21,0)</f>
        <v>12.424570849537989</v>
      </c>
      <c r="O7" s="222">
        <f t="shared" si="4"/>
        <v>4.5708495379894742E-3</v>
      </c>
      <c r="P7" s="222">
        <f>VLOOKUP(G7,'Bajajsons UTR 01.04.2021REV1'!B$48:AI$148,34,0)</f>
        <v>13.054976593982435</v>
      </c>
      <c r="Q7" s="222">
        <f t="shared" si="5"/>
        <v>0.63497659398243478</v>
      </c>
      <c r="R7" s="223">
        <f t="shared" si="6"/>
        <v>5.1106521236992788E-2</v>
      </c>
      <c r="S7" s="446" t="s">
        <v>448</v>
      </c>
    </row>
    <row r="8" spans="1:19" ht="25.5" customHeight="1">
      <c r="A8" s="438" t="str">
        <f t="shared" si="0"/>
        <v>10050510056143451-AAF-4000</v>
      </c>
      <c r="B8" s="455">
        <v>100505</v>
      </c>
      <c r="C8" s="441" t="s">
        <v>272</v>
      </c>
      <c r="D8" s="441">
        <v>100561</v>
      </c>
      <c r="E8" s="441" t="s">
        <v>172</v>
      </c>
      <c r="F8" s="441">
        <v>9000004101</v>
      </c>
      <c r="G8" s="441" t="s">
        <v>258</v>
      </c>
      <c r="H8" s="441" t="s">
        <v>227</v>
      </c>
      <c r="I8" s="441">
        <v>1</v>
      </c>
      <c r="J8" s="441" t="s">
        <v>289</v>
      </c>
      <c r="K8" s="441">
        <v>9100077340</v>
      </c>
      <c r="L8" s="441">
        <v>25.3</v>
      </c>
      <c r="M8" s="441">
        <v>27.16</v>
      </c>
      <c r="N8" s="222">
        <f>VLOOKUP(G8,'Bajajsons UTR 01.04.2021REV1'!B$48:V$148,21,0)</f>
        <v>27.16494253285159</v>
      </c>
      <c r="O8" s="222">
        <f t="shared" si="4"/>
        <v>4.9425328515901867E-3</v>
      </c>
      <c r="P8" s="222">
        <f>VLOOKUP(G8,'Bajajsons UTR 01.04.2021REV1'!B$48:AI$148,34,0)</f>
        <v>28.364882317170721</v>
      </c>
      <c r="Q8" s="222">
        <f t="shared" si="5"/>
        <v>1.2048823171707213</v>
      </c>
      <c r="R8" s="223">
        <f t="shared" si="6"/>
        <v>4.4354311286085427E-2</v>
      </c>
      <c r="S8" s="446" t="s">
        <v>448</v>
      </c>
    </row>
    <row r="9" spans="1:19" ht="25.5" customHeight="1">
      <c r="A9" s="438" t="str">
        <f t="shared" si="0"/>
        <v>10050510056143451-AAG-9000</v>
      </c>
      <c r="B9" s="455">
        <v>100505</v>
      </c>
      <c r="C9" s="441" t="s">
        <v>272</v>
      </c>
      <c r="D9" s="441">
        <v>100561</v>
      </c>
      <c r="E9" s="441" t="s">
        <v>172</v>
      </c>
      <c r="F9" s="441">
        <v>9000004101</v>
      </c>
      <c r="G9" s="441" t="s">
        <v>225</v>
      </c>
      <c r="H9" s="441" t="s">
        <v>128</v>
      </c>
      <c r="I9" s="441">
        <v>1</v>
      </c>
      <c r="J9" s="441" t="s">
        <v>289</v>
      </c>
      <c r="K9" s="441">
        <v>9100077340</v>
      </c>
      <c r="L9" s="441">
        <v>16.87</v>
      </c>
      <c r="M9" s="441">
        <v>18.100000000000001</v>
      </c>
      <c r="N9" s="222">
        <f>VLOOKUP(G9,'Bajajsons UTR 01.04.2021REV1'!B$48:V$148,21,0)</f>
        <v>18.097833764429481</v>
      </c>
      <c r="O9" s="222">
        <f t="shared" si="4"/>
        <v>-2.166235570520314E-3</v>
      </c>
      <c r="P9" s="222">
        <f>VLOOKUP(G9,'Bajajsons UTR 01.04.2021REV1'!B$48:AI$148,34,0)</f>
        <v>18.80293729434873</v>
      </c>
      <c r="Q9" s="222">
        <f t="shared" si="5"/>
        <v>0.70293729434872887</v>
      </c>
      <c r="R9" s="223">
        <f t="shared" si="6"/>
        <v>3.8840963150535847E-2</v>
      </c>
      <c r="S9" s="446" t="s">
        <v>448</v>
      </c>
    </row>
    <row r="10" spans="1:19" ht="25.5" customHeight="1">
      <c r="A10" s="438" t="str">
        <f t="shared" si="0"/>
        <v>10050510056143451-AAH-F000</v>
      </c>
      <c r="B10" s="455">
        <v>100505</v>
      </c>
      <c r="C10" s="441" t="s">
        <v>272</v>
      </c>
      <c r="D10" s="441">
        <v>100561</v>
      </c>
      <c r="E10" s="441" t="s">
        <v>172</v>
      </c>
      <c r="F10" s="441">
        <v>9000004101</v>
      </c>
      <c r="G10" s="441" t="s">
        <v>226</v>
      </c>
      <c r="H10" s="441" t="s">
        <v>227</v>
      </c>
      <c r="I10" s="441">
        <v>1</v>
      </c>
      <c r="J10" s="441" t="s">
        <v>289</v>
      </c>
      <c r="K10" s="441">
        <v>9100077340</v>
      </c>
      <c r="L10" s="441">
        <v>16.7</v>
      </c>
      <c r="M10" s="441">
        <v>17.920000000000002</v>
      </c>
      <c r="N10" s="222">
        <f>VLOOKUP(G10,'Bajajsons UTR 01.04.2021REV1'!B$48:V$148,21,0)</f>
        <v>17.917019067826132</v>
      </c>
      <c r="O10" s="222">
        <f t="shared" si="4"/>
        <v>-2.9809321738696326E-3</v>
      </c>
      <c r="P10" s="222">
        <f>VLOOKUP(G10,'Bajajsons UTR 01.04.2021REV1'!B$48:AI$148,34,0)</f>
        <v>18.611731473738352</v>
      </c>
      <c r="Q10" s="222">
        <f t="shared" si="5"/>
        <v>0.69173147373835064</v>
      </c>
      <c r="R10" s="223">
        <f t="shared" si="6"/>
        <v>3.8607508934368637E-2</v>
      </c>
      <c r="S10" s="446" t="s">
        <v>448</v>
      </c>
    </row>
    <row r="11" spans="1:19" ht="25.5" customHeight="1">
      <c r="A11" s="438" t="str">
        <f t="shared" si="0"/>
        <v>10051710056143451-AAG-9000</v>
      </c>
      <c r="B11" s="455">
        <v>100517</v>
      </c>
      <c r="C11" s="441" t="s">
        <v>224</v>
      </c>
      <c r="D11" s="441">
        <v>100561</v>
      </c>
      <c r="E11" s="441" t="s">
        <v>172</v>
      </c>
      <c r="F11" s="441">
        <v>9000003076</v>
      </c>
      <c r="G11" s="441" t="s">
        <v>225</v>
      </c>
      <c r="H11" s="441" t="s">
        <v>128</v>
      </c>
      <c r="I11" s="441">
        <v>1</v>
      </c>
      <c r="J11" s="441" t="s">
        <v>289</v>
      </c>
      <c r="K11" s="441">
        <v>9100077344</v>
      </c>
      <c r="L11" s="441">
        <v>16.87</v>
      </c>
      <c r="M11" s="441">
        <v>18.100000000000001</v>
      </c>
      <c r="N11" s="222">
        <f>VLOOKUP(G11,'Bajajsons UTR 01.04.2021REV1'!B$48:V$148,21,0)</f>
        <v>18.097833764429481</v>
      </c>
      <c r="O11" s="222">
        <f t="shared" si="4"/>
        <v>-2.166235570520314E-3</v>
      </c>
      <c r="P11" s="222">
        <f>VLOOKUP(G11,'Bajajsons UTR 01.04.2021REV1'!B$48:AI$148,34,0)</f>
        <v>18.80293729434873</v>
      </c>
      <c r="Q11" s="222">
        <f t="shared" si="5"/>
        <v>0.70293729434872887</v>
      </c>
      <c r="R11" s="223">
        <f t="shared" si="6"/>
        <v>3.8840963150535847E-2</v>
      </c>
      <c r="S11" s="446" t="s">
        <v>448</v>
      </c>
    </row>
    <row r="12" spans="1:19" ht="25.5" customHeight="1">
      <c r="A12" s="438" t="str">
        <f t="shared" si="0"/>
        <v>10051710056143451-AAH-F000</v>
      </c>
      <c r="B12" s="455">
        <v>100517</v>
      </c>
      <c r="C12" s="441" t="s">
        <v>224</v>
      </c>
      <c r="D12" s="441">
        <v>100561</v>
      </c>
      <c r="E12" s="441" t="s">
        <v>172</v>
      </c>
      <c r="F12" s="441">
        <v>9000003076</v>
      </c>
      <c r="G12" s="441" t="s">
        <v>226</v>
      </c>
      <c r="H12" s="441" t="s">
        <v>227</v>
      </c>
      <c r="I12" s="441">
        <v>1</v>
      </c>
      <c r="J12" s="441" t="s">
        <v>289</v>
      </c>
      <c r="K12" s="441">
        <v>9100077344</v>
      </c>
      <c r="L12" s="441">
        <v>16.7</v>
      </c>
      <c r="M12" s="441">
        <v>17.920000000000002</v>
      </c>
      <c r="N12" s="222">
        <f>VLOOKUP(G12,'Bajajsons UTR 01.04.2021REV1'!B$48:V$148,21,0)</f>
        <v>17.917019067826132</v>
      </c>
      <c r="O12" s="222">
        <f t="shared" si="4"/>
        <v>-2.9809321738696326E-3</v>
      </c>
      <c r="P12" s="222">
        <f>VLOOKUP(G12,'Bajajsons UTR 01.04.2021REV1'!B$48:AI$148,34,0)</f>
        <v>18.611731473738352</v>
      </c>
      <c r="Q12" s="222">
        <f t="shared" si="5"/>
        <v>0.69173147373835064</v>
      </c>
      <c r="R12" s="223">
        <f t="shared" si="6"/>
        <v>3.8607508934368637E-2</v>
      </c>
      <c r="S12" s="446" t="s">
        <v>448</v>
      </c>
    </row>
    <row r="13" spans="1:19" ht="25.5" customHeight="1">
      <c r="A13" s="438" t="str">
        <f t="shared" si="0"/>
        <v>10053610056143451-ABA-0000</v>
      </c>
      <c r="B13" s="455">
        <v>100536</v>
      </c>
      <c r="C13" s="441" t="s">
        <v>202</v>
      </c>
      <c r="D13" s="441">
        <v>100561</v>
      </c>
      <c r="E13" s="441" t="s">
        <v>172</v>
      </c>
      <c r="F13" s="441">
        <v>9000002232</v>
      </c>
      <c r="G13" s="441" t="s">
        <v>127</v>
      </c>
      <c r="H13" s="441" t="s">
        <v>152</v>
      </c>
      <c r="I13" s="441">
        <v>1</v>
      </c>
      <c r="J13" s="441" t="s">
        <v>289</v>
      </c>
      <c r="K13" s="441">
        <v>9100077347</v>
      </c>
      <c r="L13" s="441">
        <v>12.92</v>
      </c>
      <c r="M13" s="441">
        <v>13.9</v>
      </c>
      <c r="N13" s="222">
        <f>VLOOKUP(G13,'Bajajsons UTR 01.04.2021REV1'!B$48:V$148,21,0)</f>
        <v>13.895657495152971</v>
      </c>
      <c r="O13" s="222">
        <f t="shared" si="4"/>
        <v>-4.3425048470293603E-3</v>
      </c>
      <c r="P13" s="222">
        <f>VLOOKUP(G13,'Bajajsons UTR 01.04.2021REV1'!B$48:AI$148,34,0)</f>
        <v>14.47481063674293</v>
      </c>
      <c r="Q13" s="222">
        <f t="shared" si="5"/>
        <v>0.57481063674292976</v>
      </c>
      <c r="R13" s="223">
        <f t="shared" si="6"/>
        <v>4.1366206452874428E-2</v>
      </c>
      <c r="S13" s="446" t="s">
        <v>448</v>
      </c>
    </row>
    <row r="14" spans="1:19" ht="25.5" customHeight="1">
      <c r="A14" s="438" t="str">
        <f t="shared" si="0"/>
        <v>10057410056143451-ABA-0000</v>
      </c>
      <c r="B14" s="455">
        <v>100574</v>
      </c>
      <c r="C14" s="441" t="s">
        <v>203</v>
      </c>
      <c r="D14" s="441">
        <v>100561</v>
      </c>
      <c r="E14" s="441" t="s">
        <v>172</v>
      </c>
      <c r="F14" s="441">
        <v>9000001564</v>
      </c>
      <c r="G14" s="441" t="s">
        <v>127</v>
      </c>
      <c r="H14" s="441" t="s">
        <v>152</v>
      </c>
      <c r="I14" s="441">
        <v>1</v>
      </c>
      <c r="J14" s="441" t="s">
        <v>289</v>
      </c>
      <c r="K14" s="441">
        <v>9100077359</v>
      </c>
      <c r="L14" s="441">
        <v>12.92</v>
      </c>
      <c r="M14" s="441">
        <v>13.9</v>
      </c>
      <c r="N14" s="222">
        <f>VLOOKUP(G14,'Bajajsons UTR 01.04.2021REV1'!B$48:V$148,21,0)</f>
        <v>13.895657495152971</v>
      </c>
      <c r="O14" s="222">
        <f t="shared" si="4"/>
        <v>-4.3425048470293603E-3</v>
      </c>
      <c r="P14" s="222">
        <f>VLOOKUP(G14,'Bajajsons UTR 01.04.2021REV1'!B$48:AI$148,34,0)</f>
        <v>14.47481063674293</v>
      </c>
      <c r="Q14" s="222">
        <f t="shared" si="5"/>
        <v>0.57481063674292976</v>
      </c>
      <c r="R14" s="223">
        <f t="shared" si="6"/>
        <v>4.1366206452874428E-2</v>
      </c>
      <c r="S14" s="446" t="s">
        <v>448</v>
      </c>
    </row>
    <row r="15" spans="1:19" ht="25.5" customHeight="1">
      <c r="A15" s="438" t="str">
        <f t="shared" si="0"/>
        <v>10058910056143451-AAG-9000</v>
      </c>
      <c r="B15" s="455">
        <v>100589</v>
      </c>
      <c r="C15" s="441" t="s">
        <v>204</v>
      </c>
      <c r="D15" s="441">
        <v>100561</v>
      </c>
      <c r="E15" s="441" t="s">
        <v>172</v>
      </c>
      <c r="F15" s="441">
        <v>9000001193</v>
      </c>
      <c r="G15" s="441" t="s">
        <v>225</v>
      </c>
      <c r="H15" s="441" t="s">
        <v>128</v>
      </c>
      <c r="I15" s="441">
        <v>1</v>
      </c>
      <c r="J15" s="441" t="s">
        <v>289</v>
      </c>
      <c r="K15" s="441">
        <v>9100077365</v>
      </c>
      <c r="L15" s="441">
        <v>16.87</v>
      </c>
      <c r="M15" s="441">
        <v>18.100000000000001</v>
      </c>
      <c r="N15" s="222">
        <f>VLOOKUP(G15,'Bajajsons UTR 01.04.2021REV1'!B$48:V$148,21,0)</f>
        <v>18.097833764429481</v>
      </c>
      <c r="O15" s="222">
        <f t="shared" si="4"/>
        <v>-2.166235570520314E-3</v>
      </c>
      <c r="P15" s="222">
        <f>VLOOKUP(G15,'Bajajsons UTR 01.04.2021REV1'!B$48:AI$148,34,0)</f>
        <v>18.80293729434873</v>
      </c>
      <c r="Q15" s="222">
        <f t="shared" si="5"/>
        <v>0.70293729434872887</v>
      </c>
      <c r="R15" s="223">
        <f t="shared" si="6"/>
        <v>3.8840963150535847E-2</v>
      </c>
      <c r="S15" s="446" t="s">
        <v>448</v>
      </c>
    </row>
    <row r="16" spans="1:19" ht="25.5" customHeight="1">
      <c r="A16" s="438" t="str">
        <f t="shared" si="0"/>
        <v>10058910056143451-AAH-F000</v>
      </c>
      <c r="B16" s="455">
        <v>100589</v>
      </c>
      <c r="C16" s="441" t="s">
        <v>204</v>
      </c>
      <c r="D16" s="441">
        <v>100561</v>
      </c>
      <c r="E16" s="441" t="s">
        <v>172</v>
      </c>
      <c r="F16" s="441">
        <v>9000001193</v>
      </c>
      <c r="G16" s="441" t="s">
        <v>226</v>
      </c>
      <c r="H16" s="441" t="s">
        <v>227</v>
      </c>
      <c r="I16" s="441">
        <v>1</v>
      </c>
      <c r="J16" s="441" t="s">
        <v>289</v>
      </c>
      <c r="K16" s="441">
        <v>9100077365</v>
      </c>
      <c r="L16" s="441">
        <v>16.7</v>
      </c>
      <c r="M16" s="441">
        <v>17.920000000000002</v>
      </c>
      <c r="N16" s="222">
        <f>VLOOKUP(G16,'Bajajsons UTR 01.04.2021REV1'!B$48:V$148,21,0)</f>
        <v>17.917019067826132</v>
      </c>
      <c r="O16" s="222">
        <f t="shared" si="4"/>
        <v>-2.9809321738696326E-3</v>
      </c>
      <c r="P16" s="222">
        <f>VLOOKUP(G16,'Bajajsons UTR 01.04.2021REV1'!B$48:AI$148,34,0)</f>
        <v>18.611731473738352</v>
      </c>
      <c r="Q16" s="222">
        <f t="shared" si="5"/>
        <v>0.69173147373835064</v>
      </c>
      <c r="R16" s="223">
        <f t="shared" si="6"/>
        <v>3.8607508934368637E-2</v>
      </c>
      <c r="S16" s="446" t="s">
        <v>448</v>
      </c>
    </row>
    <row r="17" spans="1:19" ht="25.5" customHeight="1">
      <c r="A17" s="438" t="str">
        <f t="shared" si="0"/>
        <v>10143410056143451-AAF-4000</v>
      </c>
      <c r="B17" s="455">
        <v>101434</v>
      </c>
      <c r="C17" s="441" t="s">
        <v>273</v>
      </c>
      <c r="D17" s="441">
        <v>100561</v>
      </c>
      <c r="E17" s="441" t="s">
        <v>172</v>
      </c>
      <c r="F17" s="441">
        <v>9000004549</v>
      </c>
      <c r="G17" s="441" t="s">
        <v>258</v>
      </c>
      <c r="H17" s="441" t="s">
        <v>227</v>
      </c>
      <c r="I17" s="441">
        <v>1</v>
      </c>
      <c r="J17" s="441" t="s">
        <v>289</v>
      </c>
      <c r="K17" s="441">
        <v>9100077397</v>
      </c>
      <c r="L17" s="441">
        <v>25.3</v>
      </c>
      <c r="M17" s="441">
        <v>27.16</v>
      </c>
      <c r="N17" s="222">
        <f>VLOOKUP(G17,'Bajajsons UTR 01.04.2021REV1'!B$48:V$148,21,0)</f>
        <v>27.16494253285159</v>
      </c>
      <c r="O17" s="222">
        <f t="shared" si="4"/>
        <v>4.9425328515901867E-3</v>
      </c>
      <c r="P17" s="222">
        <f>VLOOKUP(G17,'Bajajsons UTR 01.04.2021REV1'!B$48:AI$148,34,0)</f>
        <v>28.364882317170721</v>
      </c>
      <c r="Q17" s="222">
        <f t="shared" si="5"/>
        <v>1.2048823171707213</v>
      </c>
      <c r="R17" s="223">
        <f t="shared" si="6"/>
        <v>4.4354311286085427E-2</v>
      </c>
      <c r="S17" s="446" t="s">
        <v>448</v>
      </c>
    </row>
    <row r="18" spans="1:19">
      <c r="B18" s="447"/>
      <c r="C18" s="448"/>
      <c r="D18" s="448"/>
      <c r="E18" s="448"/>
      <c r="F18" s="448"/>
      <c r="G18" s="448"/>
      <c r="H18" s="448"/>
      <c r="I18" s="448"/>
      <c r="J18" s="448"/>
      <c r="K18" s="448"/>
      <c r="L18" s="448"/>
      <c r="M18" s="448"/>
      <c r="N18" s="448"/>
      <c r="O18" s="448"/>
      <c r="P18" s="448"/>
      <c r="Q18" s="448"/>
      <c r="R18" s="448"/>
      <c r="S18" s="449"/>
    </row>
    <row r="19" spans="1:19">
      <c r="B19" s="447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9"/>
    </row>
    <row r="20" spans="1:19">
      <c r="B20" s="447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8"/>
      <c r="Q20" s="448"/>
      <c r="R20" s="448"/>
      <c r="S20" s="449"/>
    </row>
    <row r="21" spans="1:19">
      <c r="B21" s="447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8"/>
      <c r="Q21" s="448"/>
      <c r="R21" s="448"/>
      <c r="S21" s="449"/>
    </row>
    <row r="22" spans="1:19">
      <c r="B22" s="447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8"/>
      <c r="Q22" s="448"/>
      <c r="R22" s="448"/>
      <c r="S22" s="449"/>
    </row>
    <row r="23" spans="1:19">
      <c r="B23" s="447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8"/>
      <c r="Q23" s="448"/>
      <c r="R23" s="448"/>
      <c r="S23" s="449"/>
    </row>
    <row r="24" spans="1:19">
      <c r="B24" s="447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8"/>
      <c r="Q24" s="448"/>
      <c r="R24" s="448"/>
      <c r="S24" s="449"/>
    </row>
    <row r="25" spans="1:19">
      <c r="B25" s="447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8"/>
      <c r="Q25" s="448"/>
      <c r="R25" s="448"/>
      <c r="S25" s="449"/>
    </row>
    <row r="26" spans="1:19">
      <c r="B26" s="447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9"/>
    </row>
    <row r="27" spans="1:19">
      <c r="B27" s="447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8"/>
      <c r="Q27" s="448"/>
      <c r="R27" s="448"/>
      <c r="S27" s="449"/>
    </row>
    <row r="28" spans="1:19">
      <c r="B28" s="447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8"/>
      <c r="Q28" s="448"/>
      <c r="R28" s="448"/>
      <c r="S28" s="449"/>
    </row>
    <row r="29" spans="1:19" ht="15" thickBot="1">
      <c r="B29" s="450"/>
      <c r="C29" s="451"/>
      <c r="D29" s="451"/>
      <c r="E29" s="451"/>
      <c r="F29" s="451"/>
      <c r="G29" s="451"/>
      <c r="H29" s="451"/>
      <c r="I29" s="451"/>
      <c r="J29" s="451"/>
      <c r="K29" s="451"/>
      <c r="L29" s="451"/>
      <c r="M29" s="451"/>
      <c r="N29" s="451"/>
      <c r="O29" s="451"/>
      <c r="P29" s="451"/>
      <c r="Q29" s="451"/>
      <c r="R29" s="451"/>
      <c r="S29" s="452"/>
    </row>
  </sheetData>
  <autoFilter ref="A4:S4" xr:uid="{00000000-0009-0000-0000-000003000000}">
    <sortState ref="A5:S45">
      <sortCondition ref="S4"/>
    </sortState>
  </autoFilter>
  <mergeCells count="1">
    <mergeCell ref="B3:J3"/>
  </mergeCells>
  <pageMargins left="0.7" right="0.7" top="0.75" bottom="0.75" header="0.3" footer="0.3"/>
  <pageSetup paperSize="8" scale="71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FB32"/>
  <sheetViews>
    <sheetView showGridLines="0" topLeftCell="B1" zoomScale="70" zoomScaleNormal="70" workbookViewId="0">
      <selection activeCell="H11" sqref="H11"/>
    </sheetView>
  </sheetViews>
  <sheetFormatPr defaultColWidth="9.109375" defaultRowHeight="14.4"/>
  <cols>
    <col min="1" max="1" width="32.44140625" style="438" hidden="1" customWidth="1"/>
    <col min="2" max="2" width="8.109375" style="438" bestFit="1" customWidth="1"/>
    <col min="3" max="3" width="14.33203125" style="438" bestFit="1" customWidth="1"/>
    <col min="4" max="4" width="6.88671875" style="438" bestFit="1" customWidth="1"/>
    <col min="5" max="5" width="7.6640625" style="438" bestFit="1" customWidth="1"/>
    <col min="6" max="6" width="8.6640625" style="438" bestFit="1" customWidth="1"/>
    <col min="7" max="7" width="20.33203125" style="438" bestFit="1" customWidth="1"/>
    <col min="8" max="8" width="37.88671875" style="438" bestFit="1" customWidth="1"/>
    <col min="9" max="9" width="7.6640625" style="438" bestFit="1" customWidth="1"/>
    <col min="10" max="10" width="20.5546875" style="438" bestFit="1" customWidth="1"/>
    <col min="11" max="11" width="22" style="438" bestFit="1" customWidth="1"/>
    <col min="12" max="12" width="13.109375" style="438" bestFit="1" customWidth="1"/>
    <col min="13" max="13" width="10.6640625" style="438" bestFit="1" customWidth="1"/>
    <col min="14" max="15" width="9.5546875" style="438" bestFit="1" customWidth="1"/>
    <col min="16" max="16" width="34.33203125" style="438" bestFit="1" customWidth="1"/>
    <col min="17" max="16384" width="9.109375" style="438"/>
  </cols>
  <sheetData>
    <row r="1" spans="1:16382" ht="28.8">
      <c r="A1" s="360"/>
      <c r="B1" s="506" t="s">
        <v>247</v>
      </c>
      <c r="C1" s="507"/>
      <c r="D1" s="507"/>
      <c r="E1" s="507"/>
      <c r="F1" s="507"/>
      <c r="G1" s="507"/>
      <c r="H1" s="507"/>
      <c r="I1" s="507"/>
      <c r="J1" s="507"/>
      <c r="K1" s="379" t="s">
        <v>289</v>
      </c>
      <c r="L1" s="442"/>
      <c r="M1" s="379" t="s">
        <v>407</v>
      </c>
      <c r="N1" s="443"/>
      <c r="O1" s="443"/>
      <c r="P1" s="444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N1" s="173"/>
      <c r="CO1" s="173"/>
      <c r="CP1" s="173"/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K1" s="173"/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  <c r="EH1" s="173"/>
      <c r="EI1" s="173"/>
      <c r="EJ1" s="173"/>
      <c r="EK1" s="173"/>
      <c r="EL1" s="173"/>
      <c r="EM1" s="173"/>
      <c r="EN1" s="173"/>
      <c r="EO1" s="173"/>
      <c r="EP1" s="173"/>
      <c r="EQ1" s="173"/>
      <c r="ER1" s="173"/>
      <c r="ES1" s="173"/>
      <c r="ET1" s="173"/>
      <c r="EU1" s="173"/>
      <c r="EV1" s="173"/>
      <c r="EW1" s="173"/>
      <c r="EX1" s="173"/>
      <c r="EY1" s="173"/>
      <c r="EZ1" s="173"/>
      <c r="FA1" s="173"/>
      <c r="FB1" s="173"/>
      <c r="FC1" s="173"/>
      <c r="FD1" s="173"/>
      <c r="FE1" s="173"/>
      <c r="FF1" s="173"/>
      <c r="FG1" s="173"/>
      <c r="FH1" s="173"/>
      <c r="FI1" s="173"/>
      <c r="FJ1" s="173"/>
      <c r="FK1" s="173"/>
      <c r="FL1" s="173"/>
      <c r="FM1" s="173"/>
      <c r="FN1" s="173"/>
      <c r="FO1" s="173"/>
      <c r="FP1" s="173"/>
      <c r="FQ1" s="173"/>
      <c r="FR1" s="173"/>
      <c r="FS1" s="173"/>
      <c r="FT1" s="173"/>
      <c r="FU1" s="173"/>
      <c r="FV1" s="173"/>
      <c r="FW1" s="173"/>
      <c r="FX1" s="173"/>
      <c r="FY1" s="173"/>
      <c r="FZ1" s="173"/>
      <c r="GA1" s="173"/>
      <c r="GB1" s="173"/>
      <c r="GC1" s="173"/>
      <c r="GD1" s="173"/>
      <c r="GE1" s="173"/>
      <c r="GF1" s="173"/>
      <c r="GG1" s="173"/>
      <c r="GH1" s="173"/>
      <c r="GI1" s="173"/>
      <c r="GJ1" s="173"/>
      <c r="GK1" s="173"/>
      <c r="GL1" s="173"/>
      <c r="GM1" s="173"/>
      <c r="GN1" s="173"/>
      <c r="GO1" s="173"/>
      <c r="GP1" s="173"/>
      <c r="GQ1" s="173"/>
      <c r="GR1" s="173"/>
      <c r="GS1" s="173"/>
      <c r="GT1" s="173"/>
      <c r="GU1" s="173"/>
      <c r="GV1" s="173"/>
      <c r="GW1" s="173"/>
      <c r="GX1" s="173"/>
      <c r="GY1" s="173"/>
      <c r="GZ1" s="173"/>
      <c r="HA1" s="173"/>
      <c r="HB1" s="173"/>
      <c r="HC1" s="173"/>
      <c r="HD1" s="173"/>
      <c r="HE1" s="173"/>
      <c r="HF1" s="173"/>
      <c r="HG1" s="173"/>
      <c r="HH1" s="173"/>
      <c r="HI1" s="173"/>
      <c r="HJ1" s="173"/>
      <c r="HK1" s="173"/>
      <c r="HL1" s="173"/>
      <c r="HM1" s="173"/>
      <c r="HN1" s="173"/>
      <c r="HO1" s="173"/>
      <c r="HP1" s="173"/>
      <c r="HQ1" s="173"/>
      <c r="HR1" s="173"/>
      <c r="HS1" s="173"/>
      <c r="HT1" s="173"/>
      <c r="HU1" s="173"/>
      <c r="HV1" s="173"/>
      <c r="HW1" s="173"/>
      <c r="HX1" s="173"/>
      <c r="HY1" s="173"/>
      <c r="HZ1" s="173"/>
      <c r="IA1" s="173"/>
      <c r="IB1" s="173"/>
      <c r="IC1" s="173"/>
      <c r="ID1" s="173"/>
      <c r="IE1" s="173"/>
      <c r="IF1" s="173"/>
      <c r="IG1" s="173"/>
      <c r="IH1" s="173"/>
      <c r="II1" s="173"/>
      <c r="IJ1" s="173"/>
      <c r="IK1" s="173"/>
      <c r="IL1" s="173"/>
      <c r="IM1" s="173"/>
      <c r="IN1" s="173"/>
      <c r="IO1" s="173"/>
      <c r="IP1" s="173"/>
      <c r="IQ1" s="173"/>
      <c r="IR1" s="173"/>
      <c r="IS1" s="173"/>
      <c r="IT1" s="173"/>
      <c r="IU1" s="173"/>
      <c r="IV1" s="173"/>
      <c r="IW1" s="173"/>
      <c r="IX1" s="173"/>
      <c r="IY1" s="173"/>
      <c r="IZ1" s="173"/>
      <c r="JA1" s="173"/>
      <c r="JB1" s="173"/>
      <c r="JC1" s="173"/>
      <c r="JD1" s="173"/>
      <c r="JE1" s="173"/>
      <c r="JF1" s="173"/>
      <c r="JG1" s="173"/>
      <c r="JH1" s="173"/>
      <c r="JI1" s="173"/>
      <c r="JJ1" s="173"/>
      <c r="JK1" s="173"/>
      <c r="JL1" s="173"/>
      <c r="JM1" s="173"/>
      <c r="JN1" s="173"/>
      <c r="JO1" s="173"/>
      <c r="JP1" s="173"/>
      <c r="JQ1" s="173"/>
      <c r="JR1" s="173"/>
      <c r="JS1" s="173"/>
      <c r="JT1" s="173"/>
      <c r="JU1" s="173"/>
      <c r="JV1" s="173"/>
      <c r="JW1" s="173"/>
      <c r="JX1" s="173"/>
      <c r="JY1" s="173"/>
      <c r="JZ1" s="173"/>
      <c r="KA1" s="173"/>
      <c r="KB1" s="173"/>
      <c r="KC1" s="173"/>
      <c r="KD1" s="173"/>
      <c r="KE1" s="173"/>
      <c r="KF1" s="173"/>
      <c r="KG1" s="173"/>
      <c r="KH1" s="173"/>
      <c r="KI1" s="173"/>
      <c r="KJ1" s="173"/>
      <c r="KK1" s="173"/>
      <c r="KL1" s="173"/>
      <c r="KM1" s="173"/>
      <c r="KN1" s="173"/>
      <c r="KO1" s="173"/>
      <c r="KP1" s="173"/>
      <c r="KQ1" s="173"/>
      <c r="KR1" s="173"/>
      <c r="KS1" s="173"/>
      <c r="KT1" s="173"/>
      <c r="KU1" s="173"/>
      <c r="KV1" s="173"/>
      <c r="KW1" s="173"/>
      <c r="KX1" s="173"/>
      <c r="KY1" s="173"/>
      <c r="KZ1" s="173"/>
      <c r="LA1" s="173"/>
      <c r="LB1" s="173"/>
      <c r="LC1" s="173"/>
      <c r="LD1" s="173"/>
      <c r="LE1" s="173"/>
      <c r="LF1" s="173"/>
      <c r="LG1" s="173"/>
      <c r="LH1" s="173"/>
      <c r="LI1" s="173"/>
      <c r="LJ1" s="173"/>
      <c r="LK1" s="173"/>
      <c r="LL1" s="173"/>
      <c r="LM1" s="173"/>
      <c r="LN1" s="173"/>
      <c r="LO1" s="173"/>
      <c r="LP1" s="173"/>
      <c r="LQ1" s="173"/>
      <c r="LR1" s="173"/>
      <c r="LS1" s="173"/>
      <c r="LT1" s="173"/>
      <c r="LU1" s="173"/>
      <c r="LV1" s="173"/>
      <c r="LW1" s="173"/>
      <c r="LX1" s="173"/>
      <c r="LY1" s="173"/>
      <c r="LZ1" s="173"/>
      <c r="MA1" s="173"/>
      <c r="MB1" s="173"/>
      <c r="MC1" s="173"/>
      <c r="MD1" s="173"/>
      <c r="ME1" s="173"/>
      <c r="MF1" s="173"/>
      <c r="MG1" s="173"/>
      <c r="MH1" s="173"/>
      <c r="MI1" s="173"/>
      <c r="MJ1" s="173"/>
      <c r="MK1" s="173"/>
      <c r="ML1" s="173"/>
      <c r="MM1" s="173"/>
      <c r="MN1" s="173"/>
      <c r="MO1" s="173"/>
      <c r="MP1" s="173"/>
      <c r="MQ1" s="173"/>
      <c r="MR1" s="173"/>
      <c r="MS1" s="173"/>
      <c r="MT1" s="173"/>
      <c r="MU1" s="173"/>
      <c r="MV1" s="173"/>
      <c r="MW1" s="173"/>
      <c r="MX1" s="173"/>
      <c r="MY1" s="173"/>
      <c r="MZ1" s="173"/>
      <c r="NA1" s="173"/>
      <c r="NB1" s="173"/>
      <c r="NC1" s="173"/>
      <c r="ND1" s="173"/>
      <c r="NE1" s="173"/>
      <c r="NF1" s="173"/>
      <c r="NG1" s="173"/>
      <c r="NH1" s="173"/>
      <c r="NI1" s="173"/>
      <c r="NJ1" s="173"/>
      <c r="NK1" s="173"/>
      <c r="NL1" s="173"/>
      <c r="NM1" s="173"/>
      <c r="NN1" s="173"/>
      <c r="NO1" s="173"/>
      <c r="NP1" s="173"/>
      <c r="NQ1" s="173"/>
      <c r="NR1" s="173"/>
      <c r="NS1" s="173"/>
      <c r="NT1" s="173"/>
      <c r="NU1" s="173"/>
      <c r="NV1" s="173"/>
      <c r="NW1" s="173"/>
      <c r="NX1" s="173"/>
      <c r="NY1" s="173"/>
      <c r="NZ1" s="173"/>
      <c r="OA1" s="173"/>
      <c r="OB1" s="173"/>
      <c r="OC1" s="173"/>
      <c r="OD1" s="173"/>
      <c r="OE1" s="173"/>
      <c r="OF1" s="173"/>
      <c r="OG1" s="173"/>
      <c r="OH1" s="173"/>
      <c r="OI1" s="173"/>
      <c r="OJ1" s="173"/>
      <c r="OK1" s="173"/>
      <c r="OL1" s="173"/>
      <c r="OM1" s="173"/>
      <c r="ON1" s="173"/>
      <c r="OO1" s="173"/>
      <c r="OP1" s="173"/>
      <c r="OQ1" s="173"/>
      <c r="OR1" s="173"/>
      <c r="OS1" s="173"/>
      <c r="OT1" s="173"/>
      <c r="OU1" s="173"/>
      <c r="OV1" s="173"/>
      <c r="OW1" s="173"/>
      <c r="OX1" s="173"/>
      <c r="OY1" s="173"/>
      <c r="OZ1" s="173"/>
      <c r="PA1" s="173"/>
      <c r="PB1" s="173"/>
      <c r="PC1" s="173"/>
      <c r="PD1" s="173"/>
      <c r="PE1" s="173"/>
      <c r="PF1" s="173"/>
      <c r="PG1" s="173"/>
      <c r="PH1" s="173"/>
      <c r="PI1" s="173"/>
      <c r="PJ1" s="173"/>
      <c r="PK1" s="173"/>
      <c r="PL1" s="173"/>
      <c r="PM1" s="173"/>
      <c r="PN1" s="173"/>
      <c r="PO1" s="173"/>
      <c r="PP1" s="173"/>
      <c r="PQ1" s="173"/>
      <c r="PR1" s="173"/>
      <c r="PS1" s="173"/>
      <c r="PT1" s="173"/>
      <c r="PU1" s="173"/>
      <c r="PV1" s="173"/>
      <c r="PW1" s="173"/>
      <c r="PX1" s="173"/>
      <c r="PY1" s="173"/>
      <c r="PZ1" s="173"/>
      <c r="QA1" s="173"/>
      <c r="QB1" s="173"/>
      <c r="QC1" s="173"/>
      <c r="QD1" s="173"/>
      <c r="QE1" s="173"/>
      <c r="QF1" s="173"/>
      <c r="QG1" s="173"/>
      <c r="QH1" s="173"/>
      <c r="QI1" s="173"/>
      <c r="QJ1" s="173"/>
      <c r="QK1" s="173"/>
      <c r="QL1" s="173"/>
      <c r="QM1" s="173"/>
      <c r="QN1" s="173"/>
      <c r="QO1" s="173"/>
      <c r="QP1" s="173"/>
      <c r="QQ1" s="173"/>
      <c r="QR1" s="173"/>
      <c r="QS1" s="173"/>
      <c r="QT1" s="173"/>
      <c r="QU1" s="173"/>
      <c r="QV1" s="173"/>
      <c r="QW1" s="173"/>
      <c r="QX1" s="173"/>
      <c r="QY1" s="173"/>
      <c r="QZ1" s="173"/>
      <c r="RA1" s="173"/>
      <c r="RB1" s="173"/>
      <c r="RC1" s="173"/>
      <c r="RD1" s="173"/>
      <c r="RE1" s="173"/>
      <c r="RF1" s="173"/>
      <c r="RG1" s="173"/>
      <c r="RH1" s="173"/>
      <c r="RI1" s="173"/>
      <c r="RJ1" s="173"/>
      <c r="RK1" s="173"/>
      <c r="RL1" s="173"/>
      <c r="RM1" s="173"/>
      <c r="RN1" s="173"/>
      <c r="RO1" s="173"/>
      <c r="RP1" s="173"/>
      <c r="RQ1" s="173"/>
      <c r="RR1" s="173"/>
      <c r="RS1" s="173"/>
      <c r="RT1" s="173"/>
      <c r="RU1" s="173"/>
      <c r="RV1" s="173"/>
      <c r="RW1" s="173"/>
      <c r="RX1" s="173"/>
      <c r="RY1" s="173"/>
      <c r="RZ1" s="173"/>
      <c r="SA1" s="173"/>
      <c r="SB1" s="173"/>
      <c r="SC1" s="173"/>
      <c r="SD1" s="173"/>
      <c r="SE1" s="173"/>
      <c r="SF1" s="173"/>
      <c r="SG1" s="173"/>
      <c r="SH1" s="173"/>
      <c r="SI1" s="173"/>
      <c r="SJ1" s="173"/>
      <c r="SK1" s="173"/>
      <c r="SL1" s="173"/>
      <c r="SM1" s="173"/>
      <c r="SN1" s="173"/>
      <c r="SO1" s="173"/>
      <c r="SP1" s="173"/>
      <c r="SQ1" s="173"/>
      <c r="SR1" s="173"/>
      <c r="SS1" s="173"/>
      <c r="ST1" s="173"/>
      <c r="SU1" s="173"/>
      <c r="SV1" s="173"/>
      <c r="SW1" s="173"/>
      <c r="SX1" s="173"/>
      <c r="SY1" s="173"/>
      <c r="SZ1" s="173"/>
      <c r="TA1" s="173"/>
      <c r="TB1" s="173"/>
      <c r="TC1" s="173"/>
      <c r="TD1" s="173"/>
      <c r="TE1" s="173"/>
      <c r="TF1" s="173"/>
      <c r="TG1" s="173"/>
      <c r="TH1" s="173"/>
      <c r="TI1" s="173"/>
      <c r="TJ1" s="173"/>
      <c r="TK1" s="173"/>
      <c r="TL1" s="173"/>
      <c r="TM1" s="173"/>
      <c r="TN1" s="173"/>
      <c r="TO1" s="173"/>
      <c r="TP1" s="173"/>
      <c r="TQ1" s="173"/>
      <c r="TR1" s="173"/>
      <c r="TS1" s="173"/>
      <c r="TT1" s="173"/>
      <c r="TU1" s="173"/>
      <c r="TV1" s="173"/>
      <c r="TW1" s="173"/>
      <c r="TX1" s="173"/>
      <c r="TY1" s="173"/>
      <c r="TZ1" s="173"/>
      <c r="UA1" s="173"/>
      <c r="UB1" s="173"/>
      <c r="UC1" s="173"/>
      <c r="UD1" s="173"/>
      <c r="UE1" s="173"/>
      <c r="UF1" s="173"/>
      <c r="UG1" s="173"/>
      <c r="UH1" s="173"/>
      <c r="UI1" s="173"/>
      <c r="UJ1" s="173"/>
      <c r="UK1" s="173"/>
      <c r="UL1" s="173"/>
      <c r="UM1" s="173"/>
      <c r="UN1" s="173"/>
      <c r="UO1" s="173"/>
      <c r="UP1" s="173"/>
      <c r="UQ1" s="173"/>
      <c r="UR1" s="173"/>
      <c r="US1" s="173"/>
      <c r="UT1" s="173"/>
      <c r="UU1" s="173"/>
      <c r="UV1" s="173"/>
      <c r="UW1" s="173"/>
      <c r="UX1" s="173"/>
      <c r="UY1" s="173"/>
      <c r="UZ1" s="173"/>
      <c r="VA1" s="173"/>
      <c r="VB1" s="173"/>
      <c r="VC1" s="173"/>
      <c r="VD1" s="173"/>
      <c r="VE1" s="173"/>
      <c r="VF1" s="173"/>
      <c r="VG1" s="173"/>
      <c r="VH1" s="173"/>
      <c r="VI1" s="173"/>
      <c r="VJ1" s="173"/>
      <c r="VK1" s="173"/>
      <c r="VL1" s="173"/>
      <c r="VM1" s="173"/>
      <c r="VN1" s="173"/>
      <c r="VO1" s="173"/>
      <c r="VP1" s="173"/>
      <c r="VQ1" s="173"/>
      <c r="VR1" s="173"/>
      <c r="VS1" s="173"/>
      <c r="VT1" s="173"/>
      <c r="VU1" s="173"/>
      <c r="VV1" s="173"/>
      <c r="VW1" s="173"/>
      <c r="VX1" s="173"/>
      <c r="VY1" s="173"/>
      <c r="VZ1" s="173"/>
      <c r="WA1" s="173"/>
      <c r="WB1" s="173"/>
      <c r="WC1" s="173"/>
      <c r="WD1" s="173"/>
      <c r="WE1" s="173"/>
      <c r="WF1" s="173"/>
      <c r="WG1" s="173"/>
      <c r="WH1" s="173"/>
      <c r="WI1" s="173"/>
      <c r="WJ1" s="173"/>
      <c r="WK1" s="173"/>
      <c r="WL1" s="173"/>
      <c r="WM1" s="173"/>
      <c r="WN1" s="173"/>
      <c r="WO1" s="173"/>
      <c r="WP1" s="173"/>
      <c r="WQ1" s="173"/>
      <c r="WR1" s="173"/>
      <c r="WS1" s="173"/>
      <c r="WT1" s="173"/>
      <c r="WU1" s="173"/>
      <c r="WV1" s="173"/>
      <c r="WW1" s="173"/>
      <c r="WX1" s="173"/>
      <c r="WY1" s="173"/>
      <c r="WZ1" s="173"/>
      <c r="XA1" s="173"/>
      <c r="XB1" s="173"/>
      <c r="XC1" s="173"/>
      <c r="XD1" s="173"/>
      <c r="XE1" s="173"/>
      <c r="XF1" s="173"/>
      <c r="XG1" s="173"/>
      <c r="XH1" s="173"/>
      <c r="XI1" s="173"/>
      <c r="XJ1" s="173"/>
      <c r="XK1" s="173"/>
      <c r="XL1" s="173"/>
      <c r="XM1" s="173"/>
      <c r="XN1" s="173"/>
      <c r="XO1" s="173"/>
      <c r="XP1" s="173"/>
      <c r="XQ1" s="173"/>
      <c r="XR1" s="173"/>
      <c r="XS1" s="173"/>
      <c r="XT1" s="173"/>
      <c r="XU1" s="173"/>
      <c r="XV1" s="173"/>
      <c r="XW1" s="173"/>
      <c r="XX1" s="173"/>
      <c r="XY1" s="173"/>
      <c r="XZ1" s="173"/>
      <c r="YA1" s="173"/>
      <c r="YB1" s="173"/>
      <c r="YC1" s="173"/>
      <c r="YD1" s="173"/>
      <c r="YE1" s="173"/>
      <c r="YF1" s="173"/>
      <c r="YG1" s="173"/>
      <c r="YH1" s="173"/>
      <c r="YI1" s="173"/>
      <c r="YJ1" s="173"/>
      <c r="YK1" s="173"/>
      <c r="YL1" s="173"/>
      <c r="YM1" s="173"/>
      <c r="YN1" s="173"/>
      <c r="YO1" s="173"/>
      <c r="YP1" s="173"/>
      <c r="YQ1" s="173"/>
      <c r="YR1" s="173"/>
      <c r="YS1" s="173"/>
      <c r="YT1" s="173"/>
      <c r="YU1" s="173"/>
      <c r="YV1" s="173"/>
      <c r="YW1" s="173"/>
      <c r="YX1" s="173"/>
      <c r="YY1" s="173"/>
      <c r="YZ1" s="173"/>
      <c r="ZA1" s="173"/>
      <c r="ZB1" s="173"/>
      <c r="ZC1" s="173"/>
      <c r="ZD1" s="173"/>
      <c r="ZE1" s="173"/>
      <c r="ZF1" s="173"/>
      <c r="ZG1" s="173"/>
      <c r="ZH1" s="173"/>
      <c r="ZI1" s="173"/>
      <c r="ZJ1" s="173"/>
      <c r="ZK1" s="173"/>
      <c r="ZL1" s="173"/>
      <c r="ZM1" s="173"/>
      <c r="ZN1" s="173"/>
      <c r="ZO1" s="173"/>
      <c r="ZP1" s="173"/>
      <c r="ZQ1" s="173"/>
      <c r="ZR1" s="173"/>
      <c r="ZS1" s="173"/>
      <c r="ZT1" s="173"/>
      <c r="ZU1" s="173"/>
      <c r="ZV1" s="173"/>
      <c r="ZW1" s="173"/>
      <c r="ZX1" s="173"/>
      <c r="ZY1" s="173"/>
      <c r="ZZ1" s="173"/>
      <c r="AAA1" s="173"/>
      <c r="AAB1" s="173"/>
      <c r="AAC1" s="173"/>
      <c r="AAD1" s="173"/>
      <c r="AAE1" s="173"/>
      <c r="AAF1" s="173"/>
      <c r="AAG1" s="173"/>
      <c r="AAH1" s="173"/>
      <c r="AAI1" s="173"/>
      <c r="AAJ1" s="173"/>
      <c r="AAK1" s="173"/>
      <c r="AAL1" s="173"/>
      <c r="AAM1" s="173"/>
      <c r="AAN1" s="173"/>
      <c r="AAO1" s="173"/>
      <c r="AAP1" s="173"/>
      <c r="AAQ1" s="173"/>
      <c r="AAR1" s="173"/>
      <c r="AAS1" s="173"/>
      <c r="AAT1" s="173"/>
      <c r="AAU1" s="173"/>
      <c r="AAV1" s="173"/>
      <c r="AAW1" s="173"/>
      <c r="AAX1" s="173"/>
      <c r="AAY1" s="173"/>
      <c r="AAZ1" s="173"/>
      <c r="ABA1" s="173"/>
      <c r="ABB1" s="173"/>
      <c r="ABC1" s="173"/>
      <c r="ABD1" s="173"/>
      <c r="ABE1" s="173"/>
      <c r="ABF1" s="173"/>
      <c r="ABG1" s="173"/>
      <c r="ABH1" s="173"/>
      <c r="ABI1" s="173"/>
      <c r="ABJ1" s="173"/>
      <c r="ABK1" s="173"/>
      <c r="ABL1" s="173"/>
      <c r="ABM1" s="173"/>
      <c r="ABN1" s="173"/>
      <c r="ABO1" s="173"/>
      <c r="ABP1" s="173"/>
      <c r="ABQ1" s="173"/>
      <c r="ABR1" s="173"/>
      <c r="ABS1" s="173"/>
      <c r="ABT1" s="173"/>
      <c r="ABU1" s="173"/>
      <c r="ABV1" s="173"/>
      <c r="ABW1" s="173"/>
      <c r="ABX1" s="173"/>
      <c r="ABY1" s="173"/>
      <c r="ABZ1" s="173"/>
      <c r="ACA1" s="173"/>
      <c r="ACB1" s="173"/>
      <c r="ACC1" s="173"/>
      <c r="ACD1" s="173"/>
      <c r="ACE1" s="173"/>
      <c r="ACF1" s="173"/>
      <c r="ACG1" s="173"/>
      <c r="ACH1" s="173"/>
      <c r="ACI1" s="173"/>
      <c r="ACJ1" s="173"/>
      <c r="ACK1" s="173"/>
      <c r="ACL1" s="173"/>
      <c r="ACM1" s="173"/>
      <c r="ACN1" s="173"/>
      <c r="ACO1" s="173"/>
      <c r="ACP1" s="173"/>
      <c r="ACQ1" s="173"/>
      <c r="ACR1" s="173"/>
      <c r="ACS1" s="173"/>
      <c r="ACT1" s="173"/>
      <c r="ACU1" s="173"/>
      <c r="ACV1" s="173"/>
      <c r="ACW1" s="173"/>
      <c r="ACX1" s="173"/>
      <c r="ACY1" s="173"/>
      <c r="ACZ1" s="173"/>
      <c r="ADA1" s="173"/>
      <c r="ADB1" s="173"/>
      <c r="ADC1" s="173"/>
      <c r="ADD1" s="173"/>
      <c r="ADE1" s="173"/>
      <c r="ADF1" s="173"/>
      <c r="ADG1" s="173"/>
      <c r="ADH1" s="173"/>
      <c r="ADI1" s="173"/>
      <c r="ADJ1" s="173"/>
      <c r="ADK1" s="173"/>
      <c r="ADL1" s="173"/>
      <c r="ADM1" s="173"/>
      <c r="ADN1" s="173"/>
      <c r="ADO1" s="173"/>
      <c r="ADP1" s="173"/>
      <c r="ADQ1" s="173"/>
      <c r="ADR1" s="173"/>
      <c r="ADS1" s="173"/>
      <c r="ADT1" s="173"/>
      <c r="ADU1" s="173"/>
      <c r="ADV1" s="173"/>
      <c r="ADW1" s="173"/>
      <c r="ADX1" s="173"/>
      <c r="ADY1" s="173"/>
      <c r="ADZ1" s="173"/>
      <c r="AEA1" s="173"/>
      <c r="AEB1" s="173"/>
      <c r="AEC1" s="173"/>
      <c r="AED1" s="173"/>
      <c r="AEE1" s="173"/>
      <c r="AEF1" s="173"/>
      <c r="AEG1" s="173"/>
      <c r="AEH1" s="173"/>
      <c r="AEI1" s="173"/>
      <c r="AEJ1" s="173"/>
      <c r="AEK1" s="173"/>
      <c r="AEL1" s="173"/>
      <c r="AEM1" s="173"/>
      <c r="AEN1" s="173"/>
      <c r="AEO1" s="173"/>
      <c r="AEP1" s="173"/>
      <c r="AEQ1" s="173"/>
      <c r="AER1" s="173"/>
      <c r="AES1" s="173"/>
      <c r="AET1" s="173"/>
      <c r="AEU1" s="173"/>
      <c r="AEV1" s="173"/>
      <c r="AEW1" s="173"/>
      <c r="AEX1" s="173"/>
      <c r="AEY1" s="173"/>
      <c r="AEZ1" s="173"/>
      <c r="AFA1" s="173"/>
      <c r="AFB1" s="173"/>
      <c r="AFC1" s="173"/>
      <c r="AFD1" s="173"/>
      <c r="AFE1" s="173"/>
      <c r="AFF1" s="173"/>
      <c r="AFG1" s="173"/>
      <c r="AFH1" s="173"/>
      <c r="AFI1" s="173"/>
      <c r="AFJ1" s="173"/>
      <c r="AFK1" s="173"/>
      <c r="AFL1" s="173"/>
      <c r="AFM1" s="173"/>
      <c r="AFN1" s="173"/>
      <c r="AFO1" s="173"/>
      <c r="AFP1" s="173"/>
      <c r="AFQ1" s="173"/>
      <c r="AFR1" s="173"/>
      <c r="AFS1" s="173"/>
      <c r="AFT1" s="173"/>
      <c r="AFU1" s="173"/>
      <c r="AFV1" s="173"/>
      <c r="AFW1" s="173"/>
      <c r="AFX1" s="173"/>
      <c r="AFY1" s="173"/>
      <c r="AFZ1" s="173"/>
      <c r="AGA1" s="173"/>
      <c r="AGB1" s="173"/>
      <c r="AGC1" s="173"/>
      <c r="AGD1" s="173"/>
      <c r="AGE1" s="173"/>
      <c r="AGF1" s="173"/>
      <c r="AGG1" s="173"/>
      <c r="AGH1" s="173"/>
      <c r="AGI1" s="173"/>
      <c r="AGJ1" s="173"/>
      <c r="AGK1" s="173"/>
      <c r="AGL1" s="173"/>
      <c r="AGM1" s="173"/>
      <c r="AGN1" s="173"/>
      <c r="AGO1" s="173"/>
      <c r="AGP1" s="173"/>
      <c r="AGQ1" s="173"/>
      <c r="AGR1" s="173"/>
      <c r="AGS1" s="173"/>
      <c r="AGT1" s="173"/>
      <c r="AGU1" s="173"/>
      <c r="AGV1" s="173"/>
      <c r="AGW1" s="173"/>
      <c r="AGX1" s="173"/>
      <c r="AGY1" s="173"/>
      <c r="AGZ1" s="173"/>
      <c r="AHA1" s="173"/>
      <c r="AHB1" s="173"/>
      <c r="AHC1" s="173"/>
      <c r="AHD1" s="173"/>
      <c r="AHE1" s="173"/>
      <c r="AHF1" s="173"/>
      <c r="AHG1" s="173"/>
      <c r="AHH1" s="173"/>
      <c r="AHI1" s="173"/>
      <c r="AHJ1" s="173"/>
      <c r="AHK1" s="173"/>
      <c r="AHL1" s="173"/>
      <c r="AHM1" s="173"/>
      <c r="AHN1" s="173"/>
      <c r="AHO1" s="173"/>
      <c r="AHP1" s="173"/>
      <c r="AHQ1" s="173"/>
      <c r="AHR1" s="173"/>
      <c r="AHS1" s="173"/>
      <c r="AHT1" s="173"/>
      <c r="AHU1" s="173"/>
      <c r="AHV1" s="173"/>
      <c r="AHW1" s="173"/>
      <c r="AHX1" s="173"/>
      <c r="AHY1" s="173"/>
      <c r="AHZ1" s="173"/>
      <c r="AIA1" s="173"/>
      <c r="AIB1" s="173"/>
      <c r="AIC1" s="173"/>
      <c r="AID1" s="173"/>
      <c r="AIE1" s="173"/>
      <c r="AIF1" s="173"/>
      <c r="AIG1" s="173"/>
      <c r="AIH1" s="173"/>
      <c r="AII1" s="173"/>
      <c r="AIJ1" s="173"/>
      <c r="AIK1" s="173"/>
      <c r="AIL1" s="173"/>
      <c r="AIM1" s="173"/>
      <c r="AIN1" s="173"/>
      <c r="AIO1" s="173"/>
      <c r="AIP1" s="173"/>
      <c r="AIQ1" s="173"/>
      <c r="AIR1" s="173"/>
      <c r="AIS1" s="173"/>
      <c r="AIT1" s="173"/>
      <c r="AIU1" s="173"/>
      <c r="AIV1" s="173"/>
      <c r="AIW1" s="173"/>
      <c r="AIX1" s="173"/>
      <c r="AIY1" s="173"/>
      <c r="AIZ1" s="173"/>
      <c r="AJA1" s="173"/>
      <c r="AJB1" s="173"/>
      <c r="AJC1" s="173"/>
      <c r="AJD1" s="173"/>
      <c r="AJE1" s="173"/>
      <c r="AJF1" s="173"/>
      <c r="AJG1" s="173"/>
      <c r="AJH1" s="173"/>
      <c r="AJI1" s="173"/>
      <c r="AJJ1" s="173"/>
      <c r="AJK1" s="173"/>
      <c r="AJL1" s="173"/>
      <c r="AJM1" s="173"/>
      <c r="AJN1" s="173"/>
      <c r="AJO1" s="173"/>
      <c r="AJP1" s="173"/>
      <c r="AJQ1" s="173"/>
      <c r="AJR1" s="173"/>
      <c r="AJS1" s="173"/>
      <c r="AJT1" s="173"/>
      <c r="AJU1" s="173"/>
      <c r="AJV1" s="173"/>
      <c r="AJW1" s="173"/>
      <c r="AJX1" s="173"/>
      <c r="AJY1" s="173"/>
      <c r="AJZ1" s="173"/>
      <c r="AKA1" s="173"/>
      <c r="AKB1" s="173"/>
      <c r="AKC1" s="173"/>
      <c r="AKD1" s="173"/>
      <c r="AKE1" s="173"/>
      <c r="AKF1" s="173"/>
      <c r="AKG1" s="173"/>
      <c r="AKH1" s="173"/>
      <c r="AKI1" s="173"/>
      <c r="AKJ1" s="173"/>
      <c r="AKK1" s="173"/>
      <c r="AKL1" s="173"/>
      <c r="AKM1" s="173"/>
      <c r="AKN1" s="173"/>
      <c r="AKO1" s="173"/>
      <c r="AKP1" s="173"/>
      <c r="AKQ1" s="173"/>
      <c r="AKR1" s="173"/>
      <c r="AKS1" s="173"/>
      <c r="AKT1" s="173"/>
      <c r="AKU1" s="173"/>
      <c r="AKV1" s="173"/>
      <c r="AKW1" s="173"/>
      <c r="AKX1" s="173"/>
      <c r="AKY1" s="173"/>
      <c r="AKZ1" s="173"/>
      <c r="ALA1" s="173"/>
      <c r="ALB1" s="173"/>
      <c r="ALC1" s="173"/>
      <c r="ALD1" s="173"/>
      <c r="ALE1" s="173"/>
      <c r="ALF1" s="173"/>
      <c r="ALG1" s="173"/>
      <c r="ALH1" s="173"/>
      <c r="ALI1" s="173"/>
      <c r="ALJ1" s="173"/>
      <c r="ALK1" s="173"/>
      <c r="ALL1" s="173"/>
      <c r="ALM1" s="173"/>
      <c r="ALN1" s="173"/>
      <c r="ALO1" s="173"/>
      <c r="ALP1" s="173"/>
      <c r="ALQ1" s="173"/>
      <c r="ALR1" s="173"/>
      <c r="ALS1" s="173"/>
      <c r="ALT1" s="173"/>
      <c r="ALU1" s="173"/>
      <c r="ALV1" s="173"/>
      <c r="ALW1" s="173"/>
      <c r="ALX1" s="173"/>
      <c r="ALY1" s="173"/>
      <c r="ALZ1" s="173"/>
      <c r="AMA1" s="173"/>
      <c r="AMB1" s="173"/>
      <c r="AMC1" s="173"/>
      <c r="AMD1" s="173"/>
      <c r="AME1" s="173"/>
      <c r="AMF1" s="173"/>
      <c r="AMG1" s="173"/>
      <c r="AMH1" s="173"/>
      <c r="AMI1" s="173"/>
      <c r="AMJ1" s="173"/>
      <c r="AMK1" s="173"/>
      <c r="AML1" s="173"/>
      <c r="AMM1" s="173"/>
      <c r="AMN1" s="173"/>
      <c r="AMO1" s="173"/>
      <c r="AMP1" s="173"/>
      <c r="AMQ1" s="173"/>
      <c r="AMR1" s="173"/>
      <c r="AMS1" s="173"/>
      <c r="AMT1" s="173"/>
      <c r="AMU1" s="173"/>
      <c r="AMV1" s="173"/>
      <c r="AMW1" s="173"/>
      <c r="AMX1" s="173"/>
      <c r="AMY1" s="173"/>
      <c r="AMZ1" s="173"/>
      <c r="ANA1" s="173"/>
      <c r="ANB1" s="173"/>
      <c r="ANC1" s="173"/>
      <c r="AND1" s="173"/>
      <c r="ANE1" s="173"/>
      <c r="ANF1" s="173"/>
      <c r="ANG1" s="173"/>
      <c r="ANH1" s="173"/>
      <c r="ANI1" s="173"/>
      <c r="ANJ1" s="173"/>
      <c r="ANK1" s="173"/>
      <c r="ANL1" s="173"/>
      <c r="ANM1" s="173"/>
      <c r="ANN1" s="173"/>
      <c r="ANO1" s="173"/>
      <c r="ANP1" s="173"/>
      <c r="ANQ1" s="173"/>
      <c r="ANR1" s="173"/>
      <c r="ANS1" s="173"/>
      <c r="ANT1" s="173"/>
      <c r="ANU1" s="173"/>
      <c r="ANV1" s="173"/>
      <c r="ANW1" s="173"/>
      <c r="ANX1" s="173"/>
      <c r="ANY1" s="173"/>
      <c r="ANZ1" s="173"/>
      <c r="AOA1" s="173"/>
      <c r="AOB1" s="173"/>
      <c r="AOC1" s="173"/>
      <c r="AOD1" s="173"/>
      <c r="AOE1" s="173"/>
      <c r="AOF1" s="173"/>
      <c r="AOG1" s="173"/>
      <c r="AOH1" s="173"/>
      <c r="AOI1" s="173"/>
      <c r="AOJ1" s="173"/>
      <c r="AOK1" s="173"/>
      <c r="AOL1" s="173"/>
      <c r="AOM1" s="173"/>
      <c r="AON1" s="173"/>
      <c r="AOO1" s="173"/>
      <c r="AOP1" s="173"/>
      <c r="AOQ1" s="173"/>
      <c r="AOR1" s="173"/>
      <c r="AOS1" s="173"/>
      <c r="AOT1" s="173"/>
      <c r="AOU1" s="173"/>
      <c r="AOV1" s="173"/>
      <c r="AOW1" s="173"/>
      <c r="AOX1" s="173"/>
      <c r="AOY1" s="173"/>
      <c r="AOZ1" s="173"/>
      <c r="APA1" s="173"/>
      <c r="APB1" s="173"/>
      <c r="APC1" s="173"/>
      <c r="APD1" s="173"/>
      <c r="APE1" s="173"/>
      <c r="APF1" s="173"/>
      <c r="APG1" s="173"/>
      <c r="APH1" s="173"/>
      <c r="API1" s="173"/>
      <c r="APJ1" s="173"/>
      <c r="APK1" s="173"/>
      <c r="APL1" s="173"/>
      <c r="APM1" s="173"/>
      <c r="APN1" s="173"/>
      <c r="APO1" s="173"/>
      <c r="APP1" s="173"/>
      <c r="APQ1" s="173"/>
      <c r="APR1" s="173"/>
      <c r="APS1" s="173"/>
      <c r="APT1" s="173"/>
      <c r="APU1" s="173"/>
      <c r="APV1" s="173"/>
      <c r="APW1" s="173"/>
      <c r="APX1" s="173"/>
      <c r="APY1" s="173"/>
      <c r="APZ1" s="173"/>
      <c r="AQA1" s="173"/>
      <c r="AQB1" s="173"/>
      <c r="AQC1" s="173"/>
      <c r="AQD1" s="173"/>
      <c r="AQE1" s="173"/>
      <c r="AQF1" s="173"/>
      <c r="AQG1" s="173"/>
      <c r="AQH1" s="173"/>
      <c r="AQI1" s="173"/>
      <c r="AQJ1" s="173"/>
      <c r="AQK1" s="173"/>
      <c r="AQL1" s="173"/>
      <c r="AQM1" s="173"/>
      <c r="AQN1" s="173"/>
      <c r="AQO1" s="173"/>
      <c r="AQP1" s="173"/>
      <c r="AQQ1" s="173"/>
      <c r="AQR1" s="173"/>
      <c r="AQS1" s="173"/>
      <c r="AQT1" s="173"/>
      <c r="AQU1" s="173"/>
      <c r="AQV1" s="173"/>
      <c r="AQW1" s="173"/>
      <c r="AQX1" s="173"/>
      <c r="AQY1" s="173"/>
      <c r="AQZ1" s="173"/>
      <c r="ARA1" s="173"/>
      <c r="ARB1" s="173"/>
      <c r="ARC1" s="173"/>
      <c r="ARD1" s="173"/>
      <c r="ARE1" s="173"/>
      <c r="ARF1" s="173"/>
      <c r="ARG1" s="173"/>
      <c r="ARH1" s="173"/>
      <c r="ARI1" s="173"/>
      <c r="ARJ1" s="173"/>
      <c r="ARK1" s="173"/>
      <c r="ARL1" s="173"/>
      <c r="ARM1" s="173"/>
      <c r="ARN1" s="173"/>
      <c r="ARO1" s="173"/>
      <c r="ARP1" s="173"/>
      <c r="ARQ1" s="173"/>
      <c r="ARR1" s="173"/>
      <c r="ARS1" s="173"/>
      <c r="ART1" s="173"/>
      <c r="ARU1" s="173"/>
      <c r="ARV1" s="173"/>
      <c r="ARW1" s="173"/>
      <c r="ARX1" s="173"/>
      <c r="ARY1" s="173"/>
      <c r="ARZ1" s="173"/>
      <c r="ASA1" s="173"/>
      <c r="ASB1" s="173"/>
      <c r="ASC1" s="173"/>
      <c r="ASD1" s="173"/>
      <c r="ASE1" s="173"/>
      <c r="ASF1" s="173"/>
      <c r="ASG1" s="173"/>
      <c r="ASH1" s="173"/>
      <c r="ASI1" s="173"/>
      <c r="ASJ1" s="173"/>
      <c r="ASK1" s="173"/>
      <c r="ASL1" s="173"/>
      <c r="ASM1" s="173"/>
      <c r="ASN1" s="173"/>
      <c r="ASO1" s="173"/>
      <c r="ASP1" s="173"/>
      <c r="ASQ1" s="173"/>
      <c r="ASR1" s="173"/>
      <c r="ASS1" s="173"/>
      <c r="AST1" s="173"/>
      <c r="ASU1" s="173"/>
      <c r="ASV1" s="173"/>
      <c r="ASW1" s="173"/>
      <c r="ASX1" s="173"/>
      <c r="ASY1" s="173"/>
      <c r="ASZ1" s="173"/>
      <c r="ATA1" s="173"/>
      <c r="ATB1" s="173"/>
      <c r="ATC1" s="173"/>
      <c r="ATD1" s="173"/>
      <c r="ATE1" s="173"/>
      <c r="ATF1" s="173"/>
      <c r="ATG1" s="173"/>
      <c r="ATH1" s="173"/>
      <c r="ATI1" s="173"/>
      <c r="ATJ1" s="173"/>
      <c r="ATK1" s="173"/>
      <c r="ATL1" s="173"/>
      <c r="ATM1" s="173"/>
      <c r="ATN1" s="173"/>
      <c r="ATO1" s="173"/>
      <c r="ATP1" s="173"/>
      <c r="ATQ1" s="173"/>
      <c r="ATR1" s="173"/>
      <c r="ATS1" s="173"/>
      <c r="ATT1" s="173"/>
      <c r="ATU1" s="173"/>
      <c r="ATV1" s="173"/>
      <c r="ATW1" s="173"/>
      <c r="ATX1" s="173"/>
      <c r="ATY1" s="173"/>
      <c r="ATZ1" s="173"/>
      <c r="AUA1" s="173"/>
      <c r="AUB1" s="173"/>
      <c r="AUC1" s="173"/>
      <c r="AUD1" s="173"/>
      <c r="AUE1" s="173"/>
      <c r="AUF1" s="173"/>
      <c r="AUG1" s="173"/>
      <c r="AUH1" s="173"/>
      <c r="AUI1" s="173"/>
      <c r="AUJ1" s="173"/>
      <c r="AUK1" s="173"/>
      <c r="AUL1" s="173"/>
      <c r="AUM1" s="173"/>
      <c r="AUN1" s="173"/>
      <c r="AUO1" s="173"/>
      <c r="AUP1" s="173"/>
      <c r="AUQ1" s="173"/>
      <c r="AUR1" s="173"/>
      <c r="AUS1" s="173"/>
      <c r="AUT1" s="173"/>
      <c r="AUU1" s="173"/>
      <c r="AUV1" s="173"/>
      <c r="AUW1" s="173"/>
      <c r="AUX1" s="173"/>
      <c r="AUY1" s="173"/>
      <c r="AUZ1" s="173"/>
      <c r="AVA1" s="173"/>
      <c r="AVB1" s="173"/>
      <c r="AVC1" s="173"/>
      <c r="AVD1" s="173"/>
      <c r="AVE1" s="173"/>
      <c r="AVF1" s="173"/>
      <c r="AVG1" s="173"/>
      <c r="AVH1" s="173"/>
      <c r="AVI1" s="173"/>
      <c r="AVJ1" s="173"/>
      <c r="AVK1" s="173"/>
      <c r="AVL1" s="173"/>
      <c r="AVM1" s="173"/>
      <c r="AVN1" s="173"/>
      <c r="AVO1" s="173"/>
      <c r="AVP1" s="173"/>
      <c r="AVQ1" s="173"/>
      <c r="AVR1" s="173"/>
      <c r="AVS1" s="173"/>
      <c r="AVT1" s="173"/>
      <c r="AVU1" s="173"/>
      <c r="AVV1" s="173"/>
      <c r="AVW1" s="173"/>
      <c r="AVX1" s="173"/>
      <c r="AVY1" s="173"/>
      <c r="AVZ1" s="173"/>
      <c r="AWA1" s="173"/>
      <c r="AWB1" s="173"/>
      <c r="AWC1" s="173"/>
      <c r="AWD1" s="173"/>
      <c r="AWE1" s="173"/>
      <c r="AWF1" s="173"/>
      <c r="AWG1" s="173"/>
      <c r="AWH1" s="173"/>
      <c r="AWI1" s="173"/>
      <c r="AWJ1" s="173"/>
      <c r="AWK1" s="173"/>
      <c r="AWL1" s="173"/>
      <c r="AWM1" s="173"/>
      <c r="AWN1" s="173"/>
      <c r="AWO1" s="173"/>
      <c r="AWP1" s="173"/>
      <c r="AWQ1" s="173"/>
      <c r="AWR1" s="173"/>
      <c r="AWS1" s="173"/>
      <c r="AWT1" s="173"/>
      <c r="AWU1" s="173"/>
      <c r="AWV1" s="173"/>
      <c r="AWW1" s="173"/>
      <c r="AWX1" s="173"/>
      <c r="AWY1" s="173"/>
      <c r="AWZ1" s="173"/>
      <c r="AXA1" s="173"/>
      <c r="AXB1" s="173"/>
      <c r="AXC1" s="173"/>
      <c r="AXD1" s="173"/>
      <c r="AXE1" s="173"/>
      <c r="AXF1" s="173"/>
      <c r="AXG1" s="173"/>
      <c r="AXH1" s="173"/>
      <c r="AXI1" s="173"/>
      <c r="AXJ1" s="173"/>
      <c r="AXK1" s="173"/>
      <c r="AXL1" s="173"/>
      <c r="AXM1" s="173"/>
      <c r="AXN1" s="173"/>
      <c r="AXO1" s="173"/>
      <c r="AXP1" s="173"/>
      <c r="AXQ1" s="173"/>
      <c r="AXR1" s="173"/>
      <c r="AXS1" s="173"/>
      <c r="AXT1" s="173"/>
      <c r="AXU1" s="173"/>
      <c r="AXV1" s="173"/>
      <c r="AXW1" s="173"/>
      <c r="AXX1" s="173"/>
      <c r="AXY1" s="173"/>
      <c r="AXZ1" s="173"/>
      <c r="AYA1" s="173"/>
      <c r="AYB1" s="173"/>
      <c r="AYC1" s="173"/>
      <c r="AYD1" s="173"/>
      <c r="AYE1" s="173"/>
      <c r="AYF1" s="173"/>
      <c r="AYG1" s="173"/>
      <c r="AYH1" s="173"/>
      <c r="AYI1" s="173"/>
      <c r="AYJ1" s="173"/>
      <c r="AYK1" s="173"/>
      <c r="AYL1" s="173"/>
      <c r="AYM1" s="173"/>
      <c r="AYN1" s="173"/>
      <c r="AYO1" s="173"/>
      <c r="AYP1" s="173"/>
      <c r="AYQ1" s="173"/>
      <c r="AYR1" s="173"/>
      <c r="AYS1" s="173"/>
      <c r="AYT1" s="173"/>
      <c r="AYU1" s="173"/>
      <c r="AYV1" s="173"/>
      <c r="AYW1" s="173"/>
      <c r="AYX1" s="173"/>
      <c r="AYY1" s="173"/>
      <c r="AYZ1" s="173"/>
      <c r="AZA1" s="173"/>
      <c r="AZB1" s="173"/>
      <c r="AZC1" s="173"/>
      <c r="AZD1" s="173"/>
      <c r="AZE1" s="173"/>
      <c r="AZF1" s="173"/>
      <c r="AZG1" s="173"/>
      <c r="AZH1" s="173"/>
      <c r="AZI1" s="173"/>
      <c r="AZJ1" s="173"/>
      <c r="AZK1" s="173"/>
      <c r="AZL1" s="173"/>
      <c r="AZM1" s="173"/>
      <c r="AZN1" s="173"/>
      <c r="AZO1" s="173"/>
      <c r="AZP1" s="173"/>
      <c r="AZQ1" s="173"/>
      <c r="AZR1" s="173"/>
      <c r="AZS1" s="173"/>
      <c r="AZT1" s="173"/>
      <c r="AZU1" s="173"/>
      <c r="AZV1" s="173"/>
      <c r="AZW1" s="173"/>
      <c r="AZX1" s="173"/>
      <c r="AZY1" s="173"/>
      <c r="AZZ1" s="173"/>
      <c r="BAA1" s="173"/>
      <c r="BAB1" s="173"/>
      <c r="BAC1" s="173"/>
      <c r="BAD1" s="173"/>
      <c r="BAE1" s="173"/>
      <c r="BAF1" s="173"/>
      <c r="BAG1" s="173"/>
      <c r="BAH1" s="173"/>
      <c r="BAI1" s="173"/>
      <c r="BAJ1" s="173"/>
      <c r="BAK1" s="173"/>
      <c r="BAL1" s="173"/>
      <c r="BAM1" s="173"/>
      <c r="BAN1" s="173"/>
      <c r="BAO1" s="173"/>
      <c r="BAP1" s="173"/>
      <c r="BAQ1" s="173"/>
      <c r="BAR1" s="173"/>
      <c r="BAS1" s="173"/>
      <c r="BAT1" s="173"/>
      <c r="BAU1" s="173"/>
      <c r="BAV1" s="173"/>
      <c r="BAW1" s="173"/>
      <c r="BAX1" s="173"/>
      <c r="BAY1" s="173"/>
      <c r="BAZ1" s="173"/>
      <c r="BBA1" s="173"/>
      <c r="BBB1" s="173"/>
      <c r="BBC1" s="173"/>
      <c r="BBD1" s="173"/>
      <c r="BBE1" s="173"/>
      <c r="BBF1" s="173"/>
      <c r="BBG1" s="173"/>
      <c r="BBH1" s="173"/>
      <c r="BBI1" s="173"/>
      <c r="BBJ1" s="173"/>
      <c r="BBK1" s="173"/>
      <c r="BBL1" s="173"/>
      <c r="BBM1" s="173"/>
      <c r="BBN1" s="173"/>
      <c r="BBO1" s="173"/>
      <c r="BBP1" s="173"/>
      <c r="BBQ1" s="173"/>
      <c r="BBR1" s="173"/>
      <c r="BBS1" s="173"/>
      <c r="BBT1" s="173"/>
      <c r="BBU1" s="173"/>
      <c r="BBV1" s="173"/>
      <c r="BBW1" s="173"/>
      <c r="BBX1" s="173"/>
      <c r="BBY1" s="173"/>
      <c r="BBZ1" s="173"/>
      <c r="BCA1" s="173"/>
      <c r="BCB1" s="173"/>
      <c r="BCC1" s="173"/>
      <c r="BCD1" s="173"/>
      <c r="BCE1" s="173"/>
      <c r="BCF1" s="173"/>
      <c r="BCG1" s="173"/>
      <c r="BCH1" s="173"/>
      <c r="BCI1" s="173"/>
      <c r="BCJ1" s="173"/>
      <c r="BCK1" s="173"/>
      <c r="BCL1" s="173"/>
      <c r="BCM1" s="173"/>
      <c r="BCN1" s="173"/>
      <c r="BCO1" s="173"/>
      <c r="BCP1" s="173"/>
      <c r="BCQ1" s="173"/>
      <c r="BCR1" s="173"/>
      <c r="BCS1" s="173"/>
      <c r="BCT1" s="173"/>
      <c r="BCU1" s="173"/>
      <c r="BCV1" s="173"/>
      <c r="BCW1" s="173"/>
      <c r="BCX1" s="173"/>
      <c r="BCY1" s="173"/>
      <c r="BCZ1" s="173"/>
      <c r="BDA1" s="173"/>
      <c r="BDB1" s="173"/>
      <c r="BDC1" s="173"/>
      <c r="BDD1" s="173"/>
      <c r="BDE1" s="173"/>
      <c r="BDF1" s="173"/>
      <c r="BDG1" s="173"/>
      <c r="BDH1" s="173"/>
      <c r="BDI1" s="173"/>
      <c r="BDJ1" s="173"/>
      <c r="BDK1" s="173"/>
      <c r="BDL1" s="173"/>
      <c r="BDM1" s="173"/>
      <c r="BDN1" s="173"/>
      <c r="BDO1" s="173"/>
      <c r="BDP1" s="173"/>
      <c r="BDQ1" s="173"/>
      <c r="BDR1" s="173"/>
      <c r="BDS1" s="173"/>
      <c r="BDT1" s="173"/>
      <c r="BDU1" s="173"/>
      <c r="BDV1" s="173"/>
      <c r="BDW1" s="173"/>
      <c r="BDX1" s="173"/>
      <c r="BDY1" s="173"/>
      <c r="BDZ1" s="173"/>
      <c r="BEA1" s="173"/>
      <c r="BEB1" s="173"/>
      <c r="BEC1" s="173"/>
      <c r="BED1" s="173"/>
      <c r="BEE1" s="173"/>
      <c r="BEF1" s="173"/>
      <c r="BEG1" s="173"/>
      <c r="BEH1" s="173"/>
      <c r="BEI1" s="173"/>
      <c r="BEJ1" s="173"/>
      <c r="BEK1" s="173"/>
      <c r="BEL1" s="173"/>
      <c r="BEM1" s="173"/>
      <c r="BEN1" s="173"/>
      <c r="BEO1" s="173"/>
      <c r="BEP1" s="173"/>
      <c r="BEQ1" s="173"/>
      <c r="BER1" s="173"/>
      <c r="BES1" s="173"/>
      <c r="BET1" s="173"/>
      <c r="BEU1" s="173"/>
      <c r="BEV1" s="173"/>
      <c r="BEW1" s="173"/>
      <c r="BEX1" s="173"/>
      <c r="BEY1" s="173"/>
      <c r="BEZ1" s="173"/>
      <c r="BFA1" s="173"/>
      <c r="BFB1" s="173"/>
      <c r="BFC1" s="173"/>
      <c r="BFD1" s="173"/>
      <c r="BFE1" s="173"/>
      <c r="BFF1" s="173"/>
      <c r="BFG1" s="173"/>
      <c r="BFH1" s="173"/>
      <c r="BFI1" s="173"/>
      <c r="BFJ1" s="173"/>
      <c r="BFK1" s="173"/>
      <c r="BFL1" s="173"/>
      <c r="BFM1" s="173"/>
      <c r="BFN1" s="173"/>
      <c r="BFO1" s="173"/>
      <c r="BFP1" s="173"/>
      <c r="BFQ1" s="173"/>
      <c r="BFR1" s="173"/>
      <c r="BFS1" s="173"/>
      <c r="BFT1" s="173"/>
      <c r="BFU1" s="173"/>
      <c r="BFV1" s="173"/>
      <c r="BFW1" s="173"/>
      <c r="BFX1" s="173"/>
      <c r="BFY1" s="173"/>
      <c r="BFZ1" s="173"/>
      <c r="BGA1" s="173"/>
      <c r="BGB1" s="173"/>
      <c r="BGC1" s="173"/>
      <c r="BGD1" s="173"/>
      <c r="BGE1" s="173"/>
      <c r="BGF1" s="173"/>
      <c r="BGG1" s="173"/>
      <c r="BGH1" s="173"/>
      <c r="BGI1" s="173"/>
      <c r="BGJ1" s="173"/>
      <c r="BGK1" s="173"/>
      <c r="BGL1" s="173"/>
      <c r="BGM1" s="173"/>
      <c r="BGN1" s="173"/>
      <c r="BGO1" s="173"/>
      <c r="BGP1" s="173"/>
      <c r="BGQ1" s="173"/>
      <c r="BGR1" s="173"/>
      <c r="BGS1" s="173"/>
      <c r="BGT1" s="173"/>
      <c r="BGU1" s="173"/>
      <c r="BGV1" s="173"/>
      <c r="BGW1" s="173"/>
      <c r="BGX1" s="173"/>
      <c r="BGY1" s="173"/>
      <c r="BGZ1" s="173"/>
      <c r="BHA1" s="173"/>
      <c r="BHB1" s="173"/>
      <c r="BHC1" s="173"/>
      <c r="BHD1" s="173"/>
      <c r="BHE1" s="173"/>
      <c r="BHF1" s="173"/>
      <c r="BHG1" s="173"/>
      <c r="BHH1" s="173"/>
      <c r="BHI1" s="173"/>
      <c r="BHJ1" s="173"/>
      <c r="BHK1" s="173"/>
      <c r="BHL1" s="173"/>
      <c r="BHM1" s="173"/>
      <c r="BHN1" s="173"/>
      <c r="BHO1" s="173"/>
      <c r="BHP1" s="173"/>
      <c r="BHQ1" s="173"/>
      <c r="BHR1" s="173"/>
      <c r="BHS1" s="173"/>
      <c r="BHT1" s="173"/>
      <c r="BHU1" s="173"/>
      <c r="BHV1" s="173"/>
      <c r="BHW1" s="173"/>
      <c r="BHX1" s="173"/>
      <c r="BHY1" s="173"/>
      <c r="BHZ1" s="173"/>
      <c r="BIA1" s="173"/>
      <c r="BIB1" s="173"/>
      <c r="BIC1" s="173"/>
      <c r="BID1" s="173"/>
      <c r="BIE1" s="173"/>
      <c r="BIF1" s="173"/>
      <c r="BIG1" s="173"/>
      <c r="BIH1" s="173"/>
      <c r="BII1" s="173"/>
      <c r="BIJ1" s="173"/>
      <c r="BIK1" s="173"/>
      <c r="BIL1" s="173"/>
      <c r="BIM1" s="173"/>
      <c r="BIN1" s="173"/>
      <c r="BIO1" s="173"/>
      <c r="BIP1" s="173"/>
      <c r="BIQ1" s="173"/>
      <c r="BIR1" s="173"/>
      <c r="BIS1" s="173"/>
      <c r="BIT1" s="173"/>
      <c r="BIU1" s="173"/>
      <c r="BIV1" s="173"/>
      <c r="BIW1" s="173"/>
      <c r="BIX1" s="173"/>
      <c r="BIY1" s="173"/>
      <c r="BIZ1" s="173"/>
      <c r="BJA1" s="173"/>
      <c r="BJB1" s="173"/>
      <c r="BJC1" s="173"/>
      <c r="BJD1" s="173"/>
      <c r="BJE1" s="173"/>
      <c r="BJF1" s="173"/>
      <c r="BJG1" s="173"/>
      <c r="BJH1" s="173"/>
      <c r="BJI1" s="173"/>
      <c r="BJJ1" s="173"/>
      <c r="BJK1" s="173"/>
      <c r="BJL1" s="173"/>
      <c r="BJM1" s="173"/>
      <c r="BJN1" s="173"/>
      <c r="BJO1" s="173"/>
      <c r="BJP1" s="173"/>
      <c r="BJQ1" s="173"/>
      <c r="BJR1" s="173"/>
      <c r="BJS1" s="173"/>
      <c r="BJT1" s="173"/>
      <c r="BJU1" s="173"/>
      <c r="BJV1" s="173"/>
      <c r="BJW1" s="173"/>
      <c r="BJX1" s="173"/>
      <c r="BJY1" s="173"/>
      <c r="BJZ1" s="173"/>
      <c r="BKA1" s="173"/>
      <c r="BKB1" s="173"/>
      <c r="BKC1" s="173"/>
      <c r="BKD1" s="173"/>
      <c r="BKE1" s="173"/>
      <c r="BKF1" s="173"/>
      <c r="BKG1" s="173"/>
      <c r="BKH1" s="173"/>
      <c r="BKI1" s="173"/>
      <c r="BKJ1" s="173"/>
      <c r="BKK1" s="173"/>
      <c r="BKL1" s="173"/>
      <c r="BKM1" s="173"/>
      <c r="BKN1" s="173"/>
      <c r="BKO1" s="173"/>
      <c r="BKP1" s="173"/>
      <c r="BKQ1" s="173"/>
      <c r="BKR1" s="173"/>
      <c r="BKS1" s="173"/>
      <c r="BKT1" s="173"/>
      <c r="BKU1" s="173"/>
      <c r="BKV1" s="173"/>
      <c r="BKW1" s="173"/>
      <c r="BKX1" s="173"/>
      <c r="BKY1" s="173"/>
      <c r="BKZ1" s="173"/>
      <c r="BLA1" s="173"/>
      <c r="BLB1" s="173"/>
      <c r="BLC1" s="173"/>
      <c r="BLD1" s="173"/>
      <c r="BLE1" s="173"/>
      <c r="BLF1" s="173"/>
      <c r="BLG1" s="173"/>
      <c r="BLH1" s="173"/>
      <c r="BLI1" s="173"/>
      <c r="BLJ1" s="173"/>
      <c r="BLK1" s="173"/>
      <c r="BLL1" s="173"/>
      <c r="BLM1" s="173"/>
      <c r="BLN1" s="173"/>
      <c r="BLO1" s="173"/>
      <c r="BLP1" s="173"/>
      <c r="BLQ1" s="173"/>
      <c r="BLR1" s="173"/>
      <c r="BLS1" s="173"/>
      <c r="BLT1" s="173"/>
      <c r="BLU1" s="173"/>
      <c r="BLV1" s="173"/>
      <c r="BLW1" s="173"/>
      <c r="BLX1" s="173"/>
      <c r="BLY1" s="173"/>
      <c r="BLZ1" s="173"/>
      <c r="BMA1" s="173"/>
      <c r="BMB1" s="173"/>
      <c r="BMC1" s="173"/>
      <c r="BMD1" s="173"/>
      <c r="BME1" s="173"/>
      <c r="BMF1" s="173"/>
      <c r="BMG1" s="173"/>
      <c r="BMH1" s="173"/>
      <c r="BMI1" s="173"/>
      <c r="BMJ1" s="173"/>
      <c r="BMK1" s="173"/>
      <c r="BML1" s="173"/>
      <c r="BMM1" s="173"/>
      <c r="BMN1" s="173"/>
      <c r="BMO1" s="173"/>
      <c r="BMP1" s="173"/>
      <c r="BMQ1" s="173"/>
      <c r="BMR1" s="173"/>
      <c r="BMS1" s="173"/>
      <c r="BMT1" s="173"/>
      <c r="BMU1" s="173"/>
      <c r="BMV1" s="173"/>
      <c r="BMW1" s="173"/>
      <c r="BMX1" s="173"/>
      <c r="BMY1" s="173"/>
      <c r="BMZ1" s="173"/>
      <c r="BNA1" s="173"/>
      <c r="BNB1" s="173"/>
      <c r="BNC1" s="173"/>
      <c r="BND1" s="173"/>
      <c r="BNE1" s="173"/>
      <c r="BNF1" s="173"/>
      <c r="BNG1" s="173"/>
      <c r="BNH1" s="173"/>
      <c r="BNI1" s="173"/>
      <c r="BNJ1" s="173"/>
      <c r="BNK1" s="173"/>
      <c r="BNL1" s="173"/>
      <c r="BNM1" s="173"/>
      <c r="BNN1" s="173"/>
      <c r="BNO1" s="173"/>
      <c r="BNP1" s="173"/>
      <c r="BNQ1" s="173"/>
      <c r="BNR1" s="173"/>
      <c r="BNS1" s="173"/>
      <c r="BNT1" s="173"/>
      <c r="BNU1" s="173"/>
      <c r="BNV1" s="173"/>
      <c r="BNW1" s="173"/>
      <c r="BNX1" s="173"/>
      <c r="BNY1" s="173"/>
      <c r="BNZ1" s="173"/>
      <c r="BOA1" s="173"/>
      <c r="BOB1" s="173"/>
      <c r="BOC1" s="173"/>
      <c r="BOD1" s="173"/>
      <c r="BOE1" s="173"/>
      <c r="BOF1" s="173"/>
      <c r="BOG1" s="173"/>
      <c r="BOH1" s="173"/>
      <c r="BOI1" s="173"/>
      <c r="BOJ1" s="173"/>
      <c r="BOK1" s="173"/>
      <c r="BOL1" s="173"/>
      <c r="BOM1" s="173"/>
      <c r="BON1" s="173"/>
      <c r="BOO1" s="173"/>
      <c r="BOP1" s="173"/>
      <c r="BOQ1" s="173"/>
      <c r="BOR1" s="173"/>
      <c r="BOS1" s="173"/>
      <c r="BOT1" s="173"/>
      <c r="BOU1" s="173"/>
      <c r="BOV1" s="173"/>
      <c r="BOW1" s="173"/>
      <c r="BOX1" s="173"/>
      <c r="BOY1" s="173"/>
      <c r="BOZ1" s="173"/>
      <c r="BPA1" s="173"/>
      <c r="BPB1" s="173"/>
      <c r="BPC1" s="173"/>
      <c r="BPD1" s="173"/>
      <c r="BPE1" s="173"/>
      <c r="BPF1" s="173"/>
      <c r="BPG1" s="173"/>
      <c r="BPH1" s="173"/>
      <c r="BPI1" s="173"/>
      <c r="BPJ1" s="173"/>
      <c r="BPK1" s="173"/>
      <c r="BPL1" s="173"/>
      <c r="BPM1" s="173"/>
      <c r="BPN1" s="173"/>
      <c r="BPO1" s="173"/>
      <c r="BPP1" s="173"/>
      <c r="BPQ1" s="173"/>
      <c r="BPR1" s="173"/>
      <c r="BPS1" s="173"/>
      <c r="BPT1" s="173"/>
      <c r="BPU1" s="173"/>
      <c r="BPV1" s="173"/>
      <c r="BPW1" s="173"/>
      <c r="BPX1" s="173"/>
      <c r="BPY1" s="173"/>
      <c r="BPZ1" s="173"/>
      <c r="BQA1" s="173"/>
      <c r="BQB1" s="173"/>
      <c r="BQC1" s="173"/>
      <c r="BQD1" s="173"/>
      <c r="BQE1" s="173"/>
      <c r="BQF1" s="173"/>
      <c r="BQG1" s="173"/>
      <c r="BQH1" s="173"/>
      <c r="BQI1" s="173"/>
      <c r="BQJ1" s="173"/>
      <c r="BQK1" s="173"/>
      <c r="BQL1" s="173"/>
      <c r="BQM1" s="173"/>
      <c r="BQN1" s="173"/>
      <c r="BQO1" s="173"/>
      <c r="BQP1" s="173"/>
      <c r="BQQ1" s="173"/>
      <c r="BQR1" s="173"/>
      <c r="BQS1" s="173"/>
      <c r="BQT1" s="173"/>
      <c r="BQU1" s="173"/>
      <c r="BQV1" s="173"/>
      <c r="BQW1" s="173"/>
      <c r="BQX1" s="173"/>
      <c r="BQY1" s="173"/>
      <c r="BQZ1" s="173"/>
      <c r="BRA1" s="173"/>
      <c r="BRB1" s="173"/>
      <c r="BRC1" s="173"/>
      <c r="BRD1" s="173"/>
      <c r="BRE1" s="173"/>
      <c r="BRF1" s="173"/>
      <c r="BRG1" s="173"/>
      <c r="BRH1" s="173"/>
      <c r="BRI1" s="173"/>
      <c r="BRJ1" s="173"/>
      <c r="BRK1" s="173"/>
      <c r="BRL1" s="173"/>
      <c r="BRM1" s="173"/>
      <c r="BRN1" s="173"/>
      <c r="BRO1" s="173"/>
      <c r="BRP1" s="173"/>
      <c r="BRQ1" s="173"/>
      <c r="BRR1" s="173"/>
      <c r="BRS1" s="173"/>
      <c r="BRT1" s="173"/>
      <c r="BRU1" s="173"/>
      <c r="BRV1" s="173"/>
      <c r="BRW1" s="173"/>
      <c r="BRX1" s="173"/>
      <c r="BRY1" s="173"/>
      <c r="BRZ1" s="173"/>
      <c r="BSA1" s="173"/>
      <c r="BSB1" s="173"/>
      <c r="BSC1" s="173"/>
      <c r="BSD1" s="173"/>
      <c r="BSE1" s="173"/>
      <c r="BSF1" s="173"/>
      <c r="BSG1" s="173"/>
      <c r="BSH1" s="173"/>
      <c r="BSI1" s="173"/>
      <c r="BSJ1" s="173"/>
      <c r="BSK1" s="173"/>
      <c r="BSL1" s="173"/>
      <c r="BSM1" s="173"/>
      <c r="BSN1" s="173"/>
      <c r="BSO1" s="173"/>
      <c r="BSP1" s="173"/>
      <c r="BSQ1" s="173"/>
      <c r="BSR1" s="173"/>
      <c r="BSS1" s="173"/>
      <c r="BST1" s="173"/>
      <c r="BSU1" s="173"/>
      <c r="BSV1" s="173"/>
      <c r="BSW1" s="173"/>
      <c r="BSX1" s="173"/>
      <c r="BSY1" s="173"/>
      <c r="BSZ1" s="173"/>
      <c r="BTA1" s="173"/>
      <c r="BTB1" s="173"/>
      <c r="BTC1" s="173"/>
      <c r="BTD1" s="173"/>
      <c r="BTE1" s="173"/>
      <c r="BTF1" s="173"/>
      <c r="BTG1" s="173"/>
      <c r="BTH1" s="173"/>
      <c r="BTI1" s="173"/>
      <c r="BTJ1" s="173"/>
      <c r="BTK1" s="173"/>
      <c r="BTL1" s="173"/>
      <c r="BTM1" s="173"/>
      <c r="BTN1" s="173"/>
      <c r="BTO1" s="173"/>
      <c r="BTP1" s="173"/>
      <c r="BTQ1" s="173"/>
      <c r="BTR1" s="173"/>
      <c r="BTS1" s="173"/>
      <c r="BTT1" s="173"/>
      <c r="BTU1" s="173"/>
      <c r="BTV1" s="173"/>
      <c r="BTW1" s="173"/>
      <c r="BTX1" s="173"/>
      <c r="BTY1" s="173"/>
      <c r="BTZ1" s="173"/>
      <c r="BUA1" s="173"/>
      <c r="BUB1" s="173"/>
      <c r="BUC1" s="173"/>
      <c r="BUD1" s="173"/>
      <c r="BUE1" s="173"/>
      <c r="BUF1" s="173"/>
      <c r="BUG1" s="173"/>
      <c r="BUH1" s="173"/>
      <c r="BUI1" s="173"/>
      <c r="BUJ1" s="173"/>
      <c r="BUK1" s="173"/>
      <c r="BUL1" s="173"/>
      <c r="BUM1" s="173"/>
      <c r="BUN1" s="173"/>
      <c r="BUO1" s="173"/>
      <c r="BUP1" s="173"/>
      <c r="BUQ1" s="173"/>
      <c r="BUR1" s="173"/>
      <c r="BUS1" s="173"/>
      <c r="BUT1" s="173"/>
      <c r="BUU1" s="173"/>
      <c r="BUV1" s="173"/>
      <c r="BUW1" s="173"/>
      <c r="BUX1" s="173"/>
      <c r="BUY1" s="173"/>
      <c r="BUZ1" s="173"/>
      <c r="BVA1" s="173"/>
      <c r="BVB1" s="173"/>
      <c r="BVC1" s="173"/>
      <c r="BVD1" s="173"/>
      <c r="BVE1" s="173"/>
      <c r="BVF1" s="173"/>
      <c r="BVG1" s="173"/>
      <c r="BVH1" s="173"/>
      <c r="BVI1" s="173"/>
      <c r="BVJ1" s="173"/>
      <c r="BVK1" s="173"/>
      <c r="BVL1" s="173"/>
      <c r="BVM1" s="173"/>
      <c r="BVN1" s="173"/>
      <c r="BVO1" s="173"/>
      <c r="BVP1" s="173"/>
      <c r="BVQ1" s="173"/>
      <c r="BVR1" s="173"/>
      <c r="BVS1" s="173"/>
      <c r="BVT1" s="173"/>
      <c r="BVU1" s="173"/>
      <c r="BVV1" s="173"/>
      <c r="BVW1" s="173"/>
      <c r="BVX1" s="173"/>
      <c r="BVY1" s="173"/>
      <c r="BVZ1" s="173"/>
      <c r="BWA1" s="173"/>
      <c r="BWB1" s="173"/>
      <c r="BWC1" s="173"/>
      <c r="BWD1" s="173"/>
      <c r="BWE1" s="173"/>
      <c r="BWF1" s="173"/>
      <c r="BWG1" s="173"/>
      <c r="BWH1" s="173"/>
      <c r="BWI1" s="173"/>
      <c r="BWJ1" s="173"/>
      <c r="BWK1" s="173"/>
      <c r="BWL1" s="173"/>
      <c r="BWM1" s="173"/>
      <c r="BWN1" s="173"/>
      <c r="BWO1" s="173"/>
      <c r="BWP1" s="173"/>
      <c r="BWQ1" s="173"/>
      <c r="BWR1" s="173"/>
      <c r="BWS1" s="173"/>
      <c r="BWT1" s="173"/>
      <c r="BWU1" s="173"/>
      <c r="BWV1" s="173"/>
      <c r="BWW1" s="173"/>
      <c r="BWX1" s="173"/>
      <c r="BWY1" s="173"/>
      <c r="BWZ1" s="173"/>
      <c r="BXA1" s="173"/>
      <c r="BXB1" s="173"/>
      <c r="BXC1" s="173"/>
      <c r="BXD1" s="173"/>
      <c r="BXE1" s="173"/>
      <c r="BXF1" s="173"/>
      <c r="BXG1" s="173"/>
      <c r="BXH1" s="173"/>
      <c r="BXI1" s="173"/>
      <c r="BXJ1" s="173"/>
      <c r="BXK1" s="173"/>
      <c r="BXL1" s="173"/>
      <c r="BXM1" s="173"/>
      <c r="BXN1" s="173"/>
      <c r="BXO1" s="173"/>
      <c r="BXP1" s="173"/>
      <c r="BXQ1" s="173"/>
      <c r="BXR1" s="173"/>
      <c r="BXS1" s="173"/>
      <c r="BXT1" s="173"/>
      <c r="BXU1" s="173"/>
      <c r="BXV1" s="173"/>
      <c r="BXW1" s="173"/>
      <c r="BXX1" s="173"/>
      <c r="BXY1" s="173"/>
      <c r="BXZ1" s="173"/>
      <c r="BYA1" s="173"/>
      <c r="BYB1" s="173"/>
      <c r="BYC1" s="173"/>
      <c r="BYD1" s="173"/>
      <c r="BYE1" s="173"/>
      <c r="BYF1" s="173"/>
      <c r="BYG1" s="173"/>
      <c r="BYH1" s="173"/>
      <c r="BYI1" s="173"/>
      <c r="BYJ1" s="173"/>
      <c r="BYK1" s="173"/>
      <c r="BYL1" s="173"/>
      <c r="BYM1" s="173"/>
      <c r="BYN1" s="173"/>
      <c r="BYO1" s="173"/>
      <c r="BYP1" s="173"/>
      <c r="BYQ1" s="173"/>
      <c r="BYR1" s="173"/>
      <c r="BYS1" s="173"/>
      <c r="BYT1" s="173"/>
      <c r="BYU1" s="173"/>
      <c r="BYV1" s="173"/>
      <c r="BYW1" s="173"/>
      <c r="BYX1" s="173"/>
      <c r="BYY1" s="173"/>
      <c r="BYZ1" s="173"/>
      <c r="BZA1" s="173"/>
      <c r="BZB1" s="173"/>
      <c r="BZC1" s="173"/>
      <c r="BZD1" s="173"/>
      <c r="BZE1" s="173"/>
      <c r="BZF1" s="173"/>
      <c r="BZG1" s="173"/>
      <c r="BZH1" s="173"/>
      <c r="BZI1" s="173"/>
      <c r="BZJ1" s="173"/>
      <c r="BZK1" s="173"/>
      <c r="BZL1" s="173"/>
      <c r="BZM1" s="173"/>
      <c r="BZN1" s="173"/>
      <c r="BZO1" s="173"/>
      <c r="BZP1" s="173"/>
      <c r="BZQ1" s="173"/>
      <c r="BZR1" s="173"/>
      <c r="BZS1" s="173"/>
      <c r="BZT1" s="173"/>
      <c r="BZU1" s="173"/>
      <c r="BZV1" s="173"/>
      <c r="BZW1" s="173"/>
      <c r="BZX1" s="173"/>
      <c r="BZY1" s="173"/>
      <c r="BZZ1" s="173"/>
      <c r="CAA1" s="173"/>
      <c r="CAB1" s="173"/>
      <c r="CAC1" s="173"/>
      <c r="CAD1" s="173"/>
      <c r="CAE1" s="173"/>
      <c r="CAF1" s="173"/>
      <c r="CAG1" s="173"/>
      <c r="CAH1" s="173"/>
      <c r="CAI1" s="173"/>
      <c r="CAJ1" s="173"/>
      <c r="CAK1" s="173"/>
      <c r="CAL1" s="173"/>
      <c r="CAM1" s="173"/>
      <c r="CAN1" s="173"/>
      <c r="CAO1" s="173"/>
      <c r="CAP1" s="173"/>
      <c r="CAQ1" s="173"/>
      <c r="CAR1" s="173"/>
      <c r="CAS1" s="173"/>
      <c r="CAT1" s="173"/>
      <c r="CAU1" s="173"/>
      <c r="CAV1" s="173"/>
      <c r="CAW1" s="173"/>
      <c r="CAX1" s="173"/>
      <c r="CAY1" s="173"/>
      <c r="CAZ1" s="173"/>
      <c r="CBA1" s="173"/>
      <c r="CBB1" s="173"/>
      <c r="CBC1" s="173"/>
      <c r="CBD1" s="173"/>
      <c r="CBE1" s="173"/>
      <c r="CBF1" s="173"/>
      <c r="CBG1" s="173"/>
      <c r="CBH1" s="173"/>
      <c r="CBI1" s="173"/>
      <c r="CBJ1" s="173"/>
      <c r="CBK1" s="173"/>
      <c r="CBL1" s="173"/>
      <c r="CBM1" s="173"/>
      <c r="CBN1" s="173"/>
      <c r="CBO1" s="173"/>
      <c r="CBP1" s="173"/>
      <c r="CBQ1" s="173"/>
      <c r="CBR1" s="173"/>
      <c r="CBS1" s="173"/>
      <c r="CBT1" s="173"/>
      <c r="CBU1" s="173"/>
      <c r="CBV1" s="173"/>
      <c r="CBW1" s="173"/>
      <c r="CBX1" s="173"/>
      <c r="CBY1" s="173"/>
      <c r="CBZ1" s="173"/>
      <c r="CCA1" s="173"/>
      <c r="CCB1" s="173"/>
      <c r="CCC1" s="173"/>
      <c r="CCD1" s="173"/>
      <c r="CCE1" s="173"/>
      <c r="CCF1" s="173"/>
      <c r="CCG1" s="173"/>
      <c r="CCH1" s="173"/>
      <c r="CCI1" s="173"/>
      <c r="CCJ1" s="173"/>
      <c r="CCK1" s="173"/>
      <c r="CCL1" s="173"/>
      <c r="CCM1" s="173"/>
      <c r="CCN1" s="173"/>
      <c r="CCO1" s="173"/>
      <c r="CCP1" s="173"/>
      <c r="CCQ1" s="173"/>
      <c r="CCR1" s="173"/>
      <c r="CCS1" s="173"/>
      <c r="CCT1" s="173"/>
      <c r="CCU1" s="173"/>
      <c r="CCV1" s="173"/>
      <c r="CCW1" s="173"/>
      <c r="CCX1" s="173"/>
      <c r="CCY1" s="173"/>
      <c r="CCZ1" s="173"/>
      <c r="CDA1" s="173"/>
      <c r="CDB1" s="173"/>
      <c r="CDC1" s="173"/>
      <c r="CDD1" s="173"/>
      <c r="CDE1" s="173"/>
      <c r="CDF1" s="173"/>
      <c r="CDG1" s="173"/>
      <c r="CDH1" s="173"/>
      <c r="CDI1" s="173"/>
      <c r="CDJ1" s="173"/>
      <c r="CDK1" s="173"/>
      <c r="CDL1" s="173"/>
      <c r="CDM1" s="173"/>
      <c r="CDN1" s="173"/>
      <c r="CDO1" s="173"/>
      <c r="CDP1" s="173"/>
      <c r="CDQ1" s="173"/>
      <c r="CDR1" s="173"/>
      <c r="CDS1" s="173"/>
      <c r="CDT1" s="173"/>
      <c r="CDU1" s="173"/>
      <c r="CDV1" s="173"/>
      <c r="CDW1" s="173"/>
      <c r="CDX1" s="173"/>
      <c r="CDY1" s="173"/>
      <c r="CDZ1" s="173"/>
      <c r="CEA1" s="173"/>
      <c r="CEB1" s="173"/>
      <c r="CEC1" s="173"/>
      <c r="CED1" s="173"/>
      <c r="CEE1" s="173"/>
      <c r="CEF1" s="173"/>
      <c r="CEG1" s="173"/>
      <c r="CEH1" s="173"/>
      <c r="CEI1" s="173"/>
      <c r="CEJ1" s="173"/>
      <c r="CEK1" s="173"/>
      <c r="CEL1" s="173"/>
      <c r="CEM1" s="173"/>
      <c r="CEN1" s="173"/>
      <c r="CEO1" s="173"/>
      <c r="CEP1" s="173"/>
      <c r="CEQ1" s="173"/>
      <c r="CER1" s="173"/>
      <c r="CES1" s="173"/>
      <c r="CET1" s="173"/>
      <c r="CEU1" s="173"/>
      <c r="CEV1" s="173"/>
      <c r="CEW1" s="173"/>
      <c r="CEX1" s="173"/>
      <c r="CEY1" s="173"/>
      <c r="CEZ1" s="173"/>
      <c r="CFA1" s="173"/>
      <c r="CFB1" s="173"/>
      <c r="CFC1" s="173"/>
      <c r="CFD1" s="173"/>
      <c r="CFE1" s="173"/>
      <c r="CFF1" s="173"/>
      <c r="CFG1" s="173"/>
      <c r="CFH1" s="173"/>
      <c r="CFI1" s="173"/>
      <c r="CFJ1" s="173"/>
      <c r="CFK1" s="173"/>
      <c r="CFL1" s="173"/>
      <c r="CFM1" s="173"/>
      <c r="CFN1" s="173"/>
      <c r="CFO1" s="173"/>
      <c r="CFP1" s="173"/>
      <c r="CFQ1" s="173"/>
      <c r="CFR1" s="173"/>
      <c r="CFS1" s="173"/>
      <c r="CFT1" s="173"/>
      <c r="CFU1" s="173"/>
      <c r="CFV1" s="173"/>
      <c r="CFW1" s="173"/>
      <c r="CFX1" s="173"/>
      <c r="CFY1" s="173"/>
      <c r="CFZ1" s="173"/>
      <c r="CGA1" s="173"/>
      <c r="CGB1" s="173"/>
      <c r="CGC1" s="173"/>
      <c r="CGD1" s="173"/>
      <c r="CGE1" s="173"/>
      <c r="CGF1" s="173"/>
      <c r="CGG1" s="173"/>
      <c r="CGH1" s="173"/>
      <c r="CGI1" s="173"/>
      <c r="CGJ1" s="173"/>
      <c r="CGK1" s="173"/>
      <c r="CGL1" s="173"/>
      <c r="CGM1" s="173"/>
      <c r="CGN1" s="173"/>
      <c r="CGO1" s="173"/>
      <c r="CGP1" s="173"/>
      <c r="CGQ1" s="173"/>
      <c r="CGR1" s="173"/>
      <c r="CGS1" s="173"/>
      <c r="CGT1" s="173"/>
      <c r="CGU1" s="173"/>
      <c r="CGV1" s="173"/>
      <c r="CGW1" s="173"/>
      <c r="CGX1" s="173"/>
      <c r="CGY1" s="173"/>
      <c r="CGZ1" s="173"/>
      <c r="CHA1" s="173"/>
      <c r="CHB1" s="173"/>
      <c r="CHC1" s="173"/>
      <c r="CHD1" s="173"/>
      <c r="CHE1" s="173"/>
      <c r="CHF1" s="173"/>
      <c r="CHG1" s="173"/>
      <c r="CHH1" s="173"/>
      <c r="CHI1" s="173"/>
      <c r="CHJ1" s="173"/>
      <c r="CHK1" s="173"/>
      <c r="CHL1" s="173"/>
      <c r="CHM1" s="173"/>
      <c r="CHN1" s="173"/>
      <c r="CHO1" s="173"/>
      <c r="CHP1" s="173"/>
      <c r="CHQ1" s="173"/>
      <c r="CHR1" s="173"/>
      <c r="CHS1" s="173"/>
      <c r="CHT1" s="173"/>
      <c r="CHU1" s="173"/>
      <c r="CHV1" s="173"/>
      <c r="CHW1" s="173"/>
      <c r="CHX1" s="173"/>
      <c r="CHY1" s="173"/>
      <c r="CHZ1" s="173"/>
      <c r="CIA1" s="173"/>
      <c r="CIB1" s="173"/>
      <c r="CIC1" s="173"/>
      <c r="CID1" s="173"/>
      <c r="CIE1" s="173"/>
      <c r="CIF1" s="173"/>
      <c r="CIG1" s="173"/>
      <c r="CIH1" s="173"/>
      <c r="CII1" s="173"/>
      <c r="CIJ1" s="173"/>
      <c r="CIK1" s="173"/>
      <c r="CIL1" s="173"/>
      <c r="CIM1" s="173"/>
      <c r="CIN1" s="173"/>
      <c r="CIO1" s="173"/>
      <c r="CIP1" s="173"/>
      <c r="CIQ1" s="173"/>
      <c r="CIR1" s="173"/>
      <c r="CIS1" s="173"/>
      <c r="CIT1" s="173"/>
      <c r="CIU1" s="173"/>
      <c r="CIV1" s="173"/>
      <c r="CIW1" s="173"/>
      <c r="CIX1" s="173"/>
      <c r="CIY1" s="173"/>
      <c r="CIZ1" s="173"/>
      <c r="CJA1" s="173"/>
      <c r="CJB1" s="173"/>
      <c r="CJC1" s="173"/>
      <c r="CJD1" s="173"/>
      <c r="CJE1" s="173"/>
      <c r="CJF1" s="173"/>
      <c r="CJG1" s="173"/>
      <c r="CJH1" s="173"/>
      <c r="CJI1" s="173"/>
      <c r="CJJ1" s="173"/>
      <c r="CJK1" s="173"/>
      <c r="CJL1" s="173"/>
      <c r="CJM1" s="173"/>
      <c r="CJN1" s="173"/>
      <c r="CJO1" s="173"/>
      <c r="CJP1" s="173"/>
      <c r="CJQ1" s="173"/>
      <c r="CJR1" s="173"/>
      <c r="CJS1" s="173"/>
      <c r="CJT1" s="173"/>
      <c r="CJU1" s="173"/>
      <c r="CJV1" s="173"/>
      <c r="CJW1" s="173"/>
      <c r="CJX1" s="173"/>
      <c r="CJY1" s="173"/>
      <c r="CJZ1" s="173"/>
      <c r="CKA1" s="173"/>
      <c r="CKB1" s="173"/>
      <c r="CKC1" s="173"/>
      <c r="CKD1" s="173"/>
      <c r="CKE1" s="173"/>
      <c r="CKF1" s="173"/>
      <c r="CKG1" s="173"/>
      <c r="CKH1" s="173"/>
      <c r="CKI1" s="173"/>
      <c r="CKJ1" s="173"/>
      <c r="CKK1" s="173"/>
      <c r="CKL1" s="173"/>
      <c r="CKM1" s="173"/>
      <c r="CKN1" s="173"/>
      <c r="CKO1" s="173"/>
      <c r="CKP1" s="173"/>
      <c r="CKQ1" s="173"/>
      <c r="CKR1" s="173"/>
      <c r="CKS1" s="173"/>
      <c r="CKT1" s="173"/>
      <c r="CKU1" s="173"/>
      <c r="CKV1" s="173"/>
      <c r="CKW1" s="173"/>
      <c r="CKX1" s="173"/>
      <c r="CKY1" s="173"/>
      <c r="CKZ1" s="173"/>
      <c r="CLA1" s="173"/>
      <c r="CLB1" s="173"/>
      <c r="CLC1" s="173"/>
      <c r="CLD1" s="173"/>
      <c r="CLE1" s="173"/>
      <c r="CLF1" s="173"/>
      <c r="CLG1" s="173"/>
      <c r="CLH1" s="173"/>
      <c r="CLI1" s="173"/>
      <c r="CLJ1" s="173"/>
      <c r="CLK1" s="173"/>
      <c r="CLL1" s="173"/>
      <c r="CLM1" s="173"/>
      <c r="CLN1" s="173"/>
      <c r="CLO1" s="173"/>
      <c r="CLP1" s="173"/>
      <c r="CLQ1" s="173"/>
      <c r="CLR1" s="173"/>
      <c r="CLS1" s="173"/>
      <c r="CLT1" s="173"/>
      <c r="CLU1" s="173"/>
      <c r="CLV1" s="173"/>
      <c r="CLW1" s="173"/>
      <c r="CLX1" s="173"/>
      <c r="CLY1" s="173"/>
      <c r="CLZ1" s="173"/>
      <c r="CMA1" s="173"/>
      <c r="CMB1" s="173"/>
      <c r="CMC1" s="173"/>
      <c r="CMD1" s="173"/>
      <c r="CME1" s="173"/>
      <c r="CMF1" s="173"/>
      <c r="CMG1" s="173"/>
      <c r="CMH1" s="173"/>
      <c r="CMI1" s="173"/>
      <c r="CMJ1" s="173"/>
      <c r="CMK1" s="173"/>
      <c r="CML1" s="173"/>
      <c r="CMM1" s="173"/>
      <c r="CMN1" s="173"/>
      <c r="CMO1" s="173"/>
      <c r="CMP1" s="173"/>
      <c r="CMQ1" s="173"/>
      <c r="CMR1" s="173"/>
      <c r="CMS1" s="173"/>
      <c r="CMT1" s="173"/>
      <c r="CMU1" s="173"/>
      <c r="CMV1" s="173"/>
      <c r="CMW1" s="173"/>
      <c r="CMX1" s="173"/>
      <c r="CMY1" s="173"/>
      <c r="CMZ1" s="173"/>
      <c r="CNA1" s="173"/>
      <c r="CNB1" s="173"/>
      <c r="CNC1" s="173"/>
      <c r="CND1" s="173"/>
      <c r="CNE1" s="173"/>
      <c r="CNF1" s="173"/>
      <c r="CNG1" s="173"/>
      <c r="CNH1" s="173"/>
      <c r="CNI1" s="173"/>
      <c r="CNJ1" s="173"/>
      <c r="CNK1" s="173"/>
      <c r="CNL1" s="173"/>
      <c r="CNM1" s="173"/>
      <c r="CNN1" s="173"/>
      <c r="CNO1" s="173"/>
      <c r="CNP1" s="173"/>
      <c r="CNQ1" s="173"/>
      <c r="CNR1" s="173"/>
      <c r="CNS1" s="173"/>
      <c r="CNT1" s="173"/>
      <c r="CNU1" s="173"/>
      <c r="CNV1" s="173"/>
      <c r="CNW1" s="173"/>
      <c r="CNX1" s="173"/>
      <c r="CNY1" s="173"/>
      <c r="CNZ1" s="173"/>
      <c r="COA1" s="173"/>
      <c r="COB1" s="173"/>
      <c r="COC1" s="173"/>
      <c r="COD1" s="173"/>
      <c r="COE1" s="173"/>
      <c r="COF1" s="173"/>
      <c r="COG1" s="173"/>
      <c r="COH1" s="173"/>
      <c r="COI1" s="173"/>
      <c r="COJ1" s="173"/>
      <c r="COK1" s="173"/>
      <c r="COL1" s="173"/>
      <c r="COM1" s="173"/>
      <c r="CON1" s="173"/>
      <c r="COO1" s="173"/>
      <c r="COP1" s="173"/>
      <c r="COQ1" s="173"/>
      <c r="COR1" s="173"/>
      <c r="COS1" s="173"/>
      <c r="COT1" s="173"/>
      <c r="COU1" s="173"/>
      <c r="COV1" s="173"/>
      <c r="COW1" s="173"/>
      <c r="COX1" s="173"/>
      <c r="COY1" s="173"/>
      <c r="COZ1" s="173"/>
      <c r="CPA1" s="173"/>
      <c r="CPB1" s="173"/>
      <c r="CPC1" s="173"/>
      <c r="CPD1" s="173"/>
      <c r="CPE1" s="173"/>
      <c r="CPF1" s="173"/>
      <c r="CPG1" s="173"/>
      <c r="CPH1" s="173"/>
      <c r="CPI1" s="173"/>
      <c r="CPJ1" s="173"/>
      <c r="CPK1" s="173"/>
      <c r="CPL1" s="173"/>
      <c r="CPM1" s="173"/>
      <c r="CPN1" s="173"/>
      <c r="CPO1" s="173"/>
      <c r="CPP1" s="173"/>
      <c r="CPQ1" s="173"/>
      <c r="CPR1" s="173"/>
      <c r="CPS1" s="173"/>
      <c r="CPT1" s="173"/>
      <c r="CPU1" s="173"/>
      <c r="CPV1" s="173"/>
      <c r="CPW1" s="173"/>
      <c r="CPX1" s="173"/>
      <c r="CPY1" s="173"/>
      <c r="CPZ1" s="173"/>
      <c r="CQA1" s="173"/>
      <c r="CQB1" s="173"/>
      <c r="CQC1" s="173"/>
      <c r="CQD1" s="173"/>
      <c r="CQE1" s="173"/>
      <c r="CQF1" s="173"/>
      <c r="CQG1" s="173"/>
      <c r="CQH1" s="173"/>
      <c r="CQI1" s="173"/>
      <c r="CQJ1" s="173"/>
      <c r="CQK1" s="173"/>
      <c r="CQL1" s="173"/>
      <c r="CQM1" s="173"/>
      <c r="CQN1" s="173"/>
      <c r="CQO1" s="173"/>
      <c r="CQP1" s="173"/>
      <c r="CQQ1" s="173"/>
      <c r="CQR1" s="173"/>
      <c r="CQS1" s="173"/>
      <c r="CQT1" s="173"/>
      <c r="CQU1" s="173"/>
      <c r="CQV1" s="173"/>
      <c r="CQW1" s="173"/>
      <c r="CQX1" s="173"/>
      <c r="CQY1" s="173"/>
      <c r="CQZ1" s="173"/>
      <c r="CRA1" s="173"/>
      <c r="CRB1" s="173"/>
      <c r="CRC1" s="173"/>
      <c r="CRD1" s="173"/>
      <c r="CRE1" s="173"/>
      <c r="CRF1" s="173"/>
      <c r="CRG1" s="173"/>
      <c r="CRH1" s="173"/>
      <c r="CRI1" s="173"/>
      <c r="CRJ1" s="173"/>
      <c r="CRK1" s="173"/>
      <c r="CRL1" s="173"/>
      <c r="CRM1" s="173"/>
      <c r="CRN1" s="173"/>
      <c r="CRO1" s="173"/>
      <c r="CRP1" s="173"/>
      <c r="CRQ1" s="173"/>
      <c r="CRR1" s="173"/>
      <c r="CRS1" s="173"/>
      <c r="CRT1" s="173"/>
      <c r="CRU1" s="173"/>
      <c r="CRV1" s="173"/>
      <c r="CRW1" s="173"/>
      <c r="CRX1" s="173"/>
      <c r="CRY1" s="173"/>
      <c r="CRZ1" s="173"/>
      <c r="CSA1" s="173"/>
      <c r="CSB1" s="173"/>
      <c r="CSC1" s="173"/>
      <c r="CSD1" s="173"/>
      <c r="CSE1" s="173"/>
      <c r="CSF1" s="173"/>
      <c r="CSG1" s="173"/>
      <c r="CSH1" s="173"/>
      <c r="CSI1" s="173"/>
      <c r="CSJ1" s="173"/>
      <c r="CSK1" s="173"/>
      <c r="CSL1" s="173"/>
      <c r="CSM1" s="173"/>
      <c r="CSN1" s="173"/>
      <c r="CSO1" s="173"/>
      <c r="CSP1" s="173"/>
      <c r="CSQ1" s="173"/>
      <c r="CSR1" s="173"/>
      <c r="CSS1" s="173"/>
      <c r="CST1" s="173"/>
      <c r="CSU1" s="173"/>
      <c r="CSV1" s="173"/>
      <c r="CSW1" s="173"/>
      <c r="CSX1" s="173"/>
      <c r="CSY1" s="173"/>
      <c r="CSZ1" s="173"/>
      <c r="CTA1" s="173"/>
      <c r="CTB1" s="173"/>
      <c r="CTC1" s="173"/>
      <c r="CTD1" s="173"/>
      <c r="CTE1" s="173"/>
      <c r="CTF1" s="173"/>
      <c r="CTG1" s="173"/>
      <c r="CTH1" s="173"/>
      <c r="CTI1" s="173"/>
      <c r="CTJ1" s="173"/>
      <c r="CTK1" s="173"/>
      <c r="CTL1" s="173"/>
      <c r="CTM1" s="173"/>
      <c r="CTN1" s="173"/>
      <c r="CTO1" s="173"/>
      <c r="CTP1" s="173"/>
      <c r="CTQ1" s="173"/>
      <c r="CTR1" s="173"/>
      <c r="CTS1" s="173"/>
      <c r="CTT1" s="173"/>
      <c r="CTU1" s="173"/>
      <c r="CTV1" s="173"/>
      <c r="CTW1" s="173"/>
      <c r="CTX1" s="173"/>
      <c r="CTY1" s="173"/>
      <c r="CTZ1" s="173"/>
      <c r="CUA1" s="173"/>
      <c r="CUB1" s="173"/>
      <c r="CUC1" s="173"/>
      <c r="CUD1" s="173"/>
      <c r="CUE1" s="173"/>
      <c r="CUF1" s="173"/>
      <c r="CUG1" s="173"/>
      <c r="CUH1" s="173"/>
      <c r="CUI1" s="173"/>
      <c r="CUJ1" s="173"/>
      <c r="CUK1" s="173"/>
      <c r="CUL1" s="173"/>
      <c r="CUM1" s="173"/>
      <c r="CUN1" s="173"/>
      <c r="CUO1" s="173"/>
      <c r="CUP1" s="173"/>
      <c r="CUQ1" s="173"/>
      <c r="CUR1" s="173"/>
      <c r="CUS1" s="173"/>
      <c r="CUT1" s="173"/>
      <c r="CUU1" s="173"/>
      <c r="CUV1" s="173"/>
      <c r="CUW1" s="173"/>
      <c r="CUX1" s="173"/>
      <c r="CUY1" s="173"/>
      <c r="CUZ1" s="173"/>
      <c r="CVA1" s="173"/>
      <c r="CVB1" s="173"/>
      <c r="CVC1" s="173"/>
      <c r="CVD1" s="173"/>
      <c r="CVE1" s="173"/>
      <c r="CVF1" s="173"/>
      <c r="CVG1" s="173"/>
      <c r="CVH1" s="173"/>
      <c r="CVI1" s="173"/>
      <c r="CVJ1" s="173"/>
      <c r="CVK1" s="173"/>
      <c r="CVL1" s="173"/>
      <c r="CVM1" s="173"/>
      <c r="CVN1" s="173"/>
      <c r="CVO1" s="173"/>
      <c r="CVP1" s="173"/>
      <c r="CVQ1" s="173"/>
      <c r="CVR1" s="173"/>
      <c r="CVS1" s="173"/>
      <c r="CVT1" s="173"/>
      <c r="CVU1" s="173"/>
      <c r="CVV1" s="173"/>
      <c r="CVW1" s="173"/>
      <c r="CVX1" s="173"/>
      <c r="CVY1" s="173"/>
      <c r="CVZ1" s="173"/>
      <c r="CWA1" s="173"/>
      <c r="CWB1" s="173"/>
      <c r="CWC1" s="173"/>
      <c r="CWD1" s="173"/>
      <c r="CWE1" s="173"/>
      <c r="CWF1" s="173"/>
      <c r="CWG1" s="173"/>
      <c r="CWH1" s="173"/>
      <c r="CWI1" s="173"/>
      <c r="CWJ1" s="173"/>
      <c r="CWK1" s="173"/>
      <c r="CWL1" s="173"/>
      <c r="CWM1" s="173"/>
      <c r="CWN1" s="173"/>
      <c r="CWO1" s="173"/>
      <c r="CWP1" s="173"/>
      <c r="CWQ1" s="173"/>
      <c r="CWR1" s="173"/>
      <c r="CWS1" s="173"/>
      <c r="CWT1" s="173"/>
      <c r="CWU1" s="173"/>
      <c r="CWV1" s="173"/>
      <c r="CWW1" s="173"/>
      <c r="CWX1" s="173"/>
      <c r="CWY1" s="173"/>
      <c r="CWZ1" s="173"/>
      <c r="CXA1" s="173"/>
      <c r="CXB1" s="173"/>
      <c r="CXC1" s="173"/>
      <c r="CXD1" s="173"/>
      <c r="CXE1" s="173"/>
      <c r="CXF1" s="173"/>
      <c r="CXG1" s="173"/>
      <c r="CXH1" s="173"/>
      <c r="CXI1" s="173"/>
      <c r="CXJ1" s="173"/>
      <c r="CXK1" s="173"/>
      <c r="CXL1" s="173"/>
      <c r="CXM1" s="173"/>
      <c r="CXN1" s="173"/>
      <c r="CXO1" s="173"/>
      <c r="CXP1" s="173"/>
      <c r="CXQ1" s="173"/>
      <c r="CXR1" s="173"/>
      <c r="CXS1" s="173"/>
      <c r="CXT1" s="173"/>
      <c r="CXU1" s="173"/>
      <c r="CXV1" s="173"/>
      <c r="CXW1" s="173"/>
      <c r="CXX1" s="173"/>
      <c r="CXY1" s="173"/>
      <c r="CXZ1" s="173"/>
      <c r="CYA1" s="173"/>
      <c r="CYB1" s="173"/>
      <c r="CYC1" s="173"/>
      <c r="CYD1" s="173"/>
      <c r="CYE1" s="173"/>
      <c r="CYF1" s="173"/>
      <c r="CYG1" s="173"/>
      <c r="CYH1" s="173"/>
      <c r="CYI1" s="173"/>
      <c r="CYJ1" s="173"/>
      <c r="CYK1" s="173"/>
      <c r="CYL1" s="173"/>
      <c r="CYM1" s="173"/>
      <c r="CYN1" s="173"/>
      <c r="CYO1" s="173"/>
      <c r="CYP1" s="173"/>
      <c r="CYQ1" s="173"/>
      <c r="CYR1" s="173"/>
      <c r="CYS1" s="173"/>
      <c r="CYT1" s="173"/>
      <c r="CYU1" s="173"/>
      <c r="CYV1" s="173"/>
      <c r="CYW1" s="173"/>
      <c r="CYX1" s="173"/>
      <c r="CYY1" s="173"/>
      <c r="CYZ1" s="173"/>
      <c r="CZA1" s="173"/>
      <c r="CZB1" s="173"/>
      <c r="CZC1" s="173"/>
      <c r="CZD1" s="173"/>
      <c r="CZE1" s="173"/>
      <c r="CZF1" s="173"/>
      <c r="CZG1" s="173"/>
      <c r="CZH1" s="173"/>
      <c r="CZI1" s="173"/>
      <c r="CZJ1" s="173"/>
      <c r="CZK1" s="173"/>
      <c r="CZL1" s="173"/>
      <c r="CZM1" s="173"/>
      <c r="CZN1" s="173"/>
      <c r="CZO1" s="173"/>
      <c r="CZP1" s="173"/>
      <c r="CZQ1" s="173"/>
      <c r="CZR1" s="173"/>
      <c r="CZS1" s="173"/>
      <c r="CZT1" s="173"/>
      <c r="CZU1" s="173"/>
      <c r="CZV1" s="173"/>
      <c r="CZW1" s="173"/>
      <c r="CZX1" s="173"/>
      <c r="CZY1" s="173"/>
      <c r="CZZ1" s="173"/>
      <c r="DAA1" s="173"/>
      <c r="DAB1" s="173"/>
      <c r="DAC1" s="173"/>
      <c r="DAD1" s="173"/>
      <c r="DAE1" s="173"/>
      <c r="DAF1" s="173"/>
      <c r="DAG1" s="173"/>
      <c r="DAH1" s="173"/>
      <c r="DAI1" s="173"/>
      <c r="DAJ1" s="173"/>
      <c r="DAK1" s="173"/>
      <c r="DAL1" s="173"/>
      <c r="DAM1" s="173"/>
      <c r="DAN1" s="173"/>
      <c r="DAO1" s="173"/>
      <c r="DAP1" s="173"/>
      <c r="DAQ1" s="173"/>
      <c r="DAR1" s="173"/>
      <c r="DAS1" s="173"/>
      <c r="DAT1" s="173"/>
      <c r="DAU1" s="173"/>
      <c r="DAV1" s="173"/>
      <c r="DAW1" s="173"/>
      <c r="DAX1" s="173"/>
      <c r="DAY1" s="173"/>
      <c r="DAZ1" s="173"/>
      <c r="DBA1" s="173"/>
      <c r="DBB1" s="173"/>
      <c r="DBC1" s="173"/>
      <c r="DBD1" s="173"/>
      <c r="DBE1" s="173"/>
      <c r="DBF1" s="173"/>
      <c r="DBG1" s="173"/>
      <c r="DBH1" s="173"/>
      <c r="DBI1" s="173"/>
      <c r="DBJ1" s="173"/>
      <c r="DBK1" s="173"/>
      <c r="DBL1" s="173"/>
      <c r="DBM1" s="173"/>
      <c r="DBN1" s="173"/>
      <c r="DBO1" s="173"/>
      <c r="DBP1" s="173"/>
      <c r="DBQ1" s="173"/>
      <c r="DBR1" s="173"/>
      <c r="DBS1" s="173"/>
      <c r="DBT1" s="173"/>
      <c r="DBU1" s="173"/>
      <c r="DBV1" s="173"/>
      <c r="DBW1" s="173"/>
      <c r="DBX1" s="173"/>
      <c r="DBY1" s="173"/>
      <c r="DBZ1" s="173"/>
      <c r="DCA1" s="173"/>
      <c r="DCB1" s="173"/>
      <c r="DCC1" s="173"/>
      <c r="DCD1" s="173"/>
      <c r="DCE1" s="173"/>
      <c r="DCF1" s="173"/>
      <c r="DCG1" s="173"/>
      <c r="DCH1" s="173"/>
      <c r="DCI1" s="173"/>
      <c r="DCJ1" s="173"/>
      <c r="DCK1" s="173"/>
      <c r="DCL1" s="173"/>
      <c r="DCM1" s="173"/>
      <c r="DCN1" s="173"/>
      <c r="DCO1" s="173"/>
      <c r="DCP1" s="173"/>
      <c r="DCQ1" s="173"/>
      <c r="DCR1" s="173"/>
      <c r="DCS1" s="173"/>
      <c r="DCT1" s="173"/>
      <c r="DCU1" s="173"/>
      <c r="DCV1" s="173"/>
      <c r="DCW1" s="173"/>
      <c r="DCX1" s="173"/>
      <c r="DCY1" s="173"/>
      <c r="DCZ1" s="173"/>
      <c r="DDA1" s="173"/>
      <c r="DDB1" s="173"/>
      <c r="DDC1" s="173"/>
      <c r="DDD1" s="173"/>
      <c r="DDE1" s="173"/>
      <c r="DDF1" s="173"/>
      <c r="DDG1" s="173"/>
      <c r="DDH1" s="173"/>
      <c r="DDI1" s="173"/>
      <c r="DDJ1" s="173"/>
      <c r="DDK1" s="173"/>
      <c r="DDL1" s="173"/>
      <c r="DDM1" s="173"/>
      <c r="DDN1" s="173"/>
      <c r="DDO1" s="173"/>
      <c r="DDP1" s="173"/>
      <c r="DDQ1" s="173"/>
      <c r="DDR1" s="173"/>
      <c r="DDS1" s="173"/>
      <c r="DDT1" s="173"/>
      <c r="DDU1" s="173"/>
      <c r="DDV1" s="173"/>
      <c r="DDW1" s="173"/>
      <c r="DDX1" s="173"/>
      <c r="DDY1" s="173"/>
      <c r="DDZ1" s="173"/>
      <c r="DEA1" s="173"/>
      <c r="DEB1" s="173"/>
      <c r="DEC1" s="173"/>
      <c r="DED1" s="173"/>
      <c r="DEE1" s="173"/>
      <c r="DEF1" s="173"/>
      <c r="DEG1" s="173"/>
      <c r="DEH1" s="173"/>
      <c r="DEI1" s="173"/>
      <c r="DEJ1" s="173"/>
      <c r="DEK1" s="173"/>
      <c r="DEL1" s="173"/>
      <c r="DEM1" s="173"/>
      <c r="DEN1" s="173"/>
      <c r="DEO1" s="173"/>
      <c r="DEP1" s="173"/>
      <c r="DEQ1" s="173"/>
      <c r="DER1" s="173"/>
      <c r="DES1" s="173"/>
      <c r="DET1" s="173"/>
      <c r="DEU1" s="173"/>
      <c r="DEV1" s="173"/>
      <c r="DEW1" s="173"/>
      <c r="DEX1" s="173"/>
      <c r="DEY1" s="173"/>
      <c r="DEZ1" s="173"/>
      <c r="DFA1" s="173"/>
      <c r="DFB1" s="173"/>
      <c r="DFC1" s="173"/>
      <c r="DFD1" s="173"/>
      <c r="DFE1" s="173"/>
      <c r="DFF1" s="173"/>
      <c r="DFG1" s="173"/>
      <c r="DFH1" s="173"/>
      <c r="DFI1" s="173"/>
      <c r="DFJ1" s="173"/>
      <c r="DFK1" s="173"/>
      <c r="DFL1" s="173"/>
      <c r="DFM1" s="173"/>
      <c r="DFN1" s="173"/>
      <c r="DFO1" s="173"/>
      <c r="DFP1" s="173"/>
      <c r="DFQ1" s="173"/>
      <c r="DFR1" s="173"/>
      <c r="DFS1" s="173"/>
      <c r="DFT1" s="173"/>
      <c r="DFU1" s="173"/>
      <c r="DFV1" s="173"/>
      <c r="DFW1" s="173"/>
      <c r="DFX1" s="173"/>
      <c r="DFY1" s="173"/>
      <c r="DFZ1" s="173"/>
      <c r="DGA1" s="173"/>
      <c r="DGB1" s="173"/>
      <c r="DGC1" s="173"/>
      <c r="DGD1" s="173"/>
      <c r="DGE1" s="173"/>
      <c r="DGF1" s="173"/>
      <c r="DGG1" s="173"/>
      <c r="DGH1" s="173"/>
      <c r="DGI1" s="173"/>
      <c r="DGJ1" s="173"/>
      <c r="DGK1" s="173"/>
      <c r="DGL1" s="173"/>
      <c r="DGM1" s="173"/>
      <c r="DGN1" s="173"/>
      <c r="DGO1" s="173"/>
      <c r="DGP1" s="173"/>
      <c r="DGQ1" s="173"/>
      <c r="DGR1" s="173"/>
      <c r="DGS1" s="173"/>
      <c r="DGT1" s="173"/>
      <c r="DGU1" s="173"/>
      <c r="DGV1" s="173"/>
      <c r="DGW1" s="173"/>
      <c r="DGX1" s="173"/>
      <c r="DGY1" s="173"/>
      <c r="DGZ1" s="173"/>
      <c r="DHA1" s="173"/>
      <c r="DHB1" s="173"/>
      <c r="DHC1" s="173"/>
      <c r="DHD1" s="173"/>
      <c r="DHE1" s="173"/>
      <c r="DHF1" s="173"/>
      <c r="DHG1" s="173"/>
      <c r="DHH1" s="173"/>
      <c r="DHI1" s="173"/>
      <c r="DHJ1" s="173"/>
      <c r="DHK1" s="173"/>
      <c r="DHL1" s="173"/>
      <c r="DHM1" s="173"/>
      <c r="DHN1" s="173"/>
      <c r="DHO1" s="173"/>
      <c r="DHP1" s="173"/>
      <c r="DHQ1" s="173"/>
      <c r="DHR1" s="173"/>
      <c r="DHS1" s="173"/>
      <c r="DHT1" s="173"/>
      <c r="DHU1" s="173"/>
      <c r="DHV1" s="173"/>
      <c r="DHW1" s="173"/>
      <c r="DHX1" s="173"/>
      <c r="DHY1" s="173"/>
      <c r="DHZ1" s="173"/>
      <c r="DIA1" s="173"/>
      <c r="DIB1" s="173"/>
      <c r="DIC1" s="173"/>
      <c r="DID1" s="173"/>
      <c r="DIE1" s="173"/>
      <c r="DIF1" s="173"/>
      <c r="DIG1" s="173"/>
      <c r="DIH1" s="173"/>
      <c r="DII1" s="173"/>
      <c r="DIJ1" s="173"/>
      <c r="DIK1" s="173"/>
      <c r="DIL1" s="173"/>
      <c r="DIM1" s="173"/>
      <c r="DIN1" s="173"/>
      <c r="DIO1" s="173"/>
      <c r="DIP1" s="173"/>
      <c r="DIQ1" s="173"/>
      <c r="DIR1" s="173"/>
      <c r="DIS1" s="173"/>
      <c r="DIT1" s="173"/>
      <c r="DIU1" s="173"/>
      <c r="DIV1" s="173"/>
      <c r="DIW1" s="173"/>
      <c r="DIX1" s="173"/>
      <c r="DIY1" s="173"/>
      <c r="DIZ1" s="173"/>
      <c r="DJA1" s="173"/>
      <c r="DJB1" s="173"/>
      <c r="DJC1" s="173"/>
      <c r="DJD1" s="173"/>
      <c r="DJE1" s="173"/>
      <c r="DJF1" s="173"/>
      <c r="DJG1" s="173"/>
      <c r="DJH1" s="173"/>
      <c r="DJI1" s="173"/>
      <c r="DJJ1" s="173"/>
      <c r="DJK1" s="173"/>
      <c r="DJL1" s="173"/>
      <c r="DJM1" s="173"/>
      <c r="DJN1" s="173"/>
      <c r="DJO1" s="173"/>
      <c r="DJP1" s="173"/>
      <c r="DJQ1" s="173"/>
      <c r="DJR1" s="173"/>
      <c r="DJS1" s="173"/>
      <c r="DJT1" s="173"/>
      <c r="DJU1" s="173"/>
      <c r="DJV1" s="173"/>
      <c r="DJW1" s="173"/>
      <c r="DJX1" s="173"/>
      <c r="DJY1" s="173"/>
      <c r="DJZ1" s="173"/>
      <c r="DKA1" s="173"/>
      <c r="DKB1" s="173"/>
      <c r="DKC1" s="173"/>
      <c r="DKD1" s="173"/>
      <c r="DKE1" s="173"/>
      <c r="DKF1" s="173"/>
      <c r="DKG1" s="173"/>
      <c r="DKH1" s="173"/>
      <c r="DKI1" s="173"/>
      <c r="DKJ1" s="173"/>
      <c r="DKK1" s="173"/>
      <c r="DKL1" s="173"/>
      <c r="DKM1" s="173"/>
      <c r="DKN1" s="173"/>
      <c r="DKO1" s="173"/>
      <c r="DKP1" s="173"/>
      <c r="DKQ1" s="173"/>
      <c r="DKR1" s="173"/>
      <c r="DKS1" s="173"/>
      <c r="DKT1" s="173"/>
      <c r="DKU1" s="173"/>
      <c r="DKV1" s="173"/>
      <c r="DKW1" s="173"/>
      <c r="DKX1" s="173"/>
      <c r="DKY1" s="173"/>
      <c r="DKZ1" s="173"/>
      <c r="DLA1" s="173"/>
      <c r="DLB1" s="173"/>
      <c r="DLC1" s="173"/>
      <c r="DLD1" s="173"/>
      <c r="DLE1" s="173"/>
      <c r="DLF1" s="173"/>
      <c r="DLG1" s="173"/>
      <c r="DLH1" s="173"/>
      <c r="DLI1" s="173"/>
      <c r="DLJ1" s="173"/>
      <c r="DLK1" s="173"/>
      <c r="DLL1" s="173"/>
      <c r="DLM1" s="173"/>
      <c r="DLN1" s="173"/>
      <c r="DLO1" s="173"/>
      <c r="DLP1" s="173"/>
      <c r="DLQ1" s="173"/>
      <c r="DLR1" s="173"/>
      <c r="DLS1" s="173"/>
      <c r="DLT1" s="173"/>
      <c r="DLU1" s="173"/>
      <c r="DLV1" s="173"/>
      <c r="DLW1" s="173"/>
      <c r="DLX1" s="173"/>
      <c r="DLY1" s="173"/>
      <c r="DLZ1" s="173"/>
      <c r="DMA1" s="173"/>
      <c r="DMB1" s="173"/>
      <c r="DMC1" s="173"/>
      <c r="DMD1" s="173"/>
      <c r="DME1" s="173"/>
      <c r="DMF1" s="173"/>
      <c r="DMG1" s="173"/>
      <c r="DMH1" s="173"/>
      <c r="DMI1" s="173"/>
      <c r="DMJ1" s="173"/>
      <c r="DMK1" s="173"/>
      <c r="DML1" s="173"/>
      <c r="DMM1" s="173"/>
      <c r="DMN1" s="173"/>
      <c r="DMO1" s="173"/>
      <c r="DMP1" s="173"/>
      <c r="DMQ1" s="173"/>
      <c r="DMR1" s="173"/>
      <c r="DMS1" s="173"/>
      <c r="DMT1" s="173"/>
      <c r="DMU1" s="173"/>
      <c r="DMV1" s="173"/>
      <c r="DMW1" s="173"/>
      <c r="DMX1" s="173"/>
      <c r="DMY1" s="173"/>
      <c r="DMZ1" s="173"/>
      <c r="DNA1" s="173"/>
      <c r="DNB1" s="173"/>
      <c r="DNC1" s="173"/>
      <c r="DND1" s="173"/>
      <c r="DNE1" s="173"/>
      <c r="DNF1" s="173"/>
      <c r="DNG1" s="173"/>
      <c r="DNH1" s="173"/>
      <c r="DNI1" s="173"/>
      <c r="DNJ1" s="173"/>
      <c r="DNK1" s="173"/>
      <c r="DNL1" s="173"/>
      <c r="DNM1" s="173"/>
      <c r="DNN1" s="173"/>
      <c r="DNO1" s="173"/>
      <c r="DNP1" s="173"/>
      <c r="DNQ1" s="173"/>
      <c r="DNR1" s="173"/>
      <c r="DNS1" s="173"/>
      <c r="DNT1" s="173"/>
      <c r="DNU1" s="173"/>
      <c r="DNV1" s="173"/>
      <c r="DNW1" s="173"/>
      <c r="DNX1" s="173"/>
      <c r="DNY1" s="173"/>
      <c r="DNZ1" s="173"/>
      <c r="DOA1" s="173"/>
      <c r="DOB1" s="173"/>
      <c r="DOC1" s="173"/>
      <c r="DOD1" s="173"/>
      <c r="DOE1" s="173"/>
      <c r="DOF1" s="173"/>
      <c r="DOG1" s="173"/>
      <c r="DOH1" s="173"/>
      <c r="DOI1" s="173"/>
      <c r="DOJ1" s="173"/>
      <c r="DOK1" s="173"/>
      <c r="DOL1" s="173"/>
      <c r="DOM1" s="173"/>
      <c r="DON1" s="173"/>
      <c r="DOO1" s="173"/>
      <c r="DOP1" s="173"/>
      <c r="DOQ1" s="173"/>
      <c r="DOR1" s="173"/>
      <c r="DOS1" s="173"/>
      <c r="DOT1" s="173"/>
      <c r="DOU1" s="173"/>
      <c r="DOV1" s="173"/>
      <c r="DOW1" s="173"/>
      <c r="DOX1" s="173"/>
      <c r="DOY1" s="173"/>
      <c r="DOZ1" s="173"/>
      <c r="DPA1" s="173"/>
      <c r="DPB1" s="173"/>
      <c r="DPC1" s="173"/>
      <c r="DPD1" s="173"/>
      <c r="DPE1" s="173"/>
      <c r="DPF1" s="173"/>
      <c r="DPG1" s="173"/>
      <c r="DPH1" s="173"/>
      <c r="DPI1" s="173"/>
      <c r="DPJ1" s="173"/>
      <c r="DPK1" s="173"/>
      <c r="DPL1" s="173"/>
      <c r="DPM1" s="173"/>
      <c r="DPN1" s="173"/>
      <c r="DPO1" s="173"/>
      <c r="DPP1" s="173"/>
      <c r="DPQ1" s="173"/>
      <c r="DPR1" s="173"/>
      <c r="DPS1" s="173"/>
      <c r="DPT1" s="173"/>
      <c r="DPU1" s="173"/>
      <c r="DPV1" s="173"/>
      <c r="DPW1" s="173"/>
      <c r="DPX1" s="173"/>
      <c r="DPY1" s="173"/>
      <c r="DPZ1" s="173"/>
      <c r="DQA1" s="173"/>
      <c r="DQB1" s="173"/>
      <c r="DQC1" s="173"/>
      <c r="DQD1" s="173"/>
      <c r="DQE1" s="173"/>
      <c r="DQF1" s="173"/>
      <c r="DQG1" s="173"/>
      <c r="DQH1" s="173"/>
      <c r="DQI1" s="173"/>
      <c r="DQJ1" s="173"/>
      <c r="DQK1" s="173"/>
      <c r="DQL1" s="173"/>
      <c r="DQM1" s="173"/>
      <c r="DQN1" s="173"/>
      <c r="DQO1" s="173"/>
      <c r="DQP1" s="173"/>
      <c r="DQQ1" s="173"/>
      <c r="DQR1" s="173"/>
      <c r="DQS1" s="173"/>
      <c r="DQT1" s="173"/>
      <c r="DQU1" s="173"/>
      <c r="DQV1" s="173"/>
      <c r="DQW1" s="173"/>
      <c r="DQX1" s="173"/>
      <c r="DQY1" s="173"/>
      <c r="DQZ1" s="173"/>
      <c r="DRA1" s="173"/>
      <c r="DRB1" s="173"/>
      <c r="DRC1" s="173"/>
      <c r="DRD1" s="173"/>
      <c r="DRE1" s="173"/>
      <c r="DRF1" s="173"/>
      <c r="DRG1" s="173"/>
      <c r="DRH1" s="173"/>
      <c r="DRI1" s="173"/>
      <c r="DRJ1" s="173"/>
      <c r="DRK1" s="173"/>
      <c r="DRL1" s="173"/>
      <c r="DRM1" s="173"/>
      <c r="DRN1" s="173"/>
      <c r="DRO1" s="173"/>
      <c r="DRP1" s="173"/>
      <c r="DRQ1" s="173"/>
      <c r="DRR1" s="173"/>
      <c r="DRS1" s="173"/>
      <c r="DRT1" s="173"/>
      <c r="DRU1" s="173"/>
      <c r="DRV1" s="173"/>
      <c r="DRW1" s="173"/>
      <c r="DRX1" s="173"/>
      <c r="DRY1" s="173"/>
      <c r="DRZ1" s="173"/>
      <c r="DSA1" s="173"/>
      <c r="DSB1" s="173"/>
      <c r="DSC1" s="173"/>
      <c r="DSD1" s="173"/>
      <c r="DSE1" s="173"/>
      <c r="DSF1" s="173"/>
      <c r="DSG1" s="173"/>
      <c r="DSH1" s="173"/>
      <c r="DSI1" s="173"/>
      <c r="DSJ1" s="173"/>
      <c r="DSK1" s="173"/>
      <c r="DSL1" s="173"/>
      <c r="DSM1" s="173"/>
      <c r="DSN1" s="173"/>
      <c r="DSO1" s="173"/>
      <c r="DSP1" s="173"/>
      <c r="DSQ1" s="173"/>
      <c r="DSR1" s="173"/>
      <c r="DSS1" s="173"/>
      <c r="DST1" s="173"/>
      <c r="DSU1" s="173"/>
      <c r="DSV1" s="173"/>
      <c r="DSW1" s="173"/>
      <c r="DSX1" s="173"/>
      <c r="DSY1" s="173"/>
      <c r="DSZ1" s="173"/>
      <c r="DTA1" s="173"/>
      <c r="DTB1" s="173"/>
      <c r="DTC1" s="173"/>
      <c r="DTD1" s="173"/>
      <c r="DTE1" s="173"/>
      <c r="DTF1" s="173"/>
      <c r="DTG1" s="173"/>
      <c r="DTH1" s="173"/>
      <c r="DTI1" s="173"/>
      <c r="DTJ1" s="173"/>
      <c r="DTK1" s="173"/>
      <c r="DTL1" s="173"/>
      <c r="DTM1" s="173"/>
      <c r="DTN1" s="173"/>
      <c r="DTO1" s="173"/>
      <c r="DTP1" s="173"/>
      <c r="DTQ1" s="173"/>
      <c r="DTR1" s="173"/>
      <c r="DTS1" s="173"/>
      <c r="DTT1" s="173"/>
      <c r="DTU1" s="173"/>
      <c r="DTV1" s="173"/>
      <c r="DTW1" s="173"/>
      <c r="DTX1" s="173"/>
      <c r="DTY1" s="173"/>
      <c r="DTZ1" s="173"/>
      <c r="DUA1" s="173"/>
      <c r="DUB1" s="173"/>
      <c r="DUC1" s="173"/>
      <c r="DUD1" s="173"/>
      <c r="DUE1" s="173"/>
      <c r="DUF1" s="173"/>
      <c r="DUG1" s="173"/>
      <c r="DUH1" s="173"/>
      <c r="DUI1" s="173"/>
      <c r="DUJ1" s="173"/>
      <c r="DUK1" s="173"/>
      <c r="DUL1" s="173"/>
      <c r="DUM1" s="173"/>
      <c r="DUN1" s="173"/>
      <c r="DUO1" s="173"/>
      <c r="DUP1" s="173"/>
      <c r="DUQ1" s="173"/>
      <c r="DUR1" s="173"/>
      <c r="DUS1" s="173"/>
      <c r="DUT1" s="173"/>
      <c r="DUU1" s="173"/>
      <c r="DUV1" s="173"/>
      <c r="DUW1" s="173"/>
      <c r="DUX1" s="173"/>
      <c r="DUY1" s="173"/>
      <c r="DUZ1" s="173"/>
      <c r="DVA1" s="173"/>
      <c r="DVB1" s="173"/>
      <c r="DVC1" s="173"/>
      <c r="DVD1" s="173"/>
      <c r="DVE1" s="173"/>
      <c r="DVF1" s="173"/>
      <c r="DVG1" s="173"/>
      <c r="DVH1" s="173"/>
      <c r="DVI1" s="173"/>
      <c r="DVJ1" s="173"/>
      <c r="DVK1" s="173"/>
      <c r="DVL1" s="173"/>
      <c r="DVM1" s="173"/>
      <c r="DVN1" s="173"/>
      <c r="DVO1" s="173"/>
      <c r="DVP1" s="173"/>
      <c r="DVQ1" s="173"/>
      <c r="DVR1" s="173"/>
      <c r="DVS1" s="173"/>
      <c r="DVT1" s="173"/>
      <c r="DVU1" s="173"/>
      <c r="DVV1" s="173"/>
      <c r="DVW1" s="173"/>
      <c r="DVX1" s="173"/>
      <c r="DVY1" s="173"/>
      <c r="DVZ1" s="173"/>
      <c r="DWA1" s="173"/>
      <c r="DWB1" s="173"/>
      <c r="DWC1" s="173"/>
      <c r="DWD1" s="173"/>
      <c r="DWE1" s="173"/>
      <c r="DWF1" s="173"/>
      <c r="DWG1" s="173"/>
      <c r="DWH1" s="173"/>
      <c r="DWI1" s="173"/>
      <c r="DWJ1" s="173"/>
      <c r="DWK1" s="173"/>
      <c r="DWL1" s="173"/>
      <c r="DWM1" s="173"/>
      <c r="DWN1" s="173"/>
      <c r="DWO1" s="173"/>
      <c r="DWP1" s="173"/>
      <c r="DWQ1" s="173"/>
      <c r="DWR1" s="173"/>
      <c r="DWS1" s="173"/>
      <c r="DWT1" s="173"/>
      <c r="DWU1" s="173"/>
      <c r="DWV1" s="173"/>
      <c r="DWW1" s="173"/>
      <c r="DWX1" s="173"/>
      <c r="DWY1" s="173"/>
      <c r="DWZ1" s="173"/>
      <c r="DXA1" s="173"/>
      <c r="DXB1" s="173"/>
      <c r="DXC1" s="173"/>
      <c r="DXD1" s="173"/>
      <c r="DXE1" s="173"/>
      <c r="DXF1" s="173"/>
      <c r="DXG1" s="173"/>
      <c r="DXH1" s="173"/>
      <c r="DXI1" s="173"/>
      <c r="DXJ1" s="173"/>
      <c r="DXK1" s="173"/>
      <c r="DXL1" s="173"/>
      <c r="DXM1" s="173"/>
      <c r="DXN1" s="173"/>
      <c r="DXO1" s="173"/>
      <c r="DXP1" s="173"/>
      <c r="DXQ1" s="173"/>
      <c r="DXR1" s="173"/>
      <c r="DXS1" s="173"/>
      <c r="DXT1" s="173"/>
      <c r="DXU1" s="173"/>
      <c r="DXV1" s="173"/>
      <c r="DXW1" s="173"/>
      <c r="DXX1" s="173"/>
      <c r="DXY1" s="173"/>
      <c r="DXZ1" s="173"/>
      <c r="DYA1" s="173"/>
      <c r="DYB1" s="173"/>
      <c r="DYC1" s="173"/>
      <c r="DYD1" s="173"/>
      <c r="DYE1" s="173"/>
      <c r="DYF1" s="173"/>
      <c r="DYG1" s="173"/>
      <c r="DYH1" s="173"/>
      <c r="DYI1" s="173"/>
      <c r="DYJ1" s="173"/>
      <c r="DYK1" s="173"/>
      <c r="DYL1" s="173"/>
      <c r="DYM1" s="173"/>
      <c r="DYN1" s="173"/>
      <c r="DYO1" s="173"/>
      <c r="DYP1" s="173"/>
      <c r="DYQ1" s="173"/>
      <c r="DYR1" s="173"/>
      <c r="DYS1" s="173"/>
      <c r="DYT1" s="173"/>
      <c r="DYU1" s="173"/>
      <c r="DYV1" s="173"/>
      <c r="DYW1" s="173"/>
      <c r="DYX1" s="173"/>
      <c r="DYY1" s="173"/>
      <c r="DYZ1" s="173"/>
      <c r="DZA1" s="173"/>
      <c r="DZB1" s="173"/>
      <c r="DZC1" s="173"/>
      <c r="DZD1" s="173"/>
      <c r="DZE1" s="173"/>
      <c r="DZF1" s="173"/>
      <c r="DZG1" s="173"/>
      <c r="DZH1" s="173"/>
      <c r="DZI1" s="173"/>
      <c r="DZJ1" s="173"/>
      <c r="DZK1" s="173"/>
      <c r="DZL1" s="173"/>
      <c r="DZM1" s="173"/>
      <c r="DZN1" s="173"/>
      <c r="DZO1" s="173"/>
      <c r="DZP1" s="173"/>
      <c r="DZQ1" s="173"/>
      <c r="DZR1" s="173"/>
      <c r="DZS1" s="173"/>
      <c r="DZT1" s="173"/>
      <c r="DZU1" s="173"/>
      <c r="DZV1" s="173"/>
      <c r="DZW1" s="173"/>
      <c r="DZX1" s="173"/>
      <c r="DZY1" s="173"/>
      <c r="DZZ1" s="173"/>
      <c r="EAA1" s="173"/>
      <c r="EAB1" s="173"/>
      <c r="EAC1" s="173"/>
      <c r="EAD1" s="173"/>
      <c r="EAE1" s="173"/>
      <c r="EAF1" s="173"/>
      <c r="EAG1" s="173"/>
      <c r="EAH1" s="173"/>
      <c r="EAI1" s="173"/>
      <c r="EAJ1" s="173"/>
      <c r="EAK1" s="173"/>
      <c r="EAL1" s="173"/>
      <c r="EAM1" s="173"/>
      <c r="EAN1" s="173"/>
      <c r="EAO1" s="173"/>
      <c r="EAP1" s="173"/>
      <c r="EAQ1" s="173"/>
      <c r="EAR1" s="173"/>
      <c r="EAS1" s="173"/>
      <c r="EAT1" s="173"/>
      <c r="EAU1" s="173"/>
      <c r="EAV1" s="173"/>
      <c r="EAW1" s="173"/>
      <c r="EAX1" s="173"/>
      <c r="EAY1" s="173"/>
      <c r="EAZ1" s="173"/>
      <c r="EBA1" s="173"/>
      <c r="EBB1" s="173"/>
      <c r="EBC1" s="173"/>
      <c r="EBD1" s="173"/>
      <c r="EBE1" s="173"/>
      <c r="EBF1" s="173"/>
      <c r="EBG1" s="173"/>
      <c r="EBH1" s="173"/>
      <c r="EBI1" s="173"/>
      <c r="EBJ1" s="173"/>
      <c r="EBK1" s="173"/>
      <c r="EBL1" s="173"/>
      <c r="EBM1" s="173"/>
      <c r="EBN1" s="173"/>
      <c r="EBO1" s="173"/>
      <c r="EBP1" s="173"/>
      <c r="EBQ1" s="173"/>
      <c r="EBR1" s="173"/>
      <c r="EBS1" s="173"/>
      <c r="EBT1" s="173"/>
      <c r="EBU1" s="173"/>
      <c r="EBV1" s="173"/>
      <c r="EBW1" s="173"/>
      <c r="EBX1" s="173"/>
      <c r="EBY1" s="173"/>
      <c r="EBZ1" s="173"/>
      <c r="ECA1" s="173"/>
      <c r="ECB1" s="173"/>
      <c r="ECC1" s="173"/>
      <c r="ECD1" s="173"/>
      <c r="ECE1" s="173"/>
      <c r="ECF1" s="173"/>
      <c r="ECG1" s="173"/>
      <c r="ECH1" s="173"/>
      <c r="ECI1" s="173"/>
      <c r="ECJ1" s="173"/>
      <c r="ECK1" s="173"/>
      <c r="ECL1" s="173"/>
      <c r="ECM1" s="173"/>
      <c r="ECN1" s="173"/>
      <c r="ECO1" s="173"/>
      <c r="ECP1" s="173"/>
      <c r="ECQ1" s="173"/>
      <c r="ECR1" s="173"/>
      <c r="ECS1" s="173"/>
      <c r="ECT1" s="173"/>
      <c r="ECU1" s="173"/>
      <c r="ECV1" s="173"/>
      <c r="ECW1" s="173"/>
      <c r="ECX1" s="173"/>
      <c r="ECY1" s="173"/>
      <c r="ECZ1" s="173"/>
      <c r="EDA1" s="173"/>
      <c r="EDB1" s="173"/>
      <c r="EDC1" s="173"/>
      <c r="EDD1" s="173"/>
      <c r="EDE1" s="173"/>
      <c r="EDF1" s="173"/>
      <c r="EDG1" s="173"/>
      <c r="EDH1" s="173"/>
      <c r="EDI1" s="173"/>
      <c r="EDJ1" s="173"/>
      <c r="EDK1" s="173"/>
      <c r="EDL1" s="173"/>
      <c r="EDM1" s="173"/>
      <c r="EDN1" s="173"/>
      <c r="EDO1" s="173"/>
      <c r="EDP1" s="173"/>
      <c r="EDQ1" s="173"/>
      <c r="EDR1" s="173"/>
      <c r="EDS1" s="173"/>
      <c r="EDT1" s="173"/>
      <c r="EDU1" s="173"/>
      <c r="EDV1" s="173"/>
      <c r="EDW1" s="173"/>
      <c r="EDX1" s="173"/>
      <c r="EDY1" s="173"/>
      <c r="EDZ1" s="173"/>
      <c r="EEA1" s="173"/>
      <c r="EEB1" s="173"/>
      <c r="EEC1" s="173"/>
      <c r="EED1" s="173"/>
      <c r="EEE1" s="173"/>
      <c r="EEF1" s="173"/>
      <c r="EEG1" s="173"/>
      <c r="EEH1" s="173"/>
      <c r="EEI1" s="173"/>
      <c r="EEJ1" s="173"/>
      <c r="EEK1" s="173"/>
      <c r="EEL1" s="173"/>
      <c r="EEM1" s="173"/>
      <c r="EEN1" s="173"/>
      <c r="EEO1" s="173"/>
      <c r="EEP1" s="173"/>
      <c r="EEQ1" s="173"/>
      <c r="EER1" s="173"/>
      <c r="EES1" s="173"/>
      <c r="EET1" s="173"/>
      <c r="EEU1" s="173"/>
      <c r="EEV1" s="173"/>
      <c r="EEW1" s="173"/>
      <c r="EEX1" s="173"/>
      <c r="EEY1" s="173"/>
      <c r="EEZ1" s="173"/>
      <c r="EFA1" s="173"/>
      <c r="EFB1" s="173"/>
      <c r="EFC1" s="173"/>
      <c r="EFD1" s="173"/>
      <c r="EFE1" s="173"/>
      <c r="EFF1" s="173"/>
      <c r="EFG1" s="173"/>
      <c r="EFH1" s="173"/>
      <c r="EFI1" s="173"/>
      <c r="EFJ1" s="173"/>
      <c r="EFK1" s="173"/>
      <c r="EFL1" s="173"/>
      <c r="EFM1" s="173"/>
      <c r="EFN1" s="173"/>
      <c r="EFO1" s="173"/>
      <c r="EFP1" s="173"/>
      <c r="EFQ1" s="173"/>
      <c r="EFR1" s="173"/>
      <c r="EFS1" s="173"/>
      <c r="EFT1" s="173"/>
      <c r="EFU1" s="173"/>
      <c r="EFV1" s="173"/>
      <c r="EFW1" s="173"/>
      <c r="EFX1" s="173"/>
      <c r="EFY1" s="173"/>
      <c r="EFZ1" s="173"/>
      <c r="EGA1" s="173"/>
      <c r="EGB1" s="173"/>
      <c r="EGC1" s="173"/>
      <c r="EGD1" s="173"/>
      <c r="EGE1" s="173"/>
      <c r="EGF1" s="173"/>
      <c r="EGG1" s="173"/>
      <c r="EGH1" s="173"/>
      <c r="EGI1" s="173"/>
      <c r="EGJ1" s="173"/>
      <c r="EGK1" s="173"/>
      <c r="EGL1" s="173"/>
      <c r="EGM1" s="173"/>
      <c r="EGN1" s="173"/>
      <c r="EGO1" s="173"/>
      <c r="EGP1" s="173"/>
      <c r="EGQ1" s="173"/>
      <c r="EGR1" s="173"/>
      <c r="EGS1" s="173"/>
      <c r="EGT1" s="173"/>
      <c r="EGU1" s="173"/>
      <c r="EGV1" s="173"/>
      <c r="EGW1" s="173"/>
      <c r="EGX1" s="173"/>
      <c r="EGY1" s="173"/>
      <c r="EGZ1" s="173"/>
      <c r="EHA1" s="173"/>
      <c r="EHB1" s="173"/>
      <c r="EHC1" s="173"/>
      <c r="EHD1" s="173"/>
      <c r="EHE1" s="173"/>
      <c r="EHF1" s="173"/>
      <c r="EHG1" s="173"/>
      <c r="EHH1" s="173"/>
      <c r="EHI1" s="173"/>
      <c r="EHJ1" s="173"/>
      <c r="EHK1" s="173"/>
      <c r="EHL1" s="173"/>
      <c r="EHM1" s="173"/>
      <c r="EHN1" s="173"/>
      <c r="EHO1" s="173"/>
      <c r="EHP1" s="173"/>
      <c r="EHQ1" s="173"/>
      <c r="EHR1" s="173"/>
      <c r="EHS1" s="173"/>
      <c r="EHT1" s="173"/>
      <c r="EHU1" s="173"/>
      <c r="EHV1" s="173"/>
      <c r="EHW1" s="173"/>
      <c r="EHX1" s="173"/>
      <c r="EHY1" s="173"/>
      <c r="EHZ1" s="173"/>
      <c r="EIA1" s="173"/>
      <c r="EIB1" s="173"/>
      <c r="EIC1" s="173"/>
      <c r="EID1" s="173"/>
      <c r="EIE1" s="173"/>
      <c r="EIF1" s="173"/>
      <c r="EIG1" s="173"/>
      <c r="EIH1" s="173"/>
      <c r="EII1" s="173"/>
      <c r="EIJ1" s="173"/>
      <c r="EIK1" s="173"/>
      <c r="EIL1" s="173"/>
      <c r="EIM1" s="173"/>
      <c r="EIN1" s="173"/>
      <c r="EIO1" s="173"/>
      <c r="EIP1" s="173"/>
      <c r="EIQ1" s="173"/>
      <c r="EIR1" s="173"/>
      <c r="EIS1" s="173"/>
      <c r="EIT1" s="173"/>
      <c r="EIU1" s="173"/>
      <c r="EIV1" s="173"/>
      <c r="EIW1" s="173"/>
      <c r="EIX1" s="173"/>
      <c r="EIY1" s="173"/>
      <c r="EIZ1" s="173"/>
      <c r="EJA1" s="173"/>
      <c r="EJB1" s="173"/>
      <c r="EJC1" s="173"/>
      <c r="EJD1" s="173"/>
      <c r="EJE1" s="173"/>
      <c r="EJF1" s="173"/>
      <c r="EJG1" s="173"/>
      <c r="EJH1" s="173"/>
      <c r="EJI1" s="173"/>
      <c r="EJJ1" s="173"/>
      <c r="EJK1" s="173"/>
      <c r="EJL1" s="173"/>
      <c r="EJM1" s="173"/>
      <c r="EJN1" s="173"/>
      <c r="EJO1" s="173"/>
      <c r="EJP1" s="173"/>
      <c r="EJQ1" s="173"/>
      <c r="EJR1" s="173"/>
      <c r="EJS1" s="173"/>
      <c r="EJT1" s="173"/>
      <c r="EJU1" s="173"/>
      <c r="EJV1" s="173"/>
      <c r="EJW1" s="173"/>
      <c r="EJX1" s="173"/>
      <c r="EJY1" s="173"/>
      <c r="EJZ1" s="173"/>
      <c r="EKA1" s="173"/>
      <c r="EKB1" s="173"/>
      <c r="EKC1" s="173"/>
      <c r="EKD1" s="173"/>
      <c r="EKE1" s="173"/>
      <c r="EKF1" s="173"/>
      <c r="EKG1" s="173"/>
      <c r="EKH1" s="173"/>
      <c r="EKI1" s="173"/>
      <c r="EKJ1" s="173"/>
      <c r="EKK1" s="173"/>
      <c r="EKL1" s="173"/>
      <c r="EKM1" s="173"/>
      <c r="EKN1" s="173"/>
      <c r="EKO1" s="173"/>
      <c r="EKP1" s="173"/>
      <c r="EKQ1" s="173"/>
      <c r="EKR1" s="173"/>
      <c r="EKS1" s="173"/>
      <c r="EKT1" s="173"/>
      <c r="EKU1" s="173"/>
      <c r="EKV1" s="173"/>
      <c r="EKW1" s="173"/>
      <c r="EKX1" s="173"/>
      <c r="EKY1" s="173"/>
      <c r="EKZ1" s="173"/>
      <c r="ELA1" s="173"/>
      <c r="ELB1" s="173"/>
      <c r="ELC1" s="173"/>
      <c r="ELD1" s="173"/>
      <c r="ELE1" s="173"/>
      <c r="ELF1" s="173"/>
      <c r="ELG1" s="173"/>
      <c r="ELH1" s="173"/>
      <c r="ELI1" s="173"/>
      <c r="ELJ1" s="173"/>
      <c r="ELK1" s="173"/>
      <c r="ELL1" s="173"/>
      <c r="ELM1" s="173"/>
      <c r="ELN1" s="173"/>
      <c r="ELO1" s="173"/>
      <c r="ELP1" s="173"/>
      <c r="ELQ1" s="173"/>
      <c r="ELR1" s="173"/>
      <c r="ELS1" s="173"/>
      <c r="ELT1" s="173"/>
      <c r="ELU1" s="173"/>
      <c r="ELV1" s="173"/>
      <c r="ELW1" s="173"/>
      <c r="ELX1" s="173"/>
      <c r="ELY1" s="173"/>
      <c r="ELZ1" s="173"/>
      <c r="EMA1" s="173"/>
      <c r="EMB1" s="173"/>
      <c r="EMC1" s="173"/>
      <c r="EMD1" s="173"/>
      <c r="EME1" s="173"/>
      <c r="EMF1" s="173"/>
      <c r="EMG1" s="173"/>
      <c r="EMH1" s="173"/>
      <c r="EMI1" s="173"/>
      <c r="EMJ1" s="173"/>
      <c r="EMK1" s="173"/>
      <c r="EML1" s="173"/>
      <c r="EMM1" s="173"/>
      <c r="EMN1" s="173"/>
      <c r="EMO1" s="173"/>
      <c r="EMP1" s="173"/>
      <c r="EMQ1" s="173"/>
      <c r="EMR1" s="173"/>
      <c r="EMS1" s="173"/>
      <c r="EMT1" s="173"/>
      <c r="EMU1" s="173"/>
      <c r="EMV1" s="173"/>
      <c r="EMW1" s="173"/>
      <c r="EMX1" s="173"/>
      <c r="EMY1" s="173"/>
      <c r="EMZ1" s="173"/>
      <c r="ENA1" s="173"/>
      <c r="ENB1" s="173"/>
      <c r="ENC1" s="173"/>
      <c r="END1" s="173"/>
      <c r="ENE1" s="173"/>
      <c r="ENF1" s="173"/>
      <c r="ENG1" s="173"/>
      <c r="ENH1" s="173"/>
      <c r="ENI1" s="173"/>
      <c r="ENJ1" s="173"/>
      <c r="ENK1" s="173"/>
      <c r="ENL1" s="173"/>
      <c r="ENM1" s="173"/>
      <c r="ENN1" s="173"/>
      <c r="ENO1" s="173"/>
      <c r="ENP1" s="173"/>
      <c r="ENQ1" s="173"/>
      <c r="ENR1" s="173"/>
      <c r="ENS1" s="173"/>
      <c r="ENT1" s="173"/>
      <c r="ENU1" s="173"/>
      <c r="ENV1" s="173"/>
      <c r="ENW1" s="173"/>
      <c r="ENX1" s="173"/>
      <c r="ENY1" s="173"/>
      <c r="ENZ1" s="173"/>
      <c r="EOA1" s="173"/>
      <c r="EOB1" s="173"/>
      <c r="EOC1" s="173"/>
      <c r="EOD1" s="173"/>
      <c r="EOE1" s="173"/>
      <c r="EOF1" s="173"/>
      <c r="EOG1" s="173"/>
      <c r="EOH1" s="173"/>
      <c r="EOI1" s="173"/>
      <c r="EOJ1" s="173"/>
      <c r="EOK1" s="173"/>
      <c r="EOL1" s="173"/>
      <c r="EOM1" s="173"/>
      <c r="EON1" s="173"/>
      <c r="EOO1" s="173"/>
      <c r="EOP1" s="173"/>
      <c r="EOQ1" s="173"/>
      <c r="EOR1" s="173"/>
      <c r="EOS1" s="173"/>
      <c r="EOT1" s="173"/>
      <c r="EOU1" s="173"/>
      <c r="EOV1" s="173"/>
      <c r="EOW1" s="173"/>
      <c r="EOX1" s="173"/>
      <c r="EOY1" s="173"/>
      <c r="EOZ1" s="173"/>
      <c r="EPA1" s="173"/>
      <c r="EPB1" s="173"/>
      <c r="EPC1" s="173"/>
      <c r="EPD1" s="173"/>
      <c r="EPE1" s="173"/>
      <c r="EPF1" s="173"/>
      <c r="EPG1" s="173"/>
      <c r="EPH1" s="173"/>
      <c r="EPI1" s="173"/>
      <c r="EPJ1" s="173"/>
      <c r="EPK1" s="173"/>
      <c r="EPL1" s="173"/>
      <c r="EPM1" s="173"/>
      <c r="EPN1" s="173"/>
      <c r="EPO1" s="173"/>
      <c r="EPP1" s="173"/>
      <c r="EPQ1" s="173"/>
      <c r="EPR1" s="173"/>
      <c r="EPS1" s="173"/>
      <c r="EPT1" s="173"/>
      <c r="EPU1" s="173"/>
      <c r="EPV1" s="173"/>
      <c r="EPW1" s="173"/>
      <c r="EPX1" s="173"/>
      <c r="EPY1" s="173"/>
      <c r="EPZ1" s="173"/>
      <c r="EQA1" s="173"/>
      <c r="EQB1" s="173"/>
      <c r="EQC1" s="173"/>
      <c r="EQD1" s="173"/>
      <c r="EQE1" s="173"/>
      <c r="EQF1" s="173"/>
      <c r="EQG1" s="173"/>
      <c r="EQH1" s="173"/>
      <c r="EQI1" s="173"/>
      <c r="EQJ1" s="173"/>
      <c r="EQK1" s="173"/>
      <c r="EQL1" s="173"/>
      <c r="EQM1" s="173"/>
      <c r="EQN1" s="173"/>
      <c r="EQO1" s="173"/>
      <c r="EQP1" s="173"/>
      <c r="EQQ1" s="173"/>
      <c r="EQR1" s="173"/>
      <c r="EQS1" s="173"/>
      <c r="EQT1" s="173"/>
      <c r="EQU1" s="173"/>
      <c r="EQV1" s="173"/>
      <c r="EQW1" s="173"/>
      <c r="EQX1" s="173"/>
      <c r="EQY1" s="173"/>
      <c r="EQZ1" s="173"/>
      <c r="ERA1" s="173"/>
      <c r="ERB1" s="173"/>
      <c r="ERC1" s="173"/>
      <c r="ERD1" s="173"/>
      <c r="ERE1" s="173"/>
      <c r="ERF1" s="173"/>
      <c r="ERG1" s="173"/>
      <c r="ERH1" s="173"/>
      <c r="ERI1" s="173"/>
      <c r="ERJ1" s="173"/>
      <c r="ERK1" s="173"/>
      <c r="ERL1" s="173"/>
      <c r="ERM1" s="173"/>
      <c r="ERN1" s="173"/>
      <c r="ERO1" s="173"/>
      <c r="ERP1" s="173"/>
      <c r="ERQ1" s="173"/>
      <c r="ERR1" s="173"/>
      <c r="ERS1" s="173"/>
      <c r="ERT1" s="173"/>
      <c r="ERU1" s="173"/>
      <c r="ERV1" s="173"/>
      <c r="ERW1" s="173"/>
      <c r="ERX1" s="173"/>
      <c r="ERY1" s="173"/>
      <c r="ERZ1" s="173"/>
      <c r="ESA1" s="173"/>
      <c r="ESB1" s="173"/>
      <c r="ESC1" s="173"/>
      <c r="ESD1" s="173"/>
      <c r="ESE1" s="173"/>
      <c r="ESF1" s="173"/>
      <c r="ESG1" s="173"/>
      <c r="ESH1" s="173"/>
      <c r="ESI1" s="173"/>
      <c r="ESJ1" s="173"/>
      <c r="ESK1" s="173"/>
      <c r="ESL1" s="173"/>
      <c r="ESM1" s="173"/>
      <c r="ESN1" s="173"/>
      <c r="ESO1" s="173"/>
      <c r="ESP1" s="173"/>
      <c r="ESQ1" s="173"/>
      <c r="ESR1" s="173"/>
      <c r="ESS1" s="173"/>
      <c r="EST1" s="173"/>
      <c r="ESU1" s="173"/>
      <c r="ESV1" s="173"/>
      <c r="ESW1" s="173"/>
      <c r="ESX1" s="173"/>
      <c r="ESY1" s="173"/>
      <c r="ESZ1" s="173"/>
      <c r="ETA1" s="173"/>
      <c r="ETB1" s="173"/>
      <c r="ETC1" s="173"/>
      <c r="ETD1" s="173"/>
      <c r="ETE1" s="173"/>
      <c r="ETF1" s="173"/>
      <c r="ETG1" s="173"/>
      <c r="ETH1" s="173"/>
      <c r="ETI1" s="173"/>
      <c r="ETJ1" s="173"/>
      <c r="ETK1" s="173"/>
      <c r="ETL1" s="173"/>
      <c r="ETM1" s="173"/>
      <c r="ETN1" s="173"/>
      <c r="ETO1" s="173"/>
      <c r="ETP1" s="173"/>
      <c r="ETQ1" s="173"/>
      <c r="ETR1" s="173"/>
      <c r="ETS1" s="173"/>
      <c r="ETT1" s="173"/>
      <c r="ETU1" s="173"/>
      <c r="ETV1" s="173"/>
      <c r="ETW1" s="173"/>
      <c r="ETX1" s="173"/>
      <c r="ETY1" s="173"/>
      <c r="ETZ1" s="173"/>
      <c r="EUA1" s="173"/>
      <c r="EUB1" s="173"/>
      <c r="EUC1" s="173"/>
      <c r="EUD1" s="173"/>
      <c r="EUE1" s="173"/>
      <c r="EUF1" s="173"/>
      <c r="EUG1" s="173"/>
      <c r="EUH1" s="173"/>
      <c r="EUI1" s="173"/>
      <c r="EUJ1" s="173"/>
      <c r="EUK1" s="173"/>
      <c r="EUL1" s="173"/>
      <c r="EUM1" s="173"/>
      <c r="EUN1" s="173"/>
      <c r="EUO1" s="173"/>
      <c r="EUP1" s="173"/>
      <c r="EUQ1" s="173"/>
      <c r="EUR1" s="173"/>
      <c r="EUS1" s="173"/>
      <c r="EUT1" s="173"/>
      <c r="EUU1" s="173"/>
      <c r="EUV1" s="173"/>
      <c r="EUW1" s="173"/>
      <c r="EUX1" s="173"/>
      <c r="EUY1" s="173"/>
      <c r="EUZ1" s="173"/>
      <c r="EVA1" s="173"/>
      <c r="EVB1" s="173"/>
      <c r="EVC1" s="173"/>
      <c r="EVD1" s="173"/>
      <c r="EVE1" s="173"/>
      <c r="EVF1" s="173"/>
      <c r="EVG1" s="173"/>
      <c r="EVH1" s="173"/>
      <c r="EVI1" s="173"/>
      <c r="EVJ1" s="173"/>
      <c r="EVK1" s="173"/>
      <c r="EVL1" s="173"/>
      <c r="EVM1" s="173"/>
      <c r="EVN1" s="173"/>
      <c r="EVO1" s="173"/>
      <c r="EVP1" s="173"/>
      <c r="EVQ1" s="173"/>
      <c r="EVR1" s="173"/>
      <c r="EVS1" s="173"/>
      <c r="EVT1" s="173"/>
      <c r="EVU1" s="173"/>
      <c r="EVV1" s="173"/>
      <c r="EVW1" s="173"/>
      <c r="EVX1" s="173"/>
      <c r="EVY1" s="173"/>
      <c r="EVZ1" s="173"/>
      <c r="EWA1" s="173"/>
      <c r="EWB1" s="173"/>
      <c r="EWC1" s="173"/>
      <c r="EWD1" s="173"/>
      <c r="EWE1" s="173"/>
      <c r="EWF1" s="173"/>
      <c r="EWG1" s="173"/>
      <c r="EWH1" s="173"/>
      <c r="EWI1" s="173"/>
      <c r="EWJ1" s="173"/>
      <c r="EWK1" s="173"/>
      <c r="EWL1" s="173"/>
      <c r="EWM1" s="173"/>
      <c r="EWN1" s="173"/>
      <c r="EWO1" s="173"/>
      <c r="EWP1" s="173"/>
      <c r="EWQ1" s="173"/>
      <c r="EWR1" s="173"/>
      <c r="EWS1" s="173"/>
      <c r="EWT1" s="173"/>
      <c r="EWU1" s="173"/>
      <c r="EWV1" s="173"/>
      <c r="EWW1" s="173"/>
      <c r="EWX1" s="173"/>
      <c r="EWY1" s="173"/>
      <c r="EWZ1" s="173"/>
      <c r="EXA1" s="173"/>
      <c r="EXB1" s="173"/>
      <c r="EXC1" s="173"/>
      <c r="EXD1" s="173"/>
      <c r="EXE1" s="173"/>
      <c r="EXF1" s="173"/>
      <c r="EXG1" s="173"/>
      <c r="EXH1" s="173"/>
      <c r="EXI1" s="173"/>
      <c r="EXJ1" s="173"/>
      <c r="EXK1" s="173"/>
      <c r="EXL1" s="173"/>
      <c r="EXM1" s="173"/>
      <c r="EXN1" s="173"/>
      <c r="EXO1" s="173"/>
      <c r="EXP1" s="173"/>
      <c r="EXQ1" s="173"/>
      <c r="EXR1" s="173"/>
      <c r="EXS1" s="173"/>
      <c r="EXT1" s="173"/>
      <c r="EXU1" s="173"/>
      <c r="EXV1" s="173"/>
      <c r="EXW1" s="173"/>
      <c r="EXX1" s="173"/>
      <c r="EXY1" s="173"/>
      <c r="EXZ1" s="173"/>
      <c r="EYA1" s="173"/>
      <c r="EYB1" s="173"/>
      <c r="EYC1" s="173"/>
      <c r="EYD1" s="173"/>
      <c r="EYE1" s="173"/>
      <c r="EYF1" s="173"/>
      <c r="EYG1" s="173"/>
      <c r="EYH1" s="173"/>
      <c r="EYI1" s="173"/>
      <c r="EYJ1" s="173"/>
      <c r="EYK1" s="173"/>
      <c r="EYL1" s="173"/>
      <c r="EYM1" s="173"/>
      <c r="EYN1" s="173"/>
      <c r="EYO1" s="173"/>
      <c r="EYP1" s="173"/>
      <c r="EYQ1" s="173"/>
      <c r="EYR1" s="173"/>
      <c r="EYS1" s="173"/>
      <c r="EYT1" s="173"/>
      <c r="EYU1" s="173"/>
      <c r="EYV1" s="173"/>
      <c r="EYW1" s="173"/>
      <c r="EYX1" s="173"/>
      <c r="EYY1" s="173"/>
      <c r="EYZ1" s="173"/>
      <c r="EZA1" s="173"/>
      <c r="EZB1" s="173"/>
      <c r="EZC1" s="173"/>
      <c r="EZD1" s="173"/>
      <c r="EZE1" s="173"/>
      <c r="EZF1" s="173"/>
      <c r="EZG1" s="173"/>
      <c r="EZH1" s="173"/>
      <c r="EZI1" s="173"/>
      <c r="EZJ1" s="173"/>
      <c r="EZK1" s="173"/>
      <c r="EZL1" s="173"/>
      <c r="EZM1" s="173"/>
      <c r="EZN1" s="173"/>
      <c r="EZO1" s="173"/>
      <c r="EZP1" s="173"/>
      <c r="EZQ1" s="173"/>
      <c r="EZR1" s="173"/>
      <c r="EZS1" s="173"/>
      <c r="EZT1" s="173"/>
      <c r="EZU1" s="173"/>
      <c r="EZV1" s="173"/>
      <c r="EZW1" s="173"/>
      <c r="EZX1" s="173"/>
      <c r="EZY1" s="173"/>
      <c r="EZZ1" s="173"/>
      <c r="FAA1" s="173"/>
      <c r="FAB1" s="173"/>
      <c r="FAC1" s="173"/>
      <c r="FAD1" s="173"/>
      <c r="FAE1" s="173"/>
      <c r="FAF1" s="173"/>
      <c r="FAG1" s="173"/>
      <c r="FAH1" s="173"/>
      <c r="FAI1" s="173"/>
      <c r="FAJ1" s="173"/>
      <c r="FAK1" s="173"/>
      <c r="FAL1" s="173"/>
      <c r="FAM1" s="173"/>
      <c r="FAN1" s="173"/>
      <c r="FAO1" s="173"/>
      <c r="FAP1" s="173"/>
      <c r="FAQ1" s="173"/>
      <c r="FAR1" s="173"/>
      <c r="FAS1" s="173"/>
      <c r="FAT1" s="173"/>
      <c r="FAU1" s="173"/>
      <c r="FAV1" s="173"/>
      <c r="FAW1" s="173"/>
      <c r="FAX1" s="173"/>
      <c r="FAY1" s="173"/>
      <c r="FAZ1" s="173"/>
      <c r="FBA1" s="173"/>
      <c r="FBB1" s="173"/>
      <c r="FBC1" s="173"/>
      <c r="FBD1" s="173"/>
      <c r="FBE1" s="173"/>
      <c r="FBF1" s="173"/>
      <c r="FBG1" s="173"/>
      <c r="FBH1" s="173"/>
      <c r="FBI1" s="173"/>
      <c r="FBJ1" s="173"/>
      <c r="FBK1" s="173"/>
      <c r="FBL1" s="173"/>
      <c r="FBM1" s="173"/>
      <c r="FBN1" s="173"/>
      <c r="FBO1" s="173"/>
      <c r="FBP1" s="173"/>
      <c r="FBQ1" s="173"/>
      <c r="FBR1" s="173"/>
      <c r="FBS1" s="173"/>
      <c r="FBT1" s="173"/>
      <c r="FBU1" s="173"/>
      <c r="FBV1" s="173"/>
      <c r="FBW1" s="173"/>
      <c r="FBX1" s="173"/>
      <c r="FBY1" s="173"/>
      <c r="FBZ1" s="173"/>
      <c r="FCA1" s="173"/>
      <c r="FCB1" s="173"/>
      <c r="FCC1" s="173"/>
      <c r="FCD1" s="173"/>
      <c r="FCE1" s="173"/>
      <c r="FCF1" s="173"/>
      <c r="FCG1" s="173"/>
      <c r="FCH1" s="173"/>
      <c r="FCI1" s="173"/>
      <c r="FCJ1" s="173"/>
      <c r="FCK1" s="173"/>
      <c r="FCL1" s="173"/>
      <c r="FCM1" s="173"/>
      <c r="FCN1" s="173"/>
      <c r="FCO1" s="173"/>
      <c r="FCP1" s="173"/>
      <c r="FCQ1" s="173"/>
      <c r="FCR1" s="173"/>
      <c r="FCS1" s="173"/>
      <c r="FCT1" s="173"/>
      <c r="FCU1" s="173"/>
      <c r="FCV1" s="173"/>
      <c r="FCW1" s="173"/>
      <c r="FCX1" s="173"/>
      <c r="FCY1" s="173"/>
      <c r="FCZ1" s="173"/>
      <c r="FDA1" s="173"/>
      <c r="FDB1" s="173"/>
      <c r="FDC1" s="173"/>
      <c r="FDD1" s="173"/>
      <c r="FDE1" s="173"/>
      <c r="FDF1" s="173"/>
      <c r="FDG1" s="173"/>
      <c r="FDH1" s="173"/>
      <c r="FDI1" s="173"/>
      <c r="FDJ1" s="173"/>
      <c r="FDK1" s="173"/>
      <c r="FDL1" s="173"/>
      <c r="FDM1" s="173"/>
      <c r="FDN1" s="173"/>
      <c r="FDO1" s="173"/>
      <c r="FDP1" s="173"/>
      <c r="FDQ1" s="173"/>
      <c r="FDR1" s="173"/>
      <c r="FDS1" s="173"/>
      <c r="FDT1" s="173"/>
      <c r="FDU1" s="173"/>
      <c r="FDV1" s="173"/>
      <c r="FDW1" s="173"/>
      <c r="FDX1" s="173"/>
      <c r="FDY1" s="173"/>
      <c r="FDZ1" s="173"/>
      <c r="FEA1" s="173"/>
      <c r="FEB1" s="173"/>
      <c r="FEC1" s="173"/>
      <c r="FED1" s="173"/>
      <c r="FEE1" s="173"/>
      <c r="FEF1" s="173"/>
      <c r="FEG1" s="173"/>
      <c r="FEH1" s="173"/>
      <c r="FEI1" s="173"/>
      <c r="FEJ1" s="173"/>
      <c r="FEK1" s="173"/>
      <c r="FEL1" s="173"/>
      <c r="FEM1" s="173"/>
      <c r="FEN1" s="173"/>
      <c r="FEO1" s="173"/>
      <c r="FEP1" s="173"/>
      <c r="FEQ1" s="173"/>
      <c r="FER1" s="173"/>
      <c r="FES1" s="173"/>
      <c r="FET1" s="173"/>
      <c r="FEU1" s="173"/>
      <c r="FEV1" s="173"/>
      <c r="FEW1" s="173"/>
      <c r="FEX1" s="173"/>
      <c r="FEY1" s="173"/>
      <c r="FEZ1" s="173"/>
      <c r="FFA1" s="173"/>
      <c r="FFB1" s="173"/>
      <c r="FFC1" s="173"/>
      <c r="FFD1" s="173"/>
      <c r="FFE1" s="173"/>
      <c r="FFF1" s="173"/>
      <c r="FFG1" s="173"/>
      <c r="FFH1" s="173"/>
      <c r="FFI1" s="173"/>
      <c r="FFJ1" s="173"/>
      <c r="FFK1" s="173"/>
      <c r="FFL1" s="173"/>
      <c r="FFM1" s="173"/>
      <c r="FFN1" s="173"/>
      <c r="FFO1" s="173"/>
      <c r="FFP1" s="173"/>
      <c r="FFQ1" s="173"/>
      <c r="FFR1" s="173"/>
      <c r="FFS1" s="173"/>
      <c r="FFT1" s="173"/>
      <c r="FFU1" s="173"/>
      <c r="FFV1" s="173"/>
      <c r="FFW1" s="173"/>
      <c r="FFX1" s="173"/>
      <c r="FFY1" s="173"/>
      <c r="FFZ1" s="173"/>
      <c r="FGA1" s="173"/>
      <c r="FGB1" s="173"/>
      <c r="FGC1" s="173"/>
      <c r="FGD1" s="173"/>
      <c r="FGE1" s="173"/>
      <c r="FGF1" s="173"/>
      <c r="FGG1" s="173"/>
      <c r="FGH1" s="173"/>
      <c r="FGI1" s="173"/>
      <c r="FGJ1" s="173"/>
      <c r="FGK1" s="173"/>
      <c r="FGL1" s="173"/>
      <c r="FGM1" s="173"/>
      <c r="FGN1" s="173"/>
      <c r="FGO1" s="173"/>
      <c r="FGP1" s="173"/>
      <c r="FGQ1" s="173"/>
      <c r="FGR1" s="173"/>
      <c r="FGS1" s="173"/>
      <c r="FGT1" s="173"/>
      <c r="FGU1" s="173"/>
      <c r="FGV1" s="173"/>
      <c r="FGW1" s="173"/>
      <c r="FGX1" s="173"/>
      <c r="FGY1" s="173"/>
      <c r="FGZ1" s="173"/>
      <c r="FHA1" s="173"/>
      <c r="FHB1" s="173"/>
      <c r="FHC1" s="173"/>
      <c r="FHD1" s="173"/>
      <c r="FHE1" s="173"/>
      <c r="FHF1" s="173"/>
      <c r="FHG1" s="173"/>
      <c r="FHH1" s="173"/>
      <c r="FHI1" s="173"/>
      <c r="FHJ1" s="173"/>
      <c r="FHK1" s="173"/>
      <c r="FHL1" s="173"/>
      <c r="FHM1" s="173"/>
      <c r="FHN1" s="173"/>
      <c r="FHO1" s="173"/>
      <c r="FHP1" s="173"/>
      <c r="FHQ1" s="173"/>
      <c r="FHR1" s="173"/>
      <c r="FHS1" s="173"/>
      <c r="FHT1" s="173"/>
      <c r="FHU1" s="173"/>
      <c r="FHV1" s="173"/>
      <c r="FHW1" s="173"/>
      <c r="FHX1" s="173"/>
      <c r="FHY1" s="173"/>
      <c r="FHZ1" s="173"/>
      <c r="FIA1" s="173"/>
      <c r="FIB1" s="173"/>
      <c r="FIC1" s="173"/>
      <c r="FID1" s="173"/>
      <c r="FIE1" s="173"/>
      <c r="FIF1" s="173"/>
      <c r="FIG1" s="173"/>
      <c r="FIH1" s="173"/>
      <c r="FII1" s="173"/>
      <c r="FIJ1" s="173"/>
      <c r="FIK1" s="173"/>
      <c r="FIL1" s="173"/>
      <c r="FIM1" s="173"/>
      <c r="FIN1" s="173"/>
      <c r="FIO1" s="173"/>
      <c r="FIP1" s="173"/>
      <c r="FIQ1" s="173"/>
      <c r="FIR1" s="173"/>
      <c r="FIS1" s="173"/>
      <c r="FIT1" s="173"/>
      <c r="FIU1" s="173"/>
      <c r="FIV1" s="173"/>
      <c r="FIW1" s="173"/>
      <c r="FIX1" s="173"/>
      <c r="FIY1" s="173"/>
      <c r="FIZ1" s="173"/>
      <c r="FJA1" s="173"/>
      <c r="FJB1" s="173"/>
      <c r="FJC1" s="173"/>
      <c r="FJD1" s="173"/>
      <c r="FJE1" s="173"/>
      <c r="FJF1" s="173"/>
      <c r="FJG1" s="173"/>
      <c r="FJH1" s="173"/>
      <c r="FJI1" s="173"/>
      <c r="FJJ1" s="173"/>
      <c r="FJK1" s="173"/>
      <c r="FJL1" s="173"/>
      <c r="FJM1" s="173"/>
      <c r="FJN1" s="173"/>
      <c r="FJO1" s="173"/>
      <c r="FJP1" s="173"/>
      <c r="FJQ1" s="173"/>
      <c r="FJR1" s="173"/>
      <c r="FJS1" s="173"/>
      <c r="FJT1" s="173"/>
      <c r="FJU1" s="173"/>
      <c r="FJV1" s="173"/>
      <c r="FJW1" s="173"/>
      <c r="FJX1" s="173"/>
      <c r="FJY1" s="173"/>
      <c r="FJZ1" s="173"/>
      <c r="FKA1" s="173"/>
      <c r="FKB1" s="173"/>
      <c r="FKC1" s="173"/>
      <c r="FKD1" s="173"/>
      <c r="FKE1" s="173"/>
      <c r="FKF1" s="173"/>
      <c r="FKG1" s="173"/>
      <c r="FKH1" s="173"/>
      <c r="FKI1" s="173"/>
      <c r="FKJ1" s="173"/>
      <c r="FKK1" s="173"/>
      <c r="FKL1" s="173"/>
      <c r="FKM1" s="173"/>
      <c r="FKN1" s="173"/>
      <c r="FKO1" s="173"/>
      <c r="FKP1" s="173"/>
      <c r="FKQ1" s="173"/>
      <c r="FKR1" s="173"/>
      <c r="FKS1" s="173"/>
      <c r="FKT1" s="173"/>
      <c r="FKU1" s="173"/>
      <c r="FKV1" s="173"/>
      <c r="FKW1" s="173"/>
      <c r="FKX1" s="173"/>
      <c r="FKY1" s="173"/>
      <c r="FKZ1" s="173"/>
      <c r="FLA1" s="173"/>
      <c r="FLB1" s="173"/>
      <c r="FLC1" s="173"/>
      <c r="FLD1" s="173"/>
      <c r="FLE1" s="173"/>
      <c r="FLF1" s="173"/>
      <c r="FLG1" s="173"/>
      <c r="FLH1" s="173"/>
      <c r="FLI1" s="173"/>
      <c r="FLJ1" s="173"/>
      <c r="FLK1" s="173"/>
      <c r="FLL1" s="173"/>
      <c r="FLM1" s="173"/>
      <c r="FLN1" s="173"/>
      <c r="FLO1" s="173"/>
      <c r="FLP1" s="173"/>
      <c r="FLQ1" s="173"/>
      <c r="FLR1" s="173"/>
      <c r="FLS1" s="173"/>
      <c r="FLT1" s="173"/>
      <c r="FLU1" s="173"/>
      <c r="FLV1" s="173"/>
      <c r="FLW1" s="173"/>
      <c r="FLX1" s="173"/>
      <c r="FLY1" s="173"/>
      <c r="FLZ1" s="173"/>
      <c r="FMA1" s="173"/>
      <c r="FMB1" s="173"/>
      <c r="FMC1" s="173"/>
      <c r="FMD1" s="173"/>
      <c r="FME1" s="173"/>
      <c r="FMF1" s="173"/>
      <c r="FMG1" s="173"/>
      <c r="FMH1" s="173"/>
      <c r="FMI1" s="173"/>
      <c r="FMJ1" s="173"/>
      <c r="FMK1" s="173"/>
      <c r="FML1" s="173"/>
      <c r="FMM1" s="173"/>
      <c r="FMN1" s="173"/>
      <c r="FMO1" s="173"/>
      <c r="FMP1" s="173"/>
      <c r="FMQ1" s="173"/>
      <c r="FMR1" s="173"/>
      <c r="FMS1" s="173"/>
      <c r="FMT1" s="173"/>
      <c r="FMU1" s="173"/>
      <c r="FMV1" s="173"/>
      <c r="FMW1" s="173"/>
      <c r="FMX1" s="173"/>
      <c r="FMY1" s="173"/>
      <c r="FMZ1" s="173"/>
      <c r="FNA1" s="173"/>
      <c r="FNB1" s="173"/>
      <c r="FNC1" s="173"/>
      <c r="FND1" s="173"/>
      <c r="FNE1" s="173"/>
      <c r="FNF1" s="173"/>
      <c r="FNG1" s="173"/>
      <c r="FNH1" s="173"/>
      <c r="FNI1" s="173"/>
      <c r="FNJ1" s="173"/>
      <c r="FNK1" s="173"/>
      <c r="FNL1" s="173"/>
      <c r="FNM1" s="173"/>
      <c r="FNN1" s="173"/>
      <c r="FNO1" s="173"/>
      <c r="FNP1" s="173"/>
      <c r="FNQ1" s="173"/>
      <c r="FNR1" s="173"/>
      <c r="FNS1" s="173"/>
      <c r="FNT1" s="173"/>
      <c r="FNU1" s="173"/>
      <c r="FNV1" s="173"/>
      <c r="FNW1" s="173"/>
      <c r="FNX1" s="173"/>
      <c r="FNY1" s="173"/>
      <c r="FNZ1" s="173"/>
      <c r="FOA1" s="173"/>
      <c r="FOB1" s="173"/>
      <c r="FOC1" s="173"/>
      <c r="FOD1" s="173"/>
      <c r="FOE1" s="173"/>
      <c r="FOF1" s="173"/>
      <c r="FOG1" s="173"/>
      <c r="FOH1" s="173"/>
      <c r="FOI1" s="173"/>
      <c r="FOJ1" s="173"/>
      <c r="FOK1" s="173"/>
      <c r="FOL1" s="173"/>
      <c r="FOM1" s="173"/>
      <c r="FON1" s="173"/>
      <c r="FOO1" s="173"/>
      <c r="FOP1" s="173"/>
      <c r="FOQ1" s="173"/>
      <c r="FOR1" s="173"/>
      <c r="FOS1" s="173"/>
      <c r="FOT1" s="173"/>
      <c r="FOU1" s="173"/>
      <c r="FOV1" s="173"/>
      <c r="FOW1" s="173"/>
      <c r="FOX1" s="173"/>
      <c r="FOY1" s="173"/>
      <c r="FOZ1" s="173"/>
      <c r="FPA1" s="173"/>
      <c r="FPB1" s="173"/>
      <c r="FPC1" s="173"/>
      <c r="FPD1" s="173"/>
      <c r="FPE1" s="173"/>
      <c r="FPF1" s="173"/>
      <c r="FPG1" s="173"/>
      <c r="FPH1" s="173"/>
      <c r="FPI1" s="173"/>
      <c r="FPJ1" s="173"/>
      <c r="FPK1" s="173"/>
      <c r="FPL1" s="173"/>
      <c r="FPM1" s="173"/>
      <c r="FPN1" s="173"/>
      <c r="FPO1" s="173"/>
      <c r="FPP1" s="173"/>
      <c r="FPQ1" s="173"/>
      <c r="FPR1" s="173"/>
      <c r="FPS1" s="173"/>
      <c r="FPT1" s="173"/>
      <c r="FPU1" s="173"/>
      <c r="FPV1" s="173"/>
      <c r="FPW1" s="173"/>
      <c r="FPX1" s="173"/>
      <c r="FPY1" s="173"/>
      <c r="FPZ1" s="173"/>
      <c r="FQA1" s="173"/>
      <c r="FQB1" s="173"/>
      <c r="FQC1" s="173"/>
      <c r="FQD1" s="173"/>
      <c r="FQE1" s="173"/>
      <c r="FQF1" s="173"/>
      <c r="FQG1" s="173"/>
      <c r="FQH1" s="173"/>
      <c r="FQI1" s="173"/>
      <c r="FQJ1" s="173"/>
      <c r="FQK1" s="173"/>
      <c r="FQL1" s="173"/>
      <c r="FQM1" s="173"/>
      <c r="FQN1" s="173"/>
      <c r="FQO1" s="173"/>
      <c r="FQP1" s="173"/>
      <c r="FQQ1" s="173"/>
      <c r="FQR1" s="173"/>
      <c r="FQS1" s="173"/>
      <c r="FQT1" s="173"/>
      <c r="FQU1" s="173"/>
      <c r="FQV1" s="173"/>
      <c r="FQW1" s="173"/>
      <c r="FQX1" s="173"/>
      <c r="FQY1" s="173"/>
      <c r="FQZ1" s="173"/>
      <c r="FRA1" s="173"/>
      <c r="FRB1" s="173"/>
      <c r="FRC1" s="173"/>
      <c r="FRD1" s="173"/>
      <c r="FRE1" s="173"/>
      <c r="FRF1" s="173"/>
      <c r="FRG1" s="173"/>
      <c r="FRH1" s="173"/>
      <c r="FRI1" s="173"/>
      <c r="FRJ1" s="173"/>
      <c r="FRK1" s="173"/>
      <c r="FRL1" s="173"/>
      <c r="FRM1" s="173"/>
      <c r="FRN1" s="173"/>
      <c r="FRO1" s="173"/>
      <c r="FRP1" s="173"/>
      <c r="FRQ1" s="173"/>
      <c r="FRR1" s="173"/>
      <c r="FRS1" s="173"/>
      <c r="FRT1" s="173"/>
      <c r="FRU1" s="173"/>
      <c r="FRV1" s="173"/>
      <c r="FRW1" s="173"/>
      <c r="FRX1" s="173"/>
      <c r="FRY1" s="173"/>
      <c r="FRZ1" s="173"/>
      <c r="FSA1" s="173"/>
      <c r="FSB1" s="173"/>
      <c r="FSC1" s="173"/>
      <c r="FSD1" s="173"/>
      <c r="FSE1" s="173"/>
      <c r="FSF1" s="173"/>
      <c r="FSG1" s="173"/>
      <c r="FSH1" s="173"/>
      <c r="FSI1" s="173"/>
      <c r="FSJ1" s="173"/>
      <c r="FSK1" s="173"/>
      <c r="FSL1" s="173"/>
      <c r="FSM1" s="173"/>
      <c r="FSN1" s="173"/>
      <c r="FSO1" s="173"/>
      <c r="FSP1" s="173"/>
      <c r="FSQ1" s="173"/>
      <c r="FSR1" s="173"/>
      <c r="FSS1" s="173"/>
      <c r="FST1" s="173"/>
      <c r="FSU1" s="173"/>
      <c r="FSV1" s="173"/>
      <c r="FSW1" s="173"/>
      <c r="FSX1" s="173"/>
      <c r="FSY1" s="173"/>
      <c r="FSZ1" s="173"/>
      <c r="FTA1" s="173"/>
      <c r="FTB1" s="173"/>
      <c r="FTC1" s="173"/>
      <c r="FTD1" s="173"/>
      <c r="FTE1" s="173"/>
      <c r="FTF1" s="173"/>
      <c r="FTG1" s="173"/>
      <c r="FTH1" s="173"/>
      <c r="FTI1" s="173"/>
      <c r="FTJ1" s="173"/>
      <c r="FTK1" s="173"/>
      <c r="FTL1" s="173"/>
      <c r="FTM1" s="173"/>
      <c r="FTN1" s="173"/>
      <c r="FTO1" s="173"/>
      <c r="FTP1" s="173"/>
      <c r="FTQ1" s="173"/>
      <c r="FTR1" s="173"/>
      <c r="FTS1" s="173"/>
      <c r="FTT1" s="173"/>
      <c r="FTU1" s="173"/>
      <c r="FTV1" s="173"/>
      <c r="FTW1" s="173"/>
      <c r="FTX1" s="173"/>
      <c r="FTY1" s="173"/>
      <c r="FTZ1" s="173"/>
      <c r="FUA1" s="173"/>
      <c r="FUB1" s="173"/>
      <c r="FUC1" s="173"/>
      <c r="FUD1" s="173"/>
      <c r="FUE1" s="173"/>
      <c r="FUF1" s="173"/>
      <c r="FUG1" s="173"/>
      <c r="FUH1" s="173"/>
      <c r="FUI1" s="173"/>
      <c r="FUJ1" s="173"/>
      <c r="FUK1" s="173"/>
      <c r="FUL1" s="173"/>
      <c r="FUM1" s="173"/>
      <c r="FUN1" s="173"/>
      <c r="FUO1" s="173"/>
      <c r="FUP1" s="173"/>
      <c r="FUQ1" s="173"/>
      <c r="FUR1" s="173"/>
      <c r="FUS1" s="173"/>
      <c r="FUT1" s="173"/>
      <c r="FUU1" s="173"/>
      <c r="FUV1" s="173"/>
      <c r="FUW1" s="173"/>
      <c r="FUX1" s="173"/>
      <c r="FUY1" s="173"/>
      <c r="FUZ1" s="173"/>
      <c r="FVA1" s="173"/>
      <c r="FVB1" s="173"/>
      <c r="FVC1" s="173"/>
      <c r="FVD1" s="173"/>
      <c r="FVE1" s="173"/>
      <c r="FVF1" s="173"/>
      <c r="FVG1" s="173"/>
      <c r="FVH1" s="173"/>
      <c r="FVI1" s="173"/>
      <c r="FVJ1" s="173"/>
      <c r="FVK1" s="173"/>
      <c r="FVL1" s="173"/>
      <c r="FVM1" s="173"/>
      <c r="FVN1" s="173"/>
      <c r="FVO1" s="173"/>
      <c r="FVP1" s="173"/>
      <c r="FVQ1" s="173"/>
      <c r="FVR1" s="173"/>
      <c r="FVS1" s="173"/>
      <c r="FVT1" s="173"/>
      <c r="FVU1" s="173"/>
      <c r="FVV1" s="173"/>
      <c r="FVW1" s="173"/>
      <c r="FVX1" s="173"/>
      <c r="FVY1" s="173"/>
      <c r="FVZ1" s="173"/>
      <c r="FWA1" s="173"/>
      <c r="FWB1" s="173"/>
      <c r="FWC1" s="173"/>
      <c r="FWD1" s="173"/>
      <c r="FWE1" s="173"/>
      <c r="FWF1" s="173"/>
      <c r="FWG1" s="173"/>
      <c r="FWH1" s="173"/>
      <c r="FWI1" s="173"/>
      <c r="FWJ1" s="173"/>
      <c r="FWK1" s="173"/>
      <c r="FWL1" s="173"/>
      <c r="FWM1" s="173"/>
      <c r="FWN1" s="173"/>
      <c r="FWO1" s="173"/>
      <c r="FWP1" s="173"/>
      <c r="FWQ1" s="173"/>
      <c r="FWR1" s="173"/>
      <c r="FWS1" s="173"/>
      <c r="FWT1" s="173"/>
      <c r="FWU1" s="173"/>
      <c r="FWV1" s="173"/>
      <c r="FWW1" s="173"/>
      <c r="FWX1" s="173"/>
      <c r="FWY1" s="173"/>
      <c r="FWZ1" s="173"/>
      <c r="FXA1" s="173"/>
      <c r="FXB1" s="173"/>
      <c r="FXC1" s="173"/>
      <c r="FXD1" s="173"/>
      <c r="FXE1" s="173"/>
      <c r="FXF1" s="173"/>
      <c r="FXG1" s="173"/>
      <c r="FXH1" s="173"/>
      <c r="FXI1" s="173"/>
      <c r="FXJ1" s="173"/>
      <c r="FXK1" s="173"/>
      <c r="FXL1" s="173"/>
      <c r="FXM1" s="173"/>
      <c r="FXN1" s="173"/>
      <c r="FXO1" s="173"/>
      <c r="FXP1" s="173"/>
      <c r="FXQ1" s="173"/>
      <c r="FXR1" s="173"/>
      <c r="FXS1" s="173"/>
      <c r="FXT1" s="173"/>
      <c r="FXU1" s="173"/>
      <c r="FXV1" s="173"/>
      <c r="FXW1" s="173"/>
      <c r="FXX1" s="173"/>
      <c r="FXY1" s="173"/>
      <c r="FXZ1" s="173"/>
      <c r="FYA1" s="173"/>
      <c r="FYB1" s="173"/>
      <c r="FYC1" s="173"/>
      <c r="FYD1" s="173"/>
      <c r="FYE1" s="173"/>
      <c r="FYF1" s="173"/>
      <c r="FYG1" s="173"/>
      <c r="FYH1" s="173"/>
      <c r="FYI1" s="173"/>
      <c r="FYJ1" s="173"/>
      <c r="FYK1" s="173"/>
      <c r="FYL1" s="173"/>
      <c r="FYM1" s="173"/>
      <c r="FYN1" s="173"/>
      <c r="FYO1" s="173"/>
      <c r="FYP1" s="173"/>
      <c r="FYQ1" s="173"/>
      <c r="FYR1" s="173"/>
      <c r="FYS1" s="173"/>
      <c r="FYT1" s="173"/>
      <c r="FYU1" s="173"/>
      <c r="FYV1" s="173"/>
      <c r="FYW1" s="173"/>
      <c r="FYX1" s="173"/>
      <c r="FYY1" s="173"/>
      <c r="FYZ1" s="173"/>
      <c r="FZA1" s="173"/>
      <c r="FZB1" s="173"/>
      <c r="FZC1" s="173"/>
      <c r="FZD1" s="173"/>
      <c r="FZE1" s="173"/>
      <c r="FZF1" s="173"/>
      <c r="FZG1" s="173"/>
      <c r="FZH1" s="173"/>
      <c r="FZI1" s="173"/>
      <c r="FZJ1" s="173"/>
      <c r="FZK1" s="173"/>
      <c r="FZL1" s="173"/>
      <c r="FZM1" s="173"/>
      <c r="FZN1" s="173"/>
      <c r="FZO1" s="173"/>
      <c r="FZP1" s="173"/>
      <c r="FZQ1" s="173"/>
      <c r="FZR1" s="173"/>
      <c r="FZS1" s="173"/>
      <c r="FZT1" s="173"/>
      <c r="FZU1" s="173"/>
      <c r="FZV1" s="173"/>
      <c r="FZW1" s="173"/>
      <c r="FZX1" s="173"/>
      <c r="FZY1" s="173"/>
      <c r="FZZ1" s="173"/>
      <c r="GAA1" s="173"/>
      <c r="GAB1" s="173"/>
      <c r="GAC1" s="173"/>
      <c r="GAD1" s="173"/>
      <c r="GAE1" s="173"/>
      <c r="GAF1" s="173"/>
      <c r="GAG1" s="173"/>
      <c r="GAH1" s="173"/>
      <c r="GAI1" s="173"/>
      <c r="GAJ1" s="173"/>
      <c r="GAK1" s="173"/>
      <c r="GAL1" s="173"/>
      <c r="GAM1" s="173"/>
      <c r="GAN1" s="173"/>
      <c r="GAO1" s="173"/>
      <c r="GAP1" s="173"/>
      <c r="GAQ1" s="173"/>
      <c r="GAR1" s="173"/>
      <c r="GAS1" s="173"/>
      <c r="GAT1" s="173"/>
      <c r="GAU1" s="173"/>
      <c r="GAV1" s="173"/>
      <c r="GAW1" s="173"/>
      <c r="GAX1" s="173"/>
      <c r="GAY1" s="173"/>
      <c r="GAZ1" s="173"/>
      <c r="GBA1" s="173"/>
      <c r="GBB1" s="173"/>
      <c r="GBC1" s="173"/>
      <c r="GBD1" s="173"/>
      <c r="GBE1" s="173"/>
      <c r="GBF1" s="173"/>
      <c r="GBG1" s="173"/>
      <c r="GBH1" s="173"/>
      <c r="GBI1" s="173"/>
      <c r="GBJ1" s="173"/>
      <c r="GBK1" s="173"/>
      <c r="GBL1" s="173"/>
      <c r="GBM1" s="173"/>
      <c r="GBN1" s="173"/>
      <c r="GBO1" s="173"/>
      <c r="GBP1" s="173"/>
      <c r="GBQ1" s="173"/>
      <c r="GBR1" s="173"/>
      <c r="GBS1" s="173"/>
      <c r="GBT1" s="173"/>
      <c r="GBU1" s="173"/>
      <c r="GBV1" s="173"/>
      <c r="GBW1" s="173"/>
      <c r="GBX1" s="173"/>
      <c r="GBY1" s="173"/>
      <c r="GBZ1" s="173"/>
      <c r="GCA1" s="173"/>
      <c r="GCB1" s="173"/>
      <c r="GCC1" s="173"/>
      <c r="GCD1" s="173"/>
      <c r="GCE1" s="173"/>
      <c r="GCF1" s="173"/>
      <c r="GCG1" s="173"/>
      <c r="GCH1" s="173"/>
      <c r="GCI1" s="173"/>
      <c r="GCJ1" s="173"/>
      <c r="GCK1" s="173"/>
      <c r="GCL1" s="173"/>
      <c r="GCM1" s="173"/>
      <c r="GCN1" s="173"/>
      <c r="GCO1" s="173"/>
      <c r="GCP1" s="173"/>
      <c r="GCQ1" s="173"/>
      <c r="GCR1" s="173"/>
      <c r="GCS1" s="173"/>
      <c r="GCT1" s="173"/>
      <c r="GCU1" s="173"/>
      <c r="GCV1" s="173"/>
      <c r="GCW1" s="173"/>
      <c r="GCX1" s="173"/>
      <c r="GCY1" s="173"/>
      <c r="GCZ1" s="173"/>
      <c r="GDA1" s="173"/>
      <c r="GDB1" s="173"/>
      <c r="GDC1" s="173"/>
      <c r="GDD1" s="173"/>
      <c r="GDE1" s="173"/>
      <c r="GDF1" s="173"/>
      <c r="GDG1" s="173"/>
      <c r="GDH1" s="173"/>
      <c r="GDI1" s="173"/>
      <c r="GDJ1" s="173"/>
      <c r="GDK1" s="173"/>
      <c r="GDL1" s="173"/>
      <c r="GDM1" s="173"/>
      <c r="GDN1" s="173"/>
      <c r="GDO1" s="173"/>
      <c r="GDP1" s="173"/>
      <c r="GDQ1" s="173"/>
      <c r="GDR1" s="173"/>
      <c r="GDS1" s="173"/>
      <c r="GDT1" s="173"/>
      <c r="GDU1" s="173"/>
      <c r="GDV1" s="173"/>
      <c r="GDW1" s="173"/>
      <c r="GDX1" s="173"/>
      <c r="GDY1" s="173"/>
      <c r="GDZ1" s="173"/>
      <c r="GEA1" s="173"/>
      <c r="GEB1" s="173"/>
      <c r="GEC1" s="173"/>
      <c r="GED1" s="173"/>
      <c r="GEE1" s="173"/>
      <c r="GEF1" s="173"/>
      <c r="GEG1" s="173"/>
      <c r="GEH1" s="173"/>
      <c r="GEI1" s="173"/>
      <c r="GEJ1" s="173"/>
      <c r="GEK1" s="173"/>
      <c r="GEL1" s="173"/>
      <c r="GEM1" s="173"/>
      <c r="GEN1" s="173"/>
      <c r="GEO1" s="173"/>
      <c r="GEP1" s="173"/>
      <c r="GEQ1" s="173"/>
      <c r="GER1" s="173"/>
      <c r="GES1" s="173"/>
      <c r="GET1" s="173"/>
      <c r="GEU1" s="173"/>
      <c r="GEV1" s="173"/>
      <c r="GEW1" s="173"/>
      <c r="GEX1" s="173"/>
      <c r="GEY1" s="173"/>
      <c r="GEZ1" s="173"/>
      <c r="GFA1" s="173"/>
      <c r="GFB1" s="173"/>
      <c r="GFC1" s="173"/>
      <c r="GFD1" s="173"/>
      <c r="GFE1" s="173"/>
      <c r="GFF1" s="173"/>
      <c r="GFG1" s="173"/>
      <c r="GFH1" s="173"/>
      <c r="GFI1" s="173"/>
      <c r="GFJ1" s="173"/>
      <c r="GFK1" s="173"/>
      <c r="GFL1" s="173"/>
      <c r="GFM1" s="173"/>
      <c r="GFN1" s="173"/>
      <c r="GFO1" s="173"/>
      <c r="GFP1" s="173"/>
      <c r="GFQ1" s="173"/>
      <c r="GFR1" s="173"/>
      <c r="GFS1" s="173"/>
      <c r="GFT1" s="173"/>
      <c r="GFU1" s="173"/>
      <c r="GFV1" s="173"/>
      <c r="GFW1" s="173"/>
      <c r="GFX1" s="173"/>
      <c r="GFY1" s="173"/>
      <c r="GFZ1" s="173"/>
      <c r="GGA1" s="173"/>
      <c r="GGB1" s="173"/>
      <c r="GGC1" s="173"/>
      <c r="GGD1" s="173"/>
      <c r="GGE1" s="173"/>
      <c r="GGF1" s="173"/>
      <c r="GGG1" s="173"/>
      <c r="GGH1" s="173"/>
      <c r="GGI1" s="173"/>
      <c r="GGJ1" s="173"/>
      <c r="GGK1" s="173"/>
      <c r="GGL1" s="173"/>
      <c r="GGM1" s="173"/>
      <c r="GGN1" s="173"/>
      <c r="GGO1" s="173"/>
      <c r="GGP1" s="173"/>
      <c r="GGQ1" s="173"/>
      <c r="GGR1" s="173"/>
      <c r="GGS1" s="173"/>
      <c r="GGT1" s="173"/>
      <c r="GGU1" s="173"/>
      <c r="GGV1" s="173"/>
      <c r="GGW1" s="173"/>
      <c r="GGX1" s="173"/>
      <c r="GGY1" s="173"/>
      <c r="GGZ1" s="173"/>
      <c r="GHA1" s="173"/>
      <c r="GHB1" s="173"/>
      <c r="GHC1" s="173"/>
      <c r="GHD1" s="173"/>
      <c r="GHE1" s="173"/>
      <c r="GHF1" s="173"/>
      <c r="GHG1" s="173"/>
      <c r="GHH1" s="173"/>
      <c r="GHI1" s="173"/>
      <c r="GHJ1" s="173"/>
      <c r="GHK1" s="173"/>
      <c r="GHL1" s="173"/>
      <c r="GHM1" s="173"/>
      <c r="GHN1" s="173"/>
      <c r="GHO1" s="173"/>
      <c r="GHP1" s="173"/>
      <c r="GHQ1" s="173"/>
      <c r="GHR1" s="173"/>
      <c r="GHS1" s="173"/>
      <c r="GHT1" s="173"/>
      <c r="GHU1" s="173"/>
      <c r="GHV1" s="173"/>
      <c r="GHW1" s="173"/>
      <c r="GHX1" s="173"/>
      <c r="GHY1" s="173"/>
      <c r="GHZ1" s="173"/>
      <c r="GIA1" s="173"/>
      <c r="GIB1" s="173"/>
      <c r="GIC1" s="173"/>
      <c r="GID1" s="173"/>
      <c r="GIE1" s="173"/>
      <c r="GIF1" s="173"/>
      <c r="GIG1" s="173"/>
      <c r="GIH1" s="173"/>
      <c r="GII1" s="173"/>
      <c r="GIJ1" s="173"/>
      <c r="GIK1" s="173"/>
      <c r="GIL1" s="173"/>
      <c r="GIM1" s="173"/>
      <c r="GIN1" s="173"/>
      <c r="GIO1" s="173"/>
      <c r="GIP1" s="173"/>
      <c r="GIQ1" s="173"/>
      <c r="GIR1" s="173"/>
      <c r="GIS1" s="173"/>
      <c r="GIT1" s="173"/>
      <c r="GIU1" s="173"/>
      <c r="GIV1" s="173"/>
      <c r="GIW1" s="173"/>
      <c r="GIX1" s="173"/>
      <c r="GIY1" s="173"/>
      <c r="GIZ1" s="173"/>
      <c r="GJA1" s="173"/>
      <c r="GJB1" s="173"/>
      <c r="GJC1" s="173"/>
      <c r="GJD1" s="173"/>
      <c r="GJE1" s="173"/>
      <c r="GJF1" s="173"/>
      <c r="GJG1" s="173"/>
      <c r="GJH1" s="173"/>
      <c r="GJI1" s="173"/>
      <c r="GJJ1" s="173"/>
      <c r="GJK1" s="173"/>
      <c r="GJL1" s="173"/>
      <c r="GJM1" s="173"/>
      <c r="GJN1" s="173"/>
      <c r="GJO1" s="173"/>
      <c r="GJP1" s="173"/>
      <c r="GJQ1" s="173"/>
      <c r="GJR1" s="173"/>
      <c r="GJS1" s="173"/>
      <c r="GJT1" s="173"/>
      <c r="GJU1" s="173"/>
      <c r="GJV1" s="173"/>
      <c r="GJW1" s="173"/>
      <c r="GJX1" s="173"/>
      <c r="GJY1" s="173"/>
      <c r="GJZ1" s="173"/>
      <c r="GKA1" s="173"/>
      <c r="GKB1" s="173"/>
      <c r="GKC1" s="173"/>
      <c r="GKD1" s="173"/>
      <c r="GKE1" s="173"/>
      <c r="GKF1" s="173"/>
      <c r="GKG1" s="173"/>
      <c r="GKH1" s="173"/>
      <c r="GKI1" s="173"/>
      <c r="GKJ1" s="173"/>
      <c r="GKK1" s="173"/>
      <c r="GKL1" s="173"/>
      <c r="GKM1" s="173"/>
      <c r="GKN1" s="173"/>
      <c r="GKO1" s="173"/>
      <c r="GKP1" s="173"/>
      <c r="GKQ1" s="173"/>
      <c r="GKR1" s="173"/>
      <c r="GKS1" s="173"/>
      <c r="GKT1" s="173"/>
      <c r="GKU1" s="173"/>
      <c r="GKV1" s="173"/>
      <c r="GKW1" s="173"/>
      <c r="GKX1" s="173"/>
      <c r="GKY1" s="173"/>
      <c r="GKZ1" s="173"/>
      <c r="GLA1" s="173"/>
      <c r="GLB1" s="173"/>
      <c r="GLC1" s="173"/>
      <c r="GLD1" s="173"/>
      <c r="GLE1" s="173"/>
      <c r="GLF1" s="173"/>
      <c r="GLG1" s="173"/>
      <c r="GLH1" s="173"/>
      <c r="GLI1" s="173"/>
      <c r="GLJ1" s="173"/>
      <c r="GLK1" s="173"/>
      <c r="GLL1" s="173"/>
      <c r="GLM1" s="173"/>
      <c r="GLN1" s="173"/>
      <c r="GLO1" s="173"/>
      <c r="GLP1" s="173"/>
      <c r="GLQ1" s="173"/>
      <c r="GLR1" s="173"/>
      <c r="GLS1" s="173"/>
      <c r="GLT1" s="173"/>
      <c r="GLU1" s="173"/>
      <c r="GLV1" s="173"/>
      <c r="GLW1" s="173"/>
      <c r="GLX1" s="173"/>
      <c r="GLY1" s="173"/>
      <c r="GLZ1" s="173"/>
      <c r="GMA1" s="173"/>
      <c r="GMB1" s="173"/>
      <c r="GMC1" s="173"/>
      <c r="GMD1" s="173"/>
      <c r="GME1" s="173"/>
      <c r="GMF1" s="173"/>
      <c r="GMG1" s="173"/>
      <c r="GMH1" s="173"/>
      <c r="GMI1" s="173"/>
      <c r="GMJ1" s="173"/>
      <c r="GMK1" s="173"/>
      <c r="GML1" s="173"/>
      <c r="GMM1" s="173"/>
      <c r="GMN1" s="173"/>
      <c r="GMO1" s="173"/>
      <c r="GMP1" s="173"/>
      <c r="GMQ1" s="173"/>
      <c r="GMR1" s="173"/>
      <c r="GMS1" s="173"/>
      <c r="GMT1" s="173"/>
      <c r="GMU1" s="173"/>
      <c r="GMV1" s="173"/>
      <c r="GMW1" s="173"/>
      <c r="GMX1" s="173"/>
      <c r="GMY1" s="173"/>
      <c r="GMZ1" s="173"/>
      <c r="GNA1" s="173"/>
      <c r="GNB1" s="173"/>
      <c r="GNC1" s="173"/>
      <c r="GND1" s="173"/>
      <c r="GNE1" s="173"/>
      <c r="GNF1" s="173"/>
      <c r="GNG1" s="173"/>
      <c r="GNH1" s="173"/>
      <c r="GNI1" s="173"/>
      <c r="GNJ1" s="173"/>
      <c r="GNK1" s="173"/>
      <c r="GNL1" s="173"/>
      <c r="GNM1" s="173"/>
      <c r="GNN1" s="173"/>
      <c r="GNO1" s="173"/>
      <c r="GNP1" s="173"/>
      <c r="GNQ1" s="173"/>
      <c r="GNR1" s="173"/>
      <c r="GNS1" s="173"/>
      <c r="GNT1" s="173"/>
      <c r="GNU1" s="173"/>
      <c r="GNV1" s="173"/>
      <c r="GNW1" s="173"/>
      <c r="GNX1" s="173"/>
      <c r="GNY1" s="173"/>
      <c r="GNZ1" s="173"/>
      <c r="GOA1" s="173"/>
      <c r="GOB1" s="173"/>
      <c r="GOC1" s="173"/>
      <c r="GOD1" s="173"/>
      <c r="GOE1" s="173"/>
      <c r="GOF1" s="173"/>
      <c r="GOG1" s="173"/>
      <c r="GOH1" s="173"/>
      <c r="GOI1" s="173"/>
      <c r="GOJ1" s="173"/>
      <c r="GOK1" s="173"/>
      <c r="GOL1" s="173"/>
      <c r="GOM1" s="173"/>
      <c r="GON1" s="173"/>
      <c r="GOO1" s="173"/>
      <c r="GOP1" s="173"/>
      <c r="GOQ1" s="173"/>
      <c r="GOR1" s="173"/>
      <c r="GOS1" s="173"/>
      <c r="GOT1" s="173"/>
      <c r="GOU1" s="173"/>
      <c r="GOV1" s="173"/>
      <c r="GOW1" s="173"/>
      <c r="GOX1" s="173"/>
      <c r="GOY1" s="173"/>
      <c r="GOZ1" s="173"/>
      <c r="GPA1" s="173"/>
      <c r="GPB1" s="173"/>
      <c r="GPC1" s="173"/>
      <c r="GPD1" s="173"/>
      <c r="GPE1" s="173"/>
      <c r="GPF1" s="173"/>
      <c r="GPG1" s="173"/>
      <c r="GPH1" s="173"/>
      <c r="GPI1" s="173"/>
      <c r="GPJ1" s="173"/>
      <c r="GPK1" s="173"/>
      <c r="GPL1" s="173"/>
      <c r="GPM1" s="173"/>
      <c r="GPN1" s="173"/>
      <c r="GPO1" s="173"/>
      <c r="GPP1" s="173"/>
      <c r="GPQ1" s="173"/>
      <c r="GPR1" s="173"/>
      <c r="GPS1" s="173"/>
      <c r="GPT1" s="173"/>
      <c r="GPU1" s="173"/>
      <c r="GPV1" s="173"/>
      <c r="GPW1" s="173"/>
      <c r="GPX1" s="173"/>
      <c r="GPY1" s="173"/>
      <c r="GPZ1" s="173"/>
      <c r="GQA1" s="173"/>
      <c r="GQB1" s="173"/>
      <c r="GQC1" s="173"/>
      <c r="GQD1" s="173"/>
      <c r="GQE1" s="173"/>
      <c r="GQF1" s="173"/>
      <c r="GQG1" s="173"/>
      <c r="GQH1" s="173"/>
      <c r="GQI1" s="173"/>
      <c r="GQJ1" s="173"/>
      <c r="GQK1" s="173"/>
      <c r="GQL1" s="173"/>
      <c r="GQM1" s="173"/>
      <c r="GQN1" s="173"/>
      <c r="GQO1" s="173"/>
      <c r="GQP1" s="173"/>
      <c r="GQQ1" s="173"/>
      <c r="GQR1" s="173"/>
      <c r="GQS1" s="173"/>
      <c r="GQT1" s="173"/>
      <c r="GQU1" s="173"/>
      <c r="GQV1" s="173"/>
      <c r="GQW1" s="173"/>
      <c r="GQX1" s="173"/>
      <c r="GQY1" s="173"/>
      <c r="GQZ1" s="173"/>
      <c r="GRA1" s="173"/>
      <c r="GRB1" s="173"/>
      <c r="GRC1" s="173"/>
      <c r="GRD1" s="173"/>
      <c r="GRE1" s="173"/>
      <c r="GRF1" s="173"/>
      <c r="GRG1" s="173"/>
      <c r="GRH1" s="173"/>
      <c r="GRI1" s="173"/>
      <c r="GRJ1" s="173"/>
      <c r="GRK1" s="173"/>
      <c r="GRL1" s="173"/>
      <c r="GRM1" s="173"/>
      <c r="GRN1" s="173"/>
      <c r="GRO1" s="173"/>
      <c r="GRP1" s="173"/>
      <c r="GRQ1" s="173"/>
      <c r="GRR1" s="173"/>
      <c r="GRS1" s="173"/>
      <c r="GRT1" s="173"/>
      <c r="GRU1" s="173"/>
      <c r="GRV1" s="173"/>
      <c r="GRW1" s="173"/>
      <c r="GRX1" s="173"/>
      <c r="GRY1" s="173"/>
      <c r="GRZ1" s="173"/>
      <c r="GSA1" s="173"/>
      <c r="GSB1" s="173"/>
      <c r="GSC1" s="173"/>
      <c r="GSD1" s="173"/>
      <c r="GSE1" s="173"/>
      <c r="GSF1" s="173"/>
      <c r="GSG1" s="173"/>
      <c r="GSH1" s="173"/>
      <c r="GSI1" s="173"/>
      <c r="GSJ1" s="173"/>
      <c r="GSK1" s="173"/>
      <c r="GSL1" s="173"/>
      <c r="GSM1" s="173"/>
      <c r="GSN1" s="173"/>
      <c r="GSO1" s="173"/>
      <c r="GSP1" s="173"/>
      <c r="GSQ1" s="173"/>
      <c r="GSR1" s="173"/>
      <c r="GSS1" s="173"/>
      <c r="GST1" s="173"/>
      <c r="GSU1" s="173"/>
      <c r="GSV1" s="173"/>
      <c r="GSW1" s="173"/>
      <c r="GSX1" s="173"/>
      <c r="GSY1" s="173"/>
      <c r="GSZ1" s="173"/>
      <c r="GTA1" s="173"/>
      <c r="GTB1" s="173"/>
      <c r="GTC1" s="173"/>
      <c r="GTD1" s="173"/>
      <c r="GTE1" s="173"/>
      <c r="GTF1" s="173"/>
      <c r="GTG1" s="173"/>
      <c r="GTH1" s="173"/>
      <c r="GTI1" s="173"/>
      <c r="GTJ1" s="173"/>
      <c r="GTK1" s="173"/>
      <c r="GTL1" s="173"/>
      <c r="GTM1" s="173"/>
      <c r="GTN1" s="173"/>
      <c r="GTO1" s="173"/>
      <c r="GTP1" s="173"/>
      <c r="GTQ1" s="173"/>
      <c r="GTR1" s="173"/>
      <c r="GTS1" s="173"/>
      <c r="GTT1" s="173"/>
      <c r="GTU1" s="173"/>
      <c r="GTV1" s="173"/>
      <c r="GTW1" s="173"/>
      <c r="GTX1" s="173"/>
      <c r="GTY1" s="173"/>
      <c r="GTZ1" s="173"/>
      <c r="GUA1" s="173"/>
      <c r="GUB1" s="173"/>
      <c r="GUC1" s="173"/>
      <c r="GUD1" s="173"/>
      <c r="GUE1" s="173"/>
      <c r="GUF1" s="173"/>
      <c r="GUG1" s="173"/>
      <c r="GUH1" s="173"/>
      <c r="GUI1" s="173"/>
      <c r="GUJ1" s="173"/>
      <c r="GUK1" s="173"/>
      <c r="GUL1" s="173"/>
      <c r="GUM1" s="173"/>
      <c r="GUN1" s="173"/>
      <c r="GUO1" s="173"/>
      <c r="GUP1" s="173"/>
      <c r="GUQ1" s="173"/>
      <c r="GUR1" s="173"/>
      <c r="GUS1" s="173"/>
      <c r="GUT1" s="173"/>
      <c r="GUU1" s="173"/>
      <c r="GUV1" s="173"/>
      <c r="GUW1" s="173"/>
      <c r="GUX1" s="173"/>
      <c r="GUY1" s="173"/>
      <c r="GUZ1" s="173"/>
      <c r="GVA1" s="173"/>
      <c r="GVB1" s="173"/>
      <c r="GVC1" s="173"/>
      <c r="GVD1" s="173"/>
      <c r="GVE1" s="173"/>
      <c r="GVF1" s="173"/>
      <c r="GVG1" s="173"/>
      <c r="GVH1" s="173"/>
      <c r="GVI1" s="173"/>
      <c r="GVJ1" s="173"/>
      <c r="GVK1" s="173"/>
      <c r="GVL1" s="173"/>
      <c r="GVM1" s="173"/>
      <c r="GVN1" s="173"/>
      <c r="GVO1" s="173"/>
      <c r="GVP1" s="173"/>
      <c r="GVQ1" s="173"/>
      <c r="GVR1" s="173"/>
      <c r="GVS1" s="173"/>
      <c r="GVT1" s="173"/>
      <c r="GVU1" s="173"/>
      <c r="GVV1" s="173"/>
      <c r="GVW1" s="173"/>
      <c r="GVX1" s="173"/>
      <c r="GVY1" s="173"/>
      <c r="GVZ1" s="173"/>
      <c r="GWA1" s="173"/>
      <c r="GWB1" s="173"/>
      <c r="GWC1" s="173"/>
      <c r="GWD1" s="173"/>
      <c r="GWE1" s="173"/>
      <c r="GWF1" s="173"/>
      <c r="GWG1" s="173"/>
      <c r="GWH1" s="173"/>
      <c r="GWI1" s="173"/>
      <c r="GWJ1" s="173"/>
      <c r="GWK1" s="173"/>
      <c r="GWL1" s="173"/>
      <c r="GWM1" s="173"/>
      <c r="GWN1" s="173"/>
      <c r="GWO1" s="173"/>
      <c r="GWP1" s="173"/>
      <c r="GWQ1" s="173"/>
      <c r="GWR1" s="173"/>
      <c r="GWS1" s="173"/>
      <c r="GWT1" s="173"/>
      <c r="GWU1" s="173"/>
      <c r="GWV1" s="173"/>
      <c r="GWW1" s="173"/>
      <c r="GWX1" s="173"/>
      <c r="GWY1" s="173"/>
      <c r="GWZ1" s="173"/>
      <c r="GXA1" s="173"/>
      <c r="GXB1" s="173"/>
      <c r="GXC1" s="173"/>
      <c r="GXD1" s="173"/>
      <c r="GXE1" s="173"/>
      <c r="GXF1" s="173"/>
      <c r="GXG1" s="173"/>
      <c r="GXH1" s="173"/>
      <c r="GXI1" s="173"/>
      <c r="GXJ1" s="173"/>
      <c r="GXK1" s="173"/>
      <c r="GXL1" s="173"/>
      <c r="GXM1" s="173"/>
      <c r="GXN1" s="173"/>
      <c r="GXO1" s="173"/>
      <c r="GXP1" s="173"/>
      <c r="GXQ1" s="173"/>
      <c r="GXR1" s="173"/>
      <c r="GXS1" s="173"/>
      <c r="GXT1" s="173"/>
      <c r="GXU1" s="173"/>
      <c r="GXV1" s="173"/>
      <c r="GXW1" s="173"/>
      <c r="GXX1" s="173"/>
      <c r="GXY1" s="173"/>
      <c r="GXZ1" s="173"/>
      <c r="GYA1" s="173"/>
      <c r="GYB1" s="173"/>
      <c r="GYC1" s="173"/>
      <c r="GYD1" s="173"/>
      <c r="GYE1" s="173"/>
      <c r="GYF1" s="173"/>
      <c r="GYG1" s="173"/>
      <c r="GYH1" s="173"/>
      <c r="GYI1" s="173"/>
      <c r="GYJ1" s="173"/>
      <c r="GYK1" s="173"/>
      <c r="GYL1" s="173"/>
      <c r="GYM1" s="173"/>
      <c r="GYN1" s="173"/>
      <c r="GYO1" s="173"/>
      <c r="GYP1" s="173"/>
      <c r="GYQ1" s="173"/>
      <c r="GYR1" s="173"/>
      <c r="GYS1" s="173"/>
      <c r="GYT1" s="173"/>
      <c r="GYU1" s="173"/>
      <c r="GYV1" s="173"/>
      <c r="GYW1" s="173"/>
      <c r="GYX1" s="173"/>
      <c r="GYY1" s="173"/>
      <c r="GYZ1" s="173"/>
      <c r="GZA1" s="173"/>
      <c r="GZB1" s="173"/>
      <c r="GZC1" s="173"/>
      <c r="GZD1" s="173"/>
      <c r="GZE1" s="173"/>
      <c r="GZF1" s="173"/>
      <c r="GZG1" s="173"/>
      <c r="GZH1" s="173"/>
      <c r="GZI1" s="173"/>
      <c r="GZJ1" s="173"/>
      <c r="GZK1" s="173"/>
      <c r="GZL1" s="173"/>
      <c r="GZM1" s="173"/>
      <c r="GZN1" s="173"/>
      <c r="GZO1" s="173"/>
      <c r="GZP1" s="173"/>
      <c r="GZQ1" s="173"/>
      <c r="GZR1" s="173"/>
      <c r="GZS1" s="173"/>
      <c r="GZT1" s="173"/>
      <c r="GZU1" s="173"/>
      <c r="GZV1" s="173"/>
      <c r="GZW1" s="173"/>
      <c r="GZX1" s="173"/>
      <c r="GZY1" s="173"/>
      <c r="GZZ1" s="173"/>
      <c r="HAA1" s="173"/>
      <c r="HAB1" s="173"/>
      <c r="HAC1" s="173"/>
      <c r="HAD1" s="173"/>
      <c r="HAE1" s="173"/>
      <c r="HAF1" s="173"/>
      <c r="HAG1" s="173"/>
      <c r="HAH1" s="173"/>
      <c r="HAI1" s="173"/>
      <c r="HAJ1" s="173"/>
      <c r="HAK1" s="173"/>
      <c r="HAL1" s="173"/>
      <c r="HAM1" s="173"/>
      <c r="HAN1" s="173"/>
      <c r="HAO1" s="173"/>
      <c r="HAP1" s="173"/>
      <c r="HAQ1" s="173"/>
      <c r="HAR1" s="173"/>
      <c r="HAS1" s="173"/>
      <c r="HAT1" s="173"/>
      <c r="HAU1" s="173"/>
      <c r="HAV1" s="173"/>
      <c r="HAW1" s="173"/>
      <c r="HAX1" s="173"/>
      <c r="HAY1" s="173"/>
      <c r="HAZ1" s="173"/>
      <c r="HBA1" s="173"/>
      <c r="HBB1" s="173"/>
      <c r="HBC1" s="173"/>
      <c r="HBD1" s="173"/>
      <c r="HBE1" s="173"/>
      <c r="HBF1" s="173"/>
      <c r="HBG1" s="173"/>
      <c r="HBH1" s="173"/>
      <c r="HBI1" s="173"/>
      <c r="HBJ1" s="173"/>
      <c r="HBK1" s="173"/>
      <c r="HBL1" s="173"/>
      <c r="HBM1" s="173"/>
      <c r="HBN1" s="173"/>
      <c r="HBO1" s="173"/>
      <c r="HBP1" s="173"/>
      <c r="HBQ1" s="173"/>
      <c r="HBR1" s="173"/>
      <c r="HBS1" s="173"/>
      <c r="HBT1" s="173"/>
      <c r="HBU1" s="173"/>
      <c r="HBV1" s="173"/>
      <c r="HBW1" s="173"/>
      <c r="HBX1" s="173"/>
      <c r="HBY1" s="173"/>
      <c r="HBZ1" s="173"/>
      <c r="HCA1" s="173"/>
      <c r="HCB1" s="173"/>
      <c r="HCC1" s="173"/>
      <c r="HCD1" s="173"/>
      <c r="HCE1" s="173"/>
      <c r="HCF1" s="173"/>
      <c r="HCG1" s="173"/>
      <c r="HCH1" s="173"/>
      <c r="HCI1" s="173"/>
      <c r="HCJ1" s="173"/>
      <c r="HCK1" s="173"/>
      <c r="HCL1" s="173"/>
      <c r="HCM1" s="173"/>
      <c r="HCN1" s="173"/>
      <c r="HCO1" s="173"/>
      <c r="HCP1" s="173"/>
      <c r="HCQ1" s="173"/>
      <c r="HCR1" s="173"/>
      <c r="HCS1" s="173"/>
      <c r="HCT1" s="173"/>
      <c r="HCU1" s="173"/>
      <c r="HCV1" s="173"/>
      <c r="HCW1" s="173"/>
      <c r="HCX1" s="173"/>
      <c r="HCY1" s="173"/>
      <c r="HCZ1" s="173"/>
      <c r="HDA1" s="173"/>
      <c r="HDB1" s="173"/>
      <c r="HDC1" s="173"/>
      <c r="HDD1" s="173"/>
      <c r="HDE1" s="173"/>
      <c r="HDF1" s="173"/>
      <c r="HDG1" s="173"/>
      <c r="HDH1" s="173"/>
      <c r="HDI1" s="173"/>
      <c r="HDJ1" s="173"/>
      <c r="HDK1" s="173"/>
      <c r="HDL1" s="173"/>
      <c r="HDM1" s="173"/>
      <c r="HDN1" s="173"/>
      <c r="HDO1" s="173"/>
      <c r="HDP1" s="173"/>
      <c r="HDQ1" s="173"/>
      <c r="HDR1" s="173"/>
      <c r="HDS1" s="173"/>
      <c r="HDT1" s="173"/>
      <c r="HDU1" s="173"/>
      <c r="HDV1" s="173"/>
      <c r="HDW1" s="173"/>
      <c r="HDX1" s="173"/>
      <c r="HDY1" s="173"/>
      <c r="HDZ1" s="173"/>
      <c r="HEA1" s="173"/>
      <c r="HEB1" s="173"/>
      <c r="HEC1" s="173"/>
      <c r="HED1" s="173"/>
      <c r="HEE1" s="173"/>
      <c r="HEF1" s="173"/>
      <c r="HEG1" s="173"/>
      <c r="HEH1" s="173"/>
      <c r="HEI1" s="173"/>
      <c r="HEJ1" s="173"/>
      <c r="HEK1" s="173"/>
      <c r="HEL1" s="173"/>
      <c r="HEM1" s="173"/>
      <c r="HEN1" s="173"/>
      <c r="HEO1" s="173"/>
      <c r="HEP1" s="173"/>
      <c r="HEQ1" s="173"/>
      <c r="HER1" s="173"/>
      <c r="HES1" s="173"/>
      <c r="HET1" s="173"/>
      <c r="HEU1" s="173"/>
      <c r="HEV1" s="173"/>
      <c r="HEW1" s="173"/>
      <c r="HEX1" s="173"/>
      <c r="HEY1" s="173"/>
      <c r="HEZ1" s="173"/>
      <c r="HFA1" s="173"/>
      <c r="HFB1" s="173"/>
      <c r="HFC1" s="173"/>
      <c r="HFD1" s="173"/>
      <c r="HFE1" s="173"/>
      <c r="HFF1" s="173"/>
      <c r="HFG1" s="173"/>
      <c r="HFH1" s="173"/>
      <c r="HFI1" s="173"/>
      <c r="HFJ1" s="173"/>
      <c r="HFK1" s="173"/>
      <c r="HFL1" s="173"/>
      <c r="HFM1" s="173"/>
      <c r="HFN1" s="173"/>
      <c r="HFO1" s="173"/>
      <c r="HFP1" s="173"/>
      <c r="HFQ1" s="173"/>
      <c r="HFR1" s="173"/>
      <c r="HFS1" s="173"/>
      <c r="HFT1" s="173"/>
      <c r="HFU1" s="173"/>
      <c r="HFV1" s="173"/>
      <c r="HFW1" s="173"/>
      <c r="HFX1" s="173"/>
      <c r="HFY1" s="173"/>
      <c r="HFZ1" s="173"/>
      <c r="HGA1" s="173"/>
      <c r="HGB1" s="173"/>
      <c r="HGC1" s="173"/>
      <c r="HGD1" s="173"/>
      <c r="HGE1" s="173"/>
      <c r="HGF1" s="173"/>
      <c r="HGG1" s="173"/>
      <c r="HGH1" s="173"/>
      <c r="HGI1" s="173"/>
      <c r="HGJ1" s="173"/>
      <c r="HGK1" s="173"/>
      <c r="HGL1" s="173"/>
      <c r="HGM1" s="173"/>
      <c r="HGN1" s="173"/>
      <c r="HGO1" s="173"/>
      <c r="HGP1" s="173"/>
      <c r="HGQ1" s="173"/>
      <c r="HGR1" s="173"/>
      <c r="HGS1" s="173"/>
      <c r="HGT1" s="173"/>
      <c r="HGU1" s="173"/>
      <c r="HGV1" s="173"/>
      <c r="HGW1" s="173"/>
      <c r="HGX1" s="173"/>
      <c r="HGY1" s="173"/>
      <c r="HGZ1" s="173"/>
      <c r="HHA1" s="173"/>
      <c r="HHB1" s="173"/>
      <c r="HHC1" s="173"/>
      <c r="HHD1" s="173"/>
      <c r="HHE1" s="173"/>
      <c r="HHF1" s="173"/>
      <c r="HHG1" s="173"/>
      <c r="HHH1" s="173"/>
      <c r="HHI1" s="173"/>
      <c r="HHJ1" s="173"/>
      <c r="HHK1" s="173"/>
      <c r="HHL1" s="173"/>
      <c r="HHM1" s="173"/>
      <c r="HHN1" s="173"/>
      <c r="HHO1" s="173"/>
      <c r="HHP1" s="173"/>
      <c r="HHQ1" s="173"/>
      <c r="HHR1" s="173"/>
      <c r="HHS1" s="173"/>
      <c r="HHT1" s="173"/>
      <c r="HHU1" s="173"/>
      <c r="HHV1" s="173"/>
      <c r="HHW1" s="173"/>
      <c r="HHX1" s="173"/>
      <c r="HHY1" s="173"/>
      <c r="HHZ1" s="173"/>
      <c r="HIA1" s="173"/>
      <c r="HIB1" s="173"/>
      <c r="HIC1" s="173"/>
      <c r="HID1" s="173"/>
      <c r="HIE1" s="173"/>
      <c r="HIF1" s="173"/>
      <c r="HIG1" s="173"/>
      <c r="HIH1" s="173"/>
      <c r="HII1" s="173"/>
      <c r="HIJ1" s="173"/>
      <c r="HIK1" s="173"/>
      <c r="HIL1" s="173"/>
      <c r="HIM1" s="173"/>
      <c r="HIN1" s="173"/>
      <c r="HIO1" s="173"/>
      <c r="HIP1" s="173"/>
      <c r="HIQ1" s="173"/>
      <c r="HIR1" s="173"/>
      <c r="HIS1" s="173"/>
      <c r="HIT1" s="173"/>
      <c r="HIU1" s="173"/>
      <c r="HIV1" s="173"/>
      <c r="HIW1" s="173"/>
      <c r="HIX1" s="173"/>
      <c r="HIY1" s="173"/>
      <c r="HIZ1" s="173"/>
      <c r="HJA1" s="173"/>
      <c r="HJB1" s="173"/>
      <c r="HJC1" s="173"/>
      <c r="HJD1" s="173"/>
      <c r="HJE1" s="173"/>
      <c r="HJF1" s="173"/>
      <c r="HJG1" s="173"/>
      <c r="HJH1" s="173"/>
      <c r="HJI1" s="173"/>
      <c r="HJJ1" s="173"/>
      <c r="HJK1" s="173"/>
      <c r="HJL1" s="173"/>
      <c r="HJM1" s="173"/>
      <c r="HJN1" s="173"/>
      <c r="HJO1" s="173"/>
      <c r="HJP1" s="173"/>
      <c r="HJQ1" s="173"/>
      <c r="HJR1" s="173"/>
      <c r="HJS1" s="173"/>
      <c r="HJT1" s="173"/>
      <c r="HJU1" s="173"/>
      <c r="HJV1" s="173"/>
      <c r="HJW1" s="173"/>
      <c r="HJX1" s="173"/>
      <c r="HJY1" s="173"/>
      <c r="HJZ1" s="173"/>
      <c r="HKA1" s="173"/>
      <c r="HKB1" s="173"/>
      <c r="HKC1" s="173"/>
      <c r="HKD1" s="173"/>
      <c r="HKE1" s="173"/>
      <c r="HKF1" s="173"/>
      <c r="HKG1" s="173"/>
      <c r="HKH1" s="173"/>
      <c r="HKI1" s="173"/>
      <c r="HKJ1" s="173"/>
      <c r="HKK1" s="173"/>
      <c r="HKL1" s="173"/>
      <c r="HKM1" s="173"/>
      <c r="HKN1" s="173"/>
      <c r="HKO1" s="173"/>
      <c r="HKP1" s="173"/>
      <c r="HKQ1" s="173"/>
      <c r="HKR1" s="173"/>
      <c r="HKS1" s="173"/>
      <c r="HKT1" s="173"/>
      <c r="HKU1" s="173"/>
      <c r="HKV1" s="173"/>
      <c r="HKW1" s="173"/>
      <c r="HKX1" s="173"/>
      <c r="HKY1" s="173"/>
      <c r="HKZ1" s="173"/>
      <c r="HLA1" s="173"/>
      <c r="HLB1" s="173"/>
      <c r="HLC1" s="173"/>
      <c r="HLD1" s="173"/>
      <c r="HLE1" s="173"/>
      <c r="HLF1" s="173"/>
      <c r="HLG1" s="173"/>
      <c r="HLH1" s="173"/>
      <c r="HLI1" s="173"/>
      <c r="HLJ1" s="173"/>
      <c r="HLK1" s="173"/>
      <c r="HLL1" s="173"/>
      <c r="HLM1" s="173"/>
      <c r="HLN1" s="173"/>
      <c r="HLO1" s="173"/>
      <c r="HLP1" s="173"/>
      <c r="HLQ1" s="173"/>
      <c r="HLR1" s="173"/>
      <c r="HLS1" s="173"/>
      <c r="HLT1" s="173"/>
      <c r="HLU1" s="173"/>
      <c r="HLV1" s="173"/>
      <c r="HLW1" s="173"/>
      <c r="HLX1" s="173"/>
      <c r="HLY1" s="173"/>
      <c r="HLZ1" s="173"/>
      <c r="HMA1" s="173"/>
      <c r="HMB1" s="173"/>
      <c r="HMC1" s="173"/>
      <c r="HMD1" s="173"/>
      <c r="HME1" s="173"/>
      <c r="HMF1" s="173"/>
      <c r="HMG1" s="173"/>
      <c r="HMH1" s="173"/>
      <c r="HMI1" s="173"/>
      <c r="HMJ1" s="173"/>
      <c r="HMK1" s="173"/>
      <c r="HML1" s="173"/>
      <c r="HMM1" s="173"/>
      <c r="HMN1" s="173"/>
      <c r="HMO1" s="173"/>
      <c r="HMP1" s="173"/>
      <c r="HMQ1" s="173"/>
      <c r="HMR1" s="173"/>
      <c r="HMS1" s="173"/>
      <c r="HMT1" s="173"/>
      <c r="HMU1" s="173"/>
      <c r="HMV1" s="173"/>
      <c r="HMW1" s="173"/>
      <c r="HMX1" s="173"/>
      <c r="HMY1" s="173"/>
      <c r="HMZ1" s="173"/>
      <c r="HNA1" s="173"/>
      <c r="HNB1" s="173"/>
      <c r="HNC1" s="173"/>
      <c r="HND1" s="173"/>
      <c r="HNE1" s="173"/>
      <c r="HNF1" s="173"/>
      <c r="HNG1" s="173"/>
      <c r="HNH1" s="173"/>
      <c r="HNI1" s="173"/>
      <c r="HNJ1" s="173"/>
      <c r="HNK1" s="173"/>
      <c r="HNL1" s="173"/>
      <c r="HNM1" s="173"/>
      <c r="HNN1" s="173"/>
      <c r="HNO1" s="173"/>
      <c r="HNP1" s="173"/>
      <c r="HNQ1" s="173"/>
      <c r="HNR1" s="173"/>
      <c r="HNS1" s="173"/>
      <c r="HNT1" s="173"/>
      <c r="HNU1" s="173"/>
      <c r="HNV1" s="173"/>
      <c r="HNW1" s="173"/>
      <c r="HNX1" s="173"/>
      <c r="HNY1" s="173"/>
      <c r="HNZ1" s="173"/>
      <c r="HOA1" s="173"/>
      <c r="HOB1" s="173"/>
      <c r="HOC1" s="173"/>
      <c r="HOD1" s="173"/>
      <c r="HOE1" s="173"/>
      <c r="HOF1" s="173"/>
      <c r="HOG1" s="173"/>
      <c r="HOH1" s="173"/>
      <c r="HOI1" s="173"/>
      <c r="HOJ1" s="173"/>
      <c r="HOK1" s="173"/>
      <c r="HOL1" s="173"/>
      <c r="HOM1" s="173"/>
      <c r="HON1" s="173"/>
      <c r="HOO1" s="173"/>
      <c r="HOP1" s="173"/>
      <c r="HOQ1" s="173"/>
      <c r="HOR1" s="173"/>
      <c r="HOS1" s="173"/>
      <c r="HOT1" s="173"/>
      <c r="HOU1" s="173"/>
      <c r="HOV1" s="173"/>
      <c r="HOW1" s="173"/>
      <c r="HOX1" s="173"/>
      <c r="HOY1" s="173"/>
      <c r="HOZ1" s="173"/>
      <c r="HPA1" s="173"/>
      <c r="HPB1" s="173"/>
      <c r="HPC1" s="173"/>
      <c r="HPD1" s="173"/>
      <c r="HPE1" s="173"/>
      <c r="HPF1" s="173"/>
      <c r="HPG1" s="173"/>
      <c r="HPH1" s="173"/>
      <c r="HPI1" s="173"/>
      <c r="HPJ1" s="173"/>
      <c r="HPK1" s="173"/>
      <c r="HPL1" s="173"/>
      <c r="HPM1" s="173"/>
      <c r="HPN1" s="173"/>
      <c r="HPO1" s="173"/>
      <c r="HPP1" s="173"/>
      <c r="HPQ1" s="173"/>
      <c r="HPR1" s="173"/>
      <c r="HPS1" s="173"/>
      <c r="HPT1" s="173"/>
      <c r="HPU1" s="173"/>
      <c r="HPV1" s="173"/>
      <c r="HPW1" s="173"/>
      <c r="HPX1" s="173"/>
      <c r="HPY1" s="173"/>
      <c r="HPZ1" s="173"/>
      <c r="HQA1" s="173"/>
      <c r="HQB1" s="173"/>
      <c r="HQC1" s="173"/>
      <c r="HQD1" s="173"/>
      <c r="HQE1" s="173"/>
      <c r="HQF1" s="173"/>
      <c r="HQG1" s="173"/>
      <c r="HQH1" s="173"/>
      <c r="HQI1" s="173"/>
      <c r="HQJ1" s="173"/>
      <c r="HQK1" s="173"/>
      <c r="HQL1" s="173"/>
      <c r="HQM1" s="173"/>
      <c r="HQN1" s="173"/>
      <c r="HQO1" s="173"/>
      <c r="HQP1" s="173"/>
      <c r="HQQ1" s="173"/>
      <c r="HQR1" s="173"/>
      <c r="HQS1" s="173"/>
      <c r="HQT1" s="173"/>
      <c r="HQU1" s="173"/>
      <c r="HQV1" s="173"/>
      <c r="HQW1" s="173"/>
      <c r="HQX1" s="173"/>
      <c r="HQY1" s="173"/>
      <c r="HQZ1" s="173"/>
      <c r="HRA1" s="173"/>
      <c r="HRB1" s="173"/>
      <c r="HRC1" s="173"/>
      <c r="HRD1" s="173"/>
      <c r="HRE1" s="173"/>
      <c r="HRF1" s="173"/>
      <c r="HRG1" s="173"/>
      <c r="HRH1" s="173"/>
      <c r="HRI1" s="173"/>
      <c r="HRJ1" s="173"/>
      <c r="HRK1" s="173"/>
      <c r="HRL1" s="173"/>
      <c r="HRM1" s="173"/>
      <c r="HRN1" s="173"/>
      <c r="HRO1" s="173"/>
      <c r="HRP1" s="173"/>
      <c r="HRQ1" s="173"/>
      <c r="HRR1" s="173"/>
      <c r="HRS1" s="173"/>
      <c r="HRT1" s="173"/>
      <c r="HRU1" s="173"/>
      <c r="HRV1" s="173"/>
      <c r="HRW1" s="173"/>
      <c r="HRX1" s="173"/>
      <c r="HRY1" s="173"/>
      <c r="HRZ1" s="173"/>
      <c r="HSA1" s="173"/>
      <c r="HSB1" s="173"/>
      <c r="HSC1" s="173"/>
      <c r="HSD1" s="173"/>
      <c r="HSE1" s="173"/>
      <c r="HSF1" s="173"/>
      <c r="HSG1" s="173"/>
      <c r="HSH1" s="173"/>
      <c r="HSI1" s="173"/>
      <c r="HSJ1" s="173"/>
      <c r="HSK1" s="173"/>
      <c r="HSL1" s="173"/>
      <c r="HSM1" s="173"/>
      <c r="HSN1" s="173"/>
      <c r="HSO1" s="173"/>
      <c r="HSP1" s="173"/>
      <c r="HSQ1" s="173"/>
      <c r="HSR1" s="173"/>
      <c r="HSS1" s="173"/>
      <c r="HST1" s="173"/>
      <c r="HSU1" s="173"/>
      <c r="HSV1" s="173"/>
      <c r="HSW1" s="173"/>
      <c r="HSX1" s="173"/>
      <c r="HSY1" s="173"/>
      <c r="HSZ1" s="173"/>
      <c r="HTA1" s="173"/>
      <c r="HTB1" s="173"/>
      <c r="HTC1" s="173"/>
      <c r="HTD1" s="173"/>
      <c r="HTE1" s="173"/>
      <c r="HTF1" s="173"/>
      <c r="HTG1" s="173"/>
      <c r="HTH1" s="173"/>
      <c r="HTI1" s="173"/>
      <c r="HTJ1" s="173"/>
      <c r="HTK1" s="173"/>
      <c r="HTL1" s="173"/>
      <c r="HTM1" s="173"/>
      <c r="HTN1" s="173"/>
      <c r="HTO1" s="173"/>
      <c r="HTP1" s="173"/>
      <c r="HTQ1" s="173"/>
      <c r="HTR1" s="173"/>
      <c r="HTS1" s="173"/>
      <c r="HTT1" s="173"/>
      <c r="HTU1" s="173"/>
      <c r="HTV1" s="173"/>
      <c r="HTW1" s="173"/>
      <c r="HTX1" s="173"/>
      <c r="HTY1" s="173"/>
      <c r="HTZ1" s="173"/>
      <c r="HUA1" s="173"/>
      <c r="HUB1" s="173"/>
      <c r="HUC1" s="173"/>
      <c r="HUD1" s="173"/>
      <c r="HUE1" s="173"/>
      <c r="HUF1" s="173"/>
      <c r="HUG1" s="173"/>
      <c r="HUH1" s="173"/>
      <c r="HUI1" s="173"/>
      <c r="HUJ1" s="173"/>
      <c r="HUK1" s="173"/>
      <c r="HUL1" s="173"/>
      <c r="HUM1" s="173"/>
      <c r="HUN1" s="173"/>
      <c r="HUO1" s="173"/>
      <c r="HUP1" s="173"/>
      <c r="HUQ1" s="173"/>
      <c r="HUR1" s="173"/>
      <c r="HUS1" s="173"/>
      <c r="HUT1" s="173"/>
      <c r="HUU1" s="173"/>
      <c r="HUV1" s="173"/>
      <c r="HUW1" s="173"/>
      <c r="HUX1" s="173"/>
      <c r="HUY1" s="173"/>
      <c r="HUZ1" s="173"/>
      <c r="HVA1" s="173"/>
      <c r="HVB1" s="173"/>
      <c r="HVC1" s="173"/>
      <c r="HVD1" s="173"/>
      <c r="HVE1" s="173"/>
      <c r="HVF1" s="173"/>
      <c r="HVG1" s="173"/>
      <c r="HVH1" s="173"/>
      <c r="HVI1" s="173"/>
      <c r="HVJ1" s="173"/>
      <c r="HVK1" s="173"/>
      <c r="HVL1" s="173"/>
      <c r="HVM1" s="173"/>
      <c r="HVN1" s="173"/>
      <c r="HVO1" s="173"/>
      <c r="HVP1" s="173"/>
      <c r="HVQ1" s="173"/>
      <c r="HVR1" s="173"/>
      <c r="HVS1" s="173"/>
      <c r="HVT1" s="173"/>
      <c r="HVU1" s="173"/>
      <c r="HVV1" s="173"/>
      <c r="HVW1" s="173"/>
      <c r="HVX1" s="173"/>
      <c r="HVY1" s="173"/>
      <c r="HVZ1" s="173"/>
      <c r="HWA1" s="173"/>
      <c r="HWB1" s="173"/>
      <c r="HWC1" s="173"/>
      <c r="HWD1" s="173"/>
      <c r="HWE1" s="173"/>
      <c r="HWF1" s="173"/>
      <c r="HWG1" s="173"/>
      <c r="HWH1" s="173"/>
      <c r="HWI1" s="173"/>
      <c r="HWJ1" s="173"/>
      <c r="HWK1" s="173"/>
      <c r="HWL1" s="173"/>
      <c r="HWM1" s="173"/>
      <c r="HWN1" s="173"/>
      <c r="HWO1" s="173"/>
      <c r="HWP1" s="173"/>
      <c r="HWQ1" s="173"/>
      <c r="HWR1" s="173"/>
      <c r="HWS1" s="173"/>
      <c r="HWT1" s="173"/>
      <c r="HWU1" s="173"/>
      <c r="HWV1" s="173"/>
      <c r="HWW1" s="173"/>
      <c r="HWX1" s="173"/>
      <c r="HWY1" s="173"/>
      <c r="HWZ1" s="173"/>
      <c r="HXA1" s="173"/>
      <c r="HXB1" s="173"/>
      <c r="HXC1" s="173"/>
      <c r="HXD1" s="173"/>
      <c r="HXE1" s="173"/>
      <c r="HXF1" s="173"/>
      <c r="HXG1" s="173"/>
      <c r="HXH1" s="173"/>
      <c r="HXI1" s="173"/>
      <c r="HXJ1" s="173"/>
      <c r="HXK1" s="173"/>
      <c r="HXL1" s="173"/>
      <c r="HXM1" s="173"/>
      <c r="HXN1" s="173"/>
      <c r="HXO1" s="173"/>
      <c r="HXP1" s="173"/>
      <c r="HXQ1" s="173"/>
      <c r="HXR1" s="173"/>
      <c r="HXS1" s="173"/>
      <c r="HXT1" s="173"/>
      <c r="HXU1" s="173"/>
      <c r="HXV1" s="173"/>
      <c r="HXW1" s="173"/>
      <c r="HXX1" s="173"/>
      <c r="HXY1" s="173"/>
      <c r="HXZ1" s="173"/>
      <c r="HYA1" s="173"/>
      <c r="HYB1" s="173"/>
      <c r="HYC1" s="173"/>
      <c r="HYD1" s="173"/>
      <c r="HYE1" s="173"/>
      <c r="HYF1" s="173"/>
      <c r="HYG1" s="173"/>
      <c r="HYH1" s="173"/>
      <c r="HYI1" s="173"/>
      <c r="HYJ1" s="173"/>
      <c r="HYK1" s="173"/>
      <c r="HYL1" s="173"/>
      <c r="HYM1" s="173"/>
      <c r="HYN1" s="173"/>
      <c r="HYO1" s="173"/>
      <c r="HYP1" s="173"/>
      <c r="HYQ1" s="173"/>
      <c r="HYR1" s="173"/>
      <c r="HYS1" s="173"/>
      <c r="HYT1" s="173"/>
      <c r="HYU1" s="173"/>
      <c r="HYV1" s="173"/>
      <c r="HYW1" s="173"/>
      <c r="HYX1" s="173"/>
      <c r="HYY1" s="173"/>
      <c r="HYZ1" s="173"/>
      <c r="HZA1" s="173"/>
      <c r="HZB1" s="173"/>
      <c r="HZC1" s="173"/>
      <c r="HZD1" s="173"/>
      <c r="HZE1" s="173"/>
      <c r="HZF1" s="173"/>
      <c r="HZG1" s="173"/>
      <c r="HZH1" s="173"/>
      <c r="HZI1" s="173"/>
      <c r="HZJ1" s="173"/>
      <c r="HZK1" s="173"/>
      <c r="HZL1" s="173"/>
      <c r="HZM1" s="173"/>
      <c r="HZN1" s="173"/>
      <c r="HZO1" s="173"/>
      <c r="HZP1" s="173"/>
      <c r="HZQ1" s="173"/>
      <c r="HZR1" s="173"/>
      <c r="HZS1" s="173"/>
      <c r="HZT1" s="173"/>
      <c r="HZU1" s="173"/>
      <c r="HZV1" s="173"/>
      <c r="HZW1" s="173"/>
      <c r="HZX1" s="173"/>
      <c r="HZY1" s="173"/>
      <c r="HZZ1" s="173"/>
      <c r="IAA1" s="173"/>
      <c r="IAB1" s="173"/>
      <c r="IAC1" s="173"/>
      <c r="IAD1" s="173"/>
      <c r="IAE1" s="173"/>
      <c r="IAF1" s="173"/>
      <c r="IAG1" s="173"/>
      <c r="IAH1" s="173"/>
      <c r="IAI1" s="173"/>
      <c r="IAJ1" s="173"/>
      <c r="IAK1" s="173"/>
      <c r="IAL1" s="173"/>
      <c r="IAM1" s="173"/>
      <c r="IAN1" s="173"/>
      <c r="IAO1" s="173"/>
      <c r="IAP1" s="173"/>
      <c r="IAQ1" s="173"/>
      <c r="IAR1" s="173"/>
      <c r="IAS1" s="173"/>
      <c r="IAT1" s="173"/>
      <c r="IAU1" s="173"/>
      <c r="IAV1" s="173"/>
      <c r="IAW1" s="173"/>
      <c r="IAX1" s="173"/>
      <c r="IAY1" s="173"/>
      <c r="IAZ1" s="173"/>
      <c r="IBA1" s="173"/>
      <c r="IBB1" s="173"/>
      <c r="IBC1" s="173"/>
      <c r="IBD1" s="173"/>
      <c r="IBE1" s="173"/>
      <c r="IBF1" s="173"/>
      <c r="IBG1" s="173"/>
      <c r="IBH1" s="173"/>
      <c r="IBI1" s="173"/>
      <c r="IBJ1" s="173"/>
      <c r="IBK1" s="173"/>
      <c r="IBL1" s="173"/>
      <c r="IBM1" s="173"/>
      <c r="IBN1" s="173"/>
      <c r="IBO1" s="173"/>
      <c r="IBP1" s="173"/>
      <c r="IBQ1" s="173"/>
      <c r="IBR1" s="173"/>
      <c r="IBS1" s="173"/>
      <c r="IBT1" s="173"/>
      <c r="IBU1" s="173"/>
      <c r="IBV1" s="173"/>
      <c r="IBW1" s="173"/>
      <c r="IBX1" s="173"/>
      <c r="IBY1" s="173"/>
      <c r="IBZ1" s="173"/>
      <c r="ICA1" s="173"/>
      <c r="ICB1" s="173"/>
      <c r="ICC1" s="173"/>
      <c r="ICD1" s="173"/>
      <c r="ICE1" s="173"/>
      <c r="ICF1" s="173"/>
      <c r="ICG1" s="173"/>
      <c r="ICH1" s="173"/>
      <c r="ICI1" s="173"/>
      <c r="ICJ1" s="173"/>
      <c r="ICK1" s="173"/>
      <c r="ICL1" s="173"/>
      <c r="ICM1" s="173"/>
      <c r="ICN1" s="173"/>
      <c r="ICO1" s="173"/>
      <c r="ICP1" s="173"/>
      <c r="ICQ1" s="173"/>
      <c r="ICR1" s="173"/>
      <c r="ICS1" s="173"/>
      <c r="ICT1" s="173"/>
      <c r="ICU1" s="173"/>
      <c r="ICV1" s="173"/>
      <c r="ICW1" s="173"/>
      <c r="ICX1" s="173"/>
      <c r="ICY1" s="173"/>
      <c r="ICZ1" s="173"/>
      <c r="IDA1" s="173"/>
      <c r="IDB1" s="173"/>
      <c r="IDC1" s="173"/>
      <c r="IDD1" s="173"/>
      <c r="IDE1" s="173"/>
      <c r="IDF1" s="173"/>
      <c r="IDG1" s="173"/>
      <c r="IDH1" s="173"/>
      <c r="IDI1" s="173"/>
      <c r="IDJ1" s="173"/>
      <c r="IDK1" s="173"/>
      <c r="IDL1" s="173"/>
      <c r="IDM1" s="173"/>
      <c r="IDN1" s="173"/>
      <c r="IDO1" s="173"/>
      <c r="IDP1" s="173"/>
      <c r="IDQ1" s="173"/>
      <c r="IDR1" s="173"/>
      <c r="IDS1" s="173"/>
      <c r="IDT1" s="173"/>
      <c r="IDU1" s="173"/>
      <c r="IDV1" s="173"/>
      <c r="IDW1" s="173"/>
      <c r="IDX1" s="173"/>
      <c r="IDY1" s="173"/>
      <c r="IDZ1" s="173"/>
      <c r="IEA1" s="173"/>
      <c r="IEB1" s="173"/>
      <c r="IEC1" s="173"/>
      <c r="IED1" s="173"/>
      <c r="IEE1" s="173"/>
      <c r="IEF1" s="173"/>
      <c r="IEG1" s="173"/>
      <c r="IEH1" s="173"/>
      <c r="IEI1" s="173"/>
      <c r="IEJ1" s="173"/>
      <c r="IEK1" s="173"/>
      <c r="IEL1" s="173"/>
      <c r="IEM1" s="173"/>
      <c r="IEN1" s="173"/>
      <c r="IEO1" s="173"/>
      <c r="IEP1" s="173"/>
      <c r="IEQ1" s="173"/>
      <c r="IER1" s="173"/>
      <c r="IES1" s="173"/>
      <c r="IET1" s="173"/>
      <c r="IEU1" s="173"/>
      <c r="IEV1" s="173"/>
      <c r="IEW1" s="173"/>
      <c r="IEX1" s="173"/>
      <c r="IEY1" s="173"/>
      <c r="IEZ1" s="173"/>
      <c r="IFA1" s="173"/>
      <c r="IFB1" s="173"/>
      <c r="IFC1" s="173"/>
      <c r="IFD1" s="173"/>
      <c r="IFE1" s="173"/>
      <c r="IFF1" s="173"/>
      <c r="IFG1" s="173"/>
      <c r="IFH1" s="173"/>
      <c r="IFI1" s="173"/>
      <c r="IFJ1" s="173"/>
      <c r="IFK1" s="173"/>
      <c r="IFL1" s="173"/>
      <c r="IFM1" s="173"/>
      <c r="IFN1" s="173"/>
      <c r="IFO1" s="173"/>
      <c r="IFP1" s="173"/>
      <c r="IFQ1" s="173"/>
      <c r="IFR1" s="173"/>
      <c r="IFS1" s="173"/>
      <c r="IFT1" s="173"/>
      <c r="IFU1" s="173"/>
      <c r="IFV1" s="173"/>
      <c r="IFW1" s="173"/>
      <c r="IFX1" s="173"/>
      <c r="IFY1" s="173"/>
      <c r="IFZ1" s="173"/>
      <c r="IGA1" s="173"/>
      <c r="IGB1" s="173"/>
      <c r="IGC1" s="173"/>
      <c r="IGD1" s="173"/>
      <c r="IGE1" s="173"/>
      <c r="IGF1" s="173"/>
      <c r="IGG1" s="173"/>
      <c r="IGH1" s="173"/>
      <c r="IGI1" s="173"/>
      <c r="IGJ1" s="173"/>
      <c r="IGK1" s="173"/>
      <c r="IGL1" s="173"/>
      <c r="IGM1" s="173"/>
      <c r="IGN1" s="173"/>
      <c r="IGO1" s="173"/>
      <c r="IGP1" s="173"/>
      <c r="IGQ1" s="173"/>
      <c r="IGR1" s="173"/>
      <c r="IGS1" s="173"/>
      <c r="IGT1" s="173"/>
      <c r="IGU1" s="173"/>
      <c r="IGV1" s="173"/>
      <c r="IGW1" s="173"/>
      <c r="IGX1" s="173"/>
      <c r="IGY1" s="173"/>
      <c r="IGZ1" s="173"/>
      <c r="IHA1" s="173"/>
      <c r="IHB1" s="173"/>
      <c r="IHC1" s="173"/>
      <c r="IHD1" s="173"/>
      <c r="IHE1" s="173"/>
      <c r="IHF1" s="173"/>
      <c r="IHG1" s="173"/>
      <c r="IHH1" s="173"/>
      <c r="IHI1" s="173"/>
      <c r="IHJ1" s="173"/>
      <c r="IHK1" s="173"/>
      <c r="IHL1" s="173"/>
      <c r="IHM1" s="173"/>
      <c r="IHN1" s="173"/>
      <c r="IHO1" s="173"/>
      <c r="IHP1" s="173"/>
      <c r="IHQ1" s="173"/>
      <c r="IHR1" s="173"/>
      <c r="IHS1" s="173"/>
      <c r="IHT1" s="173"/>
      <c r="IHU1" s="173"/>
      <c r="IHV1" s="173"/>
      <c r="IHW1" s="173"/>
      <c r="IHX1" s="173"/>
      <c r="IHY1" s="173"/>
      <c r="IHZ1" s="173"/>
      <c r="IIA1" s="173"/>
      <c r="IIB1" s="173"/>
      <c r="IIC1" s="173"/>
      <c r="IID1" s="173"/>
      <c r="IIE1" s="173"/>
      <c r="IIF1" s="173"/>
      <c r="IIG1" s="173"/>
      <c r="IIH1" s="173"/>
      <c r="III1" s="173"/>
      <c r="IIJ1" s="173"/>
      <c r="IIK1" s="173"/>
      <c r="IIL1" s="173"/>
      <c r="IIM1" s="173"/>
      <c r="IIN1" s="173"/>
      <c r="IIO1" s="173"/>
      <c r="IIP1" s="173"/>
      <c r="IIQ1" s="173"/>
      <c r="IIR1" s="173"/>
      <c r="IIS1" s="173"/>
      <c r="IIT1" s="173"/>
      <c r="IIU1" s="173"/>
      <c r="IIV1" s="173"/>
      <c r="IIW1" s="173"/>
      <c r="IIX1" s="173"/>
      <c r="IIY1" s="173"/>
      <c r="IIZ1" s="173"/>
      <c r="IJA1" s="173"/>
      <c r="IJB1" s="173"/>
      <c r="IJC1" s="173"/>
      <c r="IJD1" s="173"/>
      <c r="IJE1" s="173"/>
      <c r="IJF1" s="173"/>
      <c r="IJG1" s="173"/>
      <c r="IJH1" s="173"/>
      <c r="IJI1" s="173"/>
      <c r="IJJ1" s="173"/>
      <c r="IJK1" s="173"/>
      <c r="IJL1" s="173"/>
      <c r="IJM1" s="173"/>
      <c r="IJN1" s="173"/>
      <c r="IJO1" s="173"/>
      <c r="IJP1" s="173"/>
      <c r="IJQ1" s="173"/>
      <c r="IJR1" s="173"/>
      <c r="IJS1" s="173"/>
      <c r="IJT1" s="173"/>
      <c r="IJU1" s="173"/>
      <c r="IJV1" s="173"/>
      <c r="IJW1" s="173"/>
      <c r="IJX1" s="173"/>
      <c r="IJY1" s="173"/>
      <c r="IJZ1" s="173"/>
      <c r="IKA1" s="173"/>
      <c r="IKB1" s="173"/>
      <c r="IKC1" s="173"/>
      <c r="IKD1" s="173"/>
      <c r="IKE1" s="173"/>
      <c r="IKF1" s="173"/>
      <c r="IKG1" s="173"/>
      <c r="IKH1" s="173"/>
      <c r="IKI1" s="173"/>
      <c r="IKJ1" s="173"/>
      <c r="IKK1" s="173"/>
      <c r="IKL1" s="173"/>
      <c r="IKM1" s="173"/>
      <c r="IKN1" s="173"/>
      <c r="IKO1" s="173"/>
      <c r="IKP1" s="173"/>
      <c r="IKQ1" s="173"/>
      <c r="IKR1" s="173"/>
      <c r="IKS1" s="173"/>
      <c r="IKT1" s="173"/>
      <c r="IKU1" s="173"/>
      <c r="IKV1" s="173"/>
      <c r="IKW1" s="173"/>
      <c r="IKX1" s="173"/>
      <c r="IKY1" s="173"/>
      <c r="IKZ1" s="173"/>
      <c r="ILA1" s="173"/>
      <c r="ILB1" s="173"/>
      <c r="ILC1" s="173"/>
      <c r="ILD1" s="173"/>
      <c r="ILE1" s="173"/>
      <c r="ILF1" s="173"/>
      <c r="ILG1" s="173"/>
      <c r="ILH1" s="173"/>
      <c r="ILI1" s="173"/>
      <c r="ILJ1" s="173"/>
      <c r="ILK1" s="173"/>
      <c r="ILL1" s="173"/>
      <c r="ILM1" s="173"/>
      <c r="ILN1" s="173"/>
      <c r="ILO1" s="173"/>
      <c r="ILP1" s="173"/>
      <c r="ILQ1" s="173"/>
      <c r="ILR1" s="173"/>
      <c r="ILS1" s="173"/>
      <c r="ILT1" s="173"/>
      <c r="ILU1" s="173"/>
      <c r="ILV1" s="173"/>
      <c r="ILW1" s="173"/>
      <c r="ILX1" s="173"/>
      <c r="ILY1" s="173"/>
      <c r="ILZ1" s="173"/>
      <c r="IMA1" s="173"/>
      <c r="IMB1" s="173"/>
      <c r="IMC1" s="173"/>
      <c r="IMD1" s="173"/>
      <c r="IME1" s="173"/>
      <c r="IMF1" s="173"/>
      <c r="IMG1" s="173"/>
      <c r="IMH1" s="173"/>
      <c r="IMI1" s="173"/>
      <c r="IMJ1" s="173"/>
      <c r="IMK1" s="173"/>
      <c r="IML1" s="173"/>
      <c r="IMM1" s="173"/>
      <c r="IMN1" s="173"/>
      <c r="IMO1" s="173"/>
      <c r="IMP1" s="173"/>
      <c r="IMQ1" s="173"/>
      <c r="IMR1" s="173"/>
      <c r="IMS1" s="173"/>
      <c r="IMT1" s="173"/>
      <c r="IMU1" s="173"/>
      <c r="IMV1" s="173"/>
      <c r="IMW1" s="173"/>
      <c r="IMX1" s="173"/>
      <c r="IMY1" s="173"/>
      <c r="IMZ1" s="173"/>
      <c r="INA1" s="173"/>
      <c r="INB1" s="173"/>
      <c r="INC1" s="173"/>
      <c r="IND1" s="173"/>
      <c r="INE1" s="173"/>
      <c r="INF1" s="173"/>
      <c r="ING1" s="173"/>
      <c r="INH1" s="173"/>
      <c r="INI1" s="173"/>
      <c r="INJ1" s="173"/>
      <c r="INK1" s="173"/>
      <c r="INL1" s="173"/>
      <c r="INM1" s="173"/>
      <c r="INN1" s="173"/>
      <c r="INO1" s="173"/>
      <c r="INP1" s="173"/>
      <c r="INQ1" s="173"/>
      <c r="INR1" s="173"/>
      <c r="INS1" s="173"/>
      <c r="INT1" s="173"/>
      <c r="INU1" s="173"/>
      <c r="INV1" s="173"/>
      <c r="INW1" s="173"/>
      <c r="INX1" s="173"/>
      <c r="INY1" s="173"/>
      <c r="INZ1" s="173"/>
      <c r="IOA1" s="173"/>
      <c r="IOB1" s="173"/>
      <c r="IOC1" s="173"/>
      <c r="IOD1" s="173"/>
      <c r="IOE1" s="173"/>
      <c r="IOF1" s="173"/>
      <c r="IOG1" s="173"/>
      <c r="IOH1" s="173"/>
      <c r="IOI1" s="173"/>
      <c r="IOJ1" s="173"/>
      <c r="IOK1" s="173"/>
      <c r="IOL1" s="173"/>
      <c r="IOM1" s="173"/>
      <c r="ION1" s="173"/>
      <c r="IOO1" s="173"/>
      <c r="IOP1" s="173"/>
      <c r="IOQ1" s="173"/>
      <c r="IOR1" s="173"/>
      <c r="IOS1" s="173"/>
      <c r="IOT1" s="173"/>
      <c r="IOU1" s="173"/>
      <c r="IOV1" s="173"/>
      <c r="IOW1" s="173"/>
      <c r="IOX1" s="173"/>
      <c r="IOY1" s="173"/>
      <c r="IOZ1" s="173"/>
      <c r="IPA1" s="173"/>
      <c r="IPB1" s="173"/>
      <c r="IPC1" s="173"/>
      <c r="IPD1" s="173"/>
      <c r="IPE1" s="173"/>
      <c r="IPF1" s="173"/>
      <c r="IPG1" s="173"/>
      <c r="IPH1" s="173"/>
      <c r="IPI1" s="173"/>
      <c r="IPJ1" s="173"/>
      <c r="IPK1" s="173"/>
      <c r="IPL1" s="173"/>
      <c r="IPM1" s="173"/>
      <c r="IPN1" s="173"/>
      <c r="IPO1" s="173"/>
      <c r="IPP1" s="173"/>
      <c r="IPQ1" s="173"/>
      <c r="IPR1" s="173"/>
      <c r="IPS1" s="173"/>
      <c r="IPT1" s="173"/>
      <c r="IPU1" s="173"/>
      <c r="IPV1" s="173"/>
      <c r="IPW1" s="173"/>
      <c r="IPX1" s="173"/>
      <c r="IPY1" s="173"/>
      <c r="IPZ1" s="173"/>
      <c r="IQA1" s="173"/>
      <c r="IQB1" s="173"/>
      <c r="IQC1" s="173"/>
      <c r="IQD1" s="173"/>
      <c r="IQE1" s="173"/>
      <c r="IQF1" s="173"/>
      <c r="IQG1" s="173"/>
      <c r="IQH1" s="173"/>
      <c r="IQI1" s="173"/>
      <c r="IQJ1" s="173"/>
      <c r="IQK1" s="173"/>
      <c r="IQL1" s="173"/>
      <c r="IQM1" s="173"/>
      <c r="IQN1" s="173"/>
      <c r="IQO1" s="173"/>
      <c r="IQP1" s="173"/>
      <c r="IQQ1" s="173"/>
      <c r="IQR1" s="173"/>
      <c r="IQS1" s="173"/>
      <c r="IQT1" s="173"/>
      <c r="IQU1" s="173"/>
      <c r="IQV1" s="173"/>
      <c r="IQW1" s="173"/>
      <c r="IQX1" s="173"/>
      <c r="IQY1" s="173"/>
      <c r="IQZ1" s="173"/>
      <c r="IRA1" s="173"/>
      <c r="IRB1" s="173"/>
      <c r="IRC1" s="173"/>
      <c r="IRD1" s="173"/>
      <c r="IRE1" s="173"/>
      <c r="IRF1" s="173"/>
      <c r="IRG1" s="173"/>
      <c r="IRH1" s="173"/>
      <c r="IRI1" s="173"/>
      <c r="IRJ1" s="173"/>
      <c r="IRK1" s="173"/>
      <c r="IRL1" s="173"/>
      <c r="IRM1" s="173"/>
      <c r="IRN1" s="173"/>
      <c r="IRO1" s="173"/>
      <c r="IRP1" s="173"/>
      <c r="IRQ1" s="173"/>
      <c r="IRR1" s="173"/>
      <c r="IRS1" s="173"/>
      <c r="IRT1" s="173"/>
      <c r="IRU1" s="173"/>
      <c r="IRV1" s="173"/>
      <c r="IRW1" s="173"/>
      <c r="IRX1" s="173"/>
      <c r="IRY1" s="173"/>
      <c r="IRZ1" s="173"/>
      <c r="ISA1" s="173"/>
      <c r="ISB1" s="173"/>
      <c r="ISC1" s="173"/>
      <c r="ISD1" s="173"/>
      <c r="ISE1" s="173"/>
      <c r="ISF1" s="173"/>
      <c r="ISG1" s="173"/>
      <c r="ISH1" s="173"/>
      <c r="ISI1" s="173"/>
      <c r="ISJ1" s="173"/>
      <c r="ISK1" s="173"/>
      <c r="ISL1" s="173"/>
      <c r="ISM1" s="173"/>
      <c r="ISN1" s="173"/>
      <c r="ISO1" s="173"/>
      <c r="ISP1" s="173"/>
      <c r="ISQ1" s="173"/>
      <c r="ISR1" s="173"/>
      <c r="ISS1" s="173"/>
      <c r="IST1" s="173"/>
      <c r="ISU1" s="173"/>
      <c r="ISV1" s="173"/>
      <c r="ISW1" s="173"/>
      <c r="ISX1" s="173"/>
      <c r="ISY1" s="173"/>
      <c r="ISZ1" s="173"/>
      <c r="ITA1" s="173"/>
      <c r="ITB1" s="173"/>
      <c r="ITC1" s="173"/>
      <c r="ITD1" s="173"/>
      <c r="ITE1" s="173"/>
      <c r="ITF1" s="173"/>
      <c r="ITG1" s="173"/>
      <c r="ITH1" s="173"/>
      <c r="ITI1" s="173"/>
      <c r="ITJ1" s="173"/>
      <c r="ITK1" s="173"/>
      <c r="ITL1" s="173"/>
      <c r="ITM1" s="173"/>
      <c r="ITN1" s="173"/>
      <c r="ITO1" s="173"/>
      <c r="ITP1" s="173"/>
      <c r="ITQ1" s="173"/>
      <c r="ITR1" s="173"/>
      <c r="ITS1" s="173"/>
      <c r="ITT1" s="173"/>
      <c r="ITU1" s="173"/>
      <c r="ITV1" s="173"/>
      <c r="ITW1" s="173"/>
      <c r="ITX1" s="173"/>
      <c r="ITY1" s="173"/>
      <c r="ITZ1" s="173"/>
      <c r="IUA1" s="173"/>
      <c r="IUB1" s="173"/>
      <c r="IUC1" s="173"/>
      <c r="IUD1" s="173"/>
      <c r="IUE1" s="173"/>
      <c r="IUF1" s="173"/>
      <c r="IUG1" s="173"/>
      <c r="IUH1" s="173"/>
      <c r="IUI1" s="173"/>
      <c r="IUJ1" s="173"/>
      <c r="IUK1" s="173"/>
      <c r="IUL1" s="173"/>
      <c r="IUM1" s="173"/>
      <c r="IUN1" s="173"/>
      <c r="IUO1" s="173"/>
      <c r="IUP1" s="173"/>
      <c r="IUQ1" s="173"/>
      <c r="IUR1" s="173"/>
      <c r="IUS1" s="173"/>
      <c r="IUT1" s="173"/>
      <c r="IUU1" s="173"/>
      <c r="IUV1" s="173"/>
      <c r="IUW1" s="173"/>
      <c r="IUX1" s="173"/>
      <c r="IUY1" s="173"/>
      <c r="IUZ1" s="173"/>
      <c r="IVA1" s="173"/>
      <c r="IVB1" s="173"/>
      <c r="IVC1" s="173"/>
      <c r="IVD1" s="173"/>
      <c r="IVE1" s="173"/>
      <c r="IVF1" s="173"/>
      <c r="IVG1" s="173"/>
      <c r="IVH1" s="173"/>
      <c r="IVI1" s="173"/>
      <c r="IVJ1" s="173"/>
      <c r="IVK1" s="173"/>
      <c r="IVL1" s="173"/>
      <c r="IVM1" s="173"/>
      <c r="IVN1" s="173"/>
      <c r="IVO1" s="173"/>
      <c r="IVP1" s="173"/>
      <c r="IVQ1" s="173"/>
      <c r="IVR1" s="173"/>
      <c r="IVS1" s="173"/>
      <c r="IVT1" s="173"/>
      <c r="IVU1" s="173"/>
      <c r="IVV1" s="173"/>
      <c r="IVW1" s="173"/>
      <c r="IVX1" s="173"/>
      <c r="IVY1" s="173"/>
      <c r="IVZ1" s="173"/>
      <c r="IWA1" s="173"/>
      <c r="IWB1" s="173"/>
      <c r="IWC1" s="173"/>
      <c r="IWD1" s="173"/>
      <c r="IWE1" s="173"/>
      <c r="IWF1" s="173"/>
      <c r="IWG1" s="173"/>
      <c r="IWH1" s="173"/>
      <c r="IWI1" s="173"/>
      <c r="IWJ1" s="173"/>
      <c r="IWK1" s="173"/>
      <c r="IWL1" s="173"/>
      <c r="IWM1" s="173"/>
      <c r="IWN1" s="173"/>
      <c r="IWO1" s="173"/>
      <c r="IWP1" s="173"/>
      <c r="IWQ1" s="173"/>
      <c r="IWR1" s="173"/>
      <c r="IWS1" s="173"/>
      <c r="IWT1" s="173"/>
      <c r="IWU1" s="173"/>
      <c r="IWV1" s="173"/>
      <c r="IWW1" s="173"/>
      <c r="IWX1" s="173"/>
      <c r="IWY1" s="173"/>
      <c r="IWZ1" s="173"/>
      <c r="IXA1" s="173"/>
      <c r="IXB1" s="173"/>
      <c r="IXC1" s="173"/>
      <c r="IXD1" s="173"/>
      <c r="IXE1" s="173"/>
      <c r="IXF1" s="173"/>
      <c r="IXG1" s="173"/>
      <c r="IXH1" s="173"/>
      <c r="IXI1" s="173"/>
      <c r="IXJ1" s="173"/>
      <c r="IXK1" s="173"/>
      <c r="IXL1" s="173"/>
      <c r="IXM1" s="173"/>
      <c r="IXN1" s="173"/>
      <c r="IXO1" s="173"/>
      <c r="IXP1" s="173"/>
      <c r="IXQ1" s="173"/>
      <c r="IXR1" s="173"/>
      <c r="IXS1" s="173"/>
      <c r="IXT1" s="173"/>
      <c r="IXU1" s="173"/>
      <c r="IXV1" s="173"/>
      <c r="IXW1" s="173"/>
      <c r="IXX1" s="173"/>
      <c r="IXY1" s="173"/>
      <c r="IXZ1" s="173"/>
      <c r="IYA1" s="173"/>
      <c r="IYB1" s="173"/>
      <c r="IYC1" s="173"/>
      <c r="IYD1" s="173"/>
      <c r="IYE1" s="173"/>
      <c r="IYF1" s="173"/>
      <c r="IYG1" s="173"/>
      <c r="IYH1" s="173"/>
      <c r="IYI1" s="173"/>
      <c r="IYJ1" s="173"/>
      <c r="IYK1" s="173"/>
      <c r="IYL1" s="173"/>
      <c r="IYM1" s="173"/>
      <c r="IYN1" s="173"/>
      <c r="IYO1" s="173"/>
      <c r="IYP1" s="173"/>
      <c r="IYQ1" s="173"/>
      <c r="IYR1" s="173"/>
      <c r="IYS1" s="173"/>
      <c r="IYT1" s="173"/>
      <c r="IYU1" s="173"/>
      <c r="IYV1" s="173"/>
      <c r="IYW1" s="173"/>
      <c r="IYX1" s="173"/>
      <c r="IYY1" s="173"/>
      <c r="IYZ1" s="173"/>
      <c r="IZA1" s="173"/>
      <c r="IZB1" s="173"/>
      <c r="IZC1" s="173"/>
      <c r="IZD1" s="173"/>
      <c r="IZE1" s="173"/>
      <c r="IZF1" s="173"/>
      <c r="IZG1" s="173"/>
      <c r="IZH1" s="173"/>
      <c r="IZI1" s="173"/>
      <c r="IZJ1" s="173"/>
      <c r="IZK1" s="173"/>
      <c r="IZL1" s="173"/>
      <c r="IZM1" s="173"/>
      <c r="IZN1" s="173"/>
      <c r="IZO1" s="173"/>
      <c r="IZP1" s="173"/>
      <c r="IZQ1" s="173"/>
      <c r="IZR1" s="173"/>
      <c r="IZS1" s="173"/>
      <c r="IZT1" s="173"/>
      <c r="IZU1" s="173"/>
      <c r="IZV1" s="173"/>
      <c r="IZW1" s="173"/>
      <c r="IZX1" s="173"/>
      <c r="IZY1" s="173"/>
      <c r="IZZ1" s="173"/>
      <c r="JAA1" s="173"/>
      <c r="JAB1" s="173"/>
      <c r="JAC1" s="173"/>
      <c r="JAD1" s="173"/>
      <c r="JAE1" s="173"/>
      <c r="JAF1" s="173"/>
      <c r="JAG1" s="173"/>
      <c r="JAH1" s="173"/>
      <c r="JAI1" s="173"/>
      <c r="JAJ1" s="173"/>
      <c r="JAK1" s="173"/>
      <c r="JAL1" s="173"/>
      <c r="JAM1" s="173"/>
      <c r="JAN1" s="173"/>
      <c r="JAO1" s="173"/>
      <c r="JAP1" s="173"/>
      <c r="JAQ1" s="173"/>
      <c r="JAR1" s="173"/>
      <c r="JAS1" s="173"/>
      <c r="JAT1" s="173"/>
      <c r="JAU1" s="173"/>
      <c r="JAV1" s="173"/>
      <c r="JAW1" s="173"/>
      <c r="JAX1" s="173"/>
      <c r="JAY1" s="173"/>
      <c r="JAZ1" s="173"/>
      <c r="JBA1" s="173"/>
      <c r="JBB1" s="173"/>
      <c r="JBC1" s="173"/>
      <c r="JBD1" s="173"/>
      <c r="JBE1" s="173"/>
      <c r="JBF1" s="173"/>
      <c r="JBG1" s="173"/>
      <c r="JBH1" s="173"/>
      <c r="JBI1" s="173"/>
      <c r="JBJ1" s="173"/>
      <c r="JBK1" s="173"/>
      <c r="JBL1" s="173"/>
      <c r="JBM1" s="173"/>
      <c r="JBN1" s="173"/>
      <c r="JBO1" s="173"/>
      <c r="JBP1" s="173"/>
      <c r="JBQ1" s="173"/>
      <c r="JBR1" s="173"/>
      <c r="JBS1" s="173"/>
      <c r="JBT1" s="173"/>
      <c r="JBU1" s="173"/>
      <c r="JBV1" s="173"/>
      <c r="JBW1" s="173"/>
      <c r="JBX1" s="173"/>
      <c r="JBY1" s="173"/>
      <c r="JBZ1" s="173"/>
      <c r="JCA1" s="173"/>
      <c r="JCB1" s="173"/>
      <c r="JCC1" s="173"/>
      <c r="JCD1" s="173"/>
      <c r="JCE1" s="173"/>
      <c r="JCF1" s="173"/>
      <c r="JCG1" s="173"/>
      <c r="JCH1" s="173"/>
      <c r="JCI1" s="173"/>
      <c r="JCJ1" s="173"/>
      <c r="JCK1" s="173"/>
      <c r="JCL1" s="173"/>
      <c r="JCM1" s="173"/>
      <c r="JCN1" s="173"/>
      <c r="JCO1" s="173"/>
      <c r="JCP1" s="173"/>
      <c r="JCQ1" s="173"/>
      <c r="JCR1" s="173"/>
      <c r="JCS1" s="173"/>
      <c r="JCT1" s="173"/>
      <c r="JCU1" s="173"/>
      <c r="JCV1" s="173"/>
      <c r="JCW1" s="173"/>
      <c r="JCX1" s="173"/>
      <c r="JCY1" s="173"/>
      <c r="JCZ1" s="173"/>
      <c r="JDA1" s="173"/>
      <c r="JDB1" s="173"/>
      <c r="JDC1" s="173"/>
      <c r="JDD1" s="173"/>
      <c r="JDE1" s="173"/>
      <c r="JDF1" s="173"/>
      <c r="JDG1" s="173"/>
      <c r="JDH1" s="173"/>
      <c r="JDI1" s="173"/>
      <c r="JDJ1" s="173"/>
      <c r="JDK1" s="173"/>
      <c r="JDL1" s="173"/>
      <c r="JDM1" s="173"/>
      <c r="JDN1" s="173"/>
      <c r="JDO1" s="173"/>
      <c r="JDP1" s="173"/>
      <c r="JDQ1" s="173"/>
      <c r="JDR1" s="173"/>
      <c r="JDS1" s="173"/>
      <c r="JDT1" s="173"/>
      <c r="JDU1" s="173"/>
      <c r="JDV1" s="173"/>
      <c r="JDW1" s="173"/>
      <c r="JDX1" s="173"/>
      <c r="JDY1" s="173"/>
      <c r="JDZ1" s="173"/>
      <c r="JEA1" s="173"/>
      <c r="JEB1" s="173"/>
      <c r="JEC1" s="173"/>
      <c r="JED1" s="173"/>
      <c r="JEE1" s="173"/>
      <c r="JEF1" s="173"/>
      <c r="JEG1" s="173"/>
      <c r="JEH1" s="173"/>
      <c r="JEI1" s="173"/>
      <c r="JEJ1" s="173"/>
      <c r="JEK1" s="173"/>
      <c r="JEL1" s="173"/>
      <c r="JEM1" s="173"/>
      <c r="JEN1" s="173"/>
      <c r="JEO1" s="173"/>
      <c r="JEP1" s="173"/>
      <c r="JEQ1" s="173"/>
      <c r="JER1" s="173"/>
      <c r="JES1" s="173"/>
      <c r="JET1" s="173"/>
      <c r="JEU1" s="173"/>
      <c r="JEV1" s="173"/>
      <c r="JEW1" s="173"/>
      <c r="JEX1" s="173"/>
      <c r="JEY1" s="173"/>
      <c r="JEZ1" s="173"/>
      <c r="JFA1" s="173"/>
      <c r="JFB1" s="173"/>
      <c r="JFC1" s="173"/>
      <c r="JFD1" s="173"/>
      <c r="JFE1" s="173"/>
      <c r="JFF1" s="173"/>
      <c r="JFG1" s="173"/>
      <c r="JFH1" s="173"/>
      <c r="JFI1" s="173"/>
      <c r="JFJ1" s="173"/>
      <c r="JFK1" s="173"/>
      <c r="JFL1" s="173"/>
      <c r="JFM1" s="173"/>
      <c r="JFN1" s="173"/>
      <c r="JFO1" s="173"/>
      <c r="JFP1" s="173"/>
      <c r="JFQ1" s="173"/>
      <c r="JFR1" s="173"/>
      <c r="JFS1" s="173"/>
      <c r="JFT1" s="173"/>
      <c r="JFU1" s="173"/>
      <c r="JFV1" s="173"/>
      <c r="JFW1" s="173"/>
      <c r="JFX1" s="173"/>
      <c r="JFY1" s="173"/>
      <c r="JFZ1" s="173"/>
      <c r="JGA1" s="173"/>
      <c r="JGB1" s="173"/>
      <c r="JGC1" s="173"/>
      <c r="JGD1" s="173"/>
      <c r="JGE1" s="173"/>
      <c r="JGF1" s="173"/>
      <c r="JGG1" s="173"/>
      <c r="JGH1" s="173"/>
      <c r="JGI1" s="173"/>
      <c r="JGJ1" s="173"/>
      <c r="JGK1" s="173"/>
      <c r="JGL1" s="173"/>
      <c r="JGM1" s="173"/>
      <c r="JGN1" s="173"/>
      <c r="JGO1" s="173"/>
      <c r="JGP1" s="173"/>
      <c r="JGQ1" s="173"/>
      <c r="JGR1" s="173"/>
      <c r="JGS1" s="173"/>
      <c r="JGT1" s="173"/>
      <c r="JGU1" s="173"/>
      <c r="JGV1" s="173"/>
      <c r="JGW1" s="173"/>
      <c r="JGX1" s="173"/>
      <c r="JGY1" s="173"/>
      <c r="JGZ1" s="173"/>
      <c r="JHA1" s="173"/>
      <c r="JHB1" s="173"/>
      <c r="JHC1" s="173"/>
      <c r="JHD1" s="173"/>
      <c r="JHE1" s="173"/>
      <c r="JHF1" s="173"/>
      <c r="JHG1" s="173"/>
      <c r="JHH1" s="173"/>
      <c r="JHI1" s="173"/>
      <c r="JHJ1" s="173"/>
      <c r="JHK1" s="173"/>
      <c r="JHL1" s="173"/>
      <c r="JHM1" s="173"/>
      <c r="JHN1" s="173"/>
      <c r="JHO1" s="173"/>
      <c r="JHP1" s="173"/>
      <c r="JHQ1" s="173"/>
      <c r="JHR1" s="173"/>
      <c r="JHS1" s="173"/>
      <c r="JHT1" s="173"/>
      <c r="JHU1" s="173"/>
      <c r="JHV1" s="173"/>
      <c r="JHW1" s="173"/>
      <c r="JHX1" s="173"/>
      <c r="JHY1" s="173"/>
      <c r="JHZ1" s="173"/>
      <c r="JIA1" s="173"/>
      <c r="JIB1" s="173"/>
      <c r="JIC1" s="173"/>
      <c r="JID1" s="173"/>
      <c r="JIE1" s="173"/>
      <c r="JIF1" s="173"/>
      <c r="JIG1" s="173"/>
      <c r="JIH1" s="173"/>
      <c r="JII1" s="173"/>
      <c r="JIJ1" s="173"/>
      <c r="JIK1" s="173"/>
      <c r="JIL1" s="173"/>
      <c r="JIM1" s="173"/>
      <c r="JIN1" s="173"/>
      <c r="JIO1" s="173"/>
      <c r="JIP1" s="173"/>
      <c r="JIQ1" s="173"/>
      <c r="JIR1" s="173"/>
      <c r="JIS1" s="173"/>
      <c r="JIT1" s="173"/>
      <c r="JIU1" s="173"/>
      <c r="JIV1" s="173"/>
      <c r="JIW1" s="173"/>
      <c r="JIX1" s="173"/>
      <c r="JIY1" s="173"/>
      <c r="JIZ1" s="173"/>
      <c r="JJA1" s="173"/>
      <c r="JJB1" s="173"/>
      <c r="JJC1" s="173"/>
      <c r="JJD1" s="173"/>
      <c r="JJE1" s="173"/>
      <c r="JJF1" s="173"/>
      <c r="JJG1" s="173"/>
      <c r="JJH1" s="173"/>
      <c r="JJI1" s="173"/>
      <c r="JJJ1" s="173"/>
      <c r="JJK1" s="173"/>
      <c r="JJL1" s="173"/>
      <c r="JJM1" s="173"/>
      <c r="JJN1" s="173"/>
      <c r="JJO1" s="173"/>
      <c r="JJP1" s="173"/>
      <c r="JJQ1" s="173"/>
      <c r="JJR1" s="173"/>
      <c r="JJS1" s="173"/>
      <c r="JJT1" s="173"/>
      <c r="JJU1" s="173"/>
      <c r="JJV1" s="173"/>
      <c r="JJW1" s="173"/>
      <c r="JJX1" s="173"/>
      <c r="JJY1" s="173"/>
      <c r="JJZ1" s="173"/>
      <c r="JKA1" s="173"/>
      <c r="JKB1" s="173"/>
      <c r="JKC1" s="173"/>
      <c r="JKD1" s="173"/>
      <c r="JKE1" s="173"/>
      <c r="JKF1" s="173"/>
      <c r="JKG1" s="173"/>
      <c r="JKH1" s="173"/>
      <c r="JKI1" s="173"/>
      <c r="JKJ1" s="173"/>
      <c r="JKK1" s="173"/>
      <c r="JKL1" s="173"/>
      <c r="JKM1" s="173"/>
      <c r="JKN1" s="173"/>
      <c r="JKO1" s="173"/>
      <c r="JKP1" s="173"/>
      <c r="JKQ1" s="173"/>
      <c r="JKR1" s="173"/>
      <c r="JKS1" s="173"/>
      <c r="JKT1" s="173"/>
      <c r="JKU1" s="173"/>
      <c r="JKV1" s="173"/>
      <c r="JKW1" s="173"/>
      <c r="JKX1" s="173"/>
      <c r="JKY1" s="173"/>
      <c r="JKZ1" s="173"/>
      <c r="JLA1" s="173"/>
      <c r="JLB1" s="173"/>
      <c r="JLC1" s="173"/>
      <c r="JLD1" s="173"/>
      <c r="JLE1" s="173"/>
      <c r="JLF1" s="173"/>
      <c r="JLG1" s="173"/>
      <c r="JLH1" s="173"/>
      <c r="JLI1" s="173"/>
      <c r="JLJ1" s="173"/>
      <c r="JLK1" s="173"/>
      <c r="JLL1" s="173"/>
      <c r="JLM1" s="173"/>
      <c r="JLN1" s="173"/>
      <c r="JLO1" s="173"/>
      <c r="JLP1" s="173"/>
      <c r="JLQ1" s="173"/>
      <c r="JLR1" s="173"/>
      <c r="JLS1" s="173"/>
      <c r="JLT1" s="173"/>
      <c r="JLU1" s="173"/>
      <c r="JLV1" s="173"/>
      <c r="JLW1" s="173"/>
      <c r="JLX1" s="173"/>
      <c r="JLY1" s="173"/>
      <c r="JLZ1" s="173"/>
      <c r="JMA1" s="173"/>
      <c r="JMB1" s="173"/>
      <c r="JMC1" s="173"/>
      <c r="JMD1" s="173"/>
      <c r="JME1" s="173"/>
      <c r="JMF1" s="173"/>
      <c r="JMG1" s="173"/>
      <c r="JMH1" s="173"/>
      <c r="JMI1" s="173"/>
      <c r="JMJ1" s="173"/>
      <c r="JMK1" s="173"/>
      <c r="JML1" s="173"/>
      <c r="JMM1" s="173"/>
      <c r="JMN1" s="173"/>
      <c r="JMO1" s="173"/>
      <c r="JMP1" s="173"/>
      <c r="JMQ1" s="173"/>
      <c r="JMR1" s="173"/>
      <c r="JMS1" s="173"/>
      <c r="JMT1" s="173"/>
      <c r="JMU1" s="173"/>
      <c r="JMV1" s="173"/>
      <c r="JMW1" s="173"/>
      <c r="JMX1" s="173"/>
      <c r="JMY1" s="173"/>
      <c r="JMZ1" s="173"/>
      <c r="JNA1" s="173"/>
      <c r="JNB1" s="173"/>
      <c r="JNC1" s="173"/>
      <c r="JND1" s="173"/>
      <c r="JNE1" s="173"/>
      <c r="JNF1" s="173"/>
      <c r="JNG1" s="173"/>
      <c r="JNH1" s="173"/>
      <c r="JNI1" s="173"/>
      <c r="JNJ1" s="173"/>
      <c r="JNK1" s="173"/>
      <c r="JNL1" s="173"/>
      <c r="JNM1" s="173"/>
      <c r="JNN1" s="173"/>
      <c r="JNO1" s="173"/>
      <c r="JNP1" s="173"/>
      <c r="JNQ1" s="173"/>
      <c r="JNR1" s="173"/>
      <c r="JNS1" s="173"/>
      <c r="JNT1" s="173"/>
      <c r="JNU1" s="173"/>
      <c r="JNV1" s="173"/>
      <c r="JNW1" s="173"/>
      <c r="JNX1" s="173"/>
      <c r="JNY1" s="173"/>
      <c r="JNZ1" s="173"/>
      <c r="JOA1" s="173"/>
      <c r="JOB1" s="173"/>
      <c r="JOC1" s="173"/>
      <c r="JOD1" s="173"/>
      <c r="JOE1" s="173"/>
      <c r="JOF1" s="173"/>
      <c r="JOG1" s="173"/>
      <c r="JOH1" s="173"/>
      <c r="JOI1" s="173"/>
      <c r="JOJ1" s="173"/>
      <c r="JOK1" s="173"/>
      <c r="JOL1" s="173"/>
      <c r="JOM1" s="173"/>
      <c r="JON1" s="173"/>
      <c r="JOO1" s="173"/>
      <c r="JOP1" s="173"/>
      <c r="JOQ1" s="173"/>
      <c r="JOR1" s="173"/>
      <c r="JOS1" s="173"/>
      <c r="JOT1" s="173"/>
      <c r="JOU1" s="173"/>
      <c r="JOV1" s="173"/>
      <c r="JOW1" s="173"/>
      <c r="JOX1" s="173"/>
      <c r="JOY1" s="173"/>
      <c r="JOZ1" s="173"/>
      <c r="JPA1" s="173"/>
      <c r="JPB1" s="173"/>
      <c r="JPC1" s="173"/>
      <c r="JPD1" s="173"/>
      <c r="JPE1" s="173"/>
      <c r="JPF1" s="173"/>
      <c r="JPG1" s="173"/>
      <c r="JPH1" s="173"/>
      <c r="JPI1" s="173"/>
      <c r="JPJ1" s="173"/>
      <c r="JPK1" s="173"/>
      <c r="JPL1" s="173"/>
      <c r="JPM1" s="173"/>
      <c r="JPN1" s="173"/>
      <c r="JPO1" s="173"/>
      <c r="JPP1" s="173"/>
      <c r="JPQ1" s="173"/>
      <c r="JPR1" s="173"/>
      <c r="JPS1" s="173"/>
      <c r="JPT1" s="173"/>
      <c r="JPU1" s="173"/>
      <c r="JPV1" s="173"/>
      <c r="JPW1" s="173"/>
      <c r="JPX1" s="173"/>
      <c r="JPY1" s="173"/>
      <c r="JPZ1" s="173"/>
      <c r="JQA1" s="173"/>
      <c r="JQB1" s="173"/>
      <c r="JQC1" s="173"/>
      <c r="JQD1" s="173"/>
      <c r="JQE1" s="173"/>
      <c r="JQF1" s="173"/>
      <c r="JQG1" s="173"/>
      <c r="JQH1" s="173"/>
      <c r="JQI1" s="173"/>
      <c r="JQJ1" s="173"/>
      <c r="JQK1" s="173"/>
      <c r="JQL1" s="173"/>
      <c r="JQM1" s="173"/>
      <c r="JQN1" s="173"/>
      <c r="JQO1" s="173"/>
      <c r="JQP1" s="173"/>
      <c r="JQQ1" s="173"/>
      <c r="JQR1" s="173"/>
      <c r="JQS1" s="173"/>
      <c r="JQT1" s="173"/>
      <c r="JQU1" s="173"/>
      <c r="JQV1" s="173"/>
      <c r="JQW1" s="173"/>
      <c r="JQX1" s="173"/>
      <c r="JQY1" s="173"/>
      <c r="JQZ1" s="173"/>
      <c r="JRA1" s="173"/>
      <c r="JRB1" s="173"/>
      <c r="JRC1" s="173"/>
      <c r="JRD1" s="173"/>
      <c r="JRE1" s="173"/>
      <c r="JRF1" s="173"/>
      <c r="JRG1" s="173"/>
      <c r="JRH1" s="173"/>
      <c r="JRI1" s="173"/>
      <c r="JRJ1" s="173"/>
      <c r="JRK1" s="173"/>
      <c r="JRL1" s="173"/>
      <c r="JRM1" s="173"/>
      <c r="JRN1" s="173"/>
      <c r="JRO1" s="173"/>
      <c r="JRP1" s="173"/>
      <c r="JRQ1" s="173"/>
      <c r="JRR1" s="173"/>
      <c r="JRS1" s="173"/>
      <c r="JRT1" s="173"/>
      <c r="JRU1" s="173"/>
      <c r="JRV1" s="173"/>
      <c r="JRW1" s="173"/>
      <c r="JRX1" s="173"/>
      <c r="JRY1" s="173"/>
      <c r="JRZ1" s="173"/>
      <c r="JSA1" s="173"/>
      <c r="JSB1" s="173"/>
      <c r="JSC1" s="173"/>
      <c r="JSD1" s="173"/>
      <c r="JSE1" s="173"/>
      <c r="JSF1" s="173"/>
      <c r="JSG1" s="173"/>
      <c r="JSH1" s="173"/>
      <c r="JSI1" s="173"/>
      <c r="JSJ1" s="173"/>
      <c r="JSK1" s="173"/>
      <c r="JSL1" s="173"/>
      <c r="JSM1" s="173"/>
      <c r="JSN1" s="173"/>
      <c r="JSO1" s="173"/>
      <c r="JSP1" s="173"/>
      <c r="JSQ1" s="173"/>
      <c r="JSR1" s="173"/>
      <c r="JSS1" s="173"/>
      <c r="JST1" s="173"/>
      <c r="JSU1" s="173"/>
      <c r="JSV1" s="173"/>
      <c r="JSW1" s="173"/>
      <c r="JSX1" s="173"/>
      <c r="JSY1" s="173"/>
      <c r="JSZ1" s="173"/>
      <c r="JTA1" s="173"/>
      <c r="JTB1" s="173"/>
      <c r="JTC1" s="173"/>
      <c r="JTD1" s="173"/>
      <c r="JTE1" s="173"/>
      <c r="JTF1" s="173"/>
      <c r="JTG1" s="173"/>
      <c r="JTH1" s="173"/>
      <c r="JTI1" s="173"/>
      <c r="JTJ1" s="173"/>
      <c r="JTK1" s="173"/>
      <c r="JTL1" s="173"/>
      <c r="JTM1" s="173"/>
      <c r="JTN1" s="173"/>
      <c r="JTO1" s="173"/>
      <c r="JTP1" s="173"/>
      <c r="JTQ1" s="173"/>
      <c r="JTR1" s="173"/>
      <c r="JTS1" s="173"/>
      <c r="JTT1" s="173"/>
      <c r="JTU1" s="173"/>
      <c r="JTV1" s="173"/>
      <c r="JTW1" s="173"/>
      <c r="JTX1" s="173"/>
      <c r="JTY1" s="173"/>
      <c r="JTZ1" s="173"/>
      <c r="JUA1" s="173"/>
      <c r="JUB1" s="173"/>
      <c r="JUC1" s="173"/>
      <c r="JUD1" s="173"/>
      <c r="JUE1" s="173"/>
      <c r="JUF1" s="173"/>
      <c r="JUG1" s="173"/>
      <c r="JUH1" s="173"/>
      <c r="JUI1" s="173"/>
      <c r="JUJ1" s="173"/>
      <c r="JUK1" s="173"/>
      <c r="JUL1" s="173"/>
      <c r="JUM1" s="173"/>
      <c r="JUN1" s="173"/>
      <c r="JUO1" s="173"/>
      <c r="JUP1" s="173"/>
      <c r="JUQ1" s="173"/>
      <c r="JUR1" s="173"/>
      <c r="JUS1" s="173"/>
      <c r="JUT1" s="173"/>
      <c r="JUU1" s="173"/>
      <c r="JUV1" s="173"/>
      <c r="JUW1" s="173"/>
      <c r="JUX1" s="173"/>
      <c r="JUY1" s="173"/>
      <c r="JUZ1" s="173"/>
      <c r="JVA1" s="173"/>
      <c r="JVB1" s="173"/>
      <c r="JVC1" s="173"/>
      <c r="JVD1" s="173"/>
      <c r="JVE1" s="173"/>
      <c r="JVF1" s="173"/>
      <c r="JVG1" s="173"/>
      <c r="JVH1" s="173"/>
      <c r="JVI1" s="173"/>
      <c r="JVJ1" s="173"/>
      <c r="JVK1" s="173"/>
      <c r="JVL1" s="173"/>
      <c r="JVM1" s="173"/>
      <c r="JVN1" s="173"/>
      <c r="JVO1" s="173"/>
      <c r="JVP1" s="173"/>
      <c r="JVQ1" s="173"/>
      <c r="JVR1" s="173"/>
      <c r="JVS1" s="173"/>
      <c r="JVT1" s="173"/>
      <c r="JVU1" s="173"/>
      <c r="JVV1" s="173"/>
      <c r="JVW1" s="173"/>
      <c r="JVX1" s="173"/>
      <c r="JVY1" s="173"/>
      <c r="JVZ1" s="173"/>
      <c r="JWA1" s="173"/>
      <c r="JWB1" s="173"/>
      <c r="JWC1" s="173"/>
      <c r="JWD1" s="173"/>
      <c r="JWE1" s="173"/>
      <c r="JWF1" s="173"/>
      <c r="JWG1" s="173"/>
      <c r="JWH1" s="173"/>
      <c r="JWI1" s="173"/>
      <c r="JWJ1" s="173"/>
      <c r="JWK1" s="173"/>
      <c r="JWL1" s="173"/>
      <c r="JWM1" s="173"/>
      <c r="JWN1" s="173"/>
      <c r="JWO1" s="173"/>
      <c r="JWP1" s="173"/>
      <c r="JWQ1" s="173"/>
      <c r="JWR1" s="173"/>
      <c r="JWS1" s="173"/>
      <c r="JWT1" s="173"/>
      <c r="JWU1" s="173"/>
      <c r="JWV1" s="173"/>
      <c r="JWW1" s="173"/>
      <c r="JWX1" s="173"/>
      <c r="JWY1" s="173"/>
      <c r="JWZ1" s="173"/>
      <c r="JXA1" s="173"/>
      <c r="JXB1" s="173"/>
      <c r="JXC1" s="173"/>
      <c r="JXD1" s="173"/>
      <c r="JXE1" s="173"/>
      <c r="JXF1" s="173"/>
      <c r="JXG1" s="173"/>
      <c r="JXH1" s="173"/>
      <c r="JXI1" s="173"/>
      <c r="JXJ1" s="173"/>
      <c r="JXK1" s="173"/>
      <c r="JXL1" s="173"/>
      <c r="JXM1" s="173"/>
      <c r="JXN1" s="173"/>
      <c r="JXO1" s="173"/>
      <c r="JXP1" s="173"/>
      <c r="JXQ1" s="173"/>
      <c r="JXR1" s="173"/>
      <c r="JXS1" s="173"/>
      <c r="JXT1" s="173"/>
      <c r="JXU1" s="173"/>
      <c r="JXV1" s="173"/>
      <c r="JXW1" s="173"/>
      <c r="JXX1" s="173"/>
      <c r="JXY1" s="173"/>
      <c r="JXZ1" s="173"/>
      <c r="JYA1" s="173"/>
      <c r="JYB1" s="173"/>
      <c r="JYC1" s="173"/>
      <c r="JYD1" s="173"/>
      <c r="JYE1" s="173"/>
      <c r="JYF1" s="173"/>
      <c r="JYG1" s="173"/>
      <c r="JYH1" s="173"/>
      <c r="JYI1" s="173"/>
      <c r="JYJ1" s="173"/>
      <c r="JYK1" s="173"/>
      <c r="JYL1" s="173"/>
      <c r="JYM1" s="173"/>
      <c r="JYN1" s="173"/>
      <c r="JYO1" s="173"/>
      <c r="JYP1" s="173"/>
      <c r="JYQ1" s="173"/>
      <c r="JYR1" s="173"/>
      <c r="JYS1" s="173"/>
      <c r="JYT1" s="173"/>
      <c r="JYU1" s="173"/>
      <c r="JYV1" s="173"/>
      <c r="JYW1" s="173"/>
      <c r="JYX1" s="173"/>
      <c r="JYY1" s="173"/>
      <c r="JYZ1" s="173"/>
      <c r="JZA1" s="173"/>
      <c r="JZB1" s="173"/>
      <c r="JZC1" s="173"/>
      <c r="JZD1" s="173"/>
      <c r="JZE1" s="173"/>
      <c r="JZF1" s="173"/>
      <c r="JZG1" s="173"/>
      <c r="JZH1" s="173"/>
      <c r="JZI1" s="173"/>
      <c r="JZJ1" s="173"/>
      <c r="JZK1" s="173"/>
      <c r="JZL1" s="173"/>
      <c r="JZM1" s="173"/>
      <c r="JZN1" s="173"/>
      <c r="JZO1" s="173"/>
      <c r="JZP1" s="173"/>
      <c r="JZQ1" s="173"/>
      <c r="JZR1" s="173"/>
      <c r="JZS1" s="173"/>
      <c r="JZT1" s="173"/>
      <c r="JZU1" s="173"/>
      <c r="JZV1" s="173"/>
      <c r="JZW1" s="173"/>
      <c r="JZX1" s="173"/>
      <c r="JZY1" s="173"/>
      <c r="JZZ1" s="173"/>
      <c r="KAA1" s="173"/>
      <c r="KAB1" s="173"/>
      <c r="KAC1" s="173"/>
      <c r="KAD1" s="173"/>
      <c r="KAE1" s="173"/>
      <c r="KAF1" s="173"/>
      <c r="KAG1" s="173"/>
      <c r="KAH1" s="173"/>
      <c r="KAI1" s="173"/>
      <c r="KAJ1" s="173"/>
      <c r="KAK1" s="173"/>
      <c r="KAL1" s="173"/>
      <c r="KAM1" s="173"/>
      <c r="KAN1" s="173"/>
      <c r="KAO1" s="173"/>
      <c r="KAP1" s="173"/>
      <c r="KAQ1" s="173"/>
      <c r="KAR1" s="173"/>
      <c r="KAS1" s="173"/>
      <c r="KAT1" s="173"/>
      <c r="KAU1" s="173"/>
      <c r="KAV1" s="173"/>
      <c r="KAW1" s="173"/>
      <c r="KAX1" s="173"/>
      <c r="KAY1" s="173"/>
      <c r="KAZ1" s="173"/>
      <c r="KBA1" s="173"/>
      <c r="KBB1" s="173"/>
      <c r="KBC1" s="173"/>
      <c r="KBD1" s="173"/>
      <c r="KBE1" s="173"/>
      <c r="KBF1" s="173"/>
      <c r="KBG1" s="173"/>
      <c r="KBH1" s="173"/>
      <c r="KBI1" s="173"/>
      <c r="KBJ1" s="173"/>
      <c r="KBK1" s="173"/>
      <c r="KBL1" s="173"/>
      <c r="KBM1" s="173"/>
      <c r="KBN1" s="173"/>
      <c r="KBO1" s="173"/>
      <c r="KBP1" s="173"/>
      <c r="KBQ1" s="173"/>
      <c r="KBR1" s="173"/>
      <c r="KBS1" s="173"/>
      <c r="KBT1" s="173"/>
      <c r="KBU1" s="173"/>
      <c r="KBV1" s="173"/>
      <c r="KBW1" s="173"/>
      <c r="KBX1" s="173"/>
      <c r="KBY1" s="173"/>
      <c r="KBZ1" s="173"/>
      <c r="KCA1" s="173"/>
      <c r="KCB1" s="173"/>
      <c r="KCC1" s="173"/>
      <c r="KCD1" s="173"/>
      <c r="KCE1" s="173"/>
      <c r="KCF1" s="173"/>
      <c r="KCG1" s="173"/>
      <c r="KCH1" s="173"/>
      <c r="KCI1" s="173"/>
      <c r="KCJ1" s="173"/>
      <c r="KCK1" s="173"/>
      <c r="KCL1" s="173"/>
      <c r="KCM1" s="173"/>
      <c r="KCN1" s="173"/>
      <c r="KCO1" s="173"/>
      <c r="KCP1" s="173"/>
      <c r="KCQ1" s="173"/>
      <c r="KCR1" s="173"/>
      <c r="KCS1" s="173"/>
      <c r="KCT1" s="173"/>
      <c r="KCU1" s="173"/>
      <c r="KCV1" s="173"/>
      <c r="KCW1" s="173"/>
      <c r="KCX1" s="173"/>
      <c r="KCY1" s="173"/>
      <c r="KCZ1" s="173"/>
      <c r="KDA1" s="173"/>
      <c r="KDB1" s="173"/>
      <c r="KDC1" s="173"/>
      <c r="KDD1" s="173"/>
      <c r="KDE1" s="173"/>
      <c r="KDF1" s="173"/>
      <c r="KDG1" s="173"/>
      <c r="KDH1" s="173"/>
      <c r="KDI1" s="173"/>
      <c r="KDJ1" s="173"/>
      <c r="KDK1" s="173"/>
      <c r="KDL1" s="173"/>
      <c r="KDM1" s="173"/>
      <c r="KDN1" s="173"/>
      <c r="KDO1" s="173"/>
      <c r="KDP1" s="173"/>
      <c r="KDQ1" s="173"/>
      <c r="KDR1" s="173"/>
      <c r="KDS1" s="173"/>
      <c r="KDT1" s="173"/>
      <c r="KDU1" s="173"/>
      <c r="KDV1" s="173"/>
      <c r="KDW1" s="173"/>
      <c r="KDX1" s="173"/>
      <c r="KDY1" s="173"/>
      <c r="KDZ1" s="173"/>
      <c r="KEA1" s="173"/>
      <c r="KEB1" s="173"/>
      <c r="KEC1" s="173"/>
      <c r="KED1" s="173"/>
      <c r="KEE1" s="173"/>
      <c r="KEF1" s="173"/>
      <c r="KEG1" s="173"/>
      <c r="KEH1" s="173"/>
      <c r="KEI1" s="173"/>
      <c r="KEJ1" s="173"/>
      <c r="KEK1" s="173"/>
      <c r="KEL1" s="173"/>
      <c r="KEM1" s="173"/>
      <c r="KEN1" s="173"/>
      <c r="KEO1" s="173"/>
      <c r="KEP1" s="173"/>
      <c r="KEQ1" s="173"/>
      <c r="KER1" s="173"/>
      <c r="KES1" s="173"/>
      <c r="KET1" s="173"/>
      <c r="KEU1" s="173"/>
      <c r="KEV1" s="173"/>
      <c r="KEW1" s="173"/>
      <c r="KEX1" s="173"/>
      <c r="KEY1" s="173"/>
      <c r="KEZ1" s="173"/>
      <c r="KFA1" s="173"/>
      <c r="KFB1" s="173"/>
      <c r="KFC1" s="173"/>
      <c r="KFD1" s="173"/>
      <c r="KFE1" s="173"/>
      <c r="KFF1" s="173"/>
      <c r="KFG1" s="173"/>
      <c r="KFH1" s="173"/>
      <c r="KFI1" s="173"/>
      <c r="KFJ1" s="173"/>
      <c r="KFK1" s="173"/>
      <c r="KFL1" s="173"/>
      <c r="KFM1" s="173"/>
      <c r="KFN1" s="173"/>
      <c r="KFO1" s="173"/>
      <c r="KFP1" s="173"/>
      <c r="KFQ1" s="173"/>
      <c r="KFR1" s="173"/>
      <c r="KFS1" s="173"/>
      <c r="KFT1" s="173"/>
      <c r="KFU1" s="173"/>
      <c r="KFV1" s="173"/>
      <c r="KFW1" s="173"/>
      <c r="KFX1" s="173"/>
      <c r="KFY1" s="173"/>
      <c r="KFZ1" s="173"/>
      <c r="KGA1" s="173"/>
      <c r="KGB1" s="173"/>
      <c r="KGC1" s="173"/>
      <c r="KGD1" s="173"/>
      <c r="KGE1" s="173"/>
      <c r="KGF1" s="173"/>
      <c r="KGG1" s="173"/>
      <c r="KGH1" s="173"/>
      <c r="KGI1" s="173"/>
      <c r="KGJ1" s="173"/>
      <c r="KGK1" s="173"/>
      <c r="KGL1" s="173"/>
      <c r="KGM1" s="173"/>
      <c r="KGN1" s="173"/>
      <c r="KGO1" s="173"/>
      <c r="KGP1" s="173"/>
      <c r="KGQ1" s="173"/>
      <c r="KGR1" s="173"/>
      <c r="KGS1" s="173"/>
      <c r="KGT1" s="173"/>
      <c r="KGU1" s="173"/>
      <c r="KGV1" s="173"/>
      <c r="KGW1" s="173"/>
      <c r="KGX1" s="173"/>
      <c r="KGY1" s="173"/>
      <c r="KGZ1" s="173"/>
      <c r="KHA1" s="173"/>
      <c r="KHB1" s="173"/>
      <c r="KHC1" s="173"/>
      <c r="KHD1" s="173"/>
      <c r="KHE1" s="173"/>
      <c r="KHF1" s="173"/>
      <c r="KHG1" s="173"/>
      <c r="KHH1" s="173"/>
      <c r="KHI1" s="173"/>
      <c r="KHJ1" s="173"/>
      <c r="KHK1" s="173"/>
      <c r="KHL1" s="173"/>
      <c r="KHM1" s="173"/>
      <c r="KHN1" s="173"/>
      <c r="KHO1" s="173"/>
      <c r="KHP1" s="173"/>
      <c r="KHQ1" s="173"/>
      <c r="KHR1" s="173"/>
      <c r="KHS1" s="173"/>
      <c r="KHT1" s="173"/>
      <c r="KHU1" s="173"/>
      <c r="KHV1" s="173"/>
      <c r="KHW1" s="173"/>
      <c r="KHX1" s="173"/>
      <c r="KHY1" s="173"/>
      <c r="KHZ1" s="173"/>
      <c r="KIA1" s="173"/>
      <c r="KIB1" s="173"/>
      <c r="KIC1" s="173"/>
      <c r="KID1" s="173"/>
      <c r="KIE1" s="173"/>
      <c r="KIF1" s="173"/>
      <c r="KIG1" s="173"/>
      <c r="KIH1" s="173"/>
      <c r="KII1" s="173"/>
      <c r="KIJ1" s="173"/>
      <c r="KIK1" s="173"/>
      <c r="KIL1" s="173"/>
      <c r="KIM1" s="173"/>
      <c r="KIN1" s="173"/>
      <c r="KIO1" s="173"/>
      <c r="KIP1" s="173"/>
      <c r="KIQ1" s="173"/>
      <c r="KIR1" s="173"/>
      <c r="KIS1" s="173"/>
      <c r="KIT1" s="173"/>
      <c r="KIU1" s="173"/>
      <c r="KIV1" s="173"/>
      <c r="KIW1" s="173"/>
      <c r="KIX1" s="173"/>
      <c r="KIY1" s="173"/>
      <c r="KIZ1" s="173"/>
      <c r="KJA1" s="173"/>
      <c r="KJB1" s="173"/>
      <c r="KJC1" s="173"/>
      <c r="KJD1" s="173"/>
      <c r="KJE1" s="173"/>
      <c r="KJF1" s="173"/>
      <c r="KJG1" s="173"/>
      <c r="KJH1" s="173"/>
      <c r="KJI1" s="173"/>
      <c r="KJJ1" s="173"/>
      <c r="KJK1" s="173"/>
      <c r="KJL1" s="173"/>
      <c r="KJM1" s="173"/>
      <c r="KJN1" s="173"/>
      <c r="KJO1" s="173"/>
      <c r="KJP1" s="173"/>
      <c r="KJQ1" s="173"/>
      <c r="KJR1" s="173"/>
      <c r="KJS1" s="173"/>
      <c r="KJT1" s="173"/>
      <c r="KJU1" s="173"/>
      <c r="KJV1" s="173"/>
      <c r="KJW1" s="173"/>
      <c r="KJX1" s="173"/>
      <c r="KJY1" s="173"/>
      <c r="KJZ1" s="173"/>
      <c r="KKA1" s="173"/>
      <c r="KKB1" s="173"/>
      <c r="KKC1" s="173"/>
      <c r="KKD1" s="173"/>
      <c r="KKE1" s="173"/>
      <c r="KKF1" s="173"/>
      <c r="KKG1" s="173"/>
      <c r="KKH1" s="173"/>
      <c r="KKI1" s="173"/>
      <c r="KKJ1" s="173"/>
      <c r="KKK1" s="173"/>
      <c r="KKL1" s="173"/>
      <c r="KKM1" s="173"/>
      <c r="KKN1" s="173"/>
      <c r="KKO1" s="173"/>
      <c r="KKP1" s="173"/>
      <c r="KKQ1" s="173"/>
      <c r="KKR1" s="173"/>
      <c r="KKS1" s="173"/>
      <c r="KKT1" s="173"/>
      <c r="KKU1" s="173"/>
      <c r="KKV1" s="173"/>
      <c r="KKW1" s="173"/>
      <c r="KKX1" s="173"/>
      <c r="KKY1" s="173"/>
      <c r="KKZ1" s="173"/>
      <c r="KLA1" s="173"/>
      <c r="KLB1" s="173"/>
      <c r="KLC1" s="173"/>
      <c r="KLD1" s="173"/>
      <c r="KLE1" s="173"/>
      <c r="KLF1" s="173"/>
      <c r="KLG1" s="173"/>
      <c r="KLH1" s="173"/>
      <c r="KLI1" s="173"/>
      <c r="KLJ1" s="173"/>
      <c r="KLK1" s="173"/>
      <c r="KLL1" s="173"/>
      <c r="KLM1" s="173"/>
      <c r="KLN1" s="173"/>
      <c r="KLO1" s="173"/>
      <c r="KLP1" s="173"/>
      <c r="KLQ1" s="173"/>
      <c r="KLR1" s="173"/>
      <c r="KLS1" s="173"/>
      <c r="KLT1" s="173"/>
      <c r="KLU1" s="173"/>
      <c r="KLV1" s="173"/>
      <c r="KLW1" s="173"/>
      <c r="KLX1" s="173"/>
      <c r="KLY1" s="173"/>
      <c r="KLZ1" s="173"/>
      <c r="KMA1" s="173"/>
      <c r="KMB1" s="173"/>
      <c r="KMC1" s="173"/>
      <c r="KMD1" s="173"/>
      <c r="KME1" s="173"/>
      <c r="KMF1" s="173"/>
      <c r="KMG1" s="173"/>
      <c r="KMH1" s="173"/>
      <c r="KMI1" s="173"/>
      <c r="KMJ1" s="173"/>
      <c r="KMK1" s="173"/>
      <c r="KML1" s="173"/>
      <c r="KMM1" s="173"/>
      <c r="KMN1" s="173"/>
      <c r="KMO1" s="173"/>
      <c r="KMP1" s="173"/>
      <c r="KMQ1" s="173"/>
      <c r="KMR1" s="173"/>
      <c r="KMS1" s="173"/>
      <c r="KMT1" s="173"/>
      <c r="KMU1" s="173"/>
      <c r="KMV1" s="173"/>
      <c r="KMW1" s="173"/>
      <c r="KMX1" s="173"/>
      <c r="KMY1" s="173"/>
      <c r="KMZ1" s="173"/>
      <c r="KNA1" s="173"/>
      <c r="KNB1" s="173"/>
      <c r="KNC1" s="173"/>
      <c r="KND1" s="173"/>
      <c r="KNE1" s="173"/>
      <c r="KNF1" s="173"/>
      <c r="KNG1" s="173"/>
      <c r="KNH1" s="173"/>
      <c r="KNI1" s="173"/>
      <c r="KNJ1" s="173"/>
      <c r="KNK1" s="173"/>
      <c r="KNL1" s="173"/>
      <c r="KNM1" s="173"/>
      <c r="KNN1" s="173"/>
      <c r="KNO1" s="173"/>
      <c r="KNP1" s="173"/>
      <c r="KNQ1" s="173"/>
      <c r="KNR1" s="173"/>
      <c r="KNS1" s="173"/>
      <c r="KNT1" s="173"/>
      <c r="KNU1" s="173"/>
      <c r="KNV1" s="173"/>
      <c r="KNW1" s="173"/>
      <c r="KNX1" s="173"/>
      <c r="KNY1" s="173"/>
      <c r="KNZ1" s="173"/>
      <c r="KOA1" s="173"/>
      <c r="KOB1" s="173"/>
      <c r="KOC1" s="173"/>
      <c r="KOD1" s="173"/>
      <c r="KOE1" s="173"/>
      <c r="KOF1" s="173"/>
      <c r="KOG1" s="173"/>
      <c r="KOH1" s="173"/>
      <c r="KOI1" s="173"/>
      <c r="KOJ1" s="173"/>
      <c r="KOK1" s="173"/>
      <c r="KOL1" s="173"/>
      <c r="KOM1" s="173"/>
      <c r="KON1" s="173"/>
      <c r="KOO1" s="173"/>
      <c r="KOP1" s="173"/>
      <c r="KOQ1" s="173"/>
      <c r="KOR1" s="173"/>
      <c r="KOS1" s="173"/>
      <c r="KOT1" s="173"/>
      <c r="KOU1" s="173"/>
      <c r="KOV1" s="173"/>
      <c r="KOW1" s="173"/>
      <c r="KOX1" s="173"/>
      <c r="KOY1" s="173"/>
      <c r="KOZ1" s="173"/>
      <c r="KPA1" s="173"/>
      <c r="KPB1" s="173"/>
      <c r="KPC1" s="173"/>
      <c r="KPD1" s="173"/>
      <c r="KPE1" s="173"/>
      <c r="KPF1" s="173"/>
      <c r="KPG1" s="173"/>
      <c r="KPH1" s="173"/>
      <c r="KPI1" s="173"/>
      <c r="KPJ1" s="173"/>
      <c r="KPK1" s="173"/>
      <c r="KPL1" s="173"/>
      <c r="KPM1" s="173"/>
      <c r="KPN1" s="173"/>
      <c r="KPO1" s="173"/>
      <c r="KPP1" s="173"/>
      <c r="KPQ1" s="173"/>
      <c r="KPR1" s="173"/>
      <c r="KPS1" s="173"/>
      <c r="KPT1" s="173"/>
      <c r="KPU1" s="173"/>
      <c r="KPV1" s="173"/>
      <c r="KPW1" s="173"/>
      <c r="KPX1" s="173"/>
      <c r="KPY1" s="173"/>
      <c r="KPZ1" s="173"/>
      <c r="KQA1" s="173"/>
      <c r="KQB1" s="173"/>
      <c r="KQC1" s="173"/>
      <c r="KQD1" s="173"/>
      <c r="KQE1" s="173"/>
      <c r="KQF1" s="173"/>
      <c r="KQG1" s="173"/>
      <c r="KQH1" s="173"/>
      <c r="KQI1" s="173"/>
      <c r="KQJ1" s="173"/>
      <c r="KQK1" s="173"/>
      <c r="KQL1" s="173"/>
      <c r="KQM1" s="173"/>
      <c r="KQN1" s="173"/>
      <c r="KQO1" s="173"/>
      <c r="KQP1" s="173"/>
      <c r="KQQ1" s="173"/>
      <c r="KQR1" s="173"/>
      <c r="KQS1" s="173"/>
      <c r="KQT1" s="173"/>
      <c r="KQU1" s="173"/>
      <c r="KQV1" s="173"/>
      <c r="KQW1" s="173"/>
      <c r="KQX1" s="173"/>
      <c r="KQY1" s="173"/>
      <c r="KQZ1" s="173"/>
      <c r="KRA1" s="173"/>
      <c r="KRB1" s="173"/>
      <c r="KRC1" s="173"/>
      <c r="KRD1" s="173"/>
      <c r="KRE1" s="173"/>
      <c r="KRF1" s="173"/>
      <c r="KRG1" s="173"/>
      <c r="KRH1" s="173"/>
      <c r="KRI1" s="173"/>
      <c r="KRJ1" s="173"/>
      <c r="KRK1" s="173"/>
      <c r="KRL1" s="173"/>
      <c r="KRM1" s="173"/>
      <c r="KRN1" s="173"/>
      <c r="KRO1" s="173"/>
      <c r="KRP1" s="173"/>
      <c r="KRQ1" s="173"/>
      <c r="KRR1" s="173"/>
      <c r="KRS1" s="173"/>
      <c r="KRT1" s="173"/>
      <c r="KRU1" s="173"/>
      <c r="KRV1" s="173"/>
      <c r="KRW1" s="173"/>
      <c r="KRX1" s="173"/>
      <c r="KRY1" s="173"/>
      <c r="KRZ1" s="173"/>
      <c r="KSA1" s="173"/>
      <c r="KSB1" s="173"/>
      <c r="KSC1" s="173"/>
      <c r="KSD1" s="173"/>
      <c r="KSE1" s="173"/>
      <c r="KSF1" s="173"/>
      <c r="KSG1" s="173"/>
      <c r="KSH1" s="173"/>
      <c r="KSI1" s="173"/>
      <c r="KSJ1" s="173"/>
      <c r="KSK1" s="173"/>
      <c r="KSL1" s="173"/>
      <c r="KSM1" s="173"/>
      <c r="KSN1" s="173"/>
      <c r="KSO1" s="173"/>
      <c r="KSP1" s="173"/>
      <c r="KSQ1" s="173"/>
      <c r="KSR1" s="173"/>
      <c r="KSS1" s="173"/>
      <c r="KST1" s="173"/>
      <c r="KSU1" s="173"/>
      <c r="KSV1" s="173"/>
      <c r="KSW1" s="173"/>
      <c r="KSX1" s="173"/>
      <c r="KSY1" s="173"/>
      <c r="KSZ1" s="173"/>
      <c r="KTA1" s="173"/>
      <c r="KTB1" s="173"/>
      <c r="KTC1" s="173"/>
      <c r="KTD1" s="173"/>
      <c r="KTE1" s="173"/>
      <c r="KTF1" s="173"/>
      <c r="KTG1" s="173"/>
      <c r="KTH1" s="173"/>
      <c r="KTI1" s="173"/>
      <c r="KTJ1" s="173"/>
      <c r="KTK1" s="173"/>
      <c r="KTL1" s="173"/>
      <c r="KTM1" s="173"/>
      <c r="KTN1" s="173"/>
      <c r="KTO1" s="173"/>
      <c r="KTP1" s="173"/>
      <c r="KTQ1" s="173"/>
      <c r="KTR1" s="173"/>
      <c r="KTS1" s="173"/>
      <c r="KTT1" s="173"/>
      <c r="KTU1" s="173"/>
      <c r="KTV1" s="173"/>
      <c r="KTW1" s="173"/>
      <c r="KTX1" s="173"/>
      <c r="KTY1" s="173"/>
      <c r="KTZ1" s="173"/>
      <c r="KUA1" s="173"/>
      <c r="KUB1" s="173"/>
      <c r="KUC1" s="173"/>
      <c r="KUD1" s="173"/>
      <c r="KUE1" s="173"/>
      <c r="KUF1" s="173"/>
      <c r="KUG1" s="173"/>
      <c r="KUH1" s="173"/>
      <c r="KUI1" s="173"/>
      <c r="KUJ1" s="173"/>
      <c r="KUK1" s="173"/>
      <c r="KUL1" s="173"/>
      <c r="KUM1" s="173"/>
      <c r="KUN1" s="173"/>
      <c r="KUO1" s="173"/>
      <c r="KUP1" s="173"/>
      <c r="KUQ1" s="173"/>
      <c r="KUR1" s="173"/>
      <c r="KUS1" s="173"/>
      <c r="KUT1" s="173"/>
      <c r="KUU1" s="173"/>
      <c r="KUV1" s="173"/>
      <c r="KUW1" s="173"/>
      <c r="KUX1" s="173"/>
      <c r="KUY1" s="173"/>
      <c r="KUZ1" s="173"/>
      <c r="KVA1" s="173"/>
      <c r="KVB1" s="173"/>
      <c r="KVC1" s="173"/>
      <c r="KVD1" s="173"/>
      <c r="KVE1" s="173"/>
      <c r="KVF1" s="173"/>
      <c r="KVG1" s="173"/>
      <c r="KVH1" s="173"/>
      <c r="KVI1" s="173"/>
      <c r="KVJ1" s="173"/>
      <c r="KVK1" s="173"/>
      <c r="KVL1" s="173"/>
      <c r="KVM1" s="173"/>
      <c r="KVN1" s="173"/>
      <c r="KVO1" s="173"/>
      <c r="KVP1" s="173"/>
      <c r="KVQ1" s="173"/>
      <c r="KVR1" s="173"/>
      <c r="KVS1" s="173"/>
      <c r="KVT1" s="173"/>
      <c r="KVU1" s="173"/>
      <c r="KVV1" s="173"/>
      <c r="KVW1" s="173"/>
      <c r="KVX1" s="173"/>
      <c r="KVY1" s="173"/>
      <c r="KVZ1" s="173"/>
      <c r="KWA1" s="173"/>
      <c r="KWB1" s="173"/>
      <c r="KWC1" s="173"/>
      <c r="KWD1" s="173"/>
      <c r="KWE1" s="173"/>
      <c r="KWF1" s="173"/>
      <c r="KWG1" s="173"/>
      <c r="KWH1" s="173"/>
      <c r="KWI1" s="173"/>
      <c r="KWJ1" s="173"/>
      <c r="KWK1" s="173"/>
      <c r="KWL1" s="173"/>
      <c r="KWM1" s="173"/>
      <c r="KWN1" s="173"/>
      <c r="KWO1" s="173"/>
      <c r="KWP1" s="173"/>
      <c r="KWQ1" s="173"/>
      <c r="KWR1" s="173"/>
      <c r="KWS1" s="173"/>
      <c r="KWT1" s="173"/>
      <c r="KWU1" s="173"/>
      <c r="KWV1" s="173"/>
      <c r="KWW1" s="173"/>
      <c r="KWX1" s="173"/>
      <c r="KWY1" s="173"/>
      <c r="KWZ1" s="173"/>
      <c r="KXA1" s="173"/>
      <c r="KXB1" s="173"/>
      <c r="KXC1" s="173"/>
      <c r="KXD1" s="173"/>
      <c r="KXE1" s="173"/>
      <c r="KXF1" s="173"/>
      <c r="KXG1" s="173"/>
      <c r="KXH1" s="173"/>
      <c r="KXI1" s="173"/>
      <c r="KXJ1" s="173"/>
      <c r="KXK1" s="173"/>
      <c r="KXL1" s="173"/>
      <c r="KXM1" s="173"/>
      <c r="KXN1" s="173"/>
      <c r="KXO1" s="173"/>
      <c r="KXP1" s="173"/>
      <c r="KXQ1" s="173"/>
      <c r="KXR1" s="173"/>
      <c r="KXS1" s="173"/>
      <c r="KXT1" s="173"/>
      <c r="KXU1" s="173"/>
      <c r="KXV1" s="173"/>
      <c r="KXW1" s="173"/>
      <c r="KXX1" s="173"/>
      <c r="KXY1" s="173"/>
      <c r="KXZ1" s="173"/>
      <c r="KYA1" s="173"/>
      <c r="KYB1" s="173"/>
      <c r="KYC1" s="173"/>
      <c r="KYD1" s="173"/>
      <c r="KYE1" s="173"/>
      <c r="KYF1" s="173"/>
      <c r="KYG1" s="173"/>
      <c r="KYH1" s="173"/>
      <c r="KYI1" s="173"/>
      <c r="KYJ1" s="173"/>
      <c r="KYK1" s="173"/>
      <c r="KYL1" s="173"/>
      <c r="KYM1" s="173"/>
      <c r="KYN1" s="173"/>
      <c r="KYO1" s="173"/>
      <c r="KYP1" s="173"/>
      <c r="KYQ1" s="173"/>
      <c r="KYR1" s="173"/>
      <c r="KYS1" s="173"/>
      <c r="KYT1" s="173"/>
      <c r="KYU1" s="173"/>
      <c r="KYV1" s="173"/>
      <c r="KYW1" s="173"/>
      <c r="KYX1" s="173"/>
      <c r="KYY1" s="173"/>
      <c r="KYZ1" s="173"/>
      <c r="KZA1" s="173"/>
      <c r="KZB1" s="173"/>
      <c r="KZC1" s="173"/>
      <c r="KZD1" s="173"/>
      <c r="KZE1" s="173"/>
      <c r="KZF1" s="173"/>
      <c r="KZG1" s="173"/>
      <c r="KZH1" s="173"/>
      <c r="KZI1" s="173"/>
      <c r="KZJ1" s="173"/>
      <c r="KZK1" s="173"/>
      <c r="KZL1" s="173"/>
      <c r="KZM1" s="173"/>
      <c r="KZN1" s="173"/>
      <c r="KZO1" s="173"/>
      <c r="KZP1" s="173"/>
      <c r="KZQ1" s="173"/>
      <c r="KZR1" s="173"/>
      <c r="KZS1" s="173"/>
      <c r="KZT1" s="173"/>
      <c r="KZU1" s="173"/>
      <c r="KZV1" s="173"/>
      <c r="KZW1" s="173"/>
      <c r="KZX1" s="173"/>
      <c r="KZY1" s="173"/>
      <c r="KZZ1" s="173"/>
      <c r="LAA1" s="173"/>
      <c r="LAB1" s="173"/>
      <c r="LAC1" s="173"/>
      <c r="LAD1" s="173"/>
      <c r="LAE1" s="173"/>
      <c r="LAF1" s="173"/>
      <c r="LAG1" s="173"/>
      <c r="LAH1" s="173"/>
      <c r="LAI1" s="173"/>
      <c r="LAJ1" s="173"/>
      <c r="LAK1" s="173"/>
      <c r="LAL1" s="173"/>
      <c r="LAM1" s="173"/>
      <c r="LAN1" s="173"/>
      <c r="LAO1" s="173"/>
      <c r="LAP1" s="173"/>
      <c r="LAQ1" s="173"/>
      <c r="LAR1" s="173"/>
      <c r="LAS1" s="173"/>
      <c r="LAT1" s="173"/>
      <c r="LAU1" s="173"/>
      <c r="LAV1" s="173"/>
      <c r="LAW1" s="173"/>
      <c r="LAX1" s="173"/>
      <c r="LAY1" s="173"/>
      <c r="LAZ1" s="173"/>
      <c r="LBA1" s="173"/>
      <c r="LBB1" s="173"/>
      <c r="LBC1" s="173"/>
      <c r="LBD1" s="173"/>
      <c r="LBE1" s="173"/>
      <c r="LBF1" s="173"/>
      <c r="LBG1" s="173"/>
      <c r="LBH1" s="173"/>
      <c r="LBI1" s="173"/>
      <c r="LBJ1" s="173"/>
      <c r="LBK1" s="173"/>
      <c r="LBL1" s="173"/>
      <c r="LBM1" s="173"/>
      <c r="LBN1" s="173"/>
      <c r="LBO1" s="173"/>
      <c r="LBP1" s="173"/>
      <c r="LBQ1" s="173"/>
      <c r="LBR1" s="173"/>
      <c r="LBS1" s="173"/>
      <c r="LBT1" s="173"/>
      <c r="LBU1" s="173"/>
      <c r="LBV1" s="173"/>
      <c r="LBW1" s="173"/>
      <c r="LBX1" s="173"/>
      <c r="LBY1" s="173"/>
      <c r="LBZ1" s="173"/>
      <c r="LCA1" s="173"/>
      <c r="LCB1" s="173"/>
      <c r="LCC1" s="173"/>
      <c r="LCD1" s="173"/>
      <c r="LCE1" s="173"/>
      <c r="LCF1" s="173"/>
      <c r="LCG1" s="173"/>
      <c r="LCH1" s="173"/>
      <c r="LCI1" s="173"/>
      <c r="LCJ1" s="173"/>
      <c r="LCK1" s="173"/>
      <c r="LCL1" s="173"/>
      <c r="LCM1" s="173"/>
      <c r="LCN1" s="173"/>
      <c r="LCO1" s="173"/>
      <c r="LCP1" s="173"/>
      <c r="LCQ1" s="173"/>
      <c r="LCR1" s="173"/>
      <c r="LCS1" s="173"/>
      <c r="LCT1" s="173"/>
      <c r="LCU1" s="173"/>
      <c r="LCV1" s="173"/>
      <c r="LCW1" s="173"/>
      <c r="LCX1" s="173"/>
      <c r="LCY1" s="173"/>
      <c r="LCZ1" s="173"/>
      <c r="LDA1" s="173"/>
      <c r="LDB1" s="173"/>
      <c r="LDC1" s="173"/>
      <c r="LDD1" s="173"/>
      <c r="LDE1" s="173"/>
      <c r="LDF1" s="173"/>
      <c r="LDG1" s="173"/>
      <c r="LDH1" s="173"/>
      <c r="LDI1" s="173"/>
      <c r="LDJ1" s="173"/>
      <c r="LDK1" s="173"/>
      <c r="LDL1" s="173"/>
      <c r="LDM1" s="173"/>
      <c r="LDN1" s="173"/>
      <c r="LDO1" s="173"/>
      <c r="LDP1" s="173"/>
      <c r="LDQ1" s="173"/>
      <c r="LDR1" s="173"/>
      <c r="LDS1" s="173"/>
      <c r="LDT1" s="173"/>
      <c r="LDU1" s="173"/>
      <c r="LDV1" s="173"/>
      <c r="LDW1" s="173"/>
      <c r="LDX1" s="173"/>
      <c r="LDY1" s="173"/>
      <c r="LDZ1" s="173"/>
      <c r="LEA1" s="173"/>
      <c r="LEB1" s="173"/>
      <c r="LEC1" s="173"/>
      <c r="LED1" s="173"/>
      <c r="LEE1" s="173"/>
      <c r="LEF1" s="173"/>
      <c r="LEG1" s="173"/>
      <c r="LEH1" s="173"/>
      <c r="LEI1" s="173"/>
      <c r="LEJ1" s="173"/>
      <c r="LEK1" s="173"/>
      <c r="LEL1" s="173"/>
      <c r="LEM1" s="173"/>
      <c r="LEN1" s="173"/>
      <c r="LEO1" s="173"/>
      <c r="LEP1" s="173"/>
      <c r="LEQ1" s="173"/>
      <c r="LER1" s="173"/>
      <c r="LES1" s="173"/>
      <c r="LET1" s="173"/>
      <c r="LEU1" s="173"/>
      <c r="LEV1" s="173"/>
      <c r="LEW1" s="173"/>
      <c r="LEX1" s="173"/>
      <c r="LEY1" s="173"/>
      <c r="LEZ1" s="173"/>
      <c r="LFA1" s="173"/>
      <c r="LFB1" s="173"/>
      <c r="LFC1" s="173"/>
      <c r="LFD1" s="173"/>
      <c r="LFE1" s="173"/>
      <c r="LFF1" s="173"/>
      <c r="LFG1" s="173"/>
      <c r="LFH1" s="173"/>
      <c r="LFI1" s="173"/>
      <c r="LFJ1" s="173"/>
      <c r="LFK1" s="173"/>
      <c r="LFL1" s="173"/>
      <c r="LFM1" s="173"/>
      <c r="LFN1" s="173"/>
      <c r="LFO1" s="173"/>
      <c r="LFP1" s="173"/>
      <c r="LFQ1" s="173"/>
      <c r="LFR1" s="173"/>
      <c r="LFS1" s="173"/>
      <c r="LFT1" s="173"/>
      <c r="LFU1" s="173"/>
      <c r="LFV1" s="173"/>
      <c r="LFW1" s="173"/>
      <c r="LFX1" s="173"/>
      <c r="LFY1" s="173"/>
      <c r="LFZ1" s="173"/>
      <c r="LGA1" s="173"/>
      <c r="LGB1" s="173"/>
      <c r="LGC1" s="173"/>
      <c r="LGD1" s="173"/>
      <c r="LGE1" s="173"/>
      <c r="LGF1" s="173"/>
      <c r="LGG1" s="173"/>
      <c r="LGH1" s="173"/>
      <c r="LGI1" s="173"/>
      <c r="LGJ1" s="173"/>
      <c r="LGK1" s="173"/>
      <c r="LGL1" s="173"/>
      <c r="LGM1" s="173"/>
      <c r="LGN1" s="173"/>
      <c r="LGO1" s="173"/>
      <c r="LGP1" s="173"/>
      <c r="LGQ1" s="173"/>
      <c r="LGR1" s="173"/>
      <c r="LGS1" s="173"/>
      <c r="LGT1" s="173"/>
      <c r="LGU1" s="173"/>
      <c r="LGV1" s="173"/>
      <c r="LGW1" s="173"/>
      <c r="LGX1" s="173"/>
      <c r="LGY1" s="173"/>
      <c r="LGZ1" s="173"/>
      <c r="LHA1" s="173"/>
      <c r="LHB1" s="173"/>
      <c r="LHC1" s="173"/>
      <c r="LHD1" s="173"/>
      <c r="LHE1" s="173"/>
      <c r="LHF1" s="173"/>
      <c r="LHG1" s="173"/>
      <c r="LHH1" s="173"/>
      <c r="LHI1" s="173"/>
      <c r="LHJ1" s="173"/>
      <c r="LHK1" s="173"/>
      <c r="LHL1" s="173"/>
      <c r="LHM1" s="173"/>
      <c r="LHN1" s="173"/>
      <c r="LHO1" s="173"/>
      <c r="LHP1" s="173"/>
      <c r="LHQ1" s="173"/>
      <c r="LHR1" s="173"/>
      <c r="LHS1" s="173"/>
      <c r="LHT1" s="173"/>
      <c r="LHU1" s="173"/>
      <c r="LHV1" s="173"/>
      <c r="LHW1" s="173"/>
      <c r="LHX1" s="173"/>
      <c r="LHY1" s="173"/>
      <c r="LHZ1" s="173"/>
      <c r="LIA1" s="173"/>
      <c r="LIB1" s="173"/>
      <c r="LIC1" s="173"/>
      <c r="LID1" s="173"/>
      <c r="LIE1" s="173"/>
      <c r="LIF1" s="173"/>
      <c r="LIG1" s="173"/>
      <c r="LIH1" s="173"/>
      <c r="LII1" s="173"/>
      <c r="LIJ1" s="173"/>
      <c r="LIK1" s="173"/>
      <c r="LIL1" s="173"/>
      <c r="LIM1" s="173"/>
      <c r="LIN1" s="173"/>
      <c r="LIO1" s="173"/>
      <c r="LIP1" s="173"/>
      <c r="LIQ1" s="173"/>
      <c r="LIR1" s="173"/>
      <c r="LIS1" s="173"/>
      <c r="LIT1" s="173"/>
      <c r="LIU1" s="173"/>
      <c r="LIV1" s="173"/>
      <c r="LIW1" s="173"/>
      <c r="LIX1" s="173"/>
      <c r="LIY1" s="173"/>
      <c r="LIZ1" s="173"/>
      <c r="LJA1" s="173"/>
      <c r="LJB1" s="173"/>
      <c r="LJC1" s="173"/>
      <c r="LJD1" s="173"/>
      <c r="LJE1" s="173"/>
      <c r="LJF1" s="173"/>
      <c r="LJG1" s="173"/>
      <c r="LJH1" s="173"/>
      <c r="LJI1" s="173"/>
      <c r="LJJ1" s="173"/>
      <c r="LJK1" s="173"/>
      <c r="LJL1" s="173"/>
      <c r="LJM1" s="173"/>
      <c r="LJN1" s="173"/>
      <c r="LJO1" s="173"/>
      <c r="LJP1" s="173"/>
      <c r="LJQ1" s="173"/>
      <c r="LJR1" s="173"/>
      <c r="LJS1" s="173"/>
      <c r="LJT1" s="173"/>
      <c r="LJU1" s="173"/>
      <c r="LJV1" s="173"/>
      <c r="LJW1" s="173"/>
      <c r="LJX1" s="173"/>
      <c r="LJY1" s="173"/>
      <c r="LJZ1" s="173"/>
      <c r="LKA1" s="173"/>
      <c r="LKB1" s="173"/>
      <c r="LKC1" s="173"/>
      <c r="LKD1" s="173"/>
      <c r="LKE1" s="173"/>
      <c r="LKF1" s="173"/>
      <c r="LKG1" s="173"/>
      <c r="LKH1" s="173"/>
      <c r="LKI1" s="173"/>
      <c r="LKJ1" s="173"/>
      <c r="LKK1" s="173"/>
      <c r="LKL1" s="173"/>
      <c r="LKM1" s="173"/>
      <c r="LKN1" s="173"/>
      <c r="LKO1" s="173"/>
      <c r="LKP1" s="173"/>
      <c r="LKQ1" s="173"/>
      <c r="LKR1" s="173"/>
      <c r="LKS1" s="173"/>
      <c r="LKT1" s="173"/>
      <c r="LKU1" s="173"/>
      <c r="LKV1" s="173"/>
      <c r="LKW1" s="173"/>
      <c r="LKX1" s="173"/>
      <c r="LKY1" s="173"/>
      <c r="LKZ1" s="173"/>
      <c r="LLA1" s="173"/>
      <c r="LLB1" s="173"/>
      <c r="LLC1" s="173"/>
      <c r="LLD1" s="173"/>
      <c r="LLE1" s="173"/>
      <c r="LLF1" s="173"/>
      <c r="LLG1" s="173"/>
      <c r="LLH1" s="173"/>
      <c r="LLI1" s="173"/>
      <c r="LLJ1" s="173"/>
      <c r="LLK1" s="173"/>
      <c r="LLL1" s="173"/>
      <c r="LLM1" s="173"/>
      <c r="LLN1" s="173"/>
      <c r="LLO1" s="173"/>
      <c r="LLP1" s="173"/>
      <c r="LLQ1" s="173"/>
      <c r="LLR1" s="173"/>
      <c r="LLS1" s="173"/>
      <c r="LLT1" s="173"/>
      <c r="LLU1" s="173"/>
      <c r="LLV1" s="173"/>
      <c r="LLW1" s="173"/>
      <c r="LLX1" s="173"/>
      <c r="LLY1" s="173"/>
      <c r="LLZ1" s="173"/>
      <c r="LMA1" s="173"/>
      <c r="LMB1" s="173"/>
      <c r="LMC1" s="173"/>
      <c r="LMD1" s="173"/>
      <c r="LME1" s="173"/>
      <c r="LMF1" s="173"/>
      <c r="LMG1" s="173"/>
      <c r="LMH1" s="173"/>
      <c r="LMI1" s="173"/>
      <c r="LMJ1" s="173"/>
      <c r="LMK1" s="173"/>
      <c r="LML1" s="173"/>
      <c r="LMM1" s="173"/>
      <c r="LMN1" s="173"/>
      <c r="LMO1" s="173"/>
      <c r="LMP1" s="173"/>
      <c r="LMQ1" s="173"/>
      <c r="LMR1" s="173"/>
      <c r="LMS1" s="173"/>
      <c r="LMT1" s="173"/>
      <c r="LMU1" s="173"/>
      <c r="LMV1" s="173"/>
      <c r="LMW1" s="173"/>
      <c r="LMX1" s="173"/>
      <c r="LMY1" s="173"/>
      <c r="LMZ1" s="173"/>
      <c r="LNA1" s="173"/>
      <c r="LNB1" s="173"/>
      <c r="LNC1" s="173"/>
      <c r="LND1" s="173"/>
      <c r="LNE1" s="173"/>
      <c r="LNF1" s="173"/>
      <c r="LNG1" s="173"/>
      <c r="LNH1" s="173"/>
      <c r="LNI1" s="173"/>
      <c r="LNJ1" s="173"/>
      <c r="LNK1" s="173"/>
      <c r="LNL1" s="173"/>
      <c r="LNM1" s="173"/>
      <c r="LNN1" s="173"/>
      <c r="LNO1" s="173"/>
      <c r="LNP1" s="173"/>
      <c r="LNQ1" s="173"/>
      <c r="LNR1" s="173"/>
      <c r="LNS1" s="173"/>
      <c r="LNT1" s="173"/>
      <c r="LNU1" s="173"/>
      <c r="LNV1" s="173"/>
      <c r="LNW1" s="173"/>
      <c r="LNX1" s="173"/>
      <c r="LNY1" s="173"/>
      <c r="LNZ1" s="173"/>
      <c r="LOA1" s="173"/>
      <c r="LOB1" s="173"/>
      <c r="LOC1" s="173"/>
      <c r="LOD1" s="173"/>
      <c r="LOE1" s="173"/>
      <c r="LOF1" s="173"/>
      <c r="LOG1" s="173"/>
      <c r="LOH1" s="173"/>
      <c r="LOI1" s="173"/>
      <c r="LOJ1" s="173"/>
      <c r="LOK1" s="173"/>
      <c r="LOL1" s="173"/>
      <c r="LOM1" s="173"/>
      <c r="LON1" s="173"/>
      <c r="LOO1" s="173"/>
      <c r="LOP1" s="173"/>
      <c r="LOQ1" s="173"/>
      <c r="LOR1" s="173"/>
      <c r="LOS1" s="173"/>
      <c r="LOT1" s="173"/>
      <c r="LOU1" s="173"/>
      <c r="LOV1" s="173"/>
      <c r="LOW1" s="173"/>
      <c r="LOX1" s="173"/>
      <c r="LOY1" s="173"/>
      <c r="LOZ1" s="173"/>
      <c r="LPA1" s="173"/>
      <c r="LPB1" s="173"/>
      <c r="LPC1" s="173"/>
      <c r="LPD1" s="173"/>
      <c r="LPE1" s="173"/>
      <c r="LPF1" s="173"/>
      <c r="LPG1" s="173"/>
      <c r="LPH1" s="173"/>
      <c r="LPI1" s="173"/>
      <c r="LPJ1" s="173"/>
      <c r="LPK1" s="173"/>
      <c r="LPL1" s="173"/>
      <c r="LPM1" s="173"/>
      <c r="LPN1" s="173"/>
      <c r="LPO1" s="173"/>
      <c r="LPP1" s="173"/>
      <c r="LPQ1" s="173"/>
      <c r="LPR1" s="173"/>
      <c r="LPS1" s="173"/>
      <c r="LPT1" s="173"/>
      <c r="LPU1" s="173"/>
      <c r="LPV1" s="173"/>
      <c r="LPW1" s="173"/>
      <c r="LPX1" s="173"/>
      <c r="LPY1" s="173"/>
      <c r="LPZ1" s="173"/>
      <c r="LQA1" s="173"/>
      <c r="LQB1" s="173"/>
      <c r="LQC1" s="173"/>
      <c r="LQD1" s="173"/>
      <c r="LQE1" s="173"/>
      <c r="LQF1" s="173"/>
      <c r="LQG1" s="173"/>
      <c r="LQH1" s="173"/>
      <c r="LQI1" s="173"/>
      <c r="LQJ1" s="173"/>
      <c r="LQK1" s="173"/>
      <c r="LQL1" s="173"/>
      <c r="LQM1" s="173"/>
      <c r="LQN1" s="173"/>
      <c r="LQO1" s="173"/>
      <c r="LQP1" s="173"/>
      <c r="LQQ1" s="173"/>
      <c r="LQR1" s="173"/>
      <c r="LQS1" s="173"/>
      <c r="LQT1" s="173"/>
      <c r="LQU1" s="173"/>
      <c r="LQV1" s="173"/>
      <c r="LQW1" s="173"/>
      <c r="LQX1" s="173"/>
      <c r="LQY1" s="173"/>
      <c r="LQZ1" s="173"/>
      <c r="LRA1" s="173"/>
      <c r="LRB1" s="173"/>
      <c r="LRC1" s="173"/>
      <c r="LRD1" s="173"/>
      <c r="LRE1" s="173"/>
      <c r="LRF1" s="173"/>
      <c r="LRG1" s="173"/>
      <c r="LRH1" s="173"/>
      <c r="LRI1" s="173"/>
      <c r="LRJ1" s="173"/>
      <c r="LRK1" s="173"/>
      <c r="LRL1" s="173"/>
      <c r="LRM1" s="173"/>
      <c r="LRN1" s="173"/>
      <c r="LRO1" s="173"/>
      <c r="LRP1" s="173"/>
      <c r="LRQ1" s="173"/>
      <c r="LRR1" s="173"/>
      <c r="LRS1" s="173"/>
      <c r="LRT1" s="173"/>
      <c r="LRU1" s="173"/>
      <c r="LRV1" s="173"/>
      <c r="LRW1" s="173"/>
      <c r="LRX1" s="173"/>
      <c r="LRY1" s="173"/>
      <c r="LRZ1" s="173"/>
      <c r="LSA1" s="173"/>
      <c r="LSB1" s="173"/>
      <c r="LSC1" s="173"/>
      <c r="LSD1" s="173"/>
      <c r="LSE1" s="173"/>
      <c r="LSF1" s="173"/>
      <c r="LSG1" s="173"/>
      <c r="LSH1" s="173"/>
      <c r="LSI1" s="173"/>
      <c r="LSJ1" s="173"/>
      <c r="LSK1" s="173"/>
      <c r="LSL1" s="173"/>
      <c r="LSM1" s="173"/>
      <c r="LSN1" s="173"/>
      <c r="LSO1" s="173"/>
      <c r="LSP1" s="173"/>
      <c r="LSQ1" s="173"/>
      <c r="LSR1" s="173"/>
      <c r="LSS1" s="173"/>
      <c r="LST1" s="173"/>
      <c r="LSU1" s="173"/>
      <c r="LSV1" s="173"/>
      <c r="LSW1" s="173"/>
      <c r="LSX1" s="173"/>
      <c r="LSY1" s="173"/>
      <c r="LSZ1" s="173"/>
      <c r="LTA1" s="173"/>
      <c r="LTB1" s="173"/>
      <c r="LTC1" s="173"/>
      <c r="LTD1" s="173"/>
      <c r="LTE1" s="173"/>
      <c r="LTF1" s="173"/>
      <c r="LTG1" s="173"/>
      <c r="LTH1" s="173"/>
      <c r="LTI1" s="173"/>
      <c r="LTJ1" s="173"/>
      <c r="LTK1" s="173"/>
      <c r="LTL1" s="173"/>
      <c r="LTM1" s="173"/>
      <c r="LTN1" s="173"/>
      <c r="LTO1" s="173"/>
      <c r="LTP1" s="173"/>
      <c r="LTQ1" s="173"/>
      <c r="LTR1" s="173"/>
      <c r="LTS1" s="173"/>
      <c r="LTT1" s="173"/>
      <c r="LTU1" s="173"/>
      <c r="LTV1" s="173"/>
      <c r="LTW1" s="173"/>
      <c r="LTX1" s="173"/>
      <c r="LTY1" s="173"/>
      <c r="LTZ1" s="173"/>
      <c r="LUA1" s="173"/>
      <c r="LUB1" s="173"/>
      <c r="LUC1" s="173"/>
      <c r="LUD1" s="173"/>
      <c r="LUE1" s="173"/>
      <c r="LUF1" s="173"/>
      <c r="LUG1" s="173"/>
      <c r="LUH1" s="173"/>
      <c r="LUI1" s="173"/>
      <c r="LUJ1" s="173"/>
      <c r="LUK1" s="173"/>
      <c r="LUL1" s="173"/>
      <c r="LUM1" s="173"/>
      <c r="LUN1" s="173"/>
      <c r="LUO1" s="173"/>
      <c r="LUP1" s="173"/>
      <c r="LUQ1" s="173"/>
      <c r="LUR1" s="173"/>
      <c r="LUS1" s="173"/>
      <c r="LUT1" s="173"/>
      <c r="LUU1" s="173"/>
      <c r="LUV1" s="173"/>
      <c r="LUW1" s="173"/>
      <c r="LUX1" s="173"/>
      <c r="LUY1" s="173"/>
      <c r="LUZ1" s="173"/>
      <c r="LVA1" s="173"/>
      <c r="LVB1" s="173"/>
      <c r="LVC1" s="173"/>
      <c r="LVD1" s="173"/>
      <c r="LVE1" s="173"/>
      <c r="LVF1" s="173"/>
      <c r="LVG1" s="173"/>
      <c r="LVH1" s="173"/>
      <c r="LVI1" s="173"/>
      <c r="LVJ1" s="173"/>
      <c r="LVK1" s="173"/>
      <c r="LVL1" s="173"/>
      <c r="LVM1" s="173"/>
      <c r="LVN1" s="173"/>
      <c r="LVO1" s="173"/>
      <c r="LVP1" s="173"/>
      <c r="LVQ1" s="173"/>
      <c r="LVR1" s="173"/>
      <c r="LVS1" s="173"/>
      <c r="LVT1" s="173"/>
      <c r="LVU1" s="173"/>
      <c r="LVV1" s="173"/>
      <c r="LVW1" s="173"/>
      <c r="LVX1" s="173"/>
      <c r="LVY1" s="173"/>
      <c r="LVZ1" s="173"/>
      <c r="LWA1" s="173"/>
      <c r="LWB1" s="173"/>
      <c r="LWC1" s="173"/>
      <c r="LWD1" s="173"/>
      <c r="LWE1" s="173"/>
      <c r="LWF1" s="173"/>
      <c r="LWG1" s="173"/>
      <c r="LWH1" s="173"/>
      <c r="LWI1" s="173"/>
      <c r="LWJ1" s="173"/>
      <c r="LWK1" s="173"/>
      <c r="LWL1" s="173"/>
      <c r="LWM1" s="173"/>
      <c r="LWN1" s="173"/>
      <c r="LWO1" s="173"/>
      <c r="LWP1" s="173"/>
      <c r="LWQ1" s="173"/>
      <c r="LWR1" s="173"/>
      <c r="LWS1" s="173"/>
      <c r="LWT1" s="173"/>
      <c r="LWU1" s="173"/>
      <c r="LWV1" s="173"/>
      <c r="LWW1" s="173"/>
      <c r="LWX1" s="173"/>
      <c r="LWY1" s="173"/>
      <c r="LWZ1" s="173"/>
      <c r="LXA1" s="173"/>
      <c r="LXB1" s="173"/>
      <c r="LXC1" s="173"/>
      <c r="LXD1" s="173"/>
      <c r="LXE1" s="173"/>
      <c r="LXF1" s="173"/>
      <c r="LXG1" s="173"/>
      <c r="LXH1" s="173"/>
      <c r="LXI1" s="173"/>
      <c r="LXJ1" s="173"/>
      <c r="LXK1" s="173"/>
      <c r="LXL1" s="173"/>
      <c r="LXM1" s="173"/>
      <c r="LXN1" s="173"/>
      <c r="LXO1" s="173"/>
      <c r="LXP1" s="173"/>
      <c r="LXQ1" s="173"/>
      <c r="LXR1" s="173"/>
      <c r="LXS1" s="173"/>
      <c r="LXT1" s="173"/>
      <c r="LXU1" s="173"/>
      <c r="LXV1" s="173"/>
      <c r="LXW1" s="173"/>
      <c r="LXX1" s="173"/>
      <c r="LXY1" s="173"/>
      <c r="LXZ1" s="173"/>
      <c r="LYA1" s="173"/>
      <c r="LYB1" s="173"/>
      <c r="LYC1" s="173"/>
      <c r="LYD1" s="173"/>
      <c r="LYE1" s="173"/>
      <c r="LYF1" s="173"/>
      <c r="LYG1" s="173"/>
      <c r="LYH1" s="173"/>
      <c r="LYI1" s="173"/>
      <c r="LYJ1" s="173"/>
      <c r="LYK1" s="173"/>
      <c r="LYL1" s="173"/>
      <c r="LYM1" s="173"/>
      <c r="LYN1" s="173"/>
      <c r="LYO1" s="173"/>
      <c r="LYP1" s="173"/>
      <c r="LYQ1" s="173"/>
      <c r="LYR1" s="173"/>
      <c r="LYS1" s="173"/>
      <c r="LYT1" s="173"/>
      <c r="LYU1" s="173"/>
      <c r="LYV1" s="173"/>
      <c r="LYW1" s="173"/>
      <c r="LYX1" s="173"/>
      <c r="LYY1" s="173"/>
      <c r="LYZ1" s="173"/>
      <c r="LZA1" s="173"/>
      <c r="LZB1" s="173"/>
      <c r="LZC1" s="173"/>
      <c r="LZD1" s="173"/>
      <c r="LZE1" s="173"/>
      <c r="LZF1" s="173"/>
      <c r="LZG1" s="173"/>
      <c r="LZH1" s="173"/>
      <c r="LZI1" s="173"/>
      <c r="LZJ1" s="173"/>
      <c r="LZK1" s="173"/>
      <c r="LZL1" s="173"/>
      <c r="LZM1" s="173"/>
      <c r="LZN1" s="173"/>
      <c r="LZO1" s="173"/>
      <c r="LZP1" s="173"/>
      <c r="LZQ1" s="173"/>
      <c r="LZR1" s="173"/>
      <c r="LZS1" s="173"/>
      <c r="LZT1" s="173"/>
      <c r="LZU1" s="173"/>
      <c r="LZV1" s="173"/>
      <c r="LZW1" s="173"/>
      <c r="LZX1" s="173"/>
      <c r="LZY1" s="173"/>
      <c r="LZZ1" s="173"/>
      <c r="MAA1" s="173"/>
      <c r="MAB1" s="173"/>
      <c r="MAC1" s="173"/>
      <c r="MAD1" s="173"/>
      <c r="MAE1" s="173"/>
      <c r="MAF1" s="173"/>
      <c r="MAG1" s="173"/>
      <c r="MAH1" s="173"/>
      <c r="MAI1" s="173"/>
      <c r="MAJ1" s="173"/>
      <c r="MAK1" s="173"/>
      <c r="MAL1" s="173"/>
      <c r="MAM1" s="173"/>
      <c r="MAN1" s="173"/>
      <c r="MAO1" s="173"/>
      <c r="MAP1" s="173"/>
      <c r="MAQ1" s="173"/>
      <c r="MAR1" s="173"/>
      <c r="MAS1" s="173"/>
      <c r="MAT1" s="173"/>
      <c r="MAU1" s="173"/>
      <c r="MAV1" s="173"/>
      <c r="MAW1" s="173"/>
      <c r="MAX1" s="173"/>
      <c r="MAY1" s="173"/>
      <c r="MAZ1" s="173"/>
      <c r="MBA1" s="173"/>
      <c r="MBB1" s="173"/>
      <c r="MBC1" s="173"/>
      <c r="MBD1" s="173"/>
      <c r="MBE1" s="173"/>
      <c r="MBF1" s="173"/>
      <c r="MBG1" s="173"/>
      <c r="MBH1" s="173"/>
      <c r="MBI1" s="173"/>
      <c r="MBJ1" s="173"/>
      <c r="MBK1" s="173"/>
      <c r="MBL1" s="173"/>
      <c r="MBM1" s="173"/>
      <c r="MBN1" s="173"/>
      <c r="MBO1" s="173"/>
      <c r="MBP1" s="173"/>
      <c r="MBQ1" s="173"/>
      <c r="MBR1" s="173"/>
      <c r="MBS1" s="173"/>
      <c r="MBT1" s="173"/>
      <c r="MBU1" s="173"/>
      <c r="MBV1" s="173"/>
      <c r="MBW1" s="173"/>
      <c r="MBX1" s="173"/>
      <c r="MBY1" s="173"/>
      <c r="MBZ1" s="173"/>
      <c r="MCA1" s="173"/>
      <c r="MCB1" s="173"/>
      <c r="MCC1" s="173"/>
      <c r="MCD1" s="173"/>
      <c r="MCE1" s="173"/>
      <c r="MCF1" s="173"/>
      <c r="MCG1" s="173"/>
      <c r="MCH1" s="173"/>
      <c r="MCI1" s="173"/>
      <c r="MCJ1" s="173"/>
      <c r="MCK1" s="173"/>
      <c r="MCL1" s="173"/>
      <c r="MCM1" s="173"/>
      <c r="MCN1" s="173"/>
      <c r="MCO1" s="173"/>
      <c r="MCP1" s="173"/>
      <c r="MCQ1" s="173"/>
      <c r="MCR1" s="173"/>
      <c r="MCS1" s="173"/>
      <c r="MCT1" s="173"/>
      <c r="MCU1" s="173"/>
      <c r="MCV1" s="173"/>
      <c r="MCW1" s="173"/>
      <c r="MCX1" s="173"/>
      <c r="MCY1" s="173"/>
      <c r="MCZ1" s="173"/>
      <c r="MDA1" s="173"/>
      <c r="MDB1" s="173"/>
      <c r="MDC1" s="173"/>
      <c r="MDD1" s="173"/>
      <c r="MDE1" s="173"/>
      <c r="MDF1" s="173"/>
      <c r="MDG1" s="173"/>
      <c r="MDH1" s="173"/>
      <c r="MDI1" s="173"/>
      <c r="MDJ1" s="173"/>
      <c r="MDK1" s="173"/>
      <c r="MDL1" s="173"/>
      <c r="MDM1" s="173"/>
      <c r="MDN1" s="173"/>
      <c r="MDO1" s="173"/>
      <c r="MDP1" s="173"/>
      <c r="MDQ1" s="173"/>
      <c r="MDR1" s="173"/>
      <c r="MDS1" s="173"/>
      <c r="MDT1" s="173"/>
      <c r="MDU1" s="173"/>
      <c r="MDV1" s="173"/>
      <c r="MDW1" s="173"/>
      <c r="MDX1" s="173"/>
      <c r="MDY1" s="173"/>
      <c r="MDZ1" s="173"/>
      <c r="MEA1" s="173"/>
      <c r="MEB1" s="173"/>
      <c r="MEC1" s="173"/>
      <c r="MED1" s="173"/>
      <c r="MEE1" s="173"/>
      <c r="MEF1" s="173"/>
      <c r="MEG1" s="173"/>
      <c r="MEH1" s="173"/>
      <c r="MEI1" s="173"/>
      <c r="MEJ1" s="173"/>
      <c r="MEK1" s="173"/>
      <c r="MEL1" s="173"/>
      <c r="MEM1" s="173"/>
      <c r="MEN1" s="173"/>
      <c r="MEO1" s="173"/>
      <c r="MEP1" s="173"/>
      <c r="MEQ1" s="173"/>
      <c r="MER1" s="173"/>
      <c r="MES1" s="173"/>
      <c r="MET1" s="173"/>
      <c r="MEU1" s="173"/>
      <c r="MEV1" s="173"/>
      <c r="MEW1" s="173"/>
      <c r="MEX1" s="173"/>
      <c r="MEY1" s="173"/>
      <c r="MEZ1" s="173"/>
      <c r="MFA1" s="173"/>
      <c r="MFB1" s="173"/>
      <c r="MFC1" s="173"/>
      <c r="MFD1" s="173"/>
      <c r="MFE1" s="173"/>
      <c r="MFF1" s="173"/>
      <c r="MFG1" s="173"/>
      <c r="MFH1" s="173"/>
      <c r="MFI1" s="173"/>
      <c r="MFJ1" s="173"/>
      <c r="MFK1" s="173"/>
      <c r="MFL1" s="173"/>
      <c r="MFM1" s="173"/>
      <c r="MFN1" s="173"/>
      <c r="MFO1" s="173"/>
      <c r="MFP1" s="173"/>
      <c r="MFQ1" s="173"/>
      <c r="MFR1" s="173"/>
      <c r="MFS1" s="173"/>
      <c r="MFT1" s="173"/>
      <c r="MFU1" s="173"/>
      <c r="MFV1" s="173"/>
      <c r="MFW1" s="173"/>
      <c r="MFX1" s="173"/>
      <c r="MFY1" s="173"/>
      <c r="MFZ1" s="173"/>
      <c r="MGA1" s="173"/>
      <c r="MGB1" s="173"/>
      <c r="MGC1" s="173"/>
      <c r="MGD1" s="173"/>
      <c r="MGE1" s="173"/>
      <c r="MGF1" s="173"/>
      <c r="MGG1" s="173"/>
      <c r="MGH1" s="173"/>
      <c r="MGI1" s="173"/>
      <c r="MGJ1" s="173"/>
      <c r="MGK1" s="173"/>
      <c r="MGL1" s="173"/>
      <c r="MGM1" s="173"/>
      <c r="MGN1" s="173"/>
      <c r="MGO1" s="173"/>
      <c r="MGP1" s="173"/>
      <c r="MGQ1" s="173"/>
      <c r="MGR1" s="173"/>
      <c r="MGS1" s="173"/>
      <c r="MGT1" s="173"/>
      <c r="MGU1" s="173"/>
      <c r="MGV1" s="173"/>
      <c r="MGW1" s="173"/>
      <c r="MGX1" s="173"/>
      <c r="MGY1" s="173"/>
      <c r="MGZ1" s="173"/>
      <c r="MHA1" s="173"/>
      <c r="MHB1" s="173"/>
      <c r="MHC1" s="173"/>
      <c r="MHD1" s="173"/>
      <c r="MHE1" s="173"/>
      <c r="MHF1" s="173"/>
      <c r="MHG1" s="173"/>
      <c r="MHH1" s="173"/>
      <c r="MHI1" s="173"/>
      <c r="MHJ1" s="173"/>
      <c r="MHK1" s="173"/>
      <c r="MHL1" s="173"/>
      <c r="MHM1" s="173"/>
      <c r="MHN1" s="173"/>
      <c r="MHO1" s="173"/>
      <c r="MHP1" s="173"/>
      <c r="MHQ1" s="173"/>
      <c r="MHR1" s="173"/>
      <c r="MHS1" s="173"/>
      <c r="MHT1" s="173"/>
      <c r="MHU1" s="173"/>
      <c r="MHV1" s="173"/>
      <c r="MHW1" s="173"/>
      <c r="MHX1" s="173"/>
      <c r="MHY1" s="173"/>
      <c r="MHZ1" s="173"/>
      <c r="MIA1" s="173"/>
      <c r="MIB1" s="173"/>
      <c r="MIC1" s="173"/>
      <c r="MID1" s="173"/>
      <c r="MIE1" s="173"/>
      <c r="MIF1" s="173"/>
      <c r="MIG1" s="173"/>
      <c r="MIH1" s="173"/>
      <c r="MII1" s="173"/>
      <c r="MIJ1" s="173"/>
      <c r="MIK1" s="173"/>
      <c r="MIL1" s="173"/>
      <c r="MIM1" s="173"/>
      <c r="MIN1" s="173"/>
      <c r="MIO1" s="173"/>
      <c r="MIP1" s="173"/>
      <c r="MIQ1" s="173"/>
      <c r="MIR1" s="173"/>
      <c r="MIS1" s="173"/>
      <c r="MIT1" s="173"/>
      <c r="MIU1" s="173"/>
      <c r="MIV1" s="173"/>
      <c r="MIW1" s="173"/>
      <c r="MIX1" s="173"/>
      <c r="MIY1" s="173"/>
      <c r="MIZ1" s="173"/>
      <c r="MJA1" s="173"/>
      <c r="MJB1" s="173"/>
      <c r="MJC1" s="173"/>
      <c r="MJD1" s="173"/>
      <c r="MJE1" s="173"/>
      <c r="MJF1" s="173"/>
      <c r="MJG1" s="173"/>
      <c r="MJH1" s="173"/>
      <c r="MJI1" s="173"/>
      <c r="MJJ1" s="173"/>
      <c r="MJK1" s="173"/>
      <c r="MJL1" s="173"/>
      <c r="MJM1" s="173"/>
      <c r="MJN1" s="173"/>
      <c r="MJO1" s="173"/>
      <c r="MJP1" s="173"/>
      <c r="MJQ1" s="173"/>
      <c r="MJR1" s="173"/>
      <c r="MJS1" s="173"/>
      <c r="MJT1" s="173"/>
      <c r="MJU1" s="173"/>
      <c r="MJV1" s="173"/>
      <c r="MJW1" s="173"/>
      <c r="MJX1" s="173"/>
      <c r="MJY1" s="173"/>
      <c r="MJZ1" s="173"/>
      <c r="MKA1" s="173"/>
      <c r="MKB1" s="173"/>
      <c r="MKC1" s="173"/>
      <c r="MKD1" s="173"/>
      <c r="MKE1" s="173"/>
      <c r="MKF1" s="173"/>
      <c r="MKG1" s="173"/>
      <c r="MKH1" s="173"/>
      <c r="MKI1" s="173"/>
      <c r="MKJ1" s="173"/>
      <c r="MKK1" s="173"/>
      <c r="MKL1" s="173"/>
      <c r="MKM1" s="173"/>
      <c r="MKN1" s="173"/>
      <c r="MKO1" s="173"/>
      <c r="MKP1" s="173"/>
      <c r="MKQ1" s="173"/>
      <c r="MKR1" s="173"/>
      <c r="MKS1" s="173"/>
      <c r="MKT1" s="173"/>
      <c r="MKU1" s="173"/>
      <c r="MKV1" s="173"/>
      <c r="MKW1" s="173"/>
      <c r="MKX1" s="173"/>
      <c r="MKY1" s="173"/>
      <c r="MKZ1" s="173"/>
      <c r="MLA1" s="173"/>
      <c r="MLB1" s="173"/>
      <c r="MLC1" s="173"/>
      <c r="MLD1" s="173"/>
      <c r="MLE1" s="173"/>
      <c r="MLF1" s="173"/>
      <c r="MLG1" s="173"/>
      <c r="MLH1" s="173"/>
      <c r="MLI1" s="173"/>
      <c r="MLJ1" s="173"/>
      <c r="MLK1" s="173"/>
      <c r="MLL1" s="173"/>
      <c r="MLM1" s="173"/>
      <c r="MLN1" s="173"/>
      <c r="MLO1" s="173"/>
      <c r="MLP1" s="173"/>
      <c r="MLQ1" s="173"/>
      <c r="MLR1" s="173"/>
      <c r="MLS1" s="173"/>
      <c r="MLT1" s="173"/>
      <c r="MLU1" s="173"/>
      <c r="MLV1" s="173"/>
      <c r="MLW1" s="173"/>
      <c r="MLX1" s="173"/>
      <c r="MLY1" s="173"/>
      <c r="MLZ1" s="173"/>
      <c r="MMA1" s="173"/>
      <c r="MMB1" s="173"/>
      <c r="MMC1" s="173"/>
      <c r="MMD1" s="173"/>
      <c r="MME1" s="173"/>
      <c r="MMF1" s="173"/>
      <c r="MMG1" s="173"/>
      <c r="MMH1" s="173"/>
      <c r="MMI1" s="173"/>
      <c r="MMJ1" s="173"/>
      <c r="MMK1" s="173"/>
      <c r="MML1" s="173"/>
      <c r="MMM1" s="173"/>
      <c r="MMN1" s="173"/>
      <c r="MMO1" s="173"/>
      <c r="MMP1" s="173"/>
      <c r="MMQ1" s="173"/>
      <c r="MMR1" s="173"/>
      <c r="MMS1" s="173"/>
      <c r="MMT1" s="173"/>
      <c r="MMU1" s="173"/>
      <c r="MMV1" s="173"/>
      <c r="MMW1" s="173"/>
      <c r="MMX1" s="173"/>
      <c r="MMY1" s="173"/>
      <c r="MMZ1" s="173"/>
      <c r="MNA1" s="173"/>
      <c r="MNB1" s="173"/>
      <c r="MNC1" s="173"/>
      <c r="MND1" s="173"/>
      <c r="MNE1" s="173"/>
      <c r="MNF1" s="173"/>
      <c r="MNG1" s="173"/>
      <c r="MNH1" s="173"/>
      <c r="MNI1" s="173"/>
      <c r="MNJ1" s="173"/>
      <c r="MNK1" s="173"/>
      <c r="MNL1" s="173"/>
      <c r="MNM1" s="173"/>
      <c r="MNN1" s="173"/>
      <c r="MNO1" s="173"/>
      <c r="MNP1" s="173"/>
      <c r="MNQ1" s="173"/>
      <c r="MNR1" s="173"/>
      <c r="MNS1" s="173"/>
      <c r="MNT1" s="173"/>
      <c r="MNU1" s="173"/>
      <c r="MNV1" s="173"/>
      <c r="MNW1" s="173"/>
      <c r="MNX1" s="173"/>
      <c r="MNY1" s="173"/>
      <c r="MNZ1" s="173"/>
      <c r="MOA1" s="173"/>
      <c r="MOB1" s="173"/>
      <c r="MOC1" s="173"/>
      <c r="MOD1" s="173"/>
      <c r="MOE1" s="173"/>
      <c r="MOF1" s="173"/>
      <c r="MOG1" s="173"/>
      <c r="MOH1" s="173"/>
      <c r="MOI1" s="173"/>
      <c r="MOJ1" s="173"/>
      <c r="MOK1" s="173"/>
      <c r="MOL1" s="173"/>
      <c r="MOM1" s="173"/>
      <c r="MON1" s="173"/>
      <c r="MOO1" s="173"/>
      <c r="MOP1" s="173"/>
      <c r="MOQ1" s="173"/>
      <c r="MOR1" s="173"/>
      <c r="MOS1" s="173"/>
      <c r="MOT1" s="173"/>
      <c r="MOU1" s="173"/>
      <c r="MOV1" s="173"/>
      <c r="MOW1" s="173"/>
      <c r="MOX1" s="173"/>
      <c r="MOY1" s="173"/>
      <c r="MOZ1" s="173"/>
      <c r="MPA1" s="173"/>
      <c r="MPB1" s="173"/>
      <c r="MPC1" s="173"/>
      <c r="MPD1" s="173"/>
      <c r="MPE1" s="173"/>
      <c r="MPF1" s="173"/>
      <c r="MPG1" s="173"/>
      <c r="MPH1" s="173"/>
      <c r="MPI1" s="173"/>
      <c r="MPJ1" s="173"/>
      <c r="MPK1" s="173"/>
      <c r="MPL1" s="173"/>
      <c r="MPM1" s="173"/>
      <c r="MPN1" s="173"/>
      <c r="MPO1" s="173"/>
      <c r="MPP1" s="173"/>
      <c r="MPQ1" s="173"/>
      <c r="MPR1" s="173"/>
      <c r="MPS1" s="173"/>
      <c r="MPT1" s="173"/>
      <c r="MPU1" s="173"/>
      <c r="MPV1" s="173"/>
      <c r="MPW1" s="173"/>
      <c r="MPX1" s="173"/>
      <c r="MPY1" s="173"/>
      <c r="MPZ1" s="173"/>
      <c r="MQA1" s="173"/>
      <c r="MQB1" s="173"/>
      <c r="MQC1" s="173"/>
      <c r="MQD1" s="173"/>
      <c r="MQE1" s="173"/>
      <c r="MQF1" s="173"/>
      <c r="MQG1" s="173"/>
      <c r="MQH1" s="173"/>
      <c r="MQI1" s="173"/>
      <c r="MQJ1" s="173"/>
      <c r="MQK1" s="173"/>
      <c r="MQL1" s="173"/>
      <c r="MQM1" s="173"/>
      <c r="MQN1" s="173"/>
      <c r="MQO1" s="173"/>
      <c r="MQP1" s="173"/>
      <c r="MQQ1" s="173"/>
      <c r="MQR1" s="173"/>
      <c r="MQS1" s="173"/>
      <c r="MQT1" s="173"/>
      <c r="MQU1" s="173"/>
      <c r="MQV1" s="173"/>
      <c r="MQW1" s="173"/>
      <c r="MQX1" s="173"/>
      <c r="MQY1" s="173"/>
      <c r="MQZ1" s="173"/>
      <c r="MRA1" s="173"/>
      <c r="MRB1" s="173"/>
      <c r="MRC1" s="173"/>
      <c r="MRD1" s="173"/>
      <c r="MRE1" s="173"/>
      <c r="MRF1" s="173"/>
      <c r="MRG1" s="173"/>
      <c r="MRH1" s="173"/>
      <c r="MRI1" s="173"/>
      <c r="MRJ1" s="173"/>
      <c r="MRK1" s="173"/>
      <c r="MRL1" s="173"/>
      <c r="MRM1" s="173"/>
      <c r="MRN1" s="173"/>
      <c r="MRO1" s="173"/>
      <c r="MRP1" s="173"/>
      <c r="MRQ1" s="173"/>
      <c r="MRR1" s="173"/>
      <c r="MRS1" s="173"/>
      <c r="MRT1" s="173"/>
      <c r="MRU1" s="173"/>
      <c r="MRV1" s="173"/>
      <c r="MRW1" s="173"/>
      <c r="MRX1" s="173"/>
      <c r="MRY1" s="173"/>
      <c r="MRZ1" s="173"/>
      <c r="MSA1" s="173"/>
      <c r="MSB1" s="173"/>
      <c r="MSC1" s="173"/>
      <c r="MSD1" s="173"/>
      <c r="MSE1" s="173"/>
      <c r="MSF1" s="173"/>
      <c r="MSG1" s="173"/>
      <c r="MSH1" s="173"/>
      <c r="MSI1" s="173"/>
      <c r="MSJ1" s="173"/>
      <c r="MSK1" s="173"/>
      <c r="MSL1" s="173"/>
      <c r="MSM1" s="173"/>
      <c r="MSN1" s="173"/>
      <c r="MSO1" s="173"/>
      <c r="MSP1" s="173"/>
      <c r="MSQ1" s="173"/>
      <c r="MSR1" s="173"/>
      <c r="MSS1" s="173"/>
      <c r="MST1" s="173"/>
      <c r="MSU1" s="173"/>
      <c r="MSV1" s="173"/>
      <c r="MSW1" s="173"/>
      <c r="MSX1" s="173"/>
      <c r="MSY1" s="173"/>
      <c r="MSZ1" s="173"/>
      <c r="MTA1" s="173"/>
      <c r="MTB1" s="173"/>
      <c r="MTC1" s="173"/>
      <c r="MTD1" s="173"/>
      <c r="MTE1" s="173"/>
      <c r="MTF1" s="173"/>
      <c r="MTG1" s="173"/>
      <c r="MTH1" s="173"/>
      <c r="MTI1" s="173"/>
      <c r="MTJ1" s="173"/>
      <c r="MTK1" s="173"/>
      <c r="MTL1" s="173"/>
      <c r="MTM1" s="173"/>
      <c r="MTN1" s="173"/>
      <c r="MTO1" s="173"/>
      <c r="MTP1" s="173"/>
      <c r="MTQ1" s="173"/>
      <c r="MTR1" s="173"/>
      <c r="MTS1" s="173"/>
      <c r="MTT1" s="173"/>
      <c r="MTU1" s="173"/>
      <c r="MTV1" s="173"/>
      <c r="MTW1" s="173"/>
      <c r="MTX1" s="173"/>
      <c r="MTY1" s="173"/>
      <c r="MTZ1" s="173"/>
      <c r="MUA1" s="173"/>
      <c r="MUB1" s="173"/>
      <c r="MUC1" s="173"/>
      <c r="MUD1" s="173"/>
      <c r="MUE1" s="173"/>
      <c r="MUF1" s="173"/>
      <c r="MUG1" s="173"/>
      <c r="MUH1" s="173"/>
      <c r="MUI1" s="173"/>
      <c r="MUJ1" s="173"/>
      <c r="MUK1" s="173"/>
      <c r="MUL1" s="173"/>
      <c r="MUM1" s="173"/>
      <c r="MUN1" s="173"/>
      <c r="MUO1" s="173"/>
      <c r="MUP1" s="173"/>
      <c r="MUQ1" s="173"/>
      <c r="MUR1" s="173"/>
      <c r="MUS1" s="173"/>
      <c r="MUT1" s="173"/>
      <c r="MUU1" s="173"/>
      <c r="MUV1" s="173"/>
      <c r="MUW1" s="173"/>
      <c r="MUX1" s="173"/>
      <c r="MUY1" s="173"/>
      <c r="MUZ1" s="173"/>
      <c r="MVA1" s="173"/>
      <c r="MVB1" s="173"/>
      <c r="MVC1" s="173"/>
      <c r="MVD1" s="173"/>
      <c r="MVE1" s="173"/>
      <c r="MVF1" s="173"/>
      <c r="MVG1" s="173"/>
      <c r="MVH1" s="173"/>
      <c r="MVI1" s="173"/>
      <c r="MVJ1" s="173"/>
      <c r="MVK1" s="173"/>
      <c r="MVL1" s="173"/>
      <c r="MVM1" s="173"/>
      <c r="MVN1" s="173"/>
      <c r="MVO1" s="173"/>
      <c r="MVP1" s="173"/>
      <c r="MVQ1" s="173"/>
      <c r="MVR1" s="173"/>
      <c r="MVS1" s="173"/>
      <c r="MVT1" s="173"/>
      <c r="MVU1" s="173"/>
      <c r="MVV1" s="173"/>
      <c r="MVW1" s="173"/>
      <c r="MVX1" s="173"/>
      <c r="MVY1" s="173"/>
      <c r="MVZ1" s="173"/>
      <c r="MWA1" s="173"/>
      <c r="MWB1" s="173"/>
      <c r="MWC1" s="173"/>
      <c r="MWD1" s="173"/>
      <c r="MWE1" s="173"/>
      <c r="MWF1" s="173"/>
      <c r="MWG1" s="173"/>
      <c r="MWH1" s="173"/>
      <c r="MWI1" s="173"/>
      <c r="MWJ1" s="173"/>
      <c r="MWK1" s="173"/>
      <c r="MWL1" s="173"/>
      <c r="MWM1" s="173"/>
      <c r="MWN1" s="173"/>
      <c r="MWO1" s="173"/>
      <c r="MWP1" s="173"/>
      <c r="MWQ1" s="173"/>
      <c r="MWR1" s="173"/>
      <c r="MWS1" s="173"/>
      <c r="MWT1" s="173"/>
      <c r="MWU1" s="173"/>
      <c r="MWV1" s="173"/>
      <c r="MWW1" s="173"/>
      <c r="MWX1" s="173"/>
      <c r="MWY1" s="173"/>
      <c r="MWZ1" s="173"/>
      <c r="MXA1" s="173"/>
      <c r="MXB1" s="173"/>
      <c r="MXC1" s="173"/>
      <c r="MXD1" s="173"/>
      <c r="MXE1" s="173"/>
      <c r="MXF1" s="173"/>
      <c r="MXG1" s="173"/>
      <c r="MXH1" s="173"/>
      <c r="MXI1" s="173"/>
      <c r="MXJ1" s="173"/>
      <c r="MXK1" s="173"/>
      <c r="MXL1" s="173"/>
      <c r="MXM1" s="173"/>
      <c r="MXN1" s="173"/>
      <c r="MXO1" s="173"/>
      <c r="MXP1" s="173"/>
      <c r="MXQ1" s="173"/>
      <c r="MXR1" s="173"/>
      <c r="MXS1" s="173"/>
      <c r="MXT1" s="173"/>
      <c r="MXU1" s="173"/>
      <c r="MXV1" s="173"/>
      <c r="MXW1" s="173"/>
      <c r="MXX1" s="173"/>
      <c r="MXY1" s="173"/>
      <c r="MXZ1" s="173"/>
      <c r="MYA1" s="173"/>
      <c r="MYB1" s="173"/>
      <c r="MYC1" s="173"/>
      <c r="MYD1" s="173"/>
      <c r="MYE1" s="173"/>
      <c r="MYF1" s="173"/>
      <c r="MYG1" s="173"/>
      <c r="MYH1" s="173"/>
      <c r="MYI1" s="173"/>
      <c r="MYJ1" s="173"/>
      <c r="MYK1" s="173"/>
      <c r="MYL1" s="173"/>
      <c r="MYM1" s="173"/>
      <c r="MYN1" s="173"/>
      <c r="MYO1" s="173"/>
      <c r="MYP1" s="173"/>
      <c r="MYQ1" s="173"/>
      <c r="MYR1" s="173"/>
      <c r="MYS1" s="173"/>
      <c r="MYT1" s="173"/>
      <c r="MYU1" s="173"/>
      <c r="MYV1" s="173"/>
      <c r="MYW1" s="173"/>
      <c r="MYX1" s="173"/>
      <c r="MYY1" s="173"/>
      <c r="MYZ1" s="173"/>
      <c r="MZA1" s="173"/>
      <c r="MZB1" s="173"/>
      <c r="MZC1" s="173"/>
      <c r="MZD1" s="173"/>
      <c r="MZE1" s="173"/>
      <c r="MZF1" s="173"/>
      <c r="MZG1" s="173"/>
      <c r="MZH1" s="173"/>
      <c r="MZI1" s="173"/>
      <c r="MZJ1" s="173"/>
      <c r="MZK1" s="173"/>
      <c r="MZL1" s="173"/>
      <c r="MZM1" s="173"/>
      <c r="MZN1" s="173"/>
      <c r="MZO1" s="173"/>
      <c r="MZP1" s="173"/>
      <c r="MZQ1" s="173"/>
      <c r="MZR1" s="173"/>
      <c r="MZS1" s="173"/>
      <c r="MZT1" s="173"/>
      <c r="MZU1" s="173"/>
      <c r="MZV1" s="173"/>
      <c r="MZW1" s="173"/>
      <c r="MZX1" s="173"/>
      <c r="MZY1" s="173"/>
      <c r="MZZ1" s="173"/>
      <c r="NAA1" s="173"/>
      <c r="NAB1" s="173"/>
      <c r="NAC1" s="173"/>
      <c r="NAD1" s="173"/>
      <c r="NAE1" s="173"/>
      <c r="NAF1" s="173"/>
      <c r="NAG1" s="173"/>
      <c r="NAH1" s="173"/>
      <c r="NAI1" s="173"/>
      <c r="NAJ1" s="173"/>
      <c r="NAK1" s="173"/>
      <c r="NAL1" s="173"/>
      <c r="NAM1" s="173"/>
      <c r="NAN1" s="173"/>
      <c r="NAO1" s="173"/>
      <c r="NAP1" s="173"/>
      <c r="NAQ1" s="173"/>
      <c r="NAR1" s="173"/>
      <c r="NAS1" s="173"/>
      <c r="NAT1" s="173"/>
      <c r="NAU1" s="173"/>
      <c r="NAV1" s="173"/>
      <c r="NAW1" s="173"/>
      <c r="NAX1" s="173"/>
      <c r="NAY1" s="173"/>
      <c r="NAZ1" s="173"/>
      <c r="NBA1" s="173"/>
      <c r="NBB1" s="173"/>
      <c r="NBC1" s="173"/>
      <c r="NBD1" s="173"/>
      <c r="NBE1" s="173"/>
      <c r="NBF1" s="173"/>
      <c r="NBG1" s="173"/>
      <c r="NBH1" s="173"/>
      <c r="NBI1" s="173"/>
      <c r="NBJ1" s="173"/>
      <c r="NBK1" s="173"/>
      <c r="NBL1" s="173"/>
      <c r="NBM1" s="173"/>
      <c r="NBN1" s="173"/>
      <c r="NBO1" s="173"/>
      <c r="NBP1" s="173"/>
      <c r="NBQ1" s="173"/>
      <c r="NBR1" s="173"/>
      <c r="NBS1" s="173"/>
      <c r="NBT1" s="173"/>
      <c r="NBU1" s="173"/>
      <c r="NBV1" s="173"/>
      <c r="NBW1" s="173"/>
      <c r="NBX1" s="173"/>
      <c r="NBY1" s="173"/>
      <c r="NBZ1" s="173"/>
      <c r="NCA1" s="173"/>
      <c r="NCB1" s="173"/>
      <c r="NCC1" s="173"/>
      <c r="NCD1" s="173"/>
      <c r="NCE1" s="173"/>
      <c r="NCF1" s="173"/>
      <c r="NCG1" s="173"/>
      <c r="NCH1" s="173"/>
      <c r="NCI1" s="173"/>
      <c r="NCJ1" s="173"/>
      <c r="NCK1" s="173"/>
      <c r="NCL1" s="173"/>
      <c r="NCM1" s="173"/>
      <c r="NCN1" s="173"/>
      <c r="NCO1" s="173"/>
      <c r="NCP1" s="173"/>
      <c r="NCQ1" s="173"/>
      <c r="NCR1" s="173"/>
      <c r="NCS1" s="173"/>
      <c r="NCT1" s="173"/>
      <c r="NCU1" s="173"/>
      <c r="NCV1" s="173"/>
      <c r="NCW1" s="173"/>
      <c r="NCX1" s="173"/>
      <c r="NCY1" s="173"/>
      <c r="NCZ1" s="173"/>
      <c r="NDA1" s="173"/>
      <c r="NDB1" s="173"/>
      <c r="NDC1" s="173"/>
      <c r="NDD1" s="173"/>
      <c r="NDE1" s="173"/>
      <c r="NDF1" s="173"/>
      <c r="NDG1" s="173"/>
      <c r="NDH1" s="173"/>
      <c r="NDI1" s="173"/>
      <c r="NDJ1" s="173"/>
      <c r="NDK1" s="173"/>
      <c r="NDL1" s="173"/>
      <c r="NDM1" s="173"/>
      <c r="NDN1" s="173"/>
      <c r="NDO1" s="173"/>
      <c r="NDP1" s="173"/>
      <c r="NDQ1" s="173"/>
      <c r="NDR1" s="173"/>
      <c r="NDS1" s="173"/>
      <c r="NDT1" s="173"/>
      <c r="NDU1" s="173"/>
      <c r="NDV1" s="173"/>
      <c r="NDW1" s="173"/>
      <c r="NDX1" s="173"/>
      <c r="NDY1" s="173"/>
      <c r="NDZ1" s="173"/>
      <c r="NEA1" s="173"/>
      <c r="NEB1" s="173"/>
      <c r="NEC1" s="173"/>
      <c r="NED1" s="173"/>
      <c r="NEE1" s="173"/>
      <c r="NEF1" s="173"/>
      <c r="NEG1" s="173"/>
      <c r="NEH1" s="173"/>
      <c r="NEI1" s="173"/>
      <c r="NEJ1" s="173"/>
      <c r="NEK1" s="173"/>
      <c r="NEL1" s="173"/>
      <c r="NEM1" s="173"/>
      <c r="NEN1" s="173"/>
      <c r="NEO1" s="173"/>
      <c r="NEP1" s="173"/>
      <c r="NEQ1" s="173"/>
      <c r="NER1" s="173"/>
      <c r="NES1" s="173"/>
      <c r="NET1" s="173"/>
      <c r="NEU1" s="173"/>
      <c r="NEV1" s="173"/>
      <c r="NEW1" s="173"/>
      <c r="NEX1" s="173"/>
      <c r="NEY1" s="173"/>
      <c r="NEZ1" s="173"/>
      <c r="NFA1" s="173"/>
      <c r="NFB1" s="173"/>
      <c r="NFC1" s="173"/>
      <c r="NFD1" s="173"/>
      <c r="NFE1" s="173"/>
      <c r="NFF1" s="173"/>
      <c r="NFG1" s="173"/>
      <c r="NFH1" s="173"/>
      <c r="NFI1" s="173"/>
      <c r="NFJ1" s="173"/>
      <c r="NFK1" s="173"/>
      <c r="NFL1" s="173"/>
      <c r="NFM1" s="173"/>
      <c r="NFN1" s="173"/>
      <c r="NFO1" s="173"/>
      <c r="NFP1" s="173"/>
      <c r="NFQ1" s="173"/>
      <c r="NFR1" s="173"/>
      <c r="NFS1" s="173"/>
      <c r="NFT1" s="173"/>
      <c r="NFU1" s="173"/>
      <c r="NFV1" s="173"/>
      <c r="NFW1" s="173"/>
      <c r="NFX1" s="173"/>
      <c r="NFY1" s="173"/>
      <c r="NFZ1" s="173"/>
      <c r="NGA1" s="173"/>
      <c r="NGB1" s="173"/>
      <c r="NGC1" s="173"/>
      <c r="NGD1" s="173"/>
      <c r="NGE1" s="173"/>
      <c r="NGF1" s="173"/>
      <c r="NGG1" s="173"/>
      <c r="NGH1" s="173"/>
      <c r="NGI1" s="173"/>
      <c r="NGJ1" s="173"/>
      <c r="NGK1" s="173"/>
      <c r="NGL1" s="173"/>
      <c r="NGM1" s="173"/>
      <c r="NGN1" s="173"/>
      <c r="NGO1" s="173"/>
      <c r="NGP1" s="173"/>
      <c r="NGQ1" s="173"/>
      <c r="NGR1" s="173"/>
      <c r="NGS1" s="173"/>
      <c r="NGT1" s="173"/>
      <c r="NGU1" s="173"/>
      <c r="NGV1" s="173"/>
      <c r="NGW1" s="173"/>
      <c r="NGX1" s="173"/>
      <c r="NGY1" s="173"/>
      <c r="NGZ1" s="173"/>
      <c r="NHA1" s="173"/>
      <c r="NHB1" s="173"/>
      <c r="NHC1" s="173"/>
      <c r="NHD1" s="173"/>
      <c r="NHE1" s="173"/>
      <c r="NHF1" s="173"/>
      <c r="NHG1" s="173"/>
      <c r="NHH1" s="173"/>
      <c r="NHI1" s="173"/>
      <c r="NHJ1" s="173"/>
      <c r="NHK1" s="173"/>
      <c r="NHL1" s="173"/>
      <c r="NHM1" s="173"/>
      <c r="NHN1" s="173"/>
      <c r="NHO1" s="173"/>
      <c r="NHP1" s="173"/>
      <c r="NHQ1" s="173"/>
      <c r="NHR1" s="173"/>
      <c r="NHS1" s="173"/>
      <c r="NHT1" s="173"/>
      <c r="NHU1" s="173"/>
      <c r="NHV1" s="173"/>
      <c r="NHW1" s="173"/>
      <c r="NHX1" s="173"/>
      <c r="NHY1" s="173"/>
      <c r="NHZ1" s="173"/>
      <c r="NIA1" s="173"/>
      <c r="NIB1" s="173"/>
      <c r="NIC1" s="173"/>
      <c r="NID1" s="173"/>
      <c r="NIE1" s="173"/>
      <c r="NIF1" s="173"/>
      <c r="NIG1" s="173"/>
      <c r="NIH1" s="173"/>
      <c r="NII1" s="173"/>
      <c r="NIJ1" s="173"/>
      <c r="NIK1" s="173"/>
      <c r="NIL1" s="173"/>
      <c r="NIM1" s="173"/>
      <c r="NIN1" s="173"/>
      <c r="NIO1" s="173"/>
      <c r="NIP1" s="173"/>
      <c r="NIQ1" s="173"/>
      <c r="NIR1" s="173"/>
      <c r="NIS1" s="173"/>
      <c r="NIT1" s="173"/>
      <c r="NIU1" s="173"/>
      <c r="NIV1" s="173"/>
      <c r="NIW1" s="173"/>
      <c r="NIX1" s="173"/>
      <c r="NIY1" s="173"/>
      <c r="NIZ1" s="173"/>
      <c r="NJA1" s="173"/>
      <c r="NJB1" s="173"/>
      <c r="NJC1" s="173"/>
      <c r="NJD1" s="173"/>
      <c r="NJE1" s="173"/>
      <c r="NJF1" s="173"/>
      <c r="NJG1" s="173"/>
      <c r="NJH1" s="173"/>
      <c r="NJI1" s="173"/>
      <c r="NJJ1" s="173"/>
      <c r="NJK1" s="173"/>
      <c r="NJL1" s="173"/>
      <c r="NJM1" s="173"/>
      <c r="NJN1" s="173"/>
      <c r="NJO1" s="173"/>
      <c r="NJP1" s="173"/>
      <c r="NJQ1" s="173"/>
      <c r="NJR1" s="173"/>
      <c r="NJS1" s="173"/>
      <c r="NJT1" s="173"/>
      <c r="NJU1" s="173"/>
      <c r="NJV1" s="173"/>
      <c r="NJW1" s="173"/>
      <c r="NJX1" s="173"/>
      <c r="NJY1" s="173"/>
      <c r="NJZ1" s="173"/>
      <c r="NKA1" s="173"/>
      <c r="NKB1" s="173"/>
      <c r="NKC1" s="173"/>
      <c r="NKD1" s="173"/>
      <c r="NKE1" s="173"/>
      <c r="NKF1" s="173"/>
      <c r="NKG1" s="173"/>
      <c r="NKH1" s="173"/>
      <c r="NKI1" s="173"/>
      <c r="NKJ1" s="173"/>
      <c r="NKK1" s="173"/>
      <c r="NKL1" s="173"/>
      <c r="NKM1" s="173"/>
      <c r="NKN1" s="173"/>
      <c r="NKO1" s="173"/>
      <c r="NKP1" s="173"/>
      <c r="NKQ1" s="173"/>
      <c r="NKR1" s="173"/>
      <c r="NKS1" s="173"/>
      <c r="NKT1" s="173"/>
      <c r="NKU1" s="173"/>
      <c r="NKV1" s="173"/>
      <c r="NKW1" s="173"/>
      <c r="NKX1" s="173"/>
      <c r="NKY1" s="173"/>
      <c r="NKZ1" s="173"/>
      <c r="NLA1" s="173"/>
      <c r="NLB1" s="173"/>
      <c r="NLC1" s="173"/>
      <c r="NLD1" s="173"/>
      <c r="NLE1" s="173"/>
      <c r="NLF1" s="173"/>
      <c r="NLG1" s="173"/>
      <c r="NLH1" s="173"/>
      <c r="NLI1" s="173"/>
      <c r="NLJ1" s="173"/>
      <c r="NLK1" s="173"/>
      <c r="NLL1" s="173"/>
      <c r="NLM1" s="173"/>
      <c r="NLN1" s="173"/>
      <c r="NLO1" s="173"/>
      <c r="NLP1" s="173"/>
      <c r="NLQ1" s="173"/>
      <c r="NLR1" s="173"/>
      <c r="NLS1" s="173"/>
      <c r="NLT1" s="173"/>
      <c r="NLU1" s="173"/>
      <c r="NLV1" s="173"/>
      <c r="NLW1" s="173"/>
      <c r="NLX1" s="173"/>
      <c r="NLY1" s="173"/>
      <c r="NLZ1" s="173"/>
      <c r="NMA1" s="173"/>
      <c r="NMB1" s="173"/>
      <c r="NMC1" s="173"/>
      <c r="NMD1" s="173"/>
      <c r="NME1" s="173"/>
      <c r="NMF1" s="173"/>
      <c r="NMG1" s="173"/>
      <c r="NMH1" s="173"/>
      <c r="NMI1" s="173"/>
      <c r="NMJ1" s="173"/>
      <c r="NMK1" s="173"/>
      <c r="NML1" s="173"/>
      <c r="NMM1" s="173"/>
      <c r="NMN1" s="173"/>
      <c r="NMO1" s="173"/>
      <c r="NMP1" s="173"/>
      <c r="NMQ1" s="173"/>
      <c r="NMR1" s="173"/>
      <c r="NMS1" s="173"/>
      <c r="NMT1" s="173"/>
      <c r="NMU1" s="173"/>
      <c r="NMV1" s="173"/>
      <c r="NMW1" s="173"/>
      <c r="NMX1" s="173"/>
      <c r="NMY1" s="173"/>
      <c r="NMZ1" s="173"/>
      <c r="NNA1" s="173"/>
      <c r="NNB1" s="173"/>
      <c r="NNC1" s="173"/>
      <c r="NND1" s="173"/>
      <c r="NNE1" s="173"/>
      <c r="NNF1" s="173"/>
      <c r="NNG1" s="173"/>
      <c r="NNH1" s="173"/>
      <c r="NNI1" s="173"/>
      <c r="NNJ1" s="173"/>
      <c r="NNK1" s="173"/>
      <c r="NNL1" s="173"/>
      <c r="NNM1" s="173"/>
      <c r="NNN1" s="173"/>
      <c r="NNO1" s="173"/>
      <c r="NNP1" s="173"/>
      <c r="NNQ1" s="173"/>
      <c r="NNR1" s="173"/>
      <c r="NNS1" s="173"/>
      <c r="NNT1" s="173"/>
      <c r="NNU1" s="173"/>
      <c r="NNV1" s="173"/>
      <c r="NNW1" s="173"/>
      <c r="NNX1" s="173"/>
      <c r="NNY1" s="173"/>
      <c r="NNZ1" s="173"/>
      <c r="NOA1" s="173"/>
      <c r="NOB1" s="173"/>
      <c r="NOC1" s="173"/>
      <c r="NOD1" s="173"/>
      <c r="NOE1" s="173"/>
      <c r="NOF1" s="173"/>
      <c r="NOG1" s="173"/>
      <c r="NOH1" s="173"/>
      <c r="NOI1" s="173"/>
      <c r="NOJ1" s="173"/>
      <c r="NOK1" s="173"/>
      <c r="NOL1" s="173"/>
      <c r="NOM1" s="173"/>
      <c r="NON1" s="173"/>
      <c r="NOO1" s="173"/>
      <c r="NOP1" s="173"/>
      <c r="NOQ1" s="173"/>
      <c r="NOR1" s="173"/>
      <c r="NOS1" s="173"/>
      <c r="NOT1" s="173"/>
      <c r="NOU1" s="173"/>
      <c r="NOV1" s="173"/>
      <c r="NOW1" s="173"/>
      <c r="NOX1" s="173"/>
      <c r="NOY1" s="173"/>
      <c r="NOZ1" s="173"/>
      <c r="NPA1" s="173"/>
      <c r="NPB1" s="173"/>
      <c r="NPC1" s="173"/>
      <c r="NPD1" s="173"/>
      <c r="NPE1" s="173"/>
      <c r="NPF1" s="173"/>
      <c r="NPG1" s="173"/>
      <c r="NPH1" s="173"/>
      <c r="NPI1" s="173"/>
      <c r="NPJ1" s="173"/>
      <c r="NPK1" s="173"/>
      <c r="NPL1" s="173"/>
      <c r="NPM1" s="173"/>
      <c r="NPN1" s="173"/>
      <c r="NPO1" s="173"/>
      <c r="NPP1" s="173"/>
      <c r="NPQ1" s="173"/>
      <c r="NPR1" s="173"/>
      <c r="NPS1" s="173"/>
      <c r="NPT1" s="173"/>
      <c r="NPU1" s="173"/>
      <c r="NPV1" s="173"/>
      <c r="NPW1" s="173"/>
      <c r="NPX1" s="173"/>
      <c r="NPY1" s="173"/>
      <c r="NPZ1" s="173"/>
      <c r="NQA1" s="173"/>
      <c r="NQB1" s="173"/>
      <c r="NQC1" s="173"/>
      <c r="NQD1" s="173"/>
      <c r="NQE1" s="173"/>
      <c r="NQF1" s="173"/>
      <c r="NQG1" s="173"/>
      <c r="NQH1" s="173"/>
      <c r="NQI1" s="173"/>
      <c r="NQJ1" s="173"/>
      <c r="NQK1" s="173"/>
      <c r="NQL1" s="173"/>
      <c r="NQM1" s="173"/>
      <c r="NQN1" s="173"/>
      <c r="NQO1" s="173"/>
      <c r="NQP1" s="173"/>
      <c r="NQQ1" s="173"/>
      <c r="NQR1" s="173"/>
      <c r="NQS1" s="173"/>
      <c r="NQT1" s="173"/>
      <c r="NQU1" s="173"/>
      <c r="NQV1" s="173"/>
      <c r="NQW1" s="173"/>
      <c r="NQX1" s="173"/>
      <c r="NQY1" s="173"/>
      <c r="NQZ1" s="173"/>
      <c r="NRA1" s="173"/>
      <c r="NRB1" s="173"/>
      <c r="NRC1" s="173"/>
      <c r="NRD1" s="173"/>
      <c r="NRE1" s="173"/>
      <c r="NRF1" s="173"/>
      <c r="NRG1" s="173"/>
      <c r="NRH1" s="173"/>
      <c r="NRI1" s="173"/>
      <c r="NRJ1" s="173"/>
      <c r="NRK1" s="173"/>
      <c r="NRL1" s="173"/>
      <c r="NRM1" s="173"/>
      <c r="NRN1" s="173"/>
      <c r="NRO1" s="173"/>
      <c r="NRP1" s="173"/>
      <c r="NRQ1" s="173"/>
      <c r="NRR1" s="173"/>
      <c r="NRS1" s="173"/>
      <c r="NRT1" s="173"/>
      <c r="NRU1" s="173"/>
      <c r="NRV1" s="173"/>
      <c r="NRW1" s="173"/>
      <c r="NRX1" s="173"/>
      <c r="NRY1" s="173"/>
      <c r="NRZ1" s="173"/>
      <c r="NSA1" s="173"/>
      <c r="NSB1" s="173"/>
      <c r="NSC1" s="173"/>
      <c r="NSD1" s="173"/>
      <c r="NSE1" s="173"/>
      <c r="NSF1" s="173"/>
      <c r="NSG1" s="173"/>
      <c r="NSH1" s="173"/>
      <c r="NSI1" s="173"/>
      <c r="NSJ1" s="173"/>
      <c r="NSK1" s="173"/>
      <c r="NSL1" s="173"/>
      <c r="NSM1" s="173"/>
      <c r="NSN1" s="173"/>
      <c r="NSO1" s="173"/>
      <c r="NSP1" s="173"/>
      <c r="NSQ1" s="173"/>
      <c r="NSR1" s="173"/>
      <c r="NSS1" s="173"/>
      <c r="NST1" s="173"/>
      <c r="NSU1" s="173"/>
      <c r="NSV1" s="173"/>
      <c r="NSW1" s="173"/>
      <c r="NSX1" s="173"/>
      <c r="NSY1" s="173"/>
      <c r="NSZ1" s="173"/>
      <c r="NTA1" s="173"/>
      <c r="NTB1" s="173"/>
      <c r="NTC1" s="173"/>
      <c r="NTD1" s="173"/>
      <c r="NTE1" s="173"/>
      <c r="NTF1" s="173"/>
      <c r="NTG1" s="173"/>
      <c r="NTH1" s="173"/>
      <c r="NTI1" s="173"/>
      <c r="NTJ1" s="173"/>
      <c r="NTK1" s="173"/>
      <c r="NTL1" s="173"/>
      <c r="NTM1" s="173"/>
      <c r="NTN1" s="173"/>
      <c r="NTO1" s="173"/>
      <c r="NTP1" s="173"/>
      <c r="NTQ1" s="173"/>
      <c r="NTR1" s="173"/>
      <c r="NTS1" s="173"/>
      <c r="NTT1" s="173"/>
      <c r="NTU1" s="173"/>
      <c r="NTV1" s="173"/>
      <c r="NTW1" s="173"/>
      <c r="NTX1" s="173"/>
      <c r="NTY1" s="173"/>
      <c r="NTZ1" s="173"/>
      <c r="NUA1" s="173"/>
      <c r="NUB1" s="173"/>
      <c r="NUC1" s="173"/>
      <c r="NUD1" s="173"/>
      <c r="NUE1" s="173"/>
      <c r="NUF1" s="173"/>
      <c r="NUG1" s="173"/>
      <c r="NUH1" s="173"/>
      <c r="NUI1" s="173"/>
      <c r="NUJ1" s="173"/>
      <c r="NUK1" s="173"/>
      <c r="NUL1" s="173"/>
      <c r="NUM1" s="173"/>
      <c r="NUN1" s="173"/>
      <c r="NUO1" s="173"/>
      <c r="NUP1" s="173"/>
      <c r="NUQ1" s="173"/>
      <c r="NUR1" s="173"/>
      <c r="NUS1" s="173"/>
      <c r="NUT1" s="173"/>
      <c r="NUU1" s="173"/>
      <c r="NUV1" s="173"/>
      <c r="NUW1" s="173"/>
      <c r="NUX1" s="173"/>
      <c r="NUY1" s="173"/>
      <c r="NUZ1" s="173"/>
      <c r="NVA1" s="173"/>
      <c r="NVB1" s="173"/>
      <c r="NVC1" s="173"/>
      <c r="NVD1" s="173"/>
      <c r="NVE1" s="173"/>
      <c r="NVF1" s="173"/>
      <c r="NVG1" s="173"/>
      <c r="NVH1" s="173"/>
      <c r="NVI1" s="173"/>
      <c r="NVJ1" s="173"/>
      <c r="NVK1" s="173"/>
      <c r="NVL1" s="173"/>
      <c r="NVM1" s="173"/>
      <c r="NVN1" s="173"/>
      <c r="NVO1" s="173"/>
      <c r="NVP1" s="173"/>
      <c r="NVQ1" s="173"/>
      <c r="NVR1" s="173"/>
      <c r="NVS1" s="173"/>
      <c r="NVT1" s="173"/>
      <c r="NVU1" s="173"/>
      <c r="NVV1" s="173"/>
      <c r="NVW1" s="173"/>
      <c r="NVX1" s="173"/>
      <c r="NVY1" s="173"/>
      <c r="NVZ1" s="173"/>
      <c r="NWA1" s="173"/>
      <c r="NWB1" s="173"/>
      <c r="NWC1" s="173"/>
      <c r="NWD1" s="173"/>
      <c r="NWE1" s="173"/>
      <c r="NWF1" s="173"/>
      <c r="NWG1" s="173"/>
      <c r="NWH1" s="173"/>
      <c r="NWI1" s="173"/>
      <c r="NWJ1" s="173"/>
      <c r="NWK1" s="173"/>
      <c r="NWL1" s="173"/>
      <c r="NWM1" s="173"/>
      <c r="NWN1" s="173"/>
      <c r="NWO1" s="173"/>
      <c r="NWP1" s="173"/>
      <c r="NWQ1" s="173"/>
      <c r="NWR1" s="173"/>
      <c r="NWS1" s="173"/>
      <c r="NWT1" s="173"/>
      <c r="NWU1" s="173"/>
      <c r="NWV1" s="173"/>
      <c r="NWW1" s="173"/>
      <c r="NWX1" s="173"/>
      <c r="NWY1" s="173"/>
      <c r="NWZ1" s="173"/>
      <c r="NXA1" s="173"/>
      <c r="NXB1" s="173"/>
      <c r="NXC1" s="173"/>
      <c r="NXD1" s="173"/>
      <c r="NXE1" s="173"/>
      <c r="NXF1" s="173"/>
      <c r="NXG1" s="173"/>
      <c r="NXH1" s="173"/>
      <c r="NXI1" s="173"/>
      <c r="NXJ1" s="173"/>
      <c r="NXK1" s="173"/>
      <c r="NXL1" s="173"/>
      <c r="NXM1" s="173"/>
      <c r="NXN1" s="173"/>
      <c r="NXO1" s="173"/>
      <c r="NXP1" s="173"/>
      <c r="NXQ1" s="173"/>
      <c r="NXR1" s="173"/>
      <c r="NXS1" s="173"/>
      <c r="NXT1" s="173"/>
      <c r="NXU1" s="173"/>
      <c r="NXV1" s="173"/>
      <c r="NXW1" s="173"/>
      <c r="NXX1" s="173"/>
      <c r="NXY1" s="173"/>
      <c r="NXZ1" s="173"/>
      <c r="NYA1" s="173"/>
      <c r="NYB1" s="173"/>
      <c r="NYC1" s="173"/>
      <c r="NYD1" s="173"/>
      <c r="NYE1" s="173"/>
      <c r="NYF1" s="173"/>
      <c r="NYG1" s="173"/>
      <c r="NYH1" s="173"/>
      <c r="NYI1" s="173"/>
      <c r="NYJ1" s="173"/>
      <c r="NYK1" s="173"/>
      <c r="NYL1" s="173"/>
      <c r="NYM1" s="173"/>
      <c r="NYN1" s="173"/>
      <c r="NYO1" s="173"/>
      <c r="NYP1" s="173"/>
      <c r="NYQ1" s="173"/>
      <c r="NYR1" s="173"/>
      <c r="NYS1" s="173"/>
      <c r="NYT1" s="173"/>
      <c r="NYU1" s="173"/>
      <c r="NYV1" s="173"/>
      <c r="NYW1" s="173"/>
      <c r="NYX1" s="173"/>
      <c r="NYY1" s="173"/>
      <c r="NYZ1" s="173"/>
      <c r="NZA1" s="173"/>
      <c r="NZB1" s="173"/>
      <c r="NZC1" s="173"/>
      <c r="NZD1" s="173"/>
      <c r="NZE1" s="173"/>
      <c r="NZF1" s="173"/>
      <c r="NZG1" s="173"/>
      <c r="NZH1" s="173"/>
      <c r="NZI1" s="173"/>
      <c r="NZJ1" s="173"/>
      <c r="NZK1" s="173"/>
      <c r="NZL1" s="173"/>
      <c r="NZM1" s="173"/>
      <c r="NZN1" s="173"/>
      <c r="NZO1" s="173"/>
      <c r="NZP1" s="173"/>
      <c r="NZQ1" s="173"/>
      <c r="NZR1" s="173"/>
      <c r="NZS1" s="173"/>
      <c r="NZT1" s="173"/>
      <c r="NZU1" s="173"/>
      <c r="NZV1" s="173"/>
      <c r="NZW1" s="173"/>
      <c r="NZX1" s="173"/>
      <c r="NZY1" s="173"/>
      <c r="NZZ1" s="173"/>
      <c r="OAA1" s="173"/>
      <c r="OAB1" s="173"/>
      <c r="OAC1" s="173"/>
      <c r="OAD1" s="173"/>
      <c r="OAE1" s="173"/>
      <c r="OAF1" s="173"/>
      <c r="OAG1" s="173"/>
      <c r="OAH1" s="173"/>
      <c r="OAI1" s="173"/>
      <c r="OAJ1" s="173"/>
      <c r="OAK1" s="173"/>
      <c r="OAL1" s="173"/>
      <c r="OAM1" s="173"/>
      <c r="OAN1" s="173"/>
      <c r="OAO1" s="173"/>
      <c r="OAP1" s="173"/>
      <c r="OAQ1" s="173"/>
      <c r="OAR1" s="173"/>
      <c r="OAS1" s="173"/>
      <c r="OAT1" s="173"/>
      <c r="OAU1" s="173"/>
      <c r="OAV1" s="173"/>
      <c r="OAW1" s="173"/>
      <c r="OAX1" s="173"/>
      <c r="OAY1" s="173"/>
      <c r="OAZ1" s="173"/>
      <c r="OBA1" s="173"/>
      <c r="OBB1" s="173"/>
      <c r="OBC1" s="173"/>
      <c r="OBD1" s="173"/>
      <c r="OBE1" s="173"/>
      <c r="OBF1" s="173"/>
      <c r="OBG1" s="173"/>
      <c r="OBH1" s="173"/>
      <c r="OBI1" s="173"/>
      <c r="OBJ1" s="173"/>
      <c r="OBK1" s="173"/>
      <c r="OBL1" s="173"/>
      <c r="OBM1" s="173"/>
      <c r="OBN1" s="173"/>
      <c r="OBO1" s="173"/>
      <c r="OBP1" s="173"/>
      <c r="OBQ1" s="173"/>
      <c r="OBR1" s="173"/>
      <c r="OBS1" s="173"/>
      <c r="OBT1" s="173"/>
      <c r="OBU1" s="173"/>
      <c r="OBV1" s="173"/>
      <c r="OBW1" s="173"/>
      <c r="OBX1" s="173"/>
      <c r="OBY1" s="173"/>
      <c r="OBZ1" s="173"/>
      <c r="OCA1" s="173"/>
      <c r="OCB1" s="173"/>
      <c r="OCC1" s="173"/>
      <c r="OCD1" s="173"/>
      <c r="OCE1" s="173"/>
      <c r="OCF1" s="173"/>
      <c r="OCG1" s="173"/>
      <c r="OCH1" s="173"/>
      <c r="OCI1" s="173"/>
      <c r="OCJ1" s="173"/>
      <c r="OCK1" s="173"/>
      <c r="OCL1" s="173"/>
      <c r="OCM1" s="173"/>
      <c r="OCN1" s="173"/>
      <c r="OCO1" s="173"/>
      <c r="OCP1" s="173"/>
      <c r="OCQ1" s="173"/>
      <c r="OCR1" s="173"/>
      <c r="OCS1" s="173"/>
      <c r="OCT1" s="173"/>
      <c r="OCU1" s="173"/>
      <c r="OCV1" s="173"/>
      <c r="OCW1" s="173"/>
      <c r="OCX1" s="173"/>
      <c r="OCY1" s="173"/>
      <c r="OCZ1" s="173"/>
      <c r="ODA1" s="173"/>
      <c r="ODB1" s="173"/>
      <c r="ODC1" s="173"/>
      <c r="ODD1" s="173"/>
      <c r="ODE1" s="173"/>
      <c r="ODF1" s="173"/>
      <c r="ODG1" s="173"/>
      <c r="ODH1" s="173"/>
      <c r="ODI1" s="173"/>
      <c r="ODJ1" s="173"/>
      <c r="ODK1" s="173"/>
      <c r="ODL1" s="173"/>
      <c r="ODM1" s="173"/>
      <c r="ODN1" s="173"/>
      <c r="ODO1" s="173"/>
      <c r="ODP1" s="173"/>
      <c r="ODQ1" s="173"/>
      <c r="ODR1" s="173"/>
      <c r="ODS1" s="173"/>
      <c r="ODT1" s="173"/>
      <c r="ODU1" s="173"/>
      <c r="ODV1" s="173"/>
      <c r="ODW1" s="173"/>
      <c r="ODX1" s="173"/>
      <c r="ODY1" s="173"/>
      <c r="ODZ1" s="173"/>
      <c r="OEA1" s="173"/>
      <c r="OEB1" s="173"/>
      <c r="OEC1" s="173"/>
      <c r="OED1" s="173"/>
      <c r="OEE1" s="173"/>
      <c r="OEF1" s="173"/>
      <c r="OEG1" s="173"/>
      <c r="OEH1" s="173"/>
      <c r="OEI1" s="173"/>
      <c r="OEJ1" s="173"/>
      <c r="OEK1" s="173"/>
      <c r="OEL1" s="173"/>
      <c r="OEM1" s="173"/>
      <c r="OEN1" s="173"/>
      <c r="OEO1" s="173"/>
      <c r="OEP1" s="173"/>
      <c r="OEQ1" s="173"/>
      <c r="OER1" s="173"/>
      <c r="OES1" s="173"/>
      <c r="OET1" s="173"/>
      <c r="OEU1" s="173"/>
      <c r="OEV1" s="173"/>
      <c r="OEW1" s="173"/>
      <c r="OEX1" s="173"/>
      <c r="OEY1" s="173"/>
      <c r="OEZ1" s="173"/>
      <c r="OFA1" s="173"/>
      <c r="OFB1" s="173"/>
      <c r="OFC1" s="173"/>
      <c r="OFD1" s="173"/>
      <c r="OFE1" s="173"/>
      <c r="OFF1" s="173"/>
      <c r="OFG1" s="173"/>
      <c r="OFH1" s="173"/>
      <c r="OFI1" s="173"/>
      <c r="OFJ1" s="173"/>
      <c r="OFK1" s="173"/>
      <c r="OFL1" s="173"/>
      <c r="OFM1" s="173"/>
      <c r="OFN1" s="173"/>
      <c r="OFO1" s="173"/>
      <c r="OFP1" s="173"/>
      <c r="OFQ1" s="173"/>
      <c r="OFR1" s="173"/>
      <c r="OFS1" s="173"/>
      <c r="OFT1" s="173"/>
      <c r="OFU1" s="173"/>
      <c r="OFV1" s="173"/>
      <c r="OFW1" s="173"/>
      <c r="OFX1" s="173"/>
      <c r="OFY1" s="173"/>
      <c r="OFZ1" s="173"/>
      <c r="OGA1" s="173"/>
      <c r="OGB1" s="173"/>
      <c r="OGC1" s="173"/>
      <c r="OGD1" s="173"/>
      <c r="OGE1" s="173"/>
      <c r="OGF1" s="173"/>
      <c r="OGG1" s="173"/>
      <c r="OGH1" s="173"/>
      <c r="OGI1" s="173"/>
      <c r="OGJ1" s="173"/>
      <c r="OGK1" s="173"/>
      <c r="OGL1" s="173"/>
      <c r="OGM1" s="173"/>
      <c r="OGN1" s="173"/>
      <c r="OGO1" s="173"/>
      <c r="OGP1" s="173"/>
      <c r="OGQ1" s="173"/>
      <c r="OGR1" s="173"/>
      <c r="OGS1" s="173"/>
      <c r="OGT1" s="173"/>
      <c r="OGU1" s="173"/>
      <c r="OGV1" s="173"/>
      <c r="OGW1" s="173"/>
      <c r="OGX1" s="173"/>
      <c r="OGY1" s="173"/>
      <c r="OGZ1" s="173"/>
      <c r="OHA1" s="173"/>
      <c r="OHB1" s="173"/>
      <c r="OHC1" s="173"/>
      <c r="OHD1" s="173"/>
      <c r="OHE1" s="173"/>
      <c r="OHF1" s="173"/>
      <c r="OHG1" s="173"/>
      <c r="OHH1" s="173"/>
      <c r="OHI1" s="173"/>
      <c r="OHJ1" s="173"/>
      <c r="OHK1" s="173"/>
      <c r="OHL1" s="173"/>
      <c r="OHM1" s="173"/>
      <c r="OHN1" s="173"/>
      <c r="OHO1" s="173"/>
      <c r="OHP1" s="173"/>
      <c r="OHQ1" s="173"/>
      <c r="OHR1" s="173"/>
      <c r="OHS1" s="173"/>
      <c r="OHT1" s="173"/>
      <c r="OHU1" s="173"/>
      <c r="OHV1" s="173"/>
      <c r="OHW1" s="173"/>
      <c r="OHX1" s="173"/>
      <c r="OHY1" s="173"/>
      <c r="OHZ1" s="173"/>
      <c r="OIA1" s="173"/>
      <c r="OIB1" s="173"/>
      <c r="OIC1" s="173"/>
      <c r="OID1" s="173"/>
      <c r="OIE1" s="173"/>
      <c r="OIF1" s="173"/>
      <c r="OIG1" s="173"/>
      <c r="OIH1" s="173"/>
      <c r="OII1" s="173"/>
      <c r="OIJ1" s="173"/>
      <c r="OIK1" s="173"/>
      <c r="OIL1" s="173"/>
      <c r="OIM1" s="173"/>
      <c r="OIN1" s="173"/>
      <c r="OIO1" s="173"/>
      <c r="OIP1" s="173"/>
      <c r="OIQ1" s="173"/>
      <c r="OIR1" s="173"/>
      <c r="OIS1" s="173"/>
      <c r="OIT1" s="173"/>
      <c r="OIU1" s="173"/>
      <c r="OIV1" s="173"/>
      <c r="OIW1" s="173"/>
      <c r="OIX1" s="173"/>
      <c r="OIY1" s="173"/>
      <c r="OIZ1" s="173"/>
      <c r="OJA1" s="173"/>
      <c r="OJB1" s="173"/>
      <c r="OJC1" s="173"/>
      <c r="OJD1" s="173"/>
      <c r="OJE1" s="173"/>
      <c r="OJF1" s="173"/>
      <c r="OJG1" s="173"/>
      <c r="OJH1" s="173"/>
      <c r="OJI1" s="173"/>
      <c r="OJJ1" s="173"/>
      <c r="OJK1" s="173"/>
      <c r="OJL1" s="173"/>
      <c r="OJM1" s="173"/>
      <c r="OJN1" s="173"/>
      <c r="OJO1" s="173"/>
      <c r="OJP1" s="173"/>
      <c r="OJQ1" s="173"/>
      <c r="OJR1" s="173"/>
      <c r="OJS1" s="173"/>
      <c r="OJT1" s="173"/>
      <c r="OJU1" s="173"/>
      <c r="OJV1" s="173"/>
      <c r="OJW1" s="173"/>
      <c r="OJX1" s="173"/>
      <c r="OJY1" s="173"/>
      <c r="OJZ1" s="173"/>
      <c r="OKA1" s="173"/>
      <c r="OKB1" s="173"/>
      <c r="OKC1" s="173"/>
      <c r="OKD1" s="173"/>
      <c r="OKE1" s="173"/>
      <c r="OKF1" s="173"/>
      <c r="OKG1" s="173"/>
      <c r="OKH1" s="173"/>
      <c r="OKI1" s="173"/>
      <c r="OKJ1" s="173"/>
      <c r="OKK1" s="173"/>
      <c r="OKL1" s="173"/>
      <c r="OKM1" s="173"/>
      <c r="OKN1" s="173"/>
      <c r="OKO1" s="173"/>
      <c r="OKP1" s="173"/>
      <c r="OKQ1" s="173"/>
      <c r="OKR1" s="173"/>
      <c r="OKS1" s="173"/>
      <c r="OKT1" s="173"/>
      <c r="OKU1" s="173"/>
      <c r="OKV1" s="173"/>
      <c r="OKW1" s="173"/>
      <c r="OKX1" s="173"/>
      <c r="OKY1" s="173"/>
      <c r="OKZ1" s="173"/>
      <c r="OLA1" s="173"/>
      <c r="OLB1" s="173"/>
      <c r="OLC1" s="173"/>
      <c r="OLD1" s="173"/>
      <c r="OLE1" s="173"/>
      <c r="OLF1" s="173"/>
      <c r="OLG1" s="173"/>
      <c r="OLH1" s="173"/>
      <c r="OLI1" s="173"/>
      <c r="OLJ1" s="173"/>
      <c r="OLK1" s="173"/>
      <c r="OLL1" s="173"/>
      <c r="OLM1" s="173"/>
      <c r="OLN1" s="173"/>
      <c r="OLO1" s="173"/>
      <c r="OLP1" s="173"/>
      <c r="OLQ1" s="173"/>
      <c r="OLR1" s="173"/>
      <c r="OLS1" s="173"/>
      <c r="OLT1" s="173"/>
      <c r="OLU1" s="173"/>
      <c r="OLV1" s="173"/>
      <c r="OLW1" s="173"/>
      <c r="OLX1" s="173"/>
      <c r="OLY1" s="173"/>
      <c r="OLZ1" s="173"/>
      <c r="OMA1" s="173"/>
      <c r="OMB1" s="173"/>
      <c r="OMC1" s="173"/>
      <c r="OMD1" s="173"/>
      <c r="OME1" s="173"/>
      <c r="OMF1" s="173"/>
      <c r="OMG1" s="173"/>
      <c r="OMH1" s="173"/>
      <c r="OMI1" s="173"/>
      <c r="OMJ1" s="173"/>
      <c r="OMK1" s="173"/>
      <c r="OML1" s="173"/>
      <c r="OMM1" s="173"/>
      <c r="OMN1" s="173"/>
      <c r="OMO1" s="173"/>
      <c r="OMP1" s="173"/>
      <c r="OMQ1" s="173"/>
      <c r="OMR1" s="173"/>
      <c r="OMS1" s="173"/>
      <c r="OMT1" s="173"/>
      <c r="OMU1" s="173"/>
      <c r="OMV1" s="173"/>
      <c r="OMW1" s="173"/>
      <c r="OMX1" s="173"/>
      <c r="OMY1" s="173"/>
      <c r="OMZ1" s="173"/>
      <c r="ONA1" s="173"/>
      <c r="ONB1" s="173"/>
      <c r="ONC1" s="173"/>
      <c r="OND1" s="173"/>
      <c r="ONE1" s="173"/>
      <c r="ONF1" s="173"/>
      <c r="ONG1" s="173"/>
      <c r="ONH1" s="173"/>
      <c r="ONI1" s="173"/>
      <c r="ONJ1" s="173"/>
      <c r="ONK1" s="173"/>
      <c r="ONL1" s="173"/>
      <c r="ONM1" s="173"/>
      <c r="ONN1" s="173"/>
      <c r="ONO1" s="173"/>
      <c r="ONP1" s="173"/>
      <c r="ONQ1" s="173"/>
      <c r="ONR1" s="173"/>
      <c r="ONS1" s="173"/>
      <c r="ONT1" s="173"/>
      <c r="ONU1" s="173"/>
      <c r="ONV1" s="173"/>
      <c r="ONW1" s="173"/>
      <c r="ONX1" s="173"/>
      <c r="ONY1" s="173"/>
      <c r="ONZ1" s="173"/>
      <c r="OOA1" s="173"/>
      <c r="OOB1" s="173"/>
      <c r="OOC1" s="173"/>
      <c r="OOD1" s="173"/>
      <c r="OOE1" s="173"/>
      <c r="OOF1" s="173"/>
      <c r="OOG1" s="173"/>
      <c r="OOH1" s="173"/>
      <c r="OOI1" s="173"/>
      <c r="OOJ1" s="173"/>
      <c r="OOK1" s="173"/>
      <c r="OOL1" s="173"/>
      <c r="OOM1" s="173"/>
      <c r="OON1" s="173"/>
      <c r="OOO1" s="173"/>
      <c r="OOP1" s="173"/>
      <c r="OOQ1" s="173"/>
      <c r="OOR1" s="173"/>
      <c r="OOS1" s="173"/>
      <c r="OOT1" s="173"/>
      <c r="OOU1" s="173"/>
      <c r="OOV1" s="173"/>
      <c r="OOW1" s="173"/>
      <c r="OOX1" s="173"/>
      <c r="OOY1" s="173"/>
      <c r="OOZ1" s="173"/>
      <c r="OPA1" s="173"/>
      <c r="OPB1" s="173"/>
      <c r="OPC1" s="173"/>
      <c r="OPD1" s="173"/>
      <c r="OPE1" s="173"/>
      <c r="OPF1" s="173"/>
      <c r="OPG1" s="173"/>
      <c r="OPH1" s="173"/>
      <c r="OPI1" s="173"/>
      <c r="OPJ1" s="173"/>
      <c r="OPK1" s="173"/>
      <c r="OPL1" s="173"/>
      <c r="OPM1" s="173"/>
      <c r="OPN1" s="173"/>
      <c r="OPO1" s="173"/>
      <c r="OPP1" s="173"/>
      <c r="OPQ1" s="173"/>
      <c r="OPR1" s="173"/>
      <c r="OPS1" s="173"/>
      <c r="OPT1" s="173"/>
      <c r="OPU1" s="173"/>
      <c r="OPV1" s="173"/>
      <c r="OPW1" s="173"/>
      <c r="OPX1" s="173"/>
      <c r="OPY1" s="173"/>
      <c r="OPZ1" s="173"/>
      <c r="OQA1" s="173"/>
      <c r="OQB1" s="173"/>
      <c r="OQC1" s="173"/>
      <c r="OQD1" s="173"/>
      <c r="OQE1" s="173"/>
      <c r="OQF1" s="173"/>
      <c r="OQG1" s="173"/>
      <c r="OQH1" s="173"/>
      <c r="OQI1" s="173"/>
      <c r="OQJ1" s="173"/>
      <c r="OQK1" s="173"/>
      <c r="OQL1" s="173"/>
      <c r="OQM1" s="173"/>
      <c r="OQN1" s="173"/>
      <c r="OQO1" s="173"/>
      <c r="OQP1" s="173"/>
      <c r="OQQ1" s="173"/>
      <c r="OQR1" s="173"/>
      <c r="OQS1" s="173"/>
      <c r="OQT1" s="173"/>
      <c r="OQU1" s="173"/>
      <c r="OQV1" s="173"/>
      <c r="OQW1" s="173"/>
      <c r="OQX1" s="173"/>
      <c r="OQY1" s="173"/>
      <c r="OQZ1" s="173"/>
      <c r="ORA1" s="173"/>
      <c r="ORB1" s="173"/>
      <c r="ORC1" s="173"/>
      <c r="ORD1" s="173"/>
      <c r="ORE1" s="173"/>
      <c r="ORF1" s="173"/>
      <c r="ORG1" s="173"/>
      <c r="ORH1" s="173"/>
      <c r="ORI1" s="173"/>
      <c r="ORJ1" s="173"/>
      <c r="ORK1" s="173"/>
      <c r="ORL1" s="173"/>
      <c r="ORM1" s="173"/>
      <c r="ORN1" s="173"/>
      <c r="ORO1" s="173"/>
      <c r="ORP1" s="173"/>
      <c r="ORQ1" s="173"/>
      <c r="ORR1" s="173"/>
      <c r="ORS1" s="173"/>
      <c r="ORT1" s="173"/>
      <c r="ORU1" s="173"/>
      <c r="ORV1" s="173"/>
      <c r="ORW1" s="173"/>
      <c r="ORX1" s="173"/>
      <c r="ORY1" s="173"/>
      <c r="ORZ1" s="173"/>
      <c r="OSA1" s="173"/>
      <c r="OSB1" s="173"/>
      <c r="OSC1" s="173"/>
      <c r="OSD1" s="173"/>
      <c r="OSE1" s="173"/>
      <c r="OSF1" s="173"/>
      <c r="OSG1" s="173"/>
      <c r="OSH1" s="173"/>
      <c r="OSI1" s="173"/>
      <c r="OSJ1" s="173"/>
      <c r="OSK1" s="173"/>
      <c r="OSL1" s="173"/>
      <c r="OSM1" s="173"/>
      <c r="OSN1" s="173"/>
      <c r="OSO1" s="173"/>
      <c r="OSP1" s="173"/>
      <c r="OSQ1" s="173"/>
      <c r="OSR1" s="173"/>
      <c r="OSS1" s="173"/>
      <c r="OST1" s="173"/>
      <c r="OSU1" s="173"/>
      <c r="OSV1" s="173"/>
      <c r="OSW1" s="173"/>
      <c r="OSX1" s="173"/>
      <c r="OSY1" s="173"/>
      <c r="OSZ1" s="173"/>
      <c r="OTA1" s="173"/>
      <c r="OTB1" s="173"/>
      <c r="OTC1" s="173"/>
      <c r="OTD1" s="173"/>
      <c r="OTE1" s="173"/>
      <c r="OTF1" s="173"/>
      <c r="OTG1" s="173"/>
      <c r="OTH1" s="173"/>
      <c r="OTI1" s="173"/>
      <c r="OTJ1" s="173"/>
      <c r="OTK1" s="173"/>
      <c r="OTL1" s="173"/>
      <c r="OTM1" s="173"/>
      <c r="OTN1" s="173"/>
      <c r="OTO1" s="173"/>
      <c r="OTP1" s="173"/>
      <c r="OTQ1" s="173"/>
      <c r="OTR1" s="173"/>
      <c r="OTS1" s="173"/>
      <c r="OTT1" s="173"/>
      <c r="OTU1" s="173"/>
      <c r="OTV1" s="173"/>
      <c r="OTW1" s="173"/>
      <c r="OTX1" s="173"/>
      <c r="OTY1" s="173"/>
      <c r="OTZ1" s="173"/>
      <c r="OUA1" s="173"/>
      <c r="OUB1" s="173"/>
      <c r="OUC1" s="173"/>
      <c r="OUD1" s="173"/>
      <c r="OUE1" s="173"/>
      <c r="OUF1" s="173"/>
      <c r="OUG1" s="173"/>
      <c r="OUH1" s="173"/>
      <c r="OUI1" s="173"/>
      <c r="OUJ1" s="173"/>
      <c r="OUK1" s="173"/>
      <c r="OUL1" s="173"/>
      <c r="OUM1" s="173"/>
      <c r="OUN1" s="173"/>
      <c r="OUO1" s="173"/>
      <c r="OUP1" s="173"/>
      <c r="OUQ1" s="173"/>
      <c r="OUR1" s="173"/>
      <c r="OUS1" s="173"/>
      <c r="OUT1" s="173"/>
      <c r="OUU1" s="173"/>
      <c r="OUV1" s="173"/>
      <c r="OUW1" s="173"/>
      <c r="OUX1" s="173"/>
      <c r="OUY1" s="173"/>
      <c r="OUZ1" s="173"/>
      <c r="OVA1" s="173"/>
      <c r="OVB1" s="173"/>
      <c r="OVC1" s="173"/>
      <c r="OVD1" s="173"/>
      <c r="OVE1" s="173"/>
      <c r="OVF1" s="173"/>
      <c r="OVG1" s="173"/>
      <c r="OVH1" s="173"/>
      <c r="OVI1" s="173"/>
      <c r="OVJ1" s="173"/>
      <c r="OVK1" s="173"/>
      <c r="OVL1" s="173"/>
      <c r="OVM1" s="173"/>
      <c r="OVN1" s="173"/>
      <c r="OVO1" s="173"/>
      <c r="OVP1" s="173"/>
      <c r="OVQ1" s="173"/>
      <c r="OVR1" s="173"/>
      <c r="OVS1" s="173"/>
      <c r="OVT1" s="173"/>
      <c r="OVU1" s="173"/>
      <c r="OVV1" s="173"/>
      <c r="OVW1" s="173"/>
      <c r="OVX1" s="173"/>
      <c r="OVY1" s="173"/>
      <c r="OVZ1" s="173"/>
      <c r="OWA1" s="173"/>
      <c r="OWB1" s="173"/>
      <c r="OWC1" s="173"/>
      <c r="OWD1" s="173"/>
      <c r="OWE1" s="173"/>
      <c r="OWF1" s="173"/>
      <c r="OWG1" s="173"/>
      <c r="OWH1" s="173"/>
      <c r="OWI1" s="173"/>
      <c r="OWJ1" s="173"/>
      <c r="OWK1" s="173"/>
      <c r="OWL1" s="173"/>
      <c r="OWM1" s="173"/>
      <c r="OWN1" s="173"/>
      <c r="OWO1" s="173"/>
      <c r="OWP1" s="173"/>
      <c r="OWQ1" s="173"/>
      <c r="OWR1" s="173"/>
      <c r="OWS1" s="173"/>
      <c r="OWT1" s="173"/>
      <c r="OWU1" s="173"/>
      <c r="OWV1" s="173"/>
      <c r="OWW1" s="173"/>
      <c r="OWX1" s="173"/>
      <c r="OWY1" s="173"/>
      <c r="OWZ1" s="173"/>
      <c r="OXA1" s="173"/>
      <c r="OXB1" s="173"/>
      <c r="OXC1" s="173"/>
      <c r="OXD1" s="173"/>
      <c r="OXE1" s="173"/>
      <c r="OXF1" s="173"/>
      <c r="OXG1" s="173"/>
      <c r="OXH1" s="173"/>
      <c r="OXI1" s="173"/>
      <c r="OXJ1" s="173"/>
      <c r="OXK1" s="173"/>
      <c r="OXL1" s="173"/>
      <c r="OXM1" s="173"/>
      <c r="OXN1" s="173"/>
      <c r="OXO1" s="173"/>
      <c r="OXP1" s="173"/>
      <c r="OXQ1" s="173"/>
      <c r="OXR1" s="173"/>
      <c r="OXS1" s="173"/>
      <c r="OXT1" s="173"/>
      <c r="OXU1" s="173"/>
      <c r="OXV1" s="173"/>
      <c r="OXW1" s="173"/>
      <c r="OXX1" s="173"/>
      <c r="OXY1" s="173"/>
      <c r="OXZ1" s="173"/>
      <c r="OYA1" s="173"/>
      <c r="OYB1" s="173"/>
      <c r="OYC1" s="173"/>
      <c r="OYD1" s="173"/>
      <c r="OYE1" s="173"/>
      <c r="OYF1" s="173"/>
      <c r="OYG1" s="173"/>
      <c r="OYH1" s="173"/>
      <c r="OYI1" s="173"/>
      <c r="OYJ1" s="173"/>
      <c r="OYK1" s="173"/>
      <c r="OYL1" s="173"/>
      <c r="OYM1" s="173"/>
      <c r="OYN1" s="173"/>
      <c r="OYO1" s="173"/>
      <c r="OYP1" s="173"/>
      <c r="OYQ1" s="173"/>
      <c r="OYR1" s="173"/>
      <c r="OYS1" s="173"/>
      <c r="OYT1" s="173"/>
      <c r="OYU1" s="173"/>
      <c r="OYV1" s="173"/>
      <c r="OYW1" s="173"/>
      <c r="OYX1" s="173"/>
      <c r="OYY1" s="173"/>
      <c r="OYZ1" s="173"/>
      <c r="OZA1" s="173"/>
      <c r="OZB1" s="173"/>
      <c r="OZC1" s="173"/>
      <c r="OZD1" s="173"/>
      <c r="OZE1" s="173"/>
      <c r="OZF1" s="173"/>
      <c r="OZG1" s="173"/>
      <c r="OZH1" s="173"/>
      <c r="OZI1" s="173"/>
      <c r="OZJ1" s="173"/>
      <c r="OZK1" s="173"/>
      <c r="OZL1" s="173"/>
      <c r="OZM1" s="173"/>
      <c r="OZN1" s="173"/>
      <c r="OZO1" s="173"/>
      <c r="OZP1" s="173"/>
      <c r="OZQ1" s="173"/>
      <c r="OZR1" s="173"/>
      <c r="OZS1" s="173"/>
      <c r="OZT1" s="173"/>
      <c r="OZU1" s="173"/>
      <c r="OZV1" s="173"/>
      <c r="OZW1" s="173"/>
      <c r="OZX1" s="173"/>
      <c r="OZY1" s="173"/>
      <c r="OZZ1" s="173"/>
      <c r="PAA1" s="173"/>
      <c r="PAB1" s="173"/>
      <c r="PAC1" s="173"/>
      <c r="PAD1" s="173"/>
      <c r="PAE1" s="173"/>
      <c r="PAF1" s="173"/>
      <c r="PAG1" s="173"/>
      <c r="PAH1" s="173"/>
      <c r="PAI1" s="173"/>
      <c r="PAJ1" s="173"/>
      <c r="PAK1" s="173"/>
      <c r="PAL1" s="173"/>
      <c r="PAM1" s="173"/>
      <c r="PAN1" s="173"/>
      <c r="PAO1" s="173"/>
      <c r="PAP1" s="173"/>
      <c r="PAQ1" s="173"/>
      <c r="PAR1" s="173"/>
      <c r="PAS1" s="173"/>
      <c r="PAT1" s="173"/>
      <c r="PAU1" s="173"/>
      <c r="PAV1" s="173"/>
      <c r="PAW1" s="173"/>
      <c r="PAX1" s="173"/>
      <c r="PAY1" s="173"/>
      <c r="PAZ1" s="173"/>
      <c r="PBA1" s="173"/>
      <c r="PBB1" s="173"/>
      <c r="PBC1" s="173"/>
      <c r="PBD1" s="173"/>
      <c r="PBE1" s="173"/>
      <c r="PBF1" s="173"/>
      <c r="PBG1" s="173"/>
      <c r="PBH1" s="173"/>
      <c r="PBI1" s="173"/>
      <c r="PBJ1" s="173"/>
      <c r="PBK1" s="173"/>
      <c r="PBL1" s="173"/>
      <c r="PBM1" s="173"/>
      <c r="PBN1" s="173"/>
      <c r="PBO1" s="173"/>
      <c r="PBP1" s="173"/>
      <c r="PBQ1" s="173"/>
      <c r="PBR1" s="173"/>
      <c r="PBS1" s="173"/>
      <c r="PBT1" s="173"/>
      <c r="PBU1" s="173"/>
      <c r="PBV1" s="173"/>
      <c r="PBW1" s="173"/>
      <c r="PBX1" s="173"/>
      <c r="PBY1" s="173"/>
      <c r="PBZ1" s="173"/>
      <c r="PCA1" s="173"/>
      <c r="PCB1" s="173"/>
      <c r="PCC1" s="173"/>
      <c r="PCD1" s="173"/>
      <c r="PCE1" s="173"/>
      <c r="PCF1" s="173"/>
      <c r="PCG1" s="173"/>
      <c r="PCH1" s="173"/>
      <c r="PCI1" s="173"/>
      <c r="PCJ1" s="173"/>
      <c r="PCK1" s="173"/>
      <c r="PCL1" s="173"/>
      <c r="PCM1" s="173"/>
      <c r="PCN1" s="173"/>
      <c r="PCO1" s="173"/>
      <c r="PCP1" s="173"/>
      <c r="PCQ1" s="173"/>
      <c r="PCR1" s="173"/>
      <c r="PCS1" s="173"/>
      <c r="PCT1" s="173"/>
      <c r="PCU1" s="173"/>
      <c r="PCV1" s="173"/>
      <c r="PCW1" s="173"/>
      <c r="PCX1" s="173"/>
      <c r="PCY1" s="173"/>
      <c r="PCZ1" s="173"/>
      <c r="PDA1" s="173"/>
      <c r="PDB1" s="173"/>
      <c r="PDC1" s="173"/>
      <c r="PDD1" s="173"/>
      <c r="PDE1" s="173"/>
      <c r="PDF1" s="173"/>
      <c r="PDG1" s="173"/>
      <c r="PDH1" s="173"/>
      <c r="PDI1" s="173"/>
      <c r="PDJ1" s="173"/>
      <c r="PDK1" s="173"/>
      <c r="PDL1" s="173"/>
      <c r="PDM1" s="173"/>
      <c r="PDN1" s="173"/>
      <c r="PDO1" s="173"/>
      <c r="PDP1" s="173"/>
      <c r="PDQ1" s="173"/>
      <c r="PDR1" s="173"/>
      <c r="PDS1" s="173"/>
      <c r="PDT1" s="173"/>
      <c r="PDU1" s="173"/>
      <c r="PDV1" s="173"/>
      <c r="PDW1" s="173"/>
      <c r="PDX1" s="173"/>
      <c r="PDY1" s="173"/>
      <c r="PDZ1" s="173"/>
      <c r="PEA1" s="173"/>
      <c r="PEB1" s="173"/>
      <c r="PEC1" s="173"/>
      <c r="PED1" s="173"/>
      <c r="PEE1" s="173"/>
      <c r="PEF1" s="173"/>
      <c r="PEG1" s="173"/>
      <c r="PEH1" s="173"/>
      <c r="PEI1" s="173"/>
      <c r="PEJ1" s="173"/>
      <c r="PEK1" s="173"/>
      <c r="PEL1" s="173"/>
      <c r="PEM1" s="173"/>
      <c r="PEN1" s="173"/>
      <c r="PEO1" s="173"/>
      <c r="PEP1" s="173"/>
      <c r="PEQ1" s="173"/>
      <c r="PER1" s="173"/>
      <c r="PES1" s="173"/>
      <c r="PET1" s="173"/>
      <c r="PEU1" s="173"/>
      <c r="PEV1" s="173"/>
      <c r="PEW1" s="173"/>
      <c r="PEX1" s="173"/>
      <c r="PEY1" s="173"/>
      <c r="PEZ1" s="173"/>
      <c r="PFA1" s="173"/>
      <c r="PFB1" s="173"/>
      <c r="PFC1" s="173"/>
      <c r="PFD1" s="173"/>
      <c r="PFE1" s="173"/>
      <c r="PFF1" s="173"/>
      <c r="PFG1" s="173"/>
      <c r="PFH1" s="173"/>
      <c r="PFI1" s="173"/>
      <c r="PFJ1" s="173"/>
      <c r="PFK1" s="173"/>
      <c r="PFL1" s="173"/>
      <c r="PFM1" s="173"/>
      <c r="PFN1" s="173"/>
      <c r="PFO1" s="173"/>
      <c r="PFP1" s="173"/>
      <c r="PFQ1" s="173"/>
      <c r="PFR1" s="173"/>
      <c r="PFS1" s="173"/>
      <c r="PFT1" s="173"/>
      <c r="PFU1" s="173"/>
      <c r="PFV1" s="173"/>
      <c r="PFW1" s="173"/>
      <c r="PFX1" s="173"/>
      <c r="PFY1" s="173"/>
      <c r="PFZ1" s="173"/>
      <c r="PGA1" s="173"/>
      <c r="PGB1" s="173"/>
      <c r="PGC1" s="173"/>
      <c r="PGD1" s="173"/>
      <c r="PGE1" s="173"/>
      <c r="PGF1" s="173"/>
      <c r="PGG1" s="173"/>
      <c r="PGH1" s="173"/>
      <c r="PGI1" s="173"/>
      <c r="PGJ1" s="173"/>
      <c r="PGK1" s="173"/>
      <c r="PGL1" s="173"/>
      <c r="PGM1" s="173"/>
      <c r="PGN1" s="173"/>
      <c r="PGO1" s="173"/>
      <c r="PGP1" s="173"/>
      <c r="PGQ1" s="173"/>
      <c r="PGR1" s="173"/>
      <c r="PGS1" s="173"/>
      <c r="PGT1" s="173"/>
      <c r="PGU1" s="173"/>
      <c r="PGV1" s="173"/>
      <c r="PGW1" s="173"/>
      <c r="PGX1" s="173"/>
      <c r="PGY1" s="173"/>
      <c r="PGZ1" s="173"/>
      <c r="PHA1" s="173"/>
      <c r="PHB1" s="173"/>
      <c r="PHC1" s="173"/>
      <c r="PHD1" s="173"/>
      <c r="PHE1" s="173"/>
      <c r="PHF1" s="173"/>
      <c r="PHG1" s="173"/>
      <c r="PHH1" s="173"/>
      <c r="PHI1" s="173"/>
      <c r="PHJ1" s="173"/>
      <c r="PHK1" s="173"/>
      <c r="PHL1" s="173"/>
      <c r="PHM1" s="173"/>
      <c r="PHN1" s="173"/>
      <c r="PHO1" s="173"/>
      <c r="PHP1" s="173"/>
      <c r="PHQ1" s="173"/>
      <c r="PHR1" s="173"/>
      <c r="PHS1" s="173"/>
      <c r="PHT1" s="173"/>
      <c r="PHU1" s="173"/>
      <c r="PHV1" s="173"/>
      <c r="PHW1" s="173"/>
      <c r="PHX1" s="173"/>
      <c r="PHY1" s="173"/>
      <c r="PHZ1" s="173"/>
      <c r="PIA1" s="173"/>
      <c r="PIB1" s="173"/>
      <c r="PIC1" s="173"/>
      <c r="PID1" s="173"/>
      <c r="PIE1" s="173"/>
      <c r="PIF1" s="173"/>
      <c r="PIG1" s="173"/>
      <c r="PIH1" s="173"/>
      <c r="PII1" s="173"/>
      <c r="PIJ1" s="173"/>
      <c r="PIK1" s="173"/>
      <c r="PIL1" s="173"/>
      <c r="PIM1" s="173"/>
      <c r="PIN1" s="173"/>
      <c r="PIO1" s="173"/>
      <c r="PIP1" s="173"/>
      <c r="PIQ1" s="173"/>
      <c r="PIR1" s="173"/>
      <c r="PIS1" s="173"/>
      <c r="PIT1" s="173"/>
      <c r="PIU1" s="173"/>
      <c r="PIV1" s="173"/>
      <c r="PIW1" s="173"/>
      <c r="PIX1" s="173"/>
      <c r="PIY1" s="173"/>
      <c r="PIZ1" s="173"/>
      <c r="PJA1" s="173"/>
      <c r="PJB1" s="173"/>
      <c r="PJC1" s="173"/>
      <c r="PJD1" s="173"/>
      <c r="PJE1" s="173"/>
      <c r="PJF1" s="173"/>
      <c r="PJG1" s="173"/>
      <c r="PJH1" s="173"/>
      <c r="PJI1" s="173"/>
      <c r="PJJ1" s="173"/>
      <c r="PJK1" s="173"/>
      <c r="PJL1" s="173"/>
      <c r="PJM1" s="173"/>
      <c r="PJN1" s="173"/>
      <c r="PJO1" s="173"/>
      <c r="PJP1" s="173"/>
      <c r="PJQ1" s="173"/>
      <c r="PJR1" s="173"/>
      <c r="PJS1" s="173"/>
      <c r="PJT1" s="173"/>
      <c r="PJU1" s="173"/>
      <c r="PJV1" s="173"/>
      <c r="PJW1" s="173"/>
      <c r="PJX1" s="173"/>
      <c r="PJY1" s="173"/>
      <c r="PJZ1" s="173"/>
      <c r="PKA1" s="173"/>
      <c r="PKB1" s="173"/>
      <c r="PKC1" s="173"/>
      <c r="PKD1" s="173"/>
      <c r="PKE1" s="173"/>
      <c r="PKF1" s="173"/>
      <c r="PKG1" s="173"/>
      <c r="PKH1" s="173"/>
      <c r="PKI1" s="173"/>
      <c r="PKJ1" s="173"/>
      <c r="PKK1" s="173"/>
      <c r="PKL1" s="173"/>
      <c r="PKM1" s="173"/>
      <c r="PKN1" s="173"/>
      <c r="PKO1" s="173"/>
      <c r="PKP1" s="173"/>
      <c r="PKQ1" s="173"/>
      <c r="PKR1" s="173"/>
      <c r="PKS1" s="173"/>
      <c r="PKT1" s="173"/>
      <c r="PKU1" s="173"/>
      <c r="PKV1" s="173"/>
      <c r="PKW1" s="173"/>
      <c r="PKX1" s="173"/>
      <c r="PKY1" s="173"/>
      <c r="PKZ1" s="173"/>
      <c r="PLA1" s="173"/>
      <c r="PLB1" s="173"/>
      <c r="PLC1" s="173"/>
      <c r="PLD1" s="173"/>
      <c r="PLE1" s="173"/>
      <c r="PLF1" s="173"/>
      <c r="PLG1" s="173"/>
      <c r="PLH1" s="173"/>
      <c r="PLI1" s="173"/>
      <c r="PLJ1" s="173"/>
      <c r="PLK1" s="173"/>
      <c r="PLL1" s="173"/>
      <c r="PLM1" s="173"/>
      <c r="PLN1" s="173"/>
      <c r="PLO1" s="173"/>
      <c r="PLP1" s="173"/>
      <c r="PLQ1" s="173"/>
      <c r="PLR1" s="173"/>
      <c r="PLS1" s="173"/>
      <c r="PLT1" s="173"/>
      <c r="PLU1" s="173"/>
      <c r="PLV1" s="173"/>
      <c r="PLW1" s="173"/>
      <c r="PLX1" s="173"/>
      <c r="PLY1" s="173"/>
      <c r="PLZ1" s="173"/>
      <c r="PMA1" s="173"/>
      <c r="PMB1" s="173"/>
      <c r="PMC1" s="173"/>
      <c r="PMD1" s="173"/>
      <c r="PME1" s="173"/>
      <c r="PMF1" s="173"/>
      <c r="PMG1" s="173"/>
      <c r="PMH1" s="173"/>
      <c r="PMI1" s="173"/>
      <c r="PMJ1" s="173"/>
      <c r="PMK1" s="173"/>
      <c r="PML1" s="173"/>
      <c r="PMM1" s="173"/>
      <c r="PMN1" s="173"/>
      <c r="PMO1" s="173"/>
      <c r="PMP1" s="173"/>
      <c r="PMQ1" s="173"/>
      <c r="PMR1" s="173"/>
      <c r="PMS1" s="173"/>
      <c r="PMT1" s="173"/>
      <c r="PMU1" s="173"/>
      <c r="PMV1" s="173"/>
      <c r="PMW1" s="173"/>
      <c r="PMX1" s="173"/>
      <c r="PMY1" s="173"/>
      <c r="PMZ1" s="173"/>
      <c r="PNA1" s="173"/>
      <c r="PNB1" s="173"/>
      <c r="PNC1" s="173"/>
      <c r="PND1" s="173"/>
      <c r="PNE1" s="173"/>
      <c r="PNF1" s="173"/>
      <c r="PNG1" s="173"/>
      <c r="PNH1" s="173"/>
      <c r="PNI1" s="173"/>
      <c r="PNJ1" s="173"/>
      <c r="PNK1" s="173"/>
      <c r="PNL1" s="173"/>
      <c r="PNM1" s="173"/>
      <c r="PNN1" s="173"/>
      <c r="PNO1" s="173"/>
      <c r="PNP1" s="173"/>
      <c r="PNQ1" s="173"/>
      <c r="PNR1" s="173"/>
      <c r="PNS1" s="173"/>
      <c r="PNT1" s="173"/>
      <c r="PNU1" s="173"/>
      <c r="PNV1" s="173"/>
      <c r="PNW1" s="173"/>
      <c r="PNX1" s="173"/>
      <c r="PNY1" s="173"/>
      <c r="PNZ1" s="173"/>
      <c r="POA1" s="173"/>
      <c r="POB1" s="173"/>
      <c r="POC1" s="173"/>
      <c r="POD1" s="173"/>
      <c r="POE1" s="173"/>
      <c r="POF1" s="173"/>
      <c r="POG1" s="173"/>
      <c r="POH1" s="173"/>
      <c r="POI1" s="173"/>
      <c r="POJ1" s="173"/>
      <c r="POK1" s="173"/>
      <c r="POL1" s="173"/>
      <c r="POM1" s="173"/>
      <c r="PON1" s="173"/>
      <c r="POO1" s="173"/>
      <c r="POP1" s="173"/>
      <c r="POQ1" s="173"/>
      <c r="POR1" s="173"/>
      <c r="POS1" s="173"/>
      <c r="POT1" s="173"/>
      <c r="POU1" s="173"/>
      <c r="POV1" s="173"/>
      <c r="POW1" s="173"/>
      <c r="POX1" s="173"/>
      <c r="POY1" s="173"/>
      <c r="POZ1" s="173"/>
      <c r="PPA1" s="173"/>
      <c r="PPB1" s="173"/>
      <c r="PPC1" s="173"/>
      <c r="PPD1" s="173"/>
      <c r="PPE1" s="173"/>
      <c r="PPF1" s="173"/>
      <c r="PPG1" s="173"/>
      <c r="PPH1" s="173"/>
      <c r="PPI1" s="173"/>
      <c r="PPJ1" s="173"/>
      <c r="PPK1" s="173"/>
      <c r="PPL1" s="173"/>
      <c r="PPM1" s="173"/>
      <c r="PPN1" s="173"/>
      <c r="PPO1" s="173"/>
      <c r="PPP1" s="173"/>
      <c r="PPQ1" s="173"/>
      <c r="PPR1" s="173"/>
      <c r="PPS1" s="173"/>
      <c r="PPT1" s="173"/>
      <c r="PPU1" s="173"/>
      <c r="PPV1" s="173"/>
      <c r="PPW1" s="173"/>
      <c r="PPX1" s="173"/>
      <c r="PPY1" s="173"/>
      <c r="PPZ1" s="173"/>
      <c r="PQA1" s="173"/>
      <c r="PQB1" s="173"/>
      <c r="PQC1" s="173"/>
      <c r="PQD1" s="173"/>
      <c r="PQE1" s="173"/>
      <c r="PQF1" s="173"/>
      <c r="PQG1" s="173"/>
      <c r="PQH1" s="173"/>
      <c r="PQI1" s="173"/>
      <c r="PQJ1" s="173"/>
      <c r="PQK1" s="173"/>
      <c r="PQL1" s="173"/>
      <c r="PQM1" s="173"/>
      <c r="PQN1" s="173"/>
      <c r="PQO1" s="173"/>
      <c r="PQP1" s="173"/>
      <c r="PQQ1" s="173"/>
      <c r="PQR1" s="173"/>
      <c r="PQS1" s="173"/>
      <c r="PQT1" s="173"/>
      <c r="PQU1" s="173"/>
      <c r="PQV1" s="173"/>
      <c r="PQW1" s="173"/>
      <c r="PQX1" s="173"/>
      <c r="PQY1" s="173"/>
      <c r="PQZ1" s="173"/>
      <c r="PRA1" s="173"/>
      <c r="PRB1" s="173"/>
      <c r="PRC1" s="173"/>
      <c r="PRD1" s="173"/>
      <c r="PRE1" s="173"/>
      <c r="PRF1" s="173"/>
      <c r="PRG1" s="173"/>
      <c r="PRH1" s="173"/>
      <c r="PRI1" s="173"/>
      <c r="PRJ1" s="173"/>
      <c r="PRK1" s="173"/>
      <c r="PRL1" s="173"/>
      <c r="PRM1" s="173"/>
      <c r="PRN1" s="173"/>
      <c r="PRO1" s="173"/>
      <c r="PRP1" s="173"/>
      <c r="PRQ1" s="173"/>
      <c r="PRR1" s="173"/>
      <c r="PRS1" s="173"/>
      <c r="PRT1" s="173"/>
      <c r="PRU1" s="173"/>
      <c r="PRV1" s="173"/>
      <c r="PRW1" s="173"/>
      <c r="PRX1" s="173"/>
      <c r="PRY1" s="173"/>
      <c r="PRZ1" s="173"/>
      <c r="PSA1" s="173"/>
      <c r="PSB1" s="173"/>
      <c r="PSC1" s="173"/>
      <c r="PSD1" s="173"/>
      <c r="PSE1" s="173"/>
      <c r="PSF1" s="173"/>
      <c r="PSG1" s="173"/>
      <c r="PSH1" s="173"/>
      <c r="PSI1" s="173"/>
      <c r="PSJ1" s="173"/>
      <c r="PSK1" s="173"/>
      <c r="PSL1" s="173"/>
      <c r="PSM1" s="173"/>
      <c r="PSN1" s="173"/>
      <c r="PSO1" s="173"/>
      <c r="PSP1" s="173"/>
      <c r="PSQ1" s="173"/>
      <c r="PSR1" s="173"/>
      <c r="PSS1" s="173"/>
      <c r="PST1" s="173"/>
      <c r="PSU1" s="173"/>
      <c r="PSV1" s="173"/>
      <c r="PSW1" s="173"/>
      <c r="PSX1" s="173"/>
      <c r="PSY1" s="173"/>
      <c r="PSZ1" s="173"/>
      <c r="PTA1" s="173"/>
      <c r="PTB1" s="173"/>
      <c r="PTC1" s="173"/>
      <c r="PTD1" s="173"/>
      <c r="PTE1" s="173"/>
      <c r="PTF1" s="173"/>
      <c r="PTG1" s="173"/>
      <c r="PTH1" s="173"/>
      <c r="PTI1" s="173"/>
      <c r="PTJ1" s="173"/>
      <c r="PTK1" s="173"/>
      <c r="PTL1" s="173"/>
      <c r="PTM1" s="173"/>
      <c r="PTN1" s="173"/>
      <c r="PTO1" s="173"/>
      <c r="PTP1" s="173"/>
      <c r="PTQ1" s="173"/>
      <c r="PTR1" s="173"/>
      <c r="PTS1" s="173"/>
      <c r="PTT1" s="173"/>
      <c r="PTU1" s="173"/>
      <c r="PTV1" s="173"/>
      <c r="PTW1" s="173"/>
      <c r="PTX1" s="173"/>
      <c r="PTY1" s="173"/>
      <c r="PTZ1" s="173"/>
      <c r="PUA1" s="173"/>
      <c r="PUB1" s="173"/>
      <c r="PUC1" s="173"/>
      <c r="PUD1" s="173"/>
      <c r="PUE1" s="173"/>
      <c r="PUF1" s="173"/>
      <c r="PUG1" s="173"/>
      <c r="PUH1" s="173"/>
      <c r="PUI1" s="173"/>
      <c r="PUJ1" s="173"/>
      <c r="PUK1" s="173"/>
      <c r="PUL1" s="173"/>
      <c r="PUM1" s="173"/>
      <c r="PUN1" s="173"/>
      <c r="PUO1" s="173"/>
      <c r="PUP1" s="173"/>
      <c r="PUQ1" s="173"/>
      <c r="PUR1" s="173"/>
      <c r="PUS1" s="173"/>
      <c r="PUT1" s="173"/>
      <c r="PUU1" s="173"/>
      <c r="PUV1" s="173"/>
      <c r="PUW1" s="173"/>
      <c r="PUX1" s="173"/>
      <c r="PUY1" s="173"/>
      <c r="PUZ1" s="173"/>
      <c r="PVA1" s="173"/>
      <c r="PVB1" s="173"/>
      <c r="PVC1" s="173"/>
      <c r="PVD1" s="173"/>
      <c r="PVE1" s="173"/>
      <c r="PVF1" s="173"/>
      <c r="PVG1" s="173"/>
      <c r="PVH1" s="173"/>
      <c r="PVI1" s="173"/>
      <c r="PVJ1" s="173"/>
      <c r="PVK1" s="173"/>
      <c r="PVL1" s="173"/>
      <c r="PVM1" s="173"/>
      <c r="PVN1" s="173"/>
      <c r="PVO1" s="173"/>
      <c r="PVP1" s="173"/>
      <c r="PVQ1" s="173"/>
      <c r="PVR1" s="173"/>
      <c r="PVS1" s="173"/>
      <c r="PVT1" s="173"/>
      <c r="PVU1" s="173"/>
      <c r="PVV1" s="173"/>
      <c r="PVW1" s="173"/>
      <c r="PVX1" s="173"/>
      <c r="PVY1" s="173"/>
      <c r="PVZ1" s="173"/>
      <c r="PWA1" s="173"/>
      <c r="PWB1" s="173"/>
      <c r="PWC1" s="173"/>
      <c r="PWD1" s="173"/>
      <c r="PWE1" s="173"/>
      <c r="PWF1" s="173"/>
      <c r="PWG1" s="173"/>
      <c r="PWH1" s="173"/>
      <c r="PWI1" s="173"/>
      <c r="PWJ1" s="173"/>
      <c r="PWK1" s="173"/>
      <c r="PWL1" s="173"/>
      <c r="PWM1" s="173"/>
      <c r="PWN1" s="173"/>
      <c r="PWO1" s="173"/>
      <c r="PWP1" s="173"/>
      <c r="PWQ1" s="173"/>
      <c r="PWR1" s="173"/>
      <c r="PWS1" s="173"/>
      <c r="PWT1" s="173"/>
      <c r="PWU1" s="173"/>
      <c r="PWV1" s="173"/>
      <c r="PWW1" s="173"/>
      <c r="PWX1" s="173"/>
      <c r="PWY1" s="173"/>
      <c r="PWZ1" s="173"/>
      <c r="PXA1" s="173"/>
      <c r="PXB1" s="173"/>
      <c r="PXC1" s="173"/>
      <c r="PXD1" s="173"/>
      <c r="PXE1" s="173"/>
      <c r="PXF1" s="173"/>
      <c r="PXG1" s="173"/>
      <c r="PXH1" s="173"/>
      <c r="PXI1" s="173"/>
      <c r="PXJ1" s="173"/>
      <c r="PXK1" s="173"/>
      <c r="PXL1" s="173"/>
      <c r="PXM1" s="173"/>
      <c r="PXN1" s="173"/>
      <c r="PXO1" s="173"/>
      <c r="PXP1" s="173"/>
      <c r="PXQ1" s="173"/>
      <c r="PXR1" s="173"/>
      <c r="PXS1" s="173"/>
      <c r="PXT1" s="173"/>
      <c r="PXU1" s="173"/>
      <c r="PXV1" s="173"/>
      <c r="PXW1" s="173"/>
      <c r="PXX1" s="173"/>
      <c r="PXY1" s="173"/>
      <c r="PXZ1" s="173"/>
      <c r="PYA1" s="173"/>
      <c r="PYB1" s="173"/>
      <c r="PYC1" s="173"/>
      <c r="PYD1" s="173"/>
      <c r="PYE1" s="173"/>
      <c r="PYF1" s="173"/>
      <c r="PYG1" s="173"/>
      <c r="PYH1" s="173"/>
      <c r="PYI1" s="173"/>
      <c r="PYJ1" s="173"/>
      <c r="PYK1" s="173"/>
      <c r="PYL1" s="173"/>
      <c r="PYM1" s="173"/>
      <c r="PYN1" s="173"/>
      <c r="PYO1" s="173"/>
      <c r="PYP1" s="173"/>
      <c r="PYQ1" s="173"/>
      <c r="PYR1" s="173"/>
      <c r="PYS1" s="173"/>
      <c r="PYT1" s="173"/>
      <c r="PYU1" s="173"/>
      <c r="PYV1" s="173"/>
      <c r="PYW1" s="173"/>
      <c r="PYX1" s="173"/>
      <c r="PYY1" s="173"/>
      <c r="PYZ1" s="173"/>
      <c r="PZA1" s="173"/>
      <c r="PZB1" s="173"/>
      <c r="PZC1" s="173"/>
      <c r="PZD1" s="173"/>
      <c r="PZE1" s="173"/>
      <c r="PZF1" s="173"/>
      <c r="PZG1" s="173"/>
      <c r="PZH1" s="173"/>
      <c r="PZI1" s="173"/>
      <c r="PZJ1" s="173"/>
      <c r="PZK1" s="173"/>
      <c r="PZL1" s="173"/>
      <c r="PZM1" s="173"/>
      <c r="PZN1" s="173"/>
      <c r="PZO1" s="173"/>
      <c r="PZP1" s="173"/>
      <c r="PZQ1" s="173"/>
      <c r="PZR1" s="173"/>
      <c r="PZS1" s="173"/>
      <c r="PZT1" s="173"/>
      <c r="PZU1" s="173"/>
      <c r="PZV1" s="173"/>
      <c r="PZW1" s="173"/>
      <c r="PZX1" s="173"/>
      <c r="PZY1" s="173"/>
      <c r="PZZ1" s="173"/>
      <c r="QAA1" s="173"/>
      <c r="QAB1" s="173"/>
      <c r="QAC1" s="173"/>
      <c r="QAD1" s="173"/>
      <c r="QAE1" s="173"/>
      <c r="QAF1" s="173"/>
      <c r="QAG1" s="173"/>
      <c r="QAH1" s="173"/>
      <c r="QAI1" s="173"/>
      <c r="QAJ1" s="173"/>
      <c r="QAK1" s="173"/>
      <c r="QAL1" s="173"/>
      <c r="QAM1" s="173"/>
      <c r="QAN1" s="173"/>
      <c r="QAO1" s="173"/>
      <c r="QAP1" s="173"/>
      <c r="QAQ1" s="173"/>
      <c r="QAR1" s="173"/>
      <c r="QAS1" s="173"/>
      <c r="QAT1" s="173"/>
      <c r="QAU1" s="173"/>
      <c r="QAV1" s="173"/>
      <c r="QAW1" s="173"/>
      <c r="QAX1" s="173"/>
      <c r="QAY1" s="173"/>
      <c r="QAZ1" s="173"/>
      <c r="QBA1" s="173"/>
      <c r="QBB1" s="173"/>
      <c r="QBC1" s="173"/>
      <c r="QBD1" s="173"/>
      <c r="QBE1" s="173"/>
      <c r="QBF1" s="173"/>
      <c r="QBG1" s="173"/>
      <c r="QBH1" s="173"/>
      <c r="QBI1" s="173"/>
      <c r="QBJ1" s="173"/>
      <c r="QBK1" s="173"/>
      <c r="QBL1" s="173"/>
      <c r="QBM1" s="173"/>
      <c r="QBN1" s="173"/>
      <c r="QBO1" s="173"/>
      <c r="QBP1" s="173"/>
      <c r="QBQ1" s="173"/>
      <c r="QBR1" s="173"/>
      <c r="QBS1" s="173"/>
      <c r="QBT1" s="173"/>
      <c r="QBU1" s="173"/>
      <c r="QBV1" s="173"/>
      <c r="QBW1" s="173"/>
      <c r="QBX1" s="173"/>
      <c r="QBY1" s="173"/>
      <c r="QBZ1" s="173"/>
      <c r="QCA1" s="173"/>
      <c r="QCB1" s="173"/>
      <c r="QCC1" s="173"/>
      <c r="QCD1" s="173"/>
      <c r="QCE1" s="173"/>
      <c r="QCF1" s="173"/>
      <c r="QCG1" s="173"/>
      <c r="QCH1" s="173"/>
      <c r="QCI1" s="173"/>
      <c r="QCJ1" s="173"/>
      <c r="QCK1" s="173"/>
      <c r="QCL1" s="173"/>
      <c r="QCM1" s="173"/>
      <c r="QCN1" s="173"/>
      <c r="QCO1" s="173"/>
      <c r="QCP1" s="173"/>
      <c r="QCQ1" s="173"/>
      <c r="QCR1" s="173"/>
      <c r="QCS1" s="173"/>
      <c r="QCT1" s="173"/>
      <c r="QCU1" s="173"/>
      <c r="QCV1" s="173"/>
      <c r="QCW1" s="173"/>
      <c r="QCX1" s="173"/>
      <c r="QCY1" s="173"/>
      <c r="QCZ1" s="173"/>
      <c r="QDA1" s="173"/>
      <c r="QDB1" s="173"/>
      <c r="QDC1" s="173"/>
      <c r="QDD1" s="173"/>
      <c r="QDE1" s="173"/>
      <c r="QDF1" s="173"/>
      <c r="QDG1" s="173"/>
      <c r="QDH1" s="173"/>
      <c r="QDI1" s="173"/>
      <c r="QDJ1" s="173"/>
      <c r="QDK1" s="173"/>
      <c r="QDL1" s="173"/>
      <c r="QDM1" s="173"/>
      <c r="QDN1" s="173"/>
      <c r="QDO1" s="173"/>
      <c r="QDP1" s="173"/>
      <c r="QDQ1" s="173"/>
      <c r="QDR1" s="173"/>
      <c r="QDS1" s="173"/>
      <c r="QDT1" s="173"/>
      <c r="QDU1" s="173"/>
      <c r="QDV1" s="173"/>
      <c r="QDW1" s="173"/>
      <c r="QDX1" s="173"/>
      <c r="QDY1" s="173"/>
      <c r="QDZ1" s="173"/>
      <c r="QEA1" s="173"/>
      <c r="QEB1" s="173"/>
      <c r="QEC1" s="173"/>
      <c r="QED1" s="173"/>
      <c r="QEE1" s="173"/>
      <c r="QEF1" s="173"/>
      <c r="QEG1" s="173"/>
      <c r="QEH1" s="173"/>
      <c r="QEI1" s="173"/>
      <c r="QEJ1" s="173"/>
      <c r="QEK1" s="173"/>
      <c r="QEL1" s="173"/>
      <c r="QEM1" s="173"/>
      <c r="QEN1" s="173"/>
      <c r="QEO1" s="173"/>
      <c r="QEP1" s="173"/>
      <c r="QEQ1" s="173"/>
      <c r="QER1" s="173"/>
      <c r="QES1" s="173"/>
      <c r="QET1" s="173"/>
      <c r="QEU1" s="173"/>
      <c r="QEV1" s="173"/>
      <c r="QEW1" s="173"/>
      <c r="QEX1" s="173"/>
      <c r="QEY1" s="173"/>
      <c r="QEZ1" s="173"/>
      <c r="QFA1" s="173"/>
      <c r="QFB1" s="173"/>
      <c r="QFC1" s="173"/>
      <c r="QFD1" s="173"/>
      <c r="QFE1" s="173"/>
      <c r="QFF1" s="173"/>
      <c r="QFG1" s="173"/>
      <c r="QFH1" s="173"/>
      <c r="QFI1" s="173"/>
      <c r="QFJ1" s="173"/>
      <c r="QFK1" s="173"/>
      <c r="QFL1" s="173"/>
      <c r="QFM1" s="173"/>
      <c r="QFN1" s="173"/>
      <c r="QFO1" s="173"/>
      <c r="QFP1" s="173"/>
      <c r="QFQ1" s="173"/>
      <c r="QFR1" s="173"/>
      <c r="QFS1" s="173"/>
      <c r="QFT1" s="173"/>
      <c r="QFU1" s="173"/>
      <c r="QFV1" s="173"/>
      <c r="QFW1" s="173"/>
      <c r="QFX1" s="173"/>
      <c r="QFY1" s="173"/>
      <c r="QFZ1" s="173"/>
      <c r="QGA1" s="173"/>
      <c r="QGB1" s="173"/>
      <c r="QGC1" s="173"/>
      <c r="QGD1" s="173"/>
      <c r="QGE1" s="173"/>
      <c r="QGF1" s="173"/>
      <c r="QGG1" s="173"/>
      <c r="QGH1" s="173"/>
      <c r="QGI1" s="173"/>
      <c r="QGJ1" s="173"/>
      <c r="QGK1" s="173"/>
      <c r="QGL1" s="173"/>
      <c r="QGM1" s="173"/>
      <c r="QGN1" s="173"/>
      <c r="QGO1" s="173"/>
      <c r="QGP1" s="173"/>
      <c r="QGQ1" s="173"/>
      <c r="QGR1" s="173"/>
      <c r="QGS1" s="173"/>
      <c r="QGT1" s="173"/>
      <c r="QGU1" s="173"/>
      <c r="QGV1" s="173"/>
      <c r="QGW1" s="173"/>
      <c r="QGX1" s="173"/>
      <c r="QGY1" s="173"/>
      <c r="QGZ1" s="173"/>
      <c r="QHA1" s="173"/>
      <c r="QHB1" s="173"/>
      <c r="QHC1" s="173"/>
      <c r="QHD1" s="173"/>
      <c r="QHE1" s="173"/>
      <c r="QHF1" s="173"/>
      <c r="QHG1" s="173"/>
      <c r="QHH1" s="173"/>
      <c r="QHI1" s="173"/>
      <c r="QHJ1" s="173"/>
      <c r="QHK1" s="173"/>
      <c r="QHL1" s="173"/>
      <c r="QHM1" s="173"/>
      <c r="QHN1" s="173"/>
      <c r="QHO1" s="173"/>
      <c r="QHP1" s="173"/>
      <c r="QHQ1" s="173"/>
      <c r="QHR1" s="173"/>
      <c r="QHS1" s="173"/>
      <c r="QHT1" s="173"/>
      <c r="QHU1" s="173"/>
      <c r="QHV1" s="173"/>
      <c r="QHW1" s="173"/>
      <c r="QHX1" s="173"/>
      <c r="QHY1" s="173"/>
      <c r="QHZ1" s="173"/>
      <c r="QIA1" s="173"/>
      <c r="QIB1" s="173"/>
      <c r="QIC1" s="173"/>
      <c r="QID1" s="173"/>
      <c r="QIE1" s="173"/>
      <c r="QIF1" s="173"/>
      <c r="QIG1" s="173"/>
      <c r="QIH1" s="173"/>
      <c r="QII1" s="173"/>
      <c r="QIJ1" s="173"/>
      <c r="QIK1" s="173"/>
      <c r="QIL1" s="173"/>
      <c r="QIM1" s="173"/>
      <c r="QIN1" s="173"/>
      <c r="QIO1" s="173"/>
      <c r="QIP1" s="173"/>
      <c r="QIQ1" s="173"/>
      <c r="QIR1" s="173"/>
      <c r="QIS1" s="173"/>
      <c r="QIT1" s="173"/>
      <c r="QIU1" s="173"/>
      <c r="QIV1" s="173"/>
      <c r="QIW1" s="173"/>
      <c r="QIX1" s="173"/>
      <c r="QIY1" s="173"/>
      <c r="QIZ1" s="173"/>
      <c r="QJA1" s="173"/>
      <c r="QJB1" s="173"/>
      <c r="QJC1" s="173"/>
      <c r="QJD1" s="173"/>
      <c r="QJE1" s="173"/>
      <c r="QJF1" s="173"/>
      <c r="QJG1" s="173"/>
      <c r="QJH1" s="173"/>
      <c r="QJI1" s="173"/>
      <c r="QJJ1" s="173"/>
      <c r="QJK1" s="173"/>
      <c r="QJL1" s="173"/>
      <c r="QJM1" s="173"/>
      <c r="QJN1" s="173"/>
      <c r="QJO1" s="173"/>
      <c r="QJP1" s="173"/>
      <c r="QJQ1" s="173"/>
      <c r="QJR1" s="173"/>
      <c r="QJS1" s="173"/>
      <c r="QJT1" s="173"/>
      <c r="QJU1" s="173"/>
      <c r="QJV1" s="173"/>
      <c r="QJW1" s="173"/>
      <c r="QJX1" s="173"/>
      <c r="QJY1" s="173"/>
      <c r="QJZ1" s="173"/>
      <c r="QKA1" s="173"/>
      <c r="QKB1" s="173"/>
      <c r="QKC1" s="173"/>
      <c r="QKD1" s="173"/>
      <c r="QKE1" s="173"/>
      <c r="QKF1" s="173"/>
      <c r="QKG1" s="173"/>
      <c r="QKH1" s="173"/>
      <c r="QKI1" s="173"/>
      <c r="QKJ1" s="173"/>
      <c r="QKK1" s="173"/>
      <c r="QKL1" s="173"/>
      <c r="QKM1" s="173"/>
      <c r="QKN1" s="173"/>
      <c r="QKO1" s="173"/>
      <c r="QKP1" s="173"/>
      <c r="QKQ1" s="173"/>
      <c r="QKR1" s="173"/>
      <c r="QKS1" s="173"/>
      <c r="QKT1" s="173"/>
      <c r="QKU1" s="173"/>
      <c r="QKV1" s="173"/>
      <c r="QKW1" s="173"/>
      <c r="QKX1" s="173"/>
      <c r="QKY1" s="173"/>
      <c r="QKZ1" s="173"/>
      <c r="QLA1" s="173"/>
      <c r="QLB1" s="173"/>
      <c r="QLC1" s="173"/>
      <c r="QLD1" s="173"/>
      <c r="QLE1" s="173"/>
      <c r="QLF1" s="173"/>
      <c r="QLG1" s="173"/>
      <c r="QLH1" s="173"/>
      <c r="QLI1" s="173"/>
      <c r="QLJ1" s="173"/>
      <c r="QLK1" s="173"/>
      <c r="QLL1" s="173"/>
      <c r="QLM1" s="173"/>
      <c r="QLN1" s="173"/>
      <c r="QLO1" s="173"/>
      <c r="QLP1" s="173"/>
      <c r="QLQ1" s="173"/>
      <c r="QLR1" s="173"/>
      <c r="QLS1" s="173"/>
      <c r="QLT1" s="173"/>
      <c r="QLU1" s="173"/>
      <c r="QLV1" s="173"/>
      <c r="QLW1" s="173"/>
      <c r="QLX1" s="173"/>
      <c r="QLY1" s="173"/>
      <c r="QLZ1" s="173"/>
      <c r="QMA1" s="173"/>
      <c r="QMB1" s="173"/>
      <c r="QMC1" s="173"/>
      <c r="QMD1" s="173"/>
      <c r="QME1" s="173"/>
      <c r="QMF1" s="173"/>
      <c r="QMG1" s="173"/>
      <c r="QMH1" s="173"/>
      <c r="QMI1" s="173"/>
      <c r="QMJ1" s="173"/>
      <c r="QMK1" s="173"/>
      <c r="QML1" s="173"/>
      <c r="QMM1" s="173"/>
      <c r="QMN1" s="173"/>
      <c r="QMO1" s="173"/>
      <c r="QMP1" s="173"/>
      <c r="QMQ1" s="173"/>
      <c r="QMR1" s="173"/>
      <c r="QMS1" s="173"/>
      <c r="QMT1" s="173"/>
      <c r="QMU1" s="173"/>
      <c r="QMV1" s="173"/>
      <c r="QMW1" s="173"/>
      <c r="QMX1" s="173"/>
      <c r="QMY1" s="173"/>
      <c r="QMZ1" s="173"/>
      <c r="QNA1" s="173"/>
      <c r="QNB1" s="173"/>
      <c r="QNC1" s="173"/>
      <c r="QND1" s="173"/>
      <c r="QNE1" s="173"/>
      <c r="QNF1" s="173"/>
      <c r="QNG1" s="173"/>
      <c r="QNH1" s="173"/>
      <c r="QNI1" s="173"/>
      <c r="QNJ1" s="173"/>
      <c r="QNK1" s="173"/>
      <c r="QNL1" s="173"/>
      <c r="QNM1" s="173"/>
      <c r="QNN1" s="173"/>
      <c r="QNO1" s="173"/>
      <c r="QNP1" s="173"/>
      <c r="QNQ1" s="173"/>
      <c r="QNR1" s="173"/>
      <c r="QNS1" s="173"/>
      <c r="QNT1" s="173"/>
      <c r="QNU1" s="173"/>
      <c r="QNV1" s="173"/>
      <c r="QNW1" s="173"/>
      <c r="QNX1" s="173"/>
      <c r="QNY1" s="173"/>
      <c r="QNZ1" s="173"/>
      <c r="QOA1" s="173"/>
      <c r="QOB1" s="173"/>
      <c r="QOC1" s="173"/>
      <c r="QOD1" s="173"/>
      <c r="QOE1" s="173"/>
      <c r="QOF1" s="173"/>
      <c r="QOG1" s="173"/>
      <c r="QOH1" s="173"/>
      <c r="QOI1" s="173"/>
      <c r="QOJ1" s="173"/>
      <c r="QOK1" s="173"/>
      <c r="QOL1" s="173"/>
      <c r="QOM1" s="173"/>
      <c r="QON1" s="173"/>
      <c r="QOO1" s="173"/>
      <c r="QOP1" s="173"/>
      <c r="QOQ1" s="173"/>
      <c r="QOR1" s="173"/>
      <c r="QOS1" s="173"/>
      <c r="QOT1" s="173"/>
      <c r="QOU1" s="173"/>
      <c r="QOV1" s="173"/>
      <c r="QOW1" s="173"/>
      <c r="QOX1" s="173"/>
      <c r="QOY1" s="173"/>
      <c r="QOZ1" s="173"/>
      <c r="QPA1" s="173"/>
      <c r="QPB1" s="173"/>
      <c r="QPC1" s="173"/>
      <c r="QPD1" s="173"/>
      <c r="QPE1" s="173"/>
      <c r="QPF1" s="173"/>
      <c r="QPG1" s="173"/>
      <c r="QPH1" s="173"/>
      <c r="QPI1" s="173"/>
      <c r="QPJ1" s="173"/>
      <c r="QPK1" s="173"/>
      <c r="QPL1" s="173"/>
      <c r="QPM1" s="173"/>
      <c r="QPN1" s="173"/>
      <c r="QPO1" s="173"/>
      <c r="QPP1" s="173"/>
      <c r="QPQ1" s="173"/>
      <c r="QPR1" s="173"/>
      <c r="QPS1" s="173"/>
      <c r="QPT1" s="173"/>
      <c r="QPU1" s="173"/>
      <c r="QPV1" s="173"/>
      <c r="QPW1" s="173"/>
      <c r="QPX1" s="173"/>
      <c r="QPY1" s="173"/>
      <c r="QPZ1" s="173"/>
      <c r="QQA1" s="173"/>
      <c r="QQB1" s="173"/>
      <c r="QQC1" s="173"/>
      <c r="QQD1" s="173"/>
      <c r="QQE1" s="173"/>
      <c r="QQF1" s="173"/>
      <c r="QQG1" s="173"/>
      <c r="QQH1" s="173"/>
      <c r="QQI1" s="173"/>
      <c r="QQJ1" s="173"/>
      <c r="QQK1" s="173"/>
      <c r="QQL1" s="173"/>
      <c r="QQM1" s="173"/>
      <c r="QQN1" s="173"/>
      <c r="QQO1" s="173"/>
      <c r="QQP1" s="173"/>
      <c r="QQQ1" s="173"/>
      <c r="QQR1" s="173"/>
      <c r="QQS1" s="173"/>
      <c r="QQT1" s="173"/>
      <c r="QQU1" s="173"/>
      <c r="QQV1" s="173"/>
      <c r="QQW1" s="173"/>
      <c r="QQX1" s="173"/>
      <c r="QQY1" s="173"/>
      <c r="QQZ1" s="173"/>
      <c r="QRA1" s="173"/>
      <c r="QRB1" s="173"/>
      <c r="QRC1" s="173"/>
      <c r="QRD1" s="173"/>
      <c r="QRE1" s="173"/>
      <c r="QRF1" s="173"/>
      <c r="QRG1" s="173"/>
      <c r="QRH1" s="173"/>
      <c r="QRI1" s="173"/>
      <c r="QRJ1" s="173"/>
      <c r="QRK1" s="173"/>
      <c r="QRL1" s="173"/>
      <c r="QRM1" s="173"/>
      <c r="QRN1" s="173"/>
      <c r="QRO1" s="173"/>
      <c r="QRP1" s="173"/>
      <c r="QRQ1" s="173"/>
      <c r="QRR1" s="173"/>
      <c r="QRS1" s="173"/>
      <c r="QRT1" s="173"/>
      <c r="QRU1" s="173"/>
      <c r="QRV1" s="173"/>
      <c r="QRW1" s="173"/>
      <c r="QRX1" s="173"/>
      <c r="QRY1" s="173"/>
      <c r="QRZ1" s="173"/>
      <c r="QSA1" s="173"/>
      <c r="QSB1" s="173"/>
      <c r="QSC1" s="173"/>
      <c r="QSD1" s="173"/>
      <c r="QSE1" s="173"/>
      <c r="QSF1" s="173"/>
      <c r="QSG1" s="173"/>
      <c r="QSH1" s="173"/>
      <c r="QSI1" s="173"/>
      <c r="QSJ1" s="173"/>
      <c r="QSK1" s="173"/>
      <c r="QSL1" s="173"/>
      <c r="QSM1" s="173"/>
      <c r="QSN1" s="173"/>
      <c r="QSO1" s="173"/>
      <c r="QSP1" s="173"/>
      <c r="QSQ1" s="173"/>
      <c r="QSR1" s="173"/>
      <c r="QSS1" s="173"/>
      <c r="QST1" s="173"/>
      <c r="QSU1" s="173"/>
      <c r="QSV1" s="173"/>
      <c r="QSW1" s="173"/>
      <c r="QSX1" s="173"/>
      <c r="QSY1" s="173"/>
      <c r="QSZ1" s="173"/>
      <c r="QTA1" s="173"/>
      <c r="QTB1" s="173"/>
      <c r="QTC1" s="173"/>
      <c r="QTD1" s="173"/>
      <c r="QTE1" s="173"/>
      <c r="QTF1" s="173"/>
      <c r="QTG1" s="173"/>
      <c r="QTH1" s="173"/>
      <c r="QTI1" s="173"/>
      <c r="QTJ1" s="173"/>
      <c r="QTK1" s="173"/>
      <c r="QTL1" s="173"/>
      <c r="QTM1" s="173"/>
      <c r="QTN1" s="173"/>
      <c r="QTO1" s="173"/>
      <c r="QTP1" s="173"/>
      <c r="QTQ1" s="173"/>
      <c r="QTR1" s="173"/>
      <c r="QTS1" s="173"/>
      <c r="QTT1" s="173"/>
      <c r="QTU1" s="173"/>
      <c r="QTV1" s="173"/>
      <c r="QTW1" s="173"/>
      <c r="QTX1" s="173"/>
      <c r="QTY1" s="173"/>
      <c r="QTZ1" s="173"/>
      <c r="QUA1" s="173"/>
      <c r="QUB1" s="173"/>
      <c r="QUC1" s="173"/>
      <c r="QUD1" s="173"/>
      <c r="QUE1" s="173"/>
      <c r="QUF1" s="173"/>
      <c r="QUG1" s="173"/>
      <c r="QUH1" s="173"/>
      <c r="QUI1" s="173"/>
      <c r="QUJ1" s="173"/>
      <c r="QUK1" s="173"/>
      <c r="QUL1" s="173"/>
      <c r="QUM1" s="173"/>
      <c r="QUN1" s="173"/>
      <c r="QUO1" s="173"/>
      <c r="QUP1" s="173"/>
      <c r="QUQ1" s="173"/>
      <c r="QUR1" s="173"/>
      <c r="QUS1" s="173"/>
      <c r="QUT1" s="173"/>
      <c r="QUU1" s="173"/>
      <c r="QUV1" s="173"/>
      <c r="QUW1" s="173"/>
      <c r="QUX1" s="173"/>
      <c r="QUY1" s="173"/>
      <c r="QUZ1" s="173"/>
      <c r="QVA1" s="173"/>
      <c r="QVB1" s="173"/>
      <c r="QVC1" s="173"/>
      <c r="QVD1" s="173"/>
      <c r="QVE1" s="173"/>
      <c r="QVF1" s="173"/>
      <c r="QVG1" s="173"/>
      <c r="QVH1" s="173"/>
      <c r="QVI1" s="173"/>
      <c r="QVJ1" s="173"/>
      <c r="QVK1" s="173"/>
      <c r="QVL1" s="173"/>
      <c r="QVM1" s="173"/>
      <c r="QVN1" s="173"/>
      <c r="QVO1" s="173"/>
      <c r="QVP1" s="173"/>
      <c r="QVQ1" s="173"/>
      <c r="QVR1" s="173"/>
      <c r="QVS1" s="173"/>
      <c r="QVT1" s="173"/>
      <c r="QVU1" s="173"/>
      <c r="QVV1" s="173"/>
      <c r="QVW1" s="173"/>
      <c r="QVX1" s="173"/>
      <c r="QVY1" s="173"/>
      <c r="QVZ1" s="173"/>
      <c r="QWA1" s="173"/>
      <c r="QWB1" s="173"/>
      <c r="QWC1" s="173"/>
      <c r="QWD1" s="173"/>
      <c r="QWE1" s="173"/>
      <c r="QWF1" s="173"/>
      <c r="QWG1" s="173"/>
      <c r="QWH1" s="173"/>
      <c r="QWI1" s="173"/>
      <c r="QWJ1" s="173"/>
      <c r="QWK1" s="173"/>
      <c r="QWL1" s="173"/>
      <c r="QWM1" s="173"/>
      <c r="QWN1" s="173"/>
      <c r="QWO1" s="173"/>
      <c r="QWP1" s="173"/>
      <c r="QWQ1" s="173"/>
      <c r="QWR1" s="173"/>
      <c r="QWS1" s="173"/>
      <c r="QWT1" s="173"/>
      <c r="QWU1" s="173"/>
      <c r="QWV1" s="173"/>
      <c r="QWW1" s="173"/>
      <c r="QWX1" s="173"/>
      <c r="QWY1" s="173"/>
      <c r="QWZ1" s="173"/>
      <c r="QXA1" s="173"/>
      <c r="QXB1" s="173"/>
      <c r="QXC1" s="173"/>
      <c r="QXD1" s="173"/>
      <c r="QXE1" s="173"/>
      <c r="QXF1" s="173"/>
      <c r="QXG1" s="173"/>
      <c r="QXH1" s="173"/>
      <c r="QXI1" s="173"/>
      <c r="QXJ1" s="173"/>
      <c r="QXK1" s="173"/>
      <c r="QXL1" s="173"/>
      <c r="QXM1" s="173"/>
      <c r="QXN1" s="173"/>
      <c r="QXO1" s="173"/>
      <c r="QXP1" s="173"/>
      <c r="QXQ1" s="173"/>
      <c r="QXR1" s="173"/>
      <c r="QXS1" s="173"/>
      <c r="QXT1" s="173"/>
      <c r="QXU1" s="173"/>
      <c r="QXV1" s="173"/>
      <c r="QXW1" s="173"/>
      <c r="QXX1" s="173"/>
      <c r="QXY1" s="173"/>
      <c r="QXZ1" s="173"/>
      <c r="QYA1" s="173"/>
      <c r="QYB1" s="173"/>
      <c r="QYC1" s="173"/>
      <c r="QYD1" s="173"/>
      <c r="QYE1" s="173"/>
      <c r="QYF1" s="173"/>
      <c r="QYG1" s="173"/>
      <c r="QYH1" s="173"/>
      <c r="QYI1" s="173"/>
      <c r="QYJ1" s="173"/>
      <c r="QYK1" s="173"/>
      <c r="QYL1" s="173"/>
      <c r="QYM1" s="173"/>
      <c r="QYN1" s="173"/>
      <c r="QYO1" s="173"/>
      <c r="QYP1" s="173"/>
      <c r="QYQ1" s="173"/>
      <c r="QYR1" s="173"/>
      <c r="QYS1" s="173"/>
      <c r="QYT1" s="173"/>
      <c r="QYU1" s="173"/>
      <c r="QYV1" s="173"/>
      <c r="QYW1" s="173"/>
      <c r="QYX1" s="173"/>
      <c r="QYY1" s="173"/>
      <c r="QYZ1" s="173"/>
      <c r="QZA1" s="173"/>
      <c r="QZB1" s="173"/>
      <c r="QZC1" s="173"/>
      <c r="QZD1" s="173"/>
      <c r="QZE1" s="173"/>
      <c r="QZF1" s="173"/>
      <c r="QZG1" s="173"/>
      <c r="QZH1" s="173"/>
      <c r="QZI1" s="173"/>
      <c r="QZJ1" s="173"/>
      <c r="QZK1" s="173"/>
      <c r="QZL1" s="173"/>
      <c r="QZM1" s="173"/>
      <c r="QZN1" s="173"/>
      <c r="QZO1" s="173"/>
      <c r="QZP1" s="173"/>
      <c r="QZQ1" s="173"/>
      <c r="QZR1" s="173"/>
      <c r="QZS1" s="173"/>
      <c r="QZT1" s="173"/>
      <c r="QZU1" s="173"/>
      <c r="QZV1" s="173"/>
      <c r="QZW1" s="173"/>
      <c r="QZX1" s="173"/>
      <c r="QZY1" s="173"/>
      <c r="QZZ1" s="173"/>
      <c r="RAA1" s="173"/>
      <c r="RAB1" s="173"/>
      <c r="RAC1" s="173"/>
      <c r="RAD1" s="173"/>
      <c r="RAE1" s="173"/>
      <c r="RAF1" s="173"/>
      <c r="RAG1" s="173"/>
      <c r="RAH1" s="173"/>
      <c r="RAI1" s="173"/>
      <c r="RAJ1" s="173"/>
      <c r="RAK1" s="173"/>
      <c r="RAL1" s="173"/>
      <c r="RAM1" s="173"/>
      <c r="RAN1" s="173"/>
      <c r="RAO1" s="173"/>
      <c r="RAP1" s="173"/>
      <c r="RAQ1" s="173"/>
      <c r="RAR1" s="173"/>
      <c r="RAS1" s="173"/>
      <c r="RAT1" s="173"/>
      <c r="RAU1" s="173"/>
      <c r="RAV1" s="173"/>
      <c r="RAW1" s="173"/>
      <c r="RAX1" s="173"/>
      <c r="RAY1" s="173"/>
      <c r="RAZ1" s="173"/>
      <c r="RBA1" s="173"/>
      <c r="RBB1" s="173"/>
      <c r="RBC1" s="173"/>
      <c r="RBD1" s="173"/>
      <c r="RBE1" s="173"/>
      <c r="RBF1" s="173"/>
      <c r="RBG1" s="173"/>
      <c r="RBH1" s="173"/>
      <c r="RBI1" s="173"/>
      <c r="RBJ1" s="173"/>
      <c r="RBK1" s="173"/>
      <c r="RBL1" s="173"/>
      <c r="RBM1" s="173"/>
      <c r="RBN1" s="173"/>
      <c r="RBO1" s="173"/>
      <c r="RBP1" s="173"/>
      <c r="RBQ1" s="173"/>
      <c r="RBR1" s="173"/>
      <c r="RBS1" s="173"/>
      <c r="RBT1" s="173"/>
      <c r="RBU1" s="173"/>
      <c r="RBV1" s="173"/>
      <c r="RBW1" s="173"/>
      <c r="RBX1" s="173"/>
      <c r="RBY1" s="173"/>
      <c r="RBZ1" s="173"/>
      <c r="RCA1" s="173"/>
      <c r="RCB1" s="173"/>
      <c r="RCC1" s="173"/>
      <c r="RCD1" s="173"/>
      <c r="RCE1" s="173"/>
      <c r="RCF1" s="173"/>
      <c r="RCG1" s="173"/>
      <c r="RCH1" s="173"/>
      <c r="RCI1" s="173"/>
      <c r="RCJ1" s="173"/>
      <c r="RCK1" s="173"/>
      <c r="RCL1" s="173"/>
      <c r="RCM1" s="173"/>
      <c r="RCN1" s="173"/>
      <c r="RCO1" s="173"/>
      <c r="RCP1" s="173"/>
      <c r="RCQ1" s="173"/>
      <c r="RCR1" s="173"/>
      <c r="RCS1" s="173"/>
      <c r="RCT1" s="173"/>
      <c r="RCU1" s="173"/>
      <c r="RCV1" s="173"/>
      <c r="RCW1" s="173"/>
      <c r="RCX1" s="173"/>
      <c r="RCY1" s="173"/>
      <c r="RCZ1" s="173"/>
      <c r="RDA1" s="173"/>
      <c r="RDB1" s="173"/>
      <c r="RDC1" s="173"/>
      <c r="RDD1" s="173"/>
      <c r="RDE1" s="173"/>
      <c r="RDF1" s="173"/>
      <c r="RDG1" s="173"/>
      <c r="RDH1" s="173"/>
      <c r="RDI1" s="173"/>
      <c r="RDJ1" s="173"/>
      <c r="RDK1" s="173"/>
      <c r="RDL1" s="173"/>
      <c r="RDM1" s="173"/>
      <c r="RDN1" s="173"/>
      <c r="RDO1" s="173"/>
      <c r="RDP1" s="173"/>
      <c r="RDQ1" s="173"/>
      <c r="RDR1" s="173"/>
      <c r="RDS1" s="173"/>
      <c r="RDT1" s="173"/>
      <c r="RDU1" s="173"/>
      <c r="RDV1" s="173"/>
      <c r="RDW1" s="173"/>
      <c r="RDX1" s="173"/>
      <c r="RDY1" s="173"/>
      <c r="RDZ1" s="173"/>
      <c r="REA1" s="173"/>
      <c r="REB1" s="173"/>
      <c r="REC1" s="173"/>
      <c r="RED1" s="173"/>
      <c r="REE1" s="173"/>
      <c r="REF1" s="173"/>
      <c r="REG1" s="173"/>
      <c r="REH1" s="173"/>
      <c r="REI1" s="173"/>
      <c r="REJ1" s="173"/>
      <c r="REK1" s="173"/>
      <c r="REL1" s="173"/>
      <c r="REM1" s="173"/>
      <c r="REN1" s="173"/>
      <c r="REO1" s="173"/>
      <c r="REP1" s="173"/>
      <c r="REQ1" s="173"/>
      <c r="RER1" s="173"/>
      <c r="RES1" s="173"/>
      <c r="RET1" s="173"/>
      <c r="REU1" s="173"/>
      <c r="REV1" s="173"/>
      <c r="REW1" s="173"/>
      <c r="REX1" s="173"/>
      <c r="REY1" s="173"/>
      <c r="REZ1" s="173"/>
      <c r="RFA1" s="173"/>
      <c r="RFB1" s="173"/>
      <c r="RFC1" s="173"/>
      <c r="RFD1" s="173"/>
      <c r="RFE1" s="173"/>
      <c r="RFF1" s="173"/>
      <c r="RFG1" s="173"/>
      <c r="RFH1" s="173"/>
      <c r="RFI1" s="173"/>
      <c r="RFJ1" s="173"/>
      <c r="RFK1" s="173"/>
      <c r="RFL1" s="173"/>
      <c r="RFM1" s="173"/>
      <c r="RFN1" s="173"/>
      <c r="RFO1" s="173"/>
      <c r="RFP1" s="173"/>
      <c r="RFQ1" s="173"/>
      <c r="RFR1" s="173"/>
      <c r="RFS1" s="173"/>
      <c r="RFT1" s="173"/>
      <c r="RFU1" s="173"/>
      <c r="RFV1" s="173"/>
      <c r="RFW1" s="173"/>
      <c r="RFX1" s="173"/>
      <c r="RFY1" s="173"/>
      <c r="RFZ1" s="173"/>
      <c r="RGA1" s="173"/>
      <c r="RGB1" s="173"/>
      <c r="RGC1" s="173"/>
      <c r="RGD1" s="173"/>
      <c r="RGE1" s="173"/>
      <c r="RGF1" s="173"/>
      <c r="RGG1" s="173"/>
      <c r="RGH1" s="173"/>
      <c r="RGI1" s="173"/>
      <c r="RGJ1" s="173"/>
      <c r="RGK1" s="173"/>
      <c r="RGL1" s="173"/>
      <c r="RGM1" s="173"/>
      <c r="RGN1" s="173"/>
      <c r="RGO1" s="173"/>
      <c r="RGP1" s="173"/>
      <c r="RGQ1" s="173"/>
      <c r="RGR1" s="173"/>
      <c r="RGS1" s="173"/>
      <c r="RGT1" s="173"/>
      <c r="RGU1" s="173"/>
      <c r="RGV1" s="173"/>
      <c r="RGW1" s="173"/>
      <c r="RGX1" s="173"/>
      <c r="RGY1" s="173"/>
      <c r="RGZ1" s="173"/>
      <c r="RHA1" s="173"/>
      <c r="RHB1" s="173"/>
      <c r="RHC1" s="173"/>
      <c r="RHD1" s="173"/>
      <c r="RHE1" s="173"/>
      <c r="RHF1" s="173"/>
      <c r="RHG1" s="173"/>
      <c r="RHH1" s="173"/>
      <c r="RHI1" s="173"/>
      <c r="RHJ1" s="173"/>
      <c r="RHK1" s="173"/>
      <c r="RHL1" s="173"/>
      <c r="RHM1" s="173"/>
      <c r="RHN1" s="173"/>
      <c r="RHO1" s="173"/>
      <c r="RHP1" s="173"/>
      <c r="RHQ1" s="173"/>
      <c r="RHR1" s="173"/>
      <c r="RHS1" s="173"/>
      <c r="RHT1" s="173"/>
      <c r="RHU1" s="173"/>
      <c r="RHV1" s="173"/>
      <c r="RHW1" s="173"/>
      <c r="RHX1" s="173"/>
      <c r="RHY1" s="173"/>
      <c r="RHZ1" s="173"/>
      <c r="RIA1" s="173"/>
      <c r="RIB1" s="173"/>
      <c r="RIC1" s="173"/>
      <c r="RID1" s="173"/>
      <c r="RIE1" s="173"/>
      <c r="RIF1" s="173"/>
      <c r="RIG1" s="173"/>
      <c r="RIH1" s="173"/>
      <c r="RII1" s="173"/>
      <c r="RIJ1" s="173"/>
      <c r="RIK1" s="173"/>
      <c r="RIL1" s="173"/>
      <c r="RIM1" s="173"/>
      <c r="RIN1" s="173"/>
      <c r="RIO1" s="173"/>
      <c r="RIP1" s="173"/>
      <c r="RIQ1" s="173"/>
      <c r="RIR1" s="173"/>
      <c r="RIS1" s="173"/>
      <c r="RIT1" s="173"/>
      <c r="RIU1" s="173"/>
      <c r="RIV1" s="173"/>
      <c r="RIW1" s="173"/>
      <c r="RIX1" s="173"/>
      <c r="RIY1" s="173"/>
      <c r="RIZ1" s="173"/>
      <c r="RJA1" s="173"/>
      <c r="RJB1" s="173"/>
      <c r="RJC1" s="173"/>
      <c r="RJD1" s="173"/>
      <c r="RJE1" s="173"/>
      <c r="RJF1" s="173"/>
      <c r="RJG1" s="173"/>
      <c r="RJH1" s="173"/>
      <c r="RJI1" s="173"/>
      <c r="RJJ1" s="173"/>
      <c r="RJK1" s="173"/>
      <c r="RJL1" s="173"/>
      <c r="RJM1" s="173"/>
      <c r="RJN1" s="173"/>
      <c r="RJO1" s="173"/>
      <c r="RJP1" s="173"/>
      <c r="RJQ1" s="173"/>
      <c r="RJR1" s="173"/>
      <c r="RJS1" s="173"/>
      <c r="RJT1" s="173"/>
      <c r="RJU1" s="173"/>
      <c r="RJV1" s="173"/>
      <c r="RJW1" s="173"/>
      <c r="RJX1" s="173"/>
      <c r="RJY1" s="173"/>
      <c r="RJZ1" s="173"/>
      <c r="RKA1" s="173"/>
      <c r="RKB1" s="173"/>
      <c r="RKC1" s="173"/>
      <c r="RKD1" s="173"/>
      <c r="RKE1" s="173"/>
      <c r="RKF1" s="173"/>
      <c r="RKG1" s="173"/>
      <c r="RKH1" s="173"/>
      <c r="RKI1" s="173"/>
      <c r="RKJ1" s="173"/>
      <c r="RKK1" s="173"/>
      <c r="RKL1" s="173"/>
      <c r="RKM1" s="173"/>
      <c r="RKN1" s="173"/>
      <c r="RKO1" s="173"/>
      <c r="RKP1" s="173"/>
      <c r="RKQ1" s="173"/>
      <c r="RKR1" s="173"/>
      <c r="RKS1" s="173"/>
      <c r="RKT1" s="173"/>
      <c r="RKU1" s="173"/>
      <c r="RKV1" s="173"/>
      <c r="RKW1" s="173"/>
      <c r="RKX1" s="173"/>
      <c r="RKY1" s="173"/>
      <c r="RKZ1" s="173"/>
      <c r="RLA1" s="173"/>
      <c r="RLB1" s="173"/>
      <c r="RLC1" s="173"/>
      <c r="RLD1" s="173"/>
      <c r="RLE1" s="173"/>
      <c r="RLF1" s="173"/>
      <c r="RLG1" s="173"/>
      <c r="RLH1" s="173"/>
      <c r="RLI1" s="173"/>
      <c r="RLJ1" s="173"/>
      <c r="RLK1" s="173"/>
      <c r="RLL1" s="173"/>
      <c r="RLM1" s="173"/>
      <c r="RLN1" s="173"/>
      <c r="RLO1" s="173"/>
      <c r="RLP1" s="173"/>
      <c r="RLQ1" s="173"/>
      <c r="RLR1" s="173"/>
      <c r="RLS1" s="173"/>
      <c r="RLT1" s="173"/>
      <c r="RLU1" s="173"/>
      <c r="RLV1" s="173"/>
      <c r="RLW1" s="173"/>
      <c r="RLX1" s="173"/>
      <c r="RLY1" s="173"/>
      <c r="RLZ1" s="173"/>
      <c r="RMA1" s="173"/>
      <c r="RMB1" s="173"/>
      <c r="RMC1" s="173"/>
      <c r="RMD1" s="173"/>
      <c r="RME1" s="173"/>
      <c r="RMF1" s="173"/>
      <c r="RMG1" s="173"/>
      <c r="RMH1" s="173"/>
      <c r="RMI1" s="173"/>
      <c r="RMJ1" s="173"/>
      <c r="RMK1" s="173"/>
      <c r="RML1" s="173"/>
      <c r="RMM1" s="173"/>
      <c r="RMN1" s="173"/>
      <c r="RMO1" s="173"/>
      <c r="RMP1" s="173"/>
      <c r="RMQ1" s="173"/>
      <c r="RMR1" s="173"/>
      <c r="RMS1" s="173"/>
      <c r="RMT1" s="173"/>
      <c r="RMU1" s="173"/>
      <c r="RMV1" s="173"/>
      <c r="RMW1" s="173"/>
      <c r="RMX1" s="173"/>
      <c r="RMY1" s="173"/>
      <c r="RMZ1" s="173"/>
      <c r="RNA1" s="173"/>
      <c r="RNB1" s="173"/>
      <c r="RNC1" s="173"/>
      <c r="RND1" s="173"/>
      <c r="RNE1" s="173"/>
      <c r="RNF1" s="173"/>
      <c r="RNG1" s="173"/>
      <c r="RNH1" s="173"/>
      <c r="RNI1" s="173"/>
      <c r="RNJ1" s="173"/>
      <c r="RNK1" s="173"/>
      <c r="RNL1" s="173"/>
      <c r="RNM1" s="173"/>
      <c r="RNN1" s="173"/>
      <c r="RNO1" s="173"/>
      <c r="RNP1" s="173"/>
      <c r="RNQ1" s="173"/>
      <c r="RNR1" s="173"/>
      <c r="RNS1" s="173"/>
      <c r="RNT1" s="173"/>
      <c r="RNU1" s="173"/>
      <c r="RNV1" s="173"/>
      <c r="RNW1" s="173"/>
      <c r="RNX1" s="173"/>
      <c r="RNY1" s="173"/>
      <c r="RNZ1" s="173"/>
      <c r="ROA1" s="173"/>
      <c r="ROB1" s="173"/>
      <c r="ROC1" s="173"/>
      <c r="ROD1" s="173"/>
      <c r="ROE1" s="173"/>
      <c r="ROF1" s="173"/>
      <c r="ROG1" s="173"/>
      <c r="ROH1" s="173"/>
      <c r="ROI1" s="173"/>
      <c r="ROJ1" s="173"/>
      <c r="ROK1" s="173"/>
      <c r="ROL1" s="173"/>
      <c r="ROM1" s="173"/>
      <c r="RON1" s="173"/>
      <c r="ROO1" s="173"/>
      <c r="ROP1" s="173"/>
      <c r="ROQ1" s="173"/>
      <c r="ROR1" s="173"/>
      <c r="ROS1" s="173"/>
      <c r="ROT1" s="173"/>
      <c r="ROU1" s="173"/>
      <c r="ROV1" s="173"/>
      <c r="ROW1" s="173"/>
      <c r="ROX1" s="173"/>
      <c r="ROY1" s="173"/>
      <c r="ROZ1" s="173"/>
      <c r="RPA1" s="173"/>
      <c r="RPB1" s="173"/>
      <c r="RPC1" s="173"/>
      <c r="RPD1" s="173"/>
      <c r="RPE1" s="173"/>
      <c r="RPF1" s="173"/>
      <c r="RPG1" s="173"/>
      <c r="RPH1" s="173"/>
      <c r="RPI1" s="173"/>
      <c r="RPJ1" s="173"/>
      <c r="RPK1" s="173"/>
      <c r="RPL1" s="173"/>
      <c r="RPM1" s="173"/>
      <c r="RPN1" s="173"/>
      <c r="RPO1" s="173"/>
      <c r="RPP1" s="173"/>
      <c r="RPQ1" s="173"/>
      <c r="RPR1" s="173"/>
      <c r="RPS1" s="173"/>
      <c r="RPT1" s="173"/>
      <c r="RPU1" s="173"/>
      <c r="RPV1" s="173"/>
      <c r="RPW1" s="173"/>
      <c r="RPX1" s="173"/>
      <c r="RPY1" s="173"/>
      <c r="RPZ1" s="173"/>
      <c r="RQA1" s="173"/>
      <c r="RQB1" s="173"/>
      <c r="RQC1" s="173"/>
      <c r="RQD1" s="173"/>
      <c r="RQE1" s="173"/>
      <c r="RQF1" s="173"/>
      <c r="RQG1" s="173"/>
      <c r="RQH1" s="173"/>
      <c r="RQI1" s="173"/>
      <c r="RQJ1" s="173"/>
      <c r="RQK1" s="173"/>
      <c r="RQL1" s="173"/>
      <c r="RQM1" s="173"/>
      <c r="RQN1" s="173"/>
      <c r="RQO1" s="173"/>
      <c r="RQP1" s="173"/>
      <c r="RQQ1" s="173"/>
      <c r="RQR1" s="173"/>
      <c r="RQS1" s="173"/>
      <c r="RQT1" s="173"/>
      <c r="RQU1" s="173"/>
      <c r="RQV1" s="173"/>
      <c r="RQW1" s="173"/>
      <c r="RQX1" s="173"/>
      <c r="RQY1" s="173"/>
      <c r="RQZ1" s="173"/>
      <c r="RRA1" s="173"/>
      <c r="RRB1" s="173"/>
      <c r="RRC1" s="173"/>
      <c r="RRD1" s="173"/>
      <c r="RRE1" s="173"/>
      <c r="RRF1" s="173"/>
      <c r="RRG1" s="173"/>
      <c r="RRH1" s="173"/>
      <c r="RRI1" s="173"/>
      <c r="RRJ1" s="173"/>
      <c r="RRK1" s="173"/>
      <c r="RRL1" s="173"/>
      <c r="RRM1" s="173"/>
      <c r="RRN1" s="173"/>
      <c r="RRO1" s="173"/>
      <c r="RRP1" s="173"/>
      <c r="RRQ1" s="173"/>
      <c r="RRR1" s="173"/>
      <c r="RRS1" s="173"/>
      <c r="RRT1" s="173"/>
      <c r="RRU1" s="173"/>
      <c r="RRV1" s="173"/>
      <c r="RRW1" s="173"/>
      <c r="RRX1" s="173"/>
      <c r="RRY1" s="173"/>
      <c r="RRZ1" s="173"/>
      <c r="RSA1" s="173"/>
      <c r="RSB1" s="173"/>
      <c r="RSC1" s="173"/>
      <c r="RSD1" s="173"/>
      <c r="RSE1" s="173"/>
      <c r="RSF1" s="173"/>
      <c r="RSG1" s="173"/>
      <c r="RSH1" s="173"/>
      <c r="RSI1" s="173"/>
      <c r="RSJ1" s="173"/>
      <c r="RSK1" s="173"/>
      <c r="RSL1" s="173"/>
      <c r="RSM1" s="173"/>
      <c r="RSN1" s="173"/>
      <c r="RSO1" s="173"/>
      <c r="RSP1" s="173"/>
      <c r="RSQ1" s="173"/>
      <c r="RSR1" s="173"/>
      <c r="RSS1" s="173"/>
      <c r="RST1" s="173"/>
      <c r="RSU1" s="173"/>
      <c r="RSV1" s="173"/>
      <c r="RSW1" s="173"/>
      <c r="RSX1" s="173"/>
      <c r="RSY1" s="173"/>
      <c r="RSZ1" s="173"/>
      <c r="RTA1" s="173"/>
      <c r="RTB1" s="173"/>
      <c r="RTC1" s="173"/>
      <c r="RTD1" s="173"/>
      <c r="RTE1" s="173"/>
      <c r="RTF1" s="173"/>
      <c r="RTG1" s="173"/>
      <c r="RTH1" s="173"/>
      <c r="RTI1" s="173"/>
      <c r="RTJ1" s="173"/>
      <c r="RTK1" s="173"/>
      <c r="RTL1" s="173"/>
      <c r="RTM1" s="173"/>
      <c r="RTN1" s="173"/>
      <c r="RTO1" s="173"/>
      <c r="RTP1" s="173"/>
      <c r="RTQ1" s="173"/>
      <c r="RTR1" s="173"/>
      <c r="RTS1" s="173"/>
      <c r="RTT1" s="173"/>
      <c r="RTU1" s="173"/>
      <c r="RTV1" s="173"/>
      <c r="RTW1" s="173"/>
      <c r="RTX1" s="173"/>
      <c r="RTY1" s="173"/>
      <c r="RTZ1" s="173"/>
      <c r="RUA1" s="173"/>
      <c r="RUB1" s="173"/>
      <c r="RUC1" s="173"/>
      <c r="RUD1" s="173"/>
      <c r="RUE1" s="173"/>
      <c r="RUF1" s="173"/>
      <c r="RUG1" s="173"/>
      <c r="RUH1" s="173"/>
      <c r="RUI1" s="173"/>
      <c r="RUJ1" s="173"/>
      <c r="RUK1" s="173"/>
      <c r="RUL1" s="173"/>
      <c r="RUM1" s="173"/>
      <c r="RUN1" s="173"/>
      <c r="RUO1" s="173"/>
      <c r="RUP1" s="173"/>
      <c r="RUQ1" s="173"/>
      <c r="RUR1" s="173"/>
      <c r="RUS1" s="173"/>
      <c r="RUT1" s="173"/>
      <c r="RUU1" s="173"/>
      <c r="RUV1" s="173"/>
      <c r="RUW1" s="173"/>
      <c r="RUX1" s="173"/>
      <c r="RUY1" s="173"/>
      <c r="RUZ1" s="173"/>
      <c r="RVA1" s="173"/>
      <c r="RVB1" s="173"/>
      <c r="RVC1" s="173"/>
      <c r="RVD1" s="173"/>
      <c r="RVE1" s="173"/>
      <c r="RVF1" s="173"/>
      <c r="RVG1" s="173"/>
      <c r="RVH1" s="173"/>
      <c r="RVI1" s="173"/>
      <c r="RVJ1" s="173"/>
      <c r="RVK1" s="173"/>
      <c r="RVL1" s="173"/>
      <c r="RVM1" s="173"/>
      <c r="RVN1" s="173"/>
      <c r="RVO1" s="173"/>
      <c r="RVP1" s="173"/>
      <c r="RVQ1" s="173"/>
      <c r="RVR1" s="173"/>
      <c r="RVS1" s="173"/>
      <c r="RVT1" s="173"/>
      <c r="RVU1" s="173"/>
      <c r="RVV1" s="173"/>
      <c r="RVW1" s="173"/>
      <c r="RVX1" s="173"/>
      <c r="RVY1" s="173"/>
      <c r="RVZ1" s="173"/>
      <c r="RWA1" s="173"/>
      <c r="RWB1" s="173"/>
      <c r="RWC1" s="173"/>
      <c r="RWD1" s="173"/>
      <c r="RWE1" s="173"/>
      <c r="RWF1" s="173"/>
      <c r="RWG1" s="173"/>
      <c r="RWH1" s="173"/>
      <c r="RWI1" s="173"/>
      <c r="RWJ1" s="173"/>
      <c r="RWK1" s="173"/>
      <c r="RWL1" s="173"/>
      <c r="RWM1" s="173"/>
      <c r="RWN1" s="173"/>
      <c r="RWO1" s="173"/>
      <c r="RWP1" s="173"/>
      <c r="RWQ1" s="173"/>
      <c r="RWR1" s="173"/>
      <c r="RWS1" s="173"/>
      <c r="RWT1" s="173"/>
      <c r="RWU1" s="173"/>
      <c r="RWV1" s="173"/>
      <c r="RWW1" s="173"/>
      <c r="RWX1" s="173"/>
      <c r="RWY1" s="173"/>
      <c r="RWZ1" s="173"/>
      <c r="RXA1" s="173"/>
      <c r="RXB1" s="173"/>
      <c r="RXC1" s="173"/>
      <c r="RXD1" s="173"/>
      <c r="RXE1" s="173"/>
      <c r="RXF1" s="173"/>
      <c r="RXG1" s="173"/>
      <c r="RXH1" s="173"/>
      <c r="RXI1" s="173"/>
      <c r="RXJ1" s="173"/>
      <c r="RXK1" s="173"/>
      <c r="RXL1" s="173"/>
      <c r="RXM1" s="173"/>
      <c r="RXN1" s="173"/>
      <c r="RXO1" s="173"/>
      <c r="RXP1" s="173"/>
      <c r="RXQ1" s="173"/>
      <c r="RXR1" s="173"/>
      <c r="RXS1" s="173"/>
      <c r="RXT1" s="173"/>
      <c r="RXU1" s="173"/>
      <c r="RXV1" s="173"/>
      <c r="RXW1" s="173"/>
      <c r="RXX1" s="173"/>
      <c r="RXY1" s="173"/>
      <c r="RXZ1" s="173"/>
      <c r="RYA1" s="173"/>
      <c r="RYB1" s="173"/>
      <c r="RYC1" s="173"/>
      <c r="RYD1" s="173"/>
      <c r="RYE1" s="173"/>
      <c r="RYF1" s="173"/>
      <c r="RYG1" s="173"/>
      <c r="RYH1" s="173"/>
      <c r="RYI1" s="173"/>
      <c r="RYJ1" s="173"/>
      <c r="RYK1" s="173"/>
      <c r="RYL1" s="173"/>
      <c r="RYM1" s="173"/>
      <c r="RYN1" s="173"/>
      <c r="RYO1" s="173"/>
      <c r="RYP1" s="173"/>
      <c r="RYQ1" s="173"/>
      <c r="RYR1" s="173"/>
      <c r="RYS1" s="173"/>
      <c r="RYT1" s="173"/>
      <c r="RYU1" s="173"/>
      <c r="RYV1" s="173"/>
      <c r="RYW1" s="173"/>
      <c r="RYX1" s="173"/>
      <c r="RYY1" s="173"/>
      <c r="RYZ1" s="173"/>
      <c r="RZA1" s="173"/>
      <c r="RZB1" s="173"/>
      <c r="RZC1" s="173"/>
      <c r="RZD1" s="173"/>
      <c r="RZE1" s="173"/>
      <c r="RZF1" s="173"/>
      <c r="RZG1" s="173"/>
      <c r="RZH1" s="173"/>
      <c r="RZI1" s="173"/>
      <c r="RZJ1" s="173"/>
      <c r="RZK1" s="173"/>
      <c r="RZL1" s="173"/>
      <c r="RZM1" s="173"/>
      <c r="RZN1" s="173"/>
      <c r="RZO1" s="173"/>
      <c r="RZP1" s="173"/>
      <c r="RZQ1" s="173"/>
      <c r="RZR1" s="173"/>
      <c r="RZS1" s="173"/>
      <c r="RZT1" s="173"/>
      <c r="RZU1" s="173"/>
      <c r="RZV1" s="173"/>
      <c r="RZW1" s="173"/>
      <c r="RZX1" s="173"/>
      <c r="RZY1" s="173"/>
      <c r="RZZ1" s="173"/>
      <c r="SAA1" s="173"/>
      <c r="SAB1" s="173"/>
      <c r="SAC1" s="173"/>
      <c r="SAD1" s="173"/>
      <c r="SAE1" s="173"/>
      <c r="SAF1" s="173"/>
      <c r="SAG1" s="173"/>
      <c r="SAH1" s="173"/>
      <c r="SAI1" s="173"/>
      <c r="SAJ1" s="173"/>
      <c r="SAK1" s="173"/>
      <c r="SAL1" s="173"/>
      <c r="SAM1" s="173"/>
      <c r="SAN1" s="173"/>
      <c r="SAO1" s="173"/>
      <c r="SAP1" s="173"/>
      <c r="SAQ1" s="173"/>
      <c r="SAR1" s="173"/>
      <c r="SAS1" s="173"/>
      <c r="SAT1" s="173"/>
      <c r="SAU1" s="173"/>
      <c r="SAV1" s="173"/>
      <c r="SAW1" s="173"/>
      <c r="SAX1" s="173"/>
      <c r="SAY1" s="173"/>
      <c r="SAZ1" s="173"/>
      <c r="SBA1" s="173"/>
      <c r="SBB1" s="173"/>
      <c r="SBC1" s="173"/>
      <c r="SBD1" s="173"/>
      <c r="SBE1" s="173"/>
      <c r="SBF1" s="173"/>
      <c r="SBG1" s="173"/>
      <c r="SBH1" s="173"/>
      <c r="SBI1" s="173"/>
      <c r="SBJ1" s="173"/>
      <c r="SBK1" s="173"/>
      <c r="SBL1" s="173"/>
      <c r="SBM1" s="173"/>
      <c r="SBN1" s="173"/>
      <c r="SBO1" s="173"/>
      <c r="SBP1" s="173"/>
      <c r="SBQ1" s="173"/>
      <c r="SBR1" s="173"/>
      <c r="SBS1" s="173"/>
      <c r="SBT1" s="173"/>
      <c r="SBU1" s="173"/>
      <c r="SBV1" s="173"/>
      <c r="SBW1" s="173"/>
      <c r="SBX1" s="173"/>
      <c r="SBY1" s="173"/>
      <c r="SBZ1" s="173"/>
      <c r="SCA1" s="173"/>
      <c r="SCB1" s="173"/>
      <c r="SCC1" s="173"/>
      <c r="SCD1" s="173"/>
      <c r="SCE1" s="173"/>
      <c r="SCF1" s="173"/>
      <c r="SCG1" s="173"/>
      <c r="SCH1" s="173"/>
      <c r="SCI1" s="173"/>
      <c r="SCJ1" s="173"/>
      <c r="SCK1" s="173"/>
      <c r="SCL1" s="173"/>
      <c r="SCM1" s="173"/>
      <c r="SCN1" s="173"/>
      <c r="SCO1" s="173"/>
      <c r="SCP1" s="173"/>
      <c r="SCQ1" s="173"/>
      <c r="SCR1" s="173"/>
      <c r="SCS1" s="173"/>
      <c r="SCT1" s="173"/>
      <c r="SCU1" s="173"/>
      <c r="SCV1" s="173"/>
      <c r="SCW1" s="173"/>
      <c r="SCX1" s="173"/>
      <c r="SCY1" s="173"/>
      <c r="SCZ1" s="173"/>
      <c r="SDA1" s="173"/>
      <c r="SDB1" s="173"/>
      <c r="SDC1" s="173"/>
      <c r="SDD1" s="173"/>
      <c r="SDE1" s="173"/>
      <c r="SDF1" s="173"/>
      <c r="SDG1" s="173"/>
      <c r="SDH1" s="173"/>
      <c r="SDI1" s="173"/>
      <c r="SDJ1" s="173"/>
      <c r="SDK1" s="173"/>
      <c r="SDL1" s="173"/>
      <c r="SDM1" s="173"/>
      <c r="SDN1" s="173"/>
      <c r="SDO1" s="173"/>
      <c r="SDP1" s="173"/>
      <c r="SDQ1" s="173"/>
      <c r="SDR1" s="173"/>
      <c r="SDS1" s="173"/>
      <c r="SDT1" s="173"/>
      <c r="SDU1" s="173"/>
      <c r="SDV1" s="173"/>
      <c r="SDW1" s="173"/>
      <c r="SDX1" s="173"/>
      <c r="SDY1" s="173"/>
      <c r="SDZ1" s="173"/>
      <c r="SEA1" s="173"/>
      <c r="SEB1" s="173"/>
      <c r="SEC1" s="173"/>
      <c r="SED1" s="173"/>
      <c r="SEE1" s="173"/>
      <c r="SEF1" s="173"/>
      <c r="SEG1" s="173"/>
      <c r="SEH1" s="173"/>
      <c r="SEI1" s="173"/>
      <c r="SEJ1" s="173"/>
      <c r="SEK1" s="173"/>
      <c r="SEL1" s="173"/>
      <c r="SEM1" s="173"/>
      <c r="SEN1" s="173"/>
      <c r="SEO1" s="173"/>
      <c r="SEP1" s="173"/>
      <c r="SEQ1" s="173"/>
      <c r="SER1" s="173"/>
      <c r="SES1" s="173"/>
      <c r="SET1" s="173"/>
      <c r="SEU1" s="173"/>
      <c r="SEV1" s="173"/>
      <c r="SEW1" s="173"/>
      <c r="SEX1" s="173"/>
      <c r="SEY1" s="173"/>
      <c r="SEZ1" s="173"/>
      <c r="SFA1" s="173"/>
      <c r="SFB1" s="173"/>
      <c r="SFC1" s="173"/>
      <c r="SFD1" s="173"/>
      <c r="SFE1" s="173"/>
      <c r="SFF1" s="173"/>
      <c r="SFG1" s="173"/>
      <c r="SFH1" s="173"/>
      <c r="SFI1" s="173"/>
      <c r="SFJ1" s="173"/>
      <c r="SFK1" s="173"/>
      <c r="SFL1" s="173"/>
      <c r="SFM1" s="173"/>
      <c r="SFN1" s="173"/>
      <c r="SFO1" s="173"/>
      <c r="SFP1" s="173"/>
      <c r="SFQ1" s="173"/>
      <c r="SFR1" s="173"/>
      <c r="SFS1" s="173"/>
      <c r="SFT1" s="173"/>
      <c r="SFU1" s="173"/>
      <c r="SFV1" s="173"/>
      <c r="SFW1" s="173"/>
      <c r="SFX1" s="173"/>
      <c r="SFY1" s="173"/>
      <c r="SFZ1" s="173"/>
      <c r="SGA1" s="173"/>
      <c r="SGB1" s="173"/>
      <c r="SGC1" s="173"/>
      <c r="SGD1" s="173"/>
      <c r="SGE1" s="173"/>
      <c r="SGF1" s="173"/>
      <c r="SGG1" s="173"/>
      <c r="SGH1" s="173"/>
      <c r="SGI1" s="173"/>
      <c r="SGJ1" s="173"/>
      <c r="SGK1" s="173"/>
      <c r="SGL1" s="173"/>
      <c r="SGM1" s="173"/>
      <c r="SGN1" s="173"/>
      <c r="SGO1" s="173"/>
      <c r="SGP1" s="173"/>
      <c r="SGQ1" s="173"/>
      <c r="SGR1" s="173"/>
      <c r="SGS1" s="173"/>
      <c r="SGT1" s="173"/>
      <c r="SGU1" s="173"/>
      <c r="SGV1" s="173"/>
      <c r="SGW1" s="173"/>
      <c r="SGX1" s="173"/>
      <c r="SGY1" s="173"/>
      <c r="SGZ1" s="173"/>
      <c r="SHA1" s="173"/>
      <c r="SHB1" s="173"/>
      <c r="SHC1" s="173"/>
      <c r="SHD1" s="173"/>
      <c r="SHE1" s="173"/>
      <c r="SHF1" s="173"/>
      <c r="SHG1" s="173"/>
      <c r="SHH1" s="173"/>
      <c r="SHI1" s="173"/>
      <c r="SHJ1" s="173"/>
      <c r="SHK1" s="173"/>
      <c r="SHL1" s="173"/>
      <c r="SHM1" s="173"/>
      <c r="SHN1" s="173"/>
      <c r="SHO1" s="173"/>
      <c r="SHP1" s="173"/>
      <c r="SHQ1" s="173"/>
      <c r="SHR1" s="173"/>
      <c r="SHS1" s="173"/>
      <c r="SHT1" s="173"/>
      <c r="SHU1" s="173"/>
      <c r="SHV1" s="173"/>
      <c r="SHW1" s="173"/>
      <c r="SHX1" s="173"/>
      <c r="SHY1" s="173"/>
      <c r="SHZ1" s="173"/>
      <c r="SIA1" s="173"/>
      <c r="SIB1" s="173"/>
      <c r="SIC1" s="173"/>
      <c r="SID1" s="173"/>
      <c r="SIE1" s="173"/>
      <c r="SIF1" s="173"/>
      <c r="SIG1" s="173"/>
      <c r="SIH1" s="173"/>
      <c r="SII1" s="173"/>
      <c r="SIJ1" s="173"/>
      <c r="SIK1" s="173"/>
      <c r="SIL1" s="173"/>
      <c r="SIM1" s="173"/>
      <c r="SIN1" s="173"/>
      <c r="SIO1" s="173"/>
      <c r="SIP1" s="173"/>
      <c r="SIQ1" s="173"/>
      <c r="SIR1" s="173"/>
      <c r="SIS1" s="173"/>
      <c r="SIT1" s="173"/>
      <c r="SIU1" s="173"/>
      <c r="SIV1" s="173"/>
      <c r="SIW1" s="173"/>
      <c r="SIX1" s="173"/>
      <c r="SIY1" s="173"/>
      <c r="SIZ1" s="173"/>
      <c r="SJA1" s="173"/>
      <c r="SJB1" s="173"/>
      <c r="SJC1" s="173"/>
      <c r="SJD1" s="173"/>
      <c r="SJE1" s="173"/>
      <c r="SJF1" s="173"/>
      <c r="SJG1" s="173"/>
      <c r="SJH1" s="173"/>
      <c r="SJI1" s="173"/>
      <c r="SJJ1" s="173"/>
      <c r="SJK1" s="173"/>
      <c r="SJL1" s="173"/>
      <c r="SJM1" s="173"/>
      <c r="SJN1" s="173"/>
      <c r="SJO1" s="173"/>
      <c r="SJP1" s="173"/>
      <c r="SJQ1" s="173"/>
      <c r="SJR1" s="173"/>
      <c r="SJS1" s="173"/>
      <c r="SJT1" s="173"/>
      <c r="SJU1" s="173"/>
      <c r="SJV1" s="173"/>
      <c r="SJW1" s="173"/>
      <c r="SJX1" s="173"/>
      <c r="SJY1" s="173"/>
      <c r="SJZ1" s="173"/>
      <c r="SKA1" s="173"/>
      <c r="SKB1" s="173"/>
      <c r="SKC1" s="173"/>
      <c r="SKD1" s="173"/>
      <c r="SKE1" s="173"/>
      <c r="SKF1" s="173"/>
      <c r="SKG1" s="173"/>
      <c r="SKH1" s="173"/>
      <c r="SKI1" s="173"/>
      <c r="SKJ1" s="173"/>
      <c r="SKK1" s="173"/>
      <c r="SKL1" s="173"/>
      <c r="SKM1" s="173"/>
      <c r="SKN1" s="173"/>
      <c r="SKO1" s="173"/>
      <c r="SKP1" s="173"/>
      <c r="SKQ1" s="173"/>
      <c r="SKR1" s="173"/>
      <c r="SKS1" s="173"/>
      <c r="SKT1" s="173"/>
      <c r="SKU1" s="173"/>
      <c r="SKV1" s="173"/>
      <c r="SKW1" s="173"/>
      <c r="SKX1" s="173"/>
      <c r="SKY1" s="173"/>
      <c r="SKZ1" s="173"/>
      <c r="SLA1" s="173"/>
      <c r="SLB1" s="173"/>
      <c r="SLC1" s="173"/>
      <c r="SLD1" s="173"/>
      <c r="SLE1" s="173"/>
      <c r="SLF1" s="173"/>
      <c r="SLG1" s="173"/>
      <c r="SLH1" s="173"/>
      <c r="SLI1" s="173"/>
      <c r="SLJ1" s="173"/>
      <c r="SLK1" s="173"/>
      <c r="SLL1" s="173"/>
      <c r="SLM1" s="173"/>
      <c r="SLN1" s="173"/>
      <c r="SLO1" s="173"/>
      <c r="SLP1" s="173"/>
      <c r="SLQ1" s="173"/>
      <c r="SLR1" s="173"/>
      <c r="SLS1" s="173"/>
      <c r="SLT1" s="173"/>
      <c r="SLU1" s="173"/>
      <c r="SLV1" s="173"/>
      <c r="SLW1" s="173"/>
      <c r="SLX1" s="173"/>
      <c r="SLY1" s="173"/>
      <c r="SLZ1" s="173"/>
      <c r="SMA1" s="173"/>
      <c r="SMB1" s="173"/>
      <c r="SMC1" s="173"/>
      <c r="SMD1" s="173"/>
      <c r="SME1" s="173"/>
      <c r="SMF1" s="173"/>
      <c r="SMG1" s="173"/>
      <c r="SMH1" s="173"/>
      <c r="SMI1" s="173"/>
      <c r="SMJ1" s="173"/>
      <c r="SMK1" s="173"/>
      <c r="SML1" s="173"/>
      <c r="SMM1" s="173"/>
      <c r="SMN1" s="173"/>
      <c r="SMO1" s="173"/>
      <c r="SMP1" s="173"/>
      <c r="SMQ1" s="173"/>
      <c r="SMR1" s="173"/>
      <c r="SMS1" s="173"/>
      <c r="SMT1" s="173"/>
      <c r="SMU1" s="173"/>
      <c r="SMV1" s="173"/>
      <c r="SMW1" s="173"/>
      <c r="SMX1" s="173"/>
      <c r="SMY1" s="173"/>
      <c r="SMZ1" s="173"/>
      <c r="SNA1" s="173"/>
      <c r="SNB1" s="173"/>
      <c r="SNC1" s="173"/>
      <c r="SND1" s="173"/>
      <c r="SNE1" s="173"/>
      <c r="SNF1" s="173"/>
      <c r="SNG1" s="173"/>
      <c r="SNH1" s="173"/>
      <c r="SNI1" s="173"/>
      <c r="SNJ1" s="173"/>
      <c r="SNK1" s="173"/>
      <c r="SNL1" s="173"/>
      <c r="SNM1" s="173"/>
      <c r="SNN1" s="173"/>
      <c r="SNO1" s="173"/>
      <c r="SNP1" s="173"/>
      <c r="SNQ1" s="173"/>
      <c r="SNR1" s="173"/>
      <c r="SNS1" s="173"/>
      <c r="SNT1" s="173"/>
      <c r="SNU1" s="173"/>
      <c r="SNV1" s="173"/>
      <c r="SNW1" s="173"/>
      <c r="SNX1" s="173"/>
      <c r="SNY1" s="173"/>
      <c r="SNZ1" s="173"/>
      <c r="SOA1" s="173"/>
      <c r="SOB1" s="173"/>
      <c r="SOC1" s="173"/>
      <c r="SOD1" s="173"/>
      <c r="SOE1" s="173"/>
      <c r="SOF1" s="173"/>
      <c r="SOG1" s="173"/>
      <c r="SOH1" s="173"/>
      <c r="SOI1" s="173"/>
      <c r="SOJ1" s="173"/>
      <c r="SOK1" s="173"/>
      <c r="SOL1" s="173"/>
      <c r="SOM1" s="173"/>
      <c r="SON1" s="173"/>
      <c r="SOO1" s="173"/>
      <c r="SOP1" s="173"/>
      <c r="SOQ1" s="173"/>
      <c r="SOR1" s="173"/>
      <c r="SOS1" s="173"/>
      <c r="SOT1" s="173"/>
      <c r="SOU1" s="173"/>
      <c r="SOV1" s="173"/>
      <c r="SOW1" s="173"/>
      <c r="SOX1" s="173"/>
      <c r="SOY1" s="173"/>
      <c r="SOZ1" s="173"/>
      <c r="SPA1" s="173"/>
      <c r="SPB1" s="173"/>
      <c r="SPC1" s="173"/>
      <c r="SPD1" s="173"/>
      <c r="SPE1" s="173"/>
      <c r="SPF1" s="173"/>
      <c r="SPG1" s="173"/>
      <c r="SPH1" s="173"/>
      <c r="SPI1" s="173"/>
      <c r="SPJ1" s="173"/>
      <c r="SPK1" s="173"/>
      <c r="SPL1" s="173"/>
      <c r="SPM1" s="173"/>
      <c r="SPN1" s="173"/>
      <c r="SPO1" s="173"/>
      <c r="SPP1" s="173"/>
      <c r="SPQ1" s="173"/>
      <c r="SPR1" s="173"/>
      <c r="SPS1" s="173"/>
      <c r="SPT1" s="173"/>
      <c r="SPU1" s="173"/>
      <c r="SPV1" s="173"/>
      <c r="SPW1" s="173"/>
      <c r="SPX1" s="173"/>
      <c r="SPY1" s="173"/>
      <c r="SPZ1" s="173"/>
      <c r="SQA1" s="173"/>
      <c r="SQB1" s="173"/>
      <c r="SQC1" s="173"/>
      <c r="SQD1" s="173"/>
      <c r="SQE1" s="173"/>
      <c r="SQF1" s="173"/>
      <c r="SQG1" s="173"/>
      <c r="SQH1" s="173"/>
      <c r="SQI1" s="173"/>
      <c r="SQJ1" s="173"/>
      <c r="SQK1" s="173"/>
      <c r="SQL1" s="173"/>
      <c r="SQM1" s="173"/>
      <c r="SQN1" s="173"/>
      <c r="SQO1" s="173"/>
      <c r="SQP1" s="173"/>
      <c r="SQQ1" s="173"/>
      <c r="SQR1" s="173"/>
      <c r="SQS1" s="173"/>
      <c r="SQT1" s="173"/>
      <c r="SQU1" s="173"/>
      <c r="SQV1" s="173"/>
      <c r="SQW1" s="173"/>
      <c r="SQX1" s="173"/>
      <c r="SQY1" s="173"/>
      <c r="SQZ1" s="173"/>
      <c r="SRA1" s="173"/>
      <c r="SRB1" s="173"/>
      <c r="SRC1" s="173"/>
      <c r="SRD1" s="173"/>
      <c r="SRE1" s="173"/>
      <c r="SRF1" s="173"/>
      <c r="SRG1" s="173"/>
      <c r="SRH1" s="173"/>
      <c r="SRI1" s="173"/>
      <c r="SRJ1" s="173"/>
      <c r="SRK1" s="173"/>
      <c r="SRL1" s="173"/>
      <c r="SRM1" s="173"/>
      <c r="SRN1" s="173"/>
      <c r="SRO1" s="173"/>
      <c r="SRP1" s="173"/>
      <c r="SRQ1" s="173"/>
      <c r="SRR1" s="173"/>
      <c r="SRS1" s="173"/>
      <c r="SRT1" s="173"/>
      <c r="SRU1" s="173"/>
      <c r="SRV1" s="173"/>
      <c r="SRW1" s="173"/>
      <c r="SRX1" s="173"/>
      <c r="SRY1" s="173"/>
      <c r="SRZ1" s="173"/>
      <c r="SSA1" s="173"/>
      <c r="SSB1" s="173"/>
      <c r="SSC1" s="173"/>
      <c r="SSD1" s="173"/>
      <c r="SSE1" s="173"/>
      <c r="SSF1" s="173"/>
      <c r="SSG1" s="173"/>
      <c r="SSH1" s="173"/>
      <c r="SSI1" s="173"/>
      <c r="SSJ1" s="173"/>
      <c r="SSK1" s="173"/>
      <c r="SSL1" s="173"/>
      <c r="SSM1" s="173"/>
      <c r="SSN1" s="173"/>
      <c r="SSO1" s="173"/>
      <c r="SSP1" s="173"/>
      <c r="SSQ1" s="173"/>
      <c r="SSR1" s="173"/>
      <c r="SSS1" s="173"/>
      <c r="SST1" s="173"/>
      <c r="SSU1" s="173"/>
      <c r="SSV1" s="173"/>
      <c r="SSW1" s="173"/>
      <c r="SSX1" s="173"/>
      <c r="SSY1" s="173"/>
      <c r="SSZ1" s="173"/>
      <c r="STA1" s="173"/>
      <c r="STB1" s="173"/>
      <c r="STC1" s="173"/>
      <c r="STD1" s="173"/>
      <c r="STE1" s="173"/>
      <c r="STF1" s="173"/>
      <c r="STG1" s="173"/>
      <c r="STH1" s="173"/>
      <c r="STI1" s="173"/>
      <c r="STJ1" s="173"/>
      <c r="STK1" s="173"/>
      <c r="STL1" s="173"/>
      <c r="STM1" s="173"/>
      <c r="STN1" s="173"/>
      <c r="STO1" s="173"/>
      <c r="STP1" s="173"/>
      <c r="STQ1" s="173"/>
      <c r="STR1" s="173"/>
      <c r="STS1" s="173"/>
      <c r="STT1" s="173"/>
      <c r="STU1" s="173"/>
      <c r="STV1" s="173"/>
      <c r="STW1" s="173"/>
      <c r="STX1" s="173"/>
      <c r="STY1" s="173"/>
      <c r="STZ1" s="173"/>
      <c r="SUA1" s="173"/>
      <c r="SUB1" s="173"/>
      <c r="SUC1" s="173"/>
      <c r="SUD1" s="173"/>
      <c r="SUE1" s="173"/>
      <c r="SUF1" s="173"/>
      <c r="SUG1" s="173"/>
      <c r="SUH1" s="173"/>
      <c r="SUI1" s="173"/>
      <c r="SUJ1" s="173"/>
      <c r="SUK1" s="173"/>
      <c r="SUL1" s="173"/>
      <c r="SUM1" s="173"/>
      <c r="SUN1" s="173"/>
      <c r="SUO1" s="173"/>
      <c r="SUP1" s="173"/>
      <c r="SUQ1" s="173"/>
      <c r="SUR1" s="173"/>
      <c r="SUS1" s="173"/>
      <c r="SUT1" s="173"/>
      <c r="SUU1" s="173"/>
      <c r="SUV1" s="173"/>
      <c r="SUW1" s="173"/>
      <c r="SUX1" s="173"/>
      <c r="SUY1" s="173"/>
      <c r="SUZ1" s="173"/>
      <c r="SVA1" s="173"/>
      <c r="SVB1" s="173"/>
      <c r="SVC1" s="173"/>
      <c r="SVD1" s="173"/>
      <c r="SVE1" s="173"/>
      <c r="SVF1" s="173"/>
      <c r="SVG1" s="173"/>
      <c r="SVH1" s="173"/>
      <c r="SVI1" s="173"/>
      <c r="SVJ1" s="173"/>
      <c r="SVK1" s="173"/>
      <c r="SVL1" s="173"/>
      <c r="SVM1" s="173"/>
      <c r="SVN1" s="173"/>
      <c r="SVO1" s="173"/>
      <c r="SVP1" s="173"/>
      <c r="SVQ1" s="173"/>
      <c r="SVR1" s="173"/>
      <c r="SVS1" s="173"/>
      <c r="SVT1" s="173"/>
      <c r="SVU1" s="173"/>
      <c r="SVV1" s="173"/>
      <c r="SVW1" s="173"/>
      <c r="SVX1" s="173"/>
      <c r="SVY1" s="173"/>
      <c r="SVZ1" s="173"/>
      <c r="SWA1" s="173"/>
      <c r="SWB1" s="173"/>
      <c r="SWC1" s="173"/>
      <c r="SWD1" s="173"/>
      <c r="SWE1" s="173"/>
      <c r="SWF1" s="173"/>
      <c r="SWG1" s="173"/>
      <c r="SWH1" s="173"/>
      <c r="SWI1" s="173"/>
      <c r="SWJ1" s="173"/>
      <c r="SWK1" s="173"/>
      <c r="SWL1" s="173"/>
      <c r="SWM1" s="173"/>
      <c r="SWN1" s="173"/>
      <c r="SWO1" s="173"/>
      <c r="SWP1" s="173"/>
      <c r="SWQ1" s="173"/>
      <c r="SWR1" s="173"/>
      <c r="SWS1" s="173"/>
      <c r="SWT1" s="173"/>
      <c r="SWU1" s="173"/>
      <c r="SWV1" s="173"/>
      <c r="SWW1" s="173"/>
      <c r="SWX1" s="173"/>
      <c r="SWY1" s="173"/>
      <c r="SWZ1" s="173"/>
      <c r="SXA1" s="173"/>
      <c r="SXB1" s="173"/>
      <c r="SXC1" s="173"/>
      <c r="SXD1" s="173"/>
      <c r="SXE1" s="173"/>
      <c r="SXF1" s="173"/>
      <c r="SXG1" s="173"/>
      <c r="SXH1" s="173"/>
      <c r="SXI1" s="173"/>
      <c r="SXJ1" s="173"/>
      <c r="SXK1" s="173"/>
      <c r="SXL1" s="173"/>
      <c r="SXM1" s="173"/>
      <c r="SXN1" s="173"/>
      <c r="SXO1" s="173"/>
      <c r="SXP1" s="173"/>
      <c r="SXQ1" s="173"/>
      <c r="SXR1" s="173"/>
      <c r="SXS1" s="173"/>
      <c r="SXT1" s="173"/>
      <c r="SXU1" s="173"/>
      <c r="SXV1" s="173"/>
      <c r="SXW1" s="173"/>
      <c r="SXX1" s="173"/>
      <c r="SXY1" s="173"/>
      <c r="SXZ1" s="173"/>
      <c r="SYA1" s="173"/>
      <c r="SYB1" s="173"/>
      <c r="SYC1" s="173"/>
      <c r="SYD1" s="173"/>
      <c r="SYE1" s="173"/>
      <c r="SYF1" s="173"/>
      <c r="SYG1" s="173"/>
      <c r="SYH1" s="173"/>
      <c r="SYI1" s="173"/>
      <c r="SYJ1" s="173"/>
      <c r="SYK1" s="173"/>
      <c r="SYL1" s="173"/>
      <c r="SYM1" s="173"/>
      <c r="SYN1" s="173"/>
      <c r="SYO1" s="173"/>
      <c r="SYP1" s="173"/>
      <c r="SYQ1" s="173"/>
      <c r="SYR1" s="173"/>
      <c r="SYS1" s="173"/>
      <c r="SYT1" s="173"/>
      <c r="SYU1" s="173"/>
      <c r="SYV1" s="173"/>
      <c r="SYW1" s="173"/>
      <c r="SYX1" s="173"/>
      <c r="SYY1" s="173"/>
      <c r="SYZ1" s="173"/>
      <c r="SZA1" s="173"/>
      <c r="SZB1" s="173"/>
      <c r="SZC1" s="173"/>
      <c r="SZD1" s="173"/>
      <c r="SZE1" s="173"/>
      <c r="SZF1" s="173"/>
      <c r="SZG1" s="173"/>
      <c r="SZH1" s="173"/>
      <c r="SZI1" s="173"/>
      <c r="SZJ1" s="173"/>
      <c r="SZK1" s="173"/>
      <c r="SZL1" s="173"/>
      <c r="SZM1" s="173"/>
      <c r="SZN1" s="173"/>
      <c r="SZO1" s="173"/>
      <c r="SZP1" s="173"/>
      <c r="SZQ1" s="173"/>
      <c r="SZR1" s="173"/>
      <c r="SZS1" s="173"/>
      <c r="SZT1" s="173"/>
      <c r="SZU1" s="173"/>
      <c r="SZV1" s="173"/>
      <c r="SZW1" s="173"/>
      <c r="SZX1" s="173"/>
      <c r="SZY1" s="173"/>
      <c r="SZZ1" s="173"/>
      <c r="TAA1" s="173"/>
      <c r="TAB1" s="173"/>
      <c r="TAC1" s="173"/>
      <c r="TAD1" s="173"/>
      <c r="TAE1" s="173"/>
      <c r="TAF1" s="173"/>
      <c r="TAG1" s="173"/>
      <c r="TAH1" s="173"/>
      <c r="TAI1" s="173"/>
      <c r="TAJ1" s="173"/>
      <c r="TAK1" s="173"/>
      <c r="TAL1" s="173"/>
      <c r="TAM1" s="173"/>
      <c r="TAN1" s="173"/>
      <c r="TAO1" s="173"/>
      <c r="TAP1" s="173"/>
      <c r="TAQ1" s="173"/>
      <c r="TAR1" s="173"/>
      <c r="TAS1" s="173"/>
      <c r="TAT1" s="173"/>
      <c r="TAU1" s="173"/>
      <c r="TAV1" s="173"/>
      <c r="TAW1" s="173"/>
      <c r="TAX1" s="173"/>
      <c r="TAY1" s="173"/>
      <c r="TAZ1" s="173"/>
      <c r="TBA1" s="173"/>
      <c r="TBB1" s="173"/>
      <c r="TBC1" s="173"/>
      <c r="TBD1" s="173"/>
      <c r="TBE1" s="173"/>
      <c r="TBF1" s="173"/>
      <c r="TBG1" s="173"/>
      <c r="TBH1" s="173"/>
      <c r="TBI1" s="173"/>
      <c r="TBJ1" s="173"/>
      <c r="TBK1" s="173"/>
      <c r="TBL1" s="173"/>
      <c r="TBM1" s="173"/>
      <c r="TBN1" s="173"/>
      <c r="TBO1" s="173"/>
      <c r="TBP1" s="173"/>
      <c r="TBQ1" s="173"/>
      <c r="TBR1" s="173"/>
      <c r="TBS1" s="173"/>
      <c r="TBT1" s="173"/>
      <c r="TBU1" s="173"/>
      <c r="TBV1" s="173"/>
      <c r="TBW1" s="173"/>
      <c r="TBX1" s="173"/>
      <c r="TBY1" s="173"/>
      <c r="TBZ1" s="173"/>
      <c r="TCA1" s="173"/>
      <c r="TCB1" s="173"/>
      <c r="TCC1" s="173"/>
      <c r="TCD1" s="173"/>
      <c r="TCE1" s="173"/>
      <c r="TCF1" s="173"/>
      <c r="TCG1" s="173"/>
      <c r="TCH1" s="173"/>
      <c r="TCI1" s="173"/>
      <c r="TCJ1" s="173"/>
      <c r="TCK1" s="173"/>
      <c r="TCL1" s="173"/>
      <c r="TCM1" s="173"/>
      <c r="TCN1" s="173"/>
      <c r="TCO1" s="173"/>
      <c r="TCP1" s="173"/>
      <c r="TCQ1" s="173"/>
      <c r="TCR1" s="173"/>
      <c r="TCS1" s="173"/>
      <c r="TCT1" s="173"/>
      <c r="TCU1" s="173"/>
      <c r="TCV1" s="173"/>
      <c r="TCW1" s="173"/>
      <c r="TCX1" s="173"/>
      <c r="TCY1" s="173"/>
      <c r="TCZ1" s="173"/>
      <c r="TDA1" s="173"/>
      <c r="TDB1" s="173"/>
      <c r="TDC1" s="173"/>
      <c r="TDD1" s="173"/>
      <c r="TDE1" s="173"/>
      <c r="TDF1" s="173"/>
      <c r="TDG1" s="173"/>
      <c r="TDH1" s="173"/>
      <c r="TDI1" s="173"/>
      <c r="TDJ1" s="173"/>
      <c r="TDK1" s="173"/>
      <c r="TDL1" s="173"/>
      <c r="TDM1" s="173"/>
      <c r="TDN1" s="173"/>
      <c r="TDO1" s="173"/>
      <c r="TDP1" s="173"/>
      <c r="TDQ1" s="173"/>
      <c r="TDR1" s="173"/>
      <c r="TDS1" s="173"/>
      <c r="TDT1" s="173"/>
      <c r="TDU1" s="173"/>
      <c r="TDV1" s="173"/>
      <c r="TDW1" s="173"/>
      <c r="TDX1" s="173"/>
      <c r="TDY1" s="173"/>
      <c r="TDZ1" s="173"/>
      <c r="TEA1" s="173"/>
      <c r="TEB1" s="173"/>
      <c r="TEC1" s="173"/>
      <c r="TED1" s="173"/>
      <c r="TEE1" s="173"/>
      <c r="TEF1" s="173"/>
      <c r="TEG1" s="173"/>
      <c r="TEH1" s="173"/>
      <c r="TEI1" s="173"/>
      <c r="TEJ1" s="173"/>
      <c r="TEK1" s="173"/>
      <c r="TEL1" s="173"/>
      <c r="TEM1" s="173"/>
      <c r="TEN1" s="173"/>
      <c r="TEO1" s="173"/>
      <c r="TEP1" s="173"/>
      <c r="TEQ1" s="173"/>
      <c r="TER1" s="173"/>
      <c r="TES1" s="173"/>
      <c r="TET1" s="173"/>
      <c r="TEU1" s="173"/>
      <c r="TEV1" s="173"/>
      <c r="TEW1" s="173"/>
      <c r="TEX1" s="173"/>
      <c r="TEY1" s="173"/>
      <c r="TEZ1" s="173"/>
      <c r="TFA1" s="173"/>
      <c r="TFB1" s="173"/>
      <c r="TFC1" s="173"/>
      <c r="TFD1" s="173"/>
      <c r="TFE1" s="173"/>
      <c r="TFF1" s="173"/>
      <c r="TFG1" s="173"/>
      <c r="TFH1" s="173"/>
      <c r="TFI1" s="173"/>
      <c r="TFJ1" s="173"/>
      <c r="TFK1" s="173"/>
      <c r="TFL1" s="173"/>
      <c r="TFM1" s="173"/>
      <c r="TFN1" s="173"/>
      <c r="TFO1" s="173"/>
      <c r="TFP1" s="173"/>
      <c r="TFQ1" s="173"/>
      <c r="TFR1" s="173"/>
      <c r="TFS1" s="173"/>
      <c r="TFT1" s="173"/>
      <c r="TFU1" s="173"/>
      <c r="TFV1" s="173"/>
      <c r="TFW1" s="173"/>
      <c r="TFX1" s="173"/>
      <c r="TFY1" s="173"/>
      <c r="TFZ1" s="173"/>
      <c r="TGA1" s="173"/>
      <c r="TGB1" s="173"/>
      <c r="TGC1" s="173"/>
      <c r="TGD1" s="173"/>
      <c r="TGE1" s="173"/>
      <c r="TGF1" s="173"/>
      <c r="TGG1" s="173"/>
      <c r="TGH1" s="173"/>
      <c r="TGI1" s="173"/>
      <c r="TGJ1" s="173"/>
      <c r="TGK1" s="173"/>
      <c r="TGL1" s="173"/>
      <c r="TGM1" s="173"/>
      <c r="TGN1" s="173"/>
      <c r="TGO1" s="173"/>
      <c r="TGP1" s="173"/>
      <c r="TGQ1" s="173"/>
      <c r="TGR1" s="173"/>
      <c r="TGS1" s="173"/>
      <c r="TGT1" s="173"/>
      <c r="TGU1" s="173"/>
      <c r="TGV1" s="173"/>
      <c r="TGW1" s="173"/>
      <c r="TGX1" s="173"/>
      <c r="TGY1" s="173"/>
      <c r="TGZ1" s="173"/>
      <c r="THA1" s="173"/>
      <c r="THB1" s="173"/>
      <c r="THC1" s="173"/>
      <c r="THD1" s="173"/>
      <c r="THE1" s="173"/>
      <c r="THF1" s="173"/>
      <c r="THG1" s="173"/>
      <c r="THH1" s="173"/>
      <c r="THI1" s="173"/>
      <c r="THJ1" s="173"/>
      <c r="THK1" s="173"/>
      <c r="THL1" s="173"/>
      <c r="THM1" s="173"/>
      <c r="THN1" s="173"/>
      <c r="THO1" s="173"/>
      <c r="THP1" s="173"/>
      <c r="THQ1" s="173"/>
      <c r="THR1" s="173"/>
      <c r="THS1" s="173"/>
      <c r="THT1" s="173"/>
      <c r="THU1" s="173"/>
      <c r="THV1" s="173"/>
      <c r="THW1" s="173"/>
      <c r="THX1" s="173"/>
      <c r="THY1" s="173"/>
      <c r="THZ1" s="173"/>
      <c r="TIA1" s="173"/>
      <c r="TIB1" s="173"/>
      <c r="TIC1" s="173"/>
      <c r="TID1" s="173"/>
      <c r="TIE1" s="173"/>
      <c r="TIF1" s="173"/>
      <c r="TIG1" s="173"/>
      <c r="TIH1" s="173"/>
      <c r="TII1" s="173"/>
      <c r="TIJ1" s="173"/>
      <c r="TIK1" s="173"/>
      <c r="TIL1" s="173"/>
      <c r="TIM1" s="173"/>
      <c r="TIN1" s="173"/>
      <c r="TIO1" s="173"/>
      <c r="TIP1" s="173"/>
      <c r="TIQ1" s="173"/>
      <c r="TIR1" s="173"/>
      <c r="TIS1" s="173"/>
      <c r="TIT1" s="173"/>
      <c r="TIU1" s="173"/>
      <c r="TIV1" s="173"/>
      <c r="TIW1" s="173"/>
      <c r="TIX1" s="173"/>
      <c r="TIY1" s="173"/>
      <c r="TIZ1" s="173"/>
      <c r="TJA1" s="173"/>
      <c r="TJB1" s="173"/>
      <c r="TJC1" s="173"/>
      <c r="TJD1" s="173"/>
      <c r="TJE1" s="173"/>
      <c r="TJF1" s="173"/>
      <c r="TJG1" s="173"/>
      <c r="TJH1" s="173"/>
      <c r="TJI1" s="173"/>
      <c r="TJJ1" s="173"/>
      <c r="TJK1" s="173"/>
      <c r="TJL1" s="173"/>
      <c r="TJM1" s="173"/>
      <c r="TJN1" s="173"/>
      <c r="TJO1" s="173"/>
      <c r="TJP1" s="173"/>
      <c r="TJQ1" s="173"/>
      <c r="TJR1" s="173"/>
      <c r="TJS1" s="173"/>
      <c r="TJT1" s="173"/>
      <c r="TJU1" s="173"/>
      <c r="TJV1" s="173"/>
      <c r="TJW1" s="173"/>
      <c r="TJX1" s="173"/>
      <c r="TJY1" s="173"/>
      <c r="TJZ1" s="173"/>
      <c r="TKA1" s="173"/>
      <c r="TKB1" s="173"/>
      <c r="TKC1" s="173"/>
      <c r="TKD1" s="173"/>
      <c r="TKE1" s="173"/>
      <c r="TKF1" s="173"/>
      <c r="TKG1" s="173"/>
      <c r="TKH1" s="173"/>
      <c r="TKI1" s="173"/>
      <c r="TKJ1" s="173"/>
      <c r="TKK1" s="173"/>
      <c r="TKL1" s="173"/>
      <c r="TKM1" s="173"/>
      <c r="TKN1" s="173"/>
      <c r="TKO1" s="173"/>
      <c r="TKP1" s="173"/>
      <c r="TKQ1" s="173"/>
      <c r="TKR1" s="173"/>
      <c r="TKS1" s="173"/>
      <c r="TKT1" s="173"/>
      <c r="TKU1" s="173"/>
      <c r="TKV1" s="173"/>
      <c r="TKW1" s="173"/>
      <c r="TKX1" s="173"/>
      <c r="TKY1" s="173"/>
      <c r="TKZ1" s="173"/>
      <c r="TLA1" s="173"/>
      <c r="TLB1" s="173"/>
      <c r="TLC1" s="173"/>
      <c r="TLD1" s="173"/>
      <c r="TLE1" s="173"/>
      <c r="TLF1" s="173"/>
      <c r="TLG1" s="173"/>
      <c r="TLH1" s="173"/>
      <c r="TLI1" s="173"/>
      <c r="TLJ1" s="173"/>
      <c r="TLK1" s="173"/>
      <c r="TLL1" s="173"/>
      <c r="TLM1" s="173"/>
      <c r="TLN1" s="173"/>
      <c r="TLO1" s="173"/>
      <c r="TLP1" s="173"/>
      <c r="TLQ1" s="173"/>
      <c r="TLR1" s="173"/>
      <c r="TLS1" s="173"/>
      <c r="TLT1" s="173"/>
      <c r="TLU1" s="173"/>
      <c r="TLV1" s="173"/>
      <c r="TLW1" s="173"/>
      <c r="TLX1" s="173"/>
      <c r="TLY1" s="173"/>
      <c r="TLZ1" s="173"/>
      <c r="TMA1" s="173"/>
      <c r="TMB1" s="173"/>
      <c r="TMC1" s="173"/>
      <c r="TMD1" s="173"/>
      <c r="TME1" s="173"/>
      <c r="TMF1" s="173"/>
      <c r="TMG1" s="173"/>
      <c r="TMH1" s="173"/>
      <c r="TMI1" s="173"/>
      <c r="TMJ1" s="173"/>
      <c r="TMK1" s="173"/>
      <c r="TML1" s="173"/>
      <c r="TMM1" s="173"/>
      <c r="TMN1" s="173"/>
      <c r="TMO1" s="173"/>
      <c r="TMP1" s="173"/>
      <c r="TMQ1" s="173"/>
      <c r="TMR1" s="173"/>
      <c r="TMS1" s="173"/>
      <c r="TMT1" s="173"/>
      <c r="TMU1" s="173"/>
      <c r="TMV1" s="173"/>
      <c r="TMW1" s="173"/>
      <c r="TMX1" s="173"/>
      <c r="TMY1" s="173"/>
      <c r="TMZ1" s="173"/>
      <c r="TNA1" s="173"/>
      <c r="TNB1" s="173"/>
      <c r="TNC1" s="173"/>
      <c r="TND1" s="173"/>
      <c r="TNE1" s="173"/>
      <c r="TNF1" s="173"/>
      <c r="TNG1" s="173"/>
      <c r="TNH1" s="173"/>
      <c r="TNI1" s="173"/>
      <c r="TNJ1" s="173"/>
      <c r="TNK1" s="173"/>
      <c r="TNL1" s="173"/>
      <c r="TNM1" s="173"/>
      <c r="TNN1" s="173"/>
      <c r="TNO1" s="173"/>
      <c r="TNP1" s="173"/>
      <c r="TNQ1" s="173"/>
      <c r="TNR1" s="173"/>
      <c r="TNS1" s="173"/>
      <c r="TNT1" s="173"/>
      <c r="TNU1" s="173"/>
      <c r="TNV1" s="173"/>
      <c r="TNW1" s="173"/>
      <c r="TNX1" s="173"/>
      <c r="TNY1" s="173"/>
      <c r="TNZ1" s="173"/>
      <c r="TOA1" s="173"/>
      <c r="TOB1" s="173"/>
      <c r="TOC1" s="173"/>
      <c r="TOD1" s="173"/>
      <c r="TOE1" s="173"/>
      <c r="TOF1" s="173"/>
      <c r="TOG1" s="173"/>
      <c r="TOH1" s="173"/>
      <c r="TOI1" s="173"/>
      <c r="TOJ1" s="173"/>
      <c r="TOK1" s="173"/>
      <c r="TOL1" s="173"/>
      <c r="TOM1" s="173"/>
      <c r="TON1" s="173"/>
      <c r="TOO1" s="173"/>
      <c r="TOP1" s="173"/>
      <c r="TOQ1" s="173"/>
      <c r="TOR1" s="173"/>
      <c r="TOS1" s="173"/>
      <c r="TOT1" s="173"/>
      <c r="TOU1" s="173"/>
      <c r="TOV1" s="173"/>
      <c r="TOW1" s="173"/>
      <c r="TOX1" s="173"/>
      <c r="TOY1" s="173"/>
      <c r="TOZ1" s="173"/>
      <c r="TPA1" s="173"/>
      <c r="TPB1" s="173"/>
      <c r="TPC1" s="173"/>
      <c r="TPD1" s="173"/>
      <c r="TPE1" s="173"/>
      <c r="TPF1" s="173"/>
      <c r="TPG1" s="173"/>
      <c r="TPH1" s="173"/>
      <c r="TPI1" s="173"/>
      <c r="TPJ1" s="173"/>
      <c r="TPK1" s="173"/>
      <c r="TPL1" s="173"/>
      <c r="TPM1" s="173"/>
      <c r="TPN1" s="173"/>
      <c r="TPO1" s="173"/>
      <c r="TPP1" s="173"/>
      <c r="TPQ1" s="173"/>
      <c r="TPR1" s="173"/>
      <c r="TPS1" s="173"/>
      <c r="TPT1" s="173"/>
      <c r="TPU1" s="173"/>
      <c r="TPV1" s="173"/>
      <c r="TPW1" s="173"/>
      <c r="TPX1" s="173"/>
      <c r="TPY1" s="173"/>
      <c r="TPZ1" s="173"/>
      <c r="TQA1" s="173"/>
      <c r="TQB1" s="173"/>
      <c r="TQC1" s="173"/>
      <c r="TQD1" s="173"/>
      <c r="TQE1" s="173"/>
      <c r="TQF1" s="173"/>
      <c r="TQG1" s="173"/>
      <c r="TQH1" s="173"/>
      <c r="TQI1" s="173"/>
      <c r="TQJ1" s="173"/>
      <c r="TQK1" s="173"/>
      <c r="TQL1" s="173"/>
      <c r="TQM1" s="173"/>
      <c r="TQN1" s="173"/>
      <c r="TQO1" s="173"/>
      <c r="TQP1" s="173"/>
      <c r="TQQ1" s="173"/>
      <c r="TQR1" s="173"/>
      <c r="TQS1" s="173"/>
      <c r="TQT1" s="173"/>
      <c r="TQU1" s="173"/>
      <c r="TQV1" s="173"/>
      <c r="TQW1" s="173"/>
      <c r="TQX1" s="173"/>
      <c r="TQY1" s="173"/>
      <c r="TQZ1" s="173"/>
      <c r="TRA1" s="173"/>
      <c r="TRB1" s="173"/>
      <c r="TRC1" s="173"/>
      <c r="TRD1" s="173"/>
      <c r="TRE1" s="173"/>
      <c r="TRF1" s="173"/>
      <c r="TRG1" s="173"/>
      <c r="TRH1" s="173"/>
      <c r="TRI1" s="173"/>
      <c r="TRJ1" s="173"/>
      <c r="TRK1" s="173"/>
      <c r="TRL1" s="173"/>
      <c r="TRM1" s="173"/>
      <c r="TRN1" s="173"/>
      <c r="TRO1" s="173"/>
      <c r="TRP1" s="173"/>
      <c r="TRQ1" s="173"/>
      <c r="TRR1" s="173"/>
      <c r="TRS1" s="173"/>
      <c r="TRT1" s="173"/>
      <c r="TRU1" s="173"/>
      <c r="TRV1" s="173"/>
      <c r="TRW1" s="173"/>
      <c r="TRX1" s="173"/>
      <c r="TRY1" s="173"/>
      <c r="TRZ1" s="173"/>
      <c r="TSA1" s="173"/>
      <c r="TSB1" s="173"/>
      <c r="TSC1" s="173"/>
      <c r="TSD1" s="173"/>
      <c r="TSE1" s="173"/>
      <c r="TSF1" s="173"/>
      <c r="TSG1" s="173"/>
      <c r="TSH1" s="173"/>
      <c r="TSI1" s="173"/>
      <c r="TSJ1" s="173"/>
      <c r="TSK1" s="173"/>
      <c r="TSL1" s="173"/>
      <c r="TSM1" s="173"/>
      <c r="TSN1" s="173"/>
      <c r="TSO1" s="173"/>
      <c r="TSP1" s="173"/>
      <c r="TSQ1" s="173"/>
      <c r="TSR1" s="173"/>
      <c r="TSS1" s="173"/>
      <c r="TST1" s="173"/>
      <c r="TSU1" s="173"/>
      <c r="TSV1" s="173"/>
      <c r="TSW1" s="173"/>
      <c r="TSX1" s="173"/>
      <c r="TSY1" s="173"/>
      <c r="TSZ1" s="173"/>
      <c r="TTA1" s="173"/>
      <c r="TTB1" s="173"/>
      <c r="TTC1" s="173"/>
      <c r="TTD1" s="173"/>
      <c r="TTE1" s="173"/>
      <c r="TTF1" s="173"/>
      <c r="TTG1" s="173"/>
      <c r="TTH1" s="173"/>
      <c r="TTI1" s="173"/>
      <c r="TTJ1" s="173"/>
      <c r="TTK1" s="173"/>
      <c r="TTL1" s="173"/>
      <c r="TTM1" s="173"/>
      <c r="TTN1" s="173"/>
      <c r="TTO1" s="173"/>
      <c r="TTP1" s="173"/>
      <c r="TTQ1" s="173"/>
      <c r="TTR1" s="173"/>
      <c r="TTS1" s="173"/>
      <c r="TTT1" s="173"/>
      <c r="TTU1" s="173"/>
      <c r="TTV1" s="173"/>
      <c r="TTW1" s="173"/>
      <c r="TTX1" s="173"/>
      <c r="TTY1" s="173"/>
      <c r="TTZ1" s="173"/>
      <c r="TUA1" s="173"/>
      <c r="TUB1" s="173"/>
      <c r="TUC1" s="173"/>
      <c r="TUD1" s="173"/>
      <c r="TUE1" s="173"/>
      <c r="TUF1" s="173"/>
      <c r="TUG1" s="173"/>
      <c r="TUH1" s="173"/>
      <c r="TUI1" s="173"/>
      <c r="TUJ1" s="173"/>
      <c r="TUK1" s="173"/>
      <c r="TUL1" s="173"/>
      <c r="TUM1" s="173"/>
      <c r="TUN1" s="173"/>
      <c r="TUO1" s="173"/>
      <c r="TUP1" s="173"/>
      <c r="TUQ1" s="173"/>
      <c r="TUR1" s="173"/>
      <c r="TUS1" s="173"/>
      <c r="TUT1" s="173"/>
      <c r="TUU1" s="173"/>
      <c r="TUV1" s="173"/>
      <c r="TUW1" s="173"/>
      <c r="TUX1" s="173"/>
      <c r="TUY1" s="173"/>
      <c r="TUZ1" s="173"/>
      <c r="TVA1" s="173"/>
      <c r="TVB1" s="173"/>
      <c r="TVC1" s="173"/>
      <c r="TVD1" s="173"/>
      <c r="TVE1" s="173"/>
      <c r="TVF1" s="173"/>
      <c r="TVG1" s="173"/>
      <c r="TVH1" s="173"/>
      <c r="TVI1" s="173"/>
      <c r="TVJ1" s="173"/>
      <c r="TVK1" s="173"/>
      <c r="TVL1" s="173"/>
      <c r="TVM1" s="173"/>
      <c r="TVN1" s="173"/>
      <c r="TVO1" s="173"/>
      <c r="TVP1" s="173"/>
      <c r="TVQ1" s="173"/>
      <c r="TVR1" s="173"/>
      <c r="TVS1" s="173"/>
      <c r="TVT1" s="173"/>
      <c r="TVU1" s="173"/>
      <c r="TVV1" s="173"/>
      <c r="TVW1" s="173"/>
      <c r="TVX1" s="173"/>
      <c r="TVY1" s="173"/>
      <c r="TVZ1" s="173"/>
      <c r="TWA1" s="173"/>
      <c r="TWB1" s="173"/>
      <c r="TWC1" s="173"/>
      <c r="TWD1" s="173"/>
      <c r="TWE1" s="173"/>
      <c r="TWF1" s="173"/>
      <c r="TWG1" s="173"/>
      <c r="TWH1" s="173"/>
      <c r="TWI1" s="173"/>
      <c r="TWJ1" s="173"/>
      <c r="TWK1" s="173"/>
      <c r="TWL1" s="173"/>
      <c r="TWM1" s="173"/>
      <c r="TWN1" s="173"/>
      <c r="TWO1" s="173"/>
      <c r="TWP1" s="173"/>
      <c r="TWQ1" s="173"/>
      <c r="TWR1" s="173"/>
      <c r="TWS1" s="173"/>
      <c r="TWT1" s="173"/>
      <c r="TWU1" s="173"/>
      <c r="TWV1" s="173"/>
      <c r="TWW1" s="173"/>
      <c r="TWX1" s="173"/>
      <c r="TWY1" s="173"/>
      <c r="TWZ1" s="173"/>
      <c r="TXA1" s="173"/>
      <c r="TXB1" s="173"/>
      <c r="TXC1" s="173"/>
      <c r="TXD1" s="173"/>
      <c r="TXE1" s="173"/>
      <c r="TXF1" s="173"/>
      <c r="TXG1" s="173"/>
      <c r="TXH1" s="173"/>
      <c r="TXI1" s="173"/>
      <c r="TXJ1" s="173"/>
      <c r="TXK1" s="173"/>
      <c r="TXL1" s="173"/>
      <c r="TXM1" s="173"/>
      <c r="TXN1" s="173"/>
      <c r="TXO1" s="173"/>
      <c r="TXP1" s="173"/>
      <c r="TXQ1" s="173"/>
      <c r="TXR1" s="173"/>
      <c r="TXS1" s="173"/>
      <c r="TXT1" s="173"/>
      <c r="TXU1" s="173"/>
      <c r="TXV1" s="173"/>
      <c r="TXW1" s="173"/>
      <c r="TXX1" s="173"/>
      <c r="TXY1" s="173"/>
      <c r="TXZ1" s="173"/>
      <c r="TYA1" s="173"/>
      <c r="TYB1" s="173"/>
      <c r="TYC1" s="173"/>
      <c r="TYD1" s="173"/>
      <c r="TYE1" s="173"/>
      <c r="TYF1" s="173"/>
      <c r="TYG1" s="173"/>
      <c r="TYH1" s="173"/>
      <c r="TYI1" s="173"/>
      <c r="TYJ1" s="173"/>
      <c r="TYK1" s="173"/>
      <c r="TYL1" s="173"/>
      <c r="TYM1" s="173"/>
      <c r="TYN1" s="173"/>
      <c r="TYO1" s="173"/>
      <c r="TYP1" s="173"/>
      <c r="TYQ1" s="173"/>
      <c r="TYR1" s="173"/>
      <c r="TYS1" s="173"/>
      <c r="TYT1" s="173"/>
      <c r="TYU1" s="173"/>
      <c r="TYV1" s="173"/>
      <c r="TYW1" s="173"/>
      <c r="TYX1" s="173"/>
      <c r="TYY1" s="173"/>
      <c r="TYZ1" s="173"/>
      <c r="TZA1" s="173"/>
      <c r="TZB1" s="173"/>
      <c r="TZC1" s="173"/>
      <c r="TZD1" s="173"/>
      <c r="TZE1" s="173"/>
      <c r="TZF1" s="173"/>
      <c r="TZG1" s="173"/>
      <c r="TZH1" s="173"/>
      <c r="TZI1" s="173"/>
      <c r="TZJ1" s="173"/>
      <c r="TZK1" s="173"/>
      <c r="TZL1" s="173"/>
      <c r="TZM1" s="173"/>
      <c r="TZN1" s="173"/>
      <c r="TZO1" s="173"/>
      <c r="TZP1" s="173"/>
      <c r="TZQ1" s="173"/>
      <c r="TZR1" s="173"/>
      <c r="TZS1" s="173"/>
      <c r="TZT1" s="173"/>
      <c r="TZU1" s="173"/>
      <c r="TZV1" s="173"/>
      <c r="TZW1" s="173"/>
      <c r="TZX1" s="173"/>
      <c r="TZY1" s="173"/>
      <c r="TZZ1" s="173"/>
      <c r="UAA1" s="173"/>
      <c r="UAB1" s="173"/>
      <c r="UAC1" s="173"/>
      <c r="UAD1" s="173"/>
      <c r="UAE1" s="173"/>
      <c r="UAF1" s="173"/>
      <c r="UAG1" s="173"/>
      <c r="UAH1" s="173"/>
      <c r="UAI1" s="173"/>
      <c r="UAJ1" s="173"/>
      <c r="UAK1" s="173"/>
      <c r="UAL1" s="173"/>
      <c r="UAM1" s="173"/>
      <c r="UAN1" s="173"/>
      <c r="UAO1" s="173"/>
      <c r="UAP1" s="173"/>
      <c r="UAQ1" s="173"/>
      <c r="UAR1" s="173"/>
      <c r="UAS1" s="173"/>
      <c r="UAT1" s="173"/>
      <c r="UAU1" s="173"/>
      <c r="UAV1" s="173"/>
      <c r="UAW1" s="173"/>
      <c r="UAX1" s="173"/>
      <c r="UAY1" s="173"/>
      <c r="UAZ1" s="173"/>
      <c r="UBA1" s="173"/>
      <c r="UBB1" s="173"/>
      <c r="UBC1" s="173"/>
      <c r="UBD1" s="173"/>
      <c r="UBE1" s="173"/>
      <c r="UBF1" s="173"/>
      <c r="UBG1" s="173"/>
      <c r="UBH1" s="173"/>
      <c r="UBI1" s="173"/>
      <c r="UBJ1" s="173"/>
      <c r="UBK1" s="173"/>
      <c r="UBL1" s="173"/>
      <c r="UBM1" s="173"/>
      <c r="UBN1" s="173"/>
      <c r="UBO1" s="173"/>
      <c r="UBP1" s="173"/>
      <c r="UBQ1" s="173"/>
      <c r="UBR1" s="173"/>
      <c r="UBS1" s="173"/>
      <c r="UBT1" s="173"/>
      <c r="UBU1" s="173"/>
      <c r="UBV1" s="173"/>
      <c r="UBW1" s="173"/>
      <c r="UBX1" s="173"/>
      <c r="UBY1" s="173"/>
      <c r="UBZ1" s="173"/>
      <c r="UCA1" s="173"/>
      <c r="UCB1" s="173"/>
      <c r="UCC1" s="173"/>
      <c r="UCD1" s="173"/>
      <c r="UCE1" s="173"/>
      <c r="UCF1" s="173"/>
      <c r="UCG1" s="173"/>
      <c r="UCH1" s="173"/>
      <c r="UCI1" s="173"/>
      <c r="UCJ1" s="173"/>
      <c r="UCK1" s="173"/>
      <c r="UCL1" s="173"/>
      <c r="UCM1" s="173"/>
      <c r="UCN1" s="173"/>
      <c r="UCO1" s="173"/>
      <c r="UCP1" s="173"/>
      <c r="UCQ1" s="173"/>
      <c r="UCR1" s="173"/>
      <c r="UCS1" s="173"/>
      <c r="UCT1" s="173"/>
      <c r="UCU1" s="173"/>
      <c r="UCV1" s="173"/>
      <c r="UCW1" s="173"/>
      <c r="UCX1" s="173"/>
      <c r="UCY1" s="173"/>
      <c r="UCZ1" s="173"/>
      <c r="UDA1" s="173"/>
      <c r="UDB1" s="173"/>
      <c r="UDC1" s="173"/>
      <c r="UDD1" s="173"/>
      <c r="UDE1" s="173"/>
      <c r="UDF1" s="173"/>
      <c r="UDG1" s="173"/>
      <c r="UDH1" s="173"/>
      <c r="UDI1" s="173"/>
      <c r="UDJ1" s="173"/>
      <c r="UDK1" s="173"/>
      <c r="UDL1" s="173"/>
      <c r="UDM1" s="173"/>
      <c r="UDN1" s="173"/>
      <c r="UDO1" s="173"/>
      <c r="UDP1" s="173"/>
      <c r="UDQ1" s="173"/>
      <c r="UDR1" s="173"/>
      <c r="UDS1" s="173"/>
      <c r="UDT1" s="173"/>
      <c r="UDU1" s="173"/>
      <c r="UDV1" s="173"/>
      <c r="UDW1" s="173"/>
      <c r="UDX1" s="173"/>
      <c r="UDY1" s="173"/>
      <c r="UDZ1" s="173"/>
      <c r="UEA1" s="173"/>
      <c r="UEB1" s="173"/>
      <c r="UEC1" s="173"/>
      <c r="UED1" s="173"/>
      <c r="UEE1" s="173"/>
      <c r="UEF1" s="173"/>
      <c r="UEG1" s="173"/>
      <c r="UEH1" s="173"/>
      <c r="UEI1" s="173"/>
      <c r="UEJ1" s="173"/>
      <c r="UEK1" s="173"/>
      <c r="UEL1" s="173"/>
      <c r="UEM1" s="173"/>
      <c r="UEN1" s="173"/>
      <c r="UEO1" s="173"/>
      <c r="UEP1" s="173"/>
      <c r="UEQ1" s="173"/>
      <c r="UER1" s="173"/>
      <c r="UES1" s="173"/>
      <c r="UET1" s="173"/>
      <c r="UEU1" s="173"/>
      <c r="UEV1" s="173"/>
      <c r="UEW1" s="173"/>
      <c r="UEX1" s="173"/>
      <c r="UEY1" s="173"/>
      <c r="UEZ1" s="173"/>
      <c r="UFA1" s="173"/>
      <c r="UFB1" s="173"/>
      <c r="UFC1" s="173"/>
      <c r="UFD1" s="173"/>
      <c r="UFE1" s="173"/>
      <c r="UFF1" s="173"/>
      <c r="UFG1" s="173"/>
      <c r="UFH1" s="173"/>
      <c r="UFI1" s="173"/>
      <c r="UFJ1" s="173"/>
      <c r="UFK1" s="173"/>
      <c r="UFL1" s="173"/>
      <c r="UFM1" s="173"/>
      <c r="UFN1" s="173"/>
      <c r="UFO1" s="173"/>
      <c r="UFP1" s="173"/>
      <c r="UFQ1" s="173"/>
      <c r="UFR1" s="173"/>
      <c r="UFS1" s="173"/>
      <c r="UFT1" s="173"/>
      <c r="UFU1" s="173"/>
      <c r="UFV1" s="173"/>
      <c r="UFW1" s="173"/>
      <c r="UFX1" s="173"/>
      <c r="UFY1" s="173"/>
      <c r="UFZ1" s="173"/>
      <c r="UGA1" s="173"/>
      <c r="UGB1" s="173"/>
      <c r="UGC1" s="173"/>
      <c r="UGD1" s="173"/>
      <c r="UGE1" s="173"/>
      <c r="UGF1" s="173"/>
      <c r="UGG1" s="173"/>
      <c r="UGH1" s="173"/>
      <c r="UGI1" s="173"/>
      <c r="UGJ1" s="173"/>
      <c r="UGK1" s="173"/>
      <c r="UGL1" s="173"/>
      <c r="UGM1" s="173"/>
      <c r="UGN1" s="173"/>
      <c r="UGO1" s="173"/>
      <c r="UGP1" s="173"/>
      <c r="UGQ1" s="173"/>
      <c r="UGR1" s="173"/>
      <c r="UGS1" s="173"/>
      <c r="UGT1" s="173"/>
      <c r="UGU1" s="173"/>
      <c r="UGV1" s="173"/>
      <c r="UGW1" s="173"/>
      <c r="UGX1" s="173"/>
      <c r="UGY1" s="173"/>
      <c r="UGZ1" s="173"/>
      <c r="UHA1" s="173"/>
      <c r="UHB1" s="173"/>
      <c r="UHC1" s="173"/>
      <c r="UHD1" s="173"/>
      <c r="UHE1" s="173"/>
      <c r="UHF1" s="173"/>
      <c r="UHG1" s="173"/>
      <c r="UHH1" s="173"/>
      <c r="UHI1" s="173"/>
      <c r="UHJ1" s="173"/>
      <c r="UHK1" s="173"/>
      <c r="UHL1" s="173"/>
      <c r="UHM1" s="173"/>
      <c r="UHN1" s="173"/>
      <c r="UHO1" s="173"/>
      <c r="UHP1" s="173"/>
      <c r="UHQ1" s="173"/>
      <c r="UHR1" s="173"/>
      <c r="UHS1" s="173"/>
      <c r="UHT1" s="173"/>
      <c r="UHU1" s="173"/>
      <c r="UHV1" s="173"/>
      <c r="UHW1" s="173"/>
      <c r="UHX1" s="173"/>
      <c r="UHY1" s="173"/>
      <c r="UHZ1" s="173"/>
      <c r="UIA1" s="173"/>
      <c r="UIB1" s="173"/>
      <c r="UIC1" s="173"/>
      <c r="UID1" s="173"/>
      <c r="UIE1" s="173"/>
      <c r="UIF1" s="173"/>
      <c r="UIG1" s="173"/>
      <c r="UIH1" s="173"/>
      <c r="UII1" s="173"/>
      <c r="UIJ1" s="173"/>
      <c r="UIK1" s="173"/>
      <c r="UIL1" s="173"/>
      <c r="UIM1" s="173"/>
      <c r="UIN1" s="173"/>
      <c r="UIO1" s="173"/>
      <c r="UIP1" s="173"/>
      <c r="UIQ1" s="173"/>
      <c r="UIR1" s="173"/>
      <c r="UIS1" s="173"/>
      <c r="UIT1" s="173"/>
      <c r="UIU1" s="173"/>
      <c r="UIV1" s="173"/>
      <c r="UIW1" s="173"/>
      <c r="UIX1" s="173"/>
      <c r="UIY1" s="173"/>
      <c r="UIZ1" s="173"/>
      <c r="UJA1" s="173"/>
      <c r="UJB1" s="173"/>
      <c r="UJC1" s="173"/>
      <c r="UJD1" s="173"/>
      <c r="UJE1" s="173"/>
      <c r="UJF1" s="173"/>
      <c r="UJG1" s="173"/>
      <c r="UJH1" s="173"/>
      <c r="UJI1" s="173"/>
      <c r="UJJ1" s="173"/>
      <c r="UJK1" s="173"/>
      <c r="UJL1" s="173"/>
      <c r="UJM1" s="173"/>
      <c r="UJN1" s="173"/>
      <c r="UJO1" s="173"/>
      <c r="UJP1" s="173"/>
      <c r="UJQ1" s="173"/>
      <c r="UJR1" s="173"/>
      <c r="UJS1" s="173"/>
      <c r="UJT1" s="173"/>
      <c r="UJU1" s="173"/>
      <c r="UJV1" s="173"/>
      <c r="UJW1" s="173"/>
      <c r="UJX1" s="173"/>
      <c r="UJY1" s="173"/>
      <c r="UJZ1" s="173"/>
      <c r="UKA1" s="173"/>
      <c r="UKB1" s="173"/>
      <c r="UKC1" s="173"/>
      <c r="UKD1" s="173"/>
      <c r="UKE1" s="173"/>
      <c r="UKF1" s="173"/>
      <c r="UKG1" s="173"/>
      <c r="UKH1" s="173"/>
      <c r="UKI1" s="173"/>
      <c r="UKJ1" s="173"/>
      <c r="UKK1" s="173"/>
      <c r="UKL1" s="173"/>
      <c r="UKM1" s="173"/>
      <c r="UKN1" s="173"/>
      <c r="UKO1" s="173"/>
      <c r="UKP1" s="173"/>
      <c r="UKQ1" s="173"/>
      <c r="UKR1" s="173"/>
      <c r="UKS1" s="173"/>
      <c r="UKT1" s="173"/>
      <c r="UKU1" s="173"/>
      <c r="UKV1" s="173"/>
      <c r="UKW1" s="173"/>
      <c r="UKX1" s="173"/>
      <c r="UKY1" s="173"/>
      <c r="UKZ1" s="173"/>
      <c r="ULA1" s="173"/>
      <c r="ULB1" s="173"/>
      <c r="ULC1" s="173"/>
      <c r="ULD1" s="173"/>
      <c r="ULE1" s="173"/>
      <c r="ULF1" s="173"/>
      <c r="ULG1" s="173"/>
      <c r="ULH1" s="173"/>
      <c r="ULI1" s="173"/>
      <c r="ULJ1" s="173"/>
      <c r="ULK1" s="173"/>
      <c r="ULL1" s="173"/>
      <c r="ULM1" s="173"/>
      <c r="ULN1" s="173"/>
      <c r="ULO1" s="173"/>
      <c r="ULP1" s="173"/>
      <c r="ULQ1" s="173"/>
      <c r="ULR1" s="173"/>
      <c r="ULS1" s="173"/>
      <c r="ULT1" s="173"/>
      <c r="ULU1" s="173"/>
      <c r="ULV1" s="173"/>
      <c r="ULW1" s="173"/>
      <c r="ULX1" s="173"/>
      <c r="ULY1" s="173"/>
      <c r="ULZ1" s="173"/>
      <c r="UMA1" s="173"/>
      <c r="UMB1" s="173"/>
      <c r="UMC1" s="173"/>
      <c r="UMD1" s="173"/>
      <c r="UME1" s="173"/>
      <c r="UMF1" s="173"/>
      <c r="UMG1" s="173"/>
      <c r="UMH1" s="173"/>
      <c r="UMI1" s="173"/>
      <c r="UMJ1" s="173"/>
      <c r="UMK1" s="173"/>
      <c r="UML1" s="173"/>
      <c r="UMM1" s="173"/>
      <c r="UMN1" s="173"/>
      <c r="UMO1" s="173"/>
      <c r="UMP1" s="173"/>
      <c r="UMQ1" s="173"/>
      <c r="UMR1" s="173"/>
      <c r="UMS1" s="173"/>
      <c r="UMT1" s="173"/>
      <c r="UMU1" s="173"/>
      <c r="UMV1" s="173"/>
      <c r="UMW1" s="173"/>
      <c r="UMX1" s="173"/>
      <c r="UMY1" s="173"/>
      <c r="UMZ1" s="173"/>
      <c r="UNA1" s="173"/>
      <c r="UNB1" s="173"/>
      <c r="UNC1" s="173"/>
      <c r="UND1" s="173"/>
      <c r="UNE1" s="173"/>
      <c r="UNF1" s="173"/>
      <c r="UNG1" s="173"/>
      <c r="UNH1" s="173"/>
      <c r="UNI1" s="173"/>
      <c r="UNJ1" s="173"/>
      <c r="UNK1" s="173"/>
      <c r="UNL1" s="173"/>
      <c r="UNM1" s="173"/>
      <c r="UNN1" s="173"/>
      <c r="UNO1" s="173"/>
      <c r="UNP1" s="173"/>
      <c r="UNQ1" s="173"/>
      <c r="UNR1" s="173"/>
      <c r="UNS1" s="173"/>
      <c r="UNT1" s="173"/>
      <c r="UNU1" s="173"/>
      <c r="UNV1" s="173"/>
      <c r="UNW1" s="173"/>
      <c r="UNX1" s="173"/>
      <c r="UNY1" s="173"/>
      <c r="UNZ1" s="173"/>
      <c r="UOA1" s="173"/>
      <c r="UOB1" s="173"/>
      <c r="UOC1" s="173"/>
      <c r="UOD1" s="173"/>
      <c r="UOE1" s="173"/>
      <c r="UOF1" s="173"/>
      <c r="UOG1" s="173"/>
      <c r="UOH1" s="173"/>
      <c r="UOI1" s="173"/>
      <c r="UOJ1" s="173"/>
      <c r="UOK1" s="173"/>
      <c r="UOL1" s="173"/>
      <c r="UOM1" s="173"/>
      <c r="UON1" s="173"/>
      <c r="UOO1" s="173"/>
      <c r="UOP1" s="173"/>
      <c r="UOQ1" s="173"/>
      <c r="UOR1" s="173"/>
      <c r="UOS1" s="173"/>
      <c r="UOT1" s="173"/>
      <c r="UOU1" s="173"/>
      <c r="UOV1" s="173"/>
      <c r="UOW1" s="173"/>
      <c r="UOX1" s="173"/>
      <c r="UOY1" s="173"/>
      <c r="UOZ1" s="173"/>
      <c r="UPA1" s="173"/>
      <c r="UPB1" s="173"/>
      <c r="UPC1" s="173"/>
      <c r="UPD1" s="173"/>
      <c r="UPE1" s="173"/>
      <c r="UPF1" s="173"/>
      <c r="UPG1" s="173"/>
      <c r="UPH1" s="173"/>
      <c r="UPI1" s="173"/>
      <c r="UPJ1" s="173"/>
      <c r="UPK1" s="173"/>
      <c r="UPL1" s="173"/>
      <c r="UPM1" s="173"/>
      <c r="UPN1" s="173"/>
      <c r="UPO1" s="173"/>
      <c r="UPP1" s="173"/>
      <c r="UPQ1" s="173"/>
      <c r="UPR1" s="173"/>
      <c r="UPS1" s="173"/>
      <c r="UPT1" s="173"/>
      <c r="UPU1" s="173"/>
      <c r="UPV1" s="173"/>
      <c r="UPW1" s="173"/>
      <c r="UPX1" s="173"/>
      <c r="UPY1" s="173"/>
      <c r="UPZ1" s="173"/>
      <c r="UQA1" s="173"/>
      <c r="UQB1" s="173"/>
      <c r="UQC1" s="173"/>
      <c r="UQD1" s="173"/>
      <c r="UQE1" s="173"/>
      <c r="UQF1" s="173"/>
      <c r="UQG1" s="173"/>
      <c r="UQH1" s="173"/>
      <c r="UQI1" s="173"/>
      <c r="UQJ1" s="173"/>
      <c r="UQK1" s="173"/>
      <c r="UQL1" s="173"/>
      <c r="UQM1" s="173"/>
      <c r="UQN1" s="173"/>
      <c r="UQO1" s="173"/>
      <c r="UQP1" s="173"/>
      <c r="UQQ1" s="173"/>
      <c r="UQR1" s="173"/>
      <c r="UQS1" s="173"/>
      <c r="UQT1" s="173"/>
      <c r="UQU1" s="173"/>
      <c r="UQV1" s="173"/>
      <c r="UQW1" s="173"/>
      <c r="UQX1" s="173"/>
      <c r="UQY1" s="173"/>
      <c r="UQZ1" s="173"/>
      <c r="URA1" s="173"/>
      <c r="URB1" s="173"/>
      <c r="URC1" s="173"/>
      <c r="URD1" s="173"/>
      <c r="URE1" s="173"/>
      <c r="URF1" s="173"/>
      <c r="URG1" s="173"/>
      <c r="URH1" s="173"/>
      <c r="URI1" s="173"/>
      <c r="URJ1" s="173"/>
      <c r="URK1" s="173"/>
      <c r="URL1" s="173"/>
      <c r="URM1" s="173"/>
      <c r="URN1" s="173"/>
      <c r="URO1" s="173"/>
      <c r="URP1" s="173"/>
      <c r="URQ1" s="173"/>
      <c r="URR1" s="173"/>
      <c r="URS1" s="173"/>
      <c r="URT1" s="173"/>
      <c r="URU1" s="173"/>
      <c r="URV1" s="173"/>
      <c r="URW1" s="173"/>
      <c r="URX1" s="173"/>
      <c r="URY1" s="173"/>
      <c r="URZ1" s="173"/>
      <c r="USA1" s="173"/>
      <c r="USB1" s="173"/>
      <c r="USC1" s="173"/>
      <c r="USD1" s="173"/>
      <c r="USE1" s="173"/>
      <c r="USF1" s="173"/>
      <c r="USG1" s="173"/>
      <c r="USH1" s="173"/>
      <c r="USI1" s="173"/>
      <c r="USJ1" s="173"/>
      <c r="USK1" s="173"/>
      <c r="USL1" s="173"/>
      <c r="USM1" s="173"/>
      <c r="USN1" s="173"/>
      <c r="USO1" s="173"/>
      <c r="USP1" s="173"/>
      <c r="USQ1" s="173"/>
      <c r="USR1" s="173"/>
      <c r="USS1" s="173"/>
      <c r="UST1" s="173"/>
      <c r="USU1" s="173"/>
      <c r="USV1" s="173"/>
      <c r="USW1" s="173"/>
      <c r="USX1" s="173"/>
      <c r="USY1" s="173"/>
      <c r="USZ1" s="173"/>
      <c r="UTA1" s="173"/>
      <c r="UTB1" s="173"/>
      <c r="UTC1" s="173"/>
      <c r="UTD1" s="173"/>
      <c r="UTE1" s="173"/>
      <c r="UTF1" s="173"/>
      <c r="UTG1" s="173"/>
      <c r="UTH1" s="173"/>
      <c r="UTI1" s="173"/>
      <c r="UTJ1" s="173"/>
      <c r="UTK1" s="173"/>
      <c r="UTL1" s="173"/>
      <c r="UTM1" s="173"/>
      <c r="UTN1" s="173"/>
      <c r="UTO1" s="173"/>
      <c r="UTP1" s="173"/>
      <c r="UTQ1" s="173"/>
      <c r="UTR1" s="173"/>
      <c r="UTS1" s="173"/>
      <c r="UTT1" s="173"/>
      <c r="UTU1" s="173"/>
      <c r="UTV1" s="173"/>
      <c r="UTW1" s="173"/>
      <c r="UTX1" s="173"/>
      <c r="UTY1" s="173"/>
      <c r="UTZ1" s="173"/>
      <c r="UUA1" s="173"/>
      <c r="UUB1" s="173"/>
      <c r="UUC1" s="173"/>
      <c r="UUD1" s="173"/>
      <c r="UUE1" s="173"/>
      <c r="UUF1" s="173"/>
      <c r="UUG1" s="173"/>
      <c r="UUH1" s="173"/>
      <c r="UUI1" s="173"/>
      <c r="UUJ1" s="173"/>
      <c r="UUK1" s="173"/>
      <c r="UUL1" s="173"/>
      <c r="UUM1" s="173"/>
      <c r="UUN1" s="173"/>
      <c r="UUO1" s="173"/>
      <c r="UUP1" s="173"/>
      <c r="UUQ1" s="173"/>
      <c r="UUR1" s="173"/>
      <c r="UUS1" s="173"/>
      <c r="UUT1" s="173"/>
      <c r="UUU1" s="173"/>
      <c r="UUV1" s="173"/>
      <c r="UUW1" s="173"/>
      <c r="UUX1" s="173"/>
      <c r="UUY1" s="173"/>
      <c r="UUZ1" s="173"/>
      <c r="UVA1" s="173"/>
      <c r="UVB1" s="173"/>
      <c r="UVC1" s="173"/>
      <c r="UVD1" s="173"/>
      <c r="UVE1" s="173"/>
      <c r="UVF1" s="173"/>
      <c r="UVG1" s="173"/>
      <c r="UVH1" s="173"/>
      <c r="UVI1" s="173"/>
      <c r="UVJ1" s="173"/>
      <c r="UVK1" s="173"/>
      <c r="UVL1" s="173"/>
      <c r="UVM1" s="173"/>
      <c r="UVN1" s="173"/>
      <c r="UVO1" s="173"/>
      <c r="UVP1" s="173"/>
      <c r="UVQ1" s="173"/>
      <c r="UVR1" s="173"/>
      <c r="UVS1" s="173"/>
      <c r="UVT1" s="173"/>
      <c r="UVU1" s="173"/>
      <c r="UVV1" s="173"/>
      <c r="UVW1" s="173"/>
      <c r="UVX1" s="173"/>
      <c r="UVY1" s="173"/>
      <c r="UVZ1" s="173"/>
      <c r="UWA1" s="173"/>
      <c r="UWB1" s="173"/>
      <c r="UWC1" s="173"/>
      <c r="UWD1" s="173"/>
      <c r="UWE1" s="173"/>
      <c r="UWF1" s="173"/>
      <c r="UWG1" s="173"/>
      <c r="UWH1" s="173"/>
      <c r="UWI1" s="173"/>
      <c r="UWJ1" s="173"/>
      <c r="UWK1" s="173"/>
      <c r="UWL1" s="173"/>
      <c r="UWM1" s="173"/>
      <c r="UWN1" s="173"/>
      <c r="UWO1" s="173"/>
      <c r="UWP1" s="173"/>
      <c r="UWQ1" s="173"/>
      <c r="UWR1" s="173"/>
      <c r="UWS1" s="173"/>
      <c r="UWT1" s="173"/>
      <c r="UWU1" s="173"/>
      <c r="UWV1" s="173"/>
      <c r="UWW1" s="173"/>
      <c r="UWX1" s="173"/>
      <c r="UWY1" s="173"/>
      <c r="UWZ1" s="173"/>
      <c r="UXA1" s="173"/>
      <c r="UXB1" s="173"/>
      <c r="UXC1" s="173"/>
      <c r="UXD1" s="173"/>
      <c r="UXE1" s="173"/>
      <c r="UXF1" s="173"/>
      <c r="UXG1" s="173"/>
      <c r="UXH1" s="173"/>
      <c r="UXI1" s="173"/>
      <c r="UXJ1" s="173"/>
      <c r="UXK1" s="173"/>
      <c r="UXL1" s="173"/>
      <c r="UXM1" s="173"/>
      <c r="UXN1" s="173"/>
      <c r="UXO1" s="173"/>
      <c r="UXP1" s="173"/>
      <c r="UXQ1" s="173"/>
      <c r="UXR1" s="173"/>
      <c r="UXS1" s="173"/>
      <c r="UXT1" s="173"/>
      <c r="UXU1" s="173"/>
      <c r="UXV1" s="173"/>
      <c r="UXW1" s="173"/>
      <c r="UXX1" s="173"/>
      <c r="UXY1" s="173"/>
      <c r="UXZ1" s="173"/>
      <c r="UYA1" s="173"/>
      <c r="UYB1" s="173"/>
      <c r="UYC1" s="173"/>
      <c r="UYD1" s="173"/>
      <c r="UYE1" s="173"/>
      <c r="UYF1" s="173"/>
      <c r="UYG1" s="173"/>
      <c r="UYH1" s="173"/>
      <c r="UYI1" s="173"/>
      <c r="UYJ1" s="173"/>
      <c r="UYK1" s="173"/>
      <c r="UYL1" s="173"/>
      <c r="UYM1" s="173"/>
      <c r="UYN1" s="173"/>
      <c r="UYO1" s="173"/>
      <c r="UYP1" s="173"/>
      <c r="UYQ1" s="173"/>
      <c r="UYR1" s="173"/>
      <c r="UYS1" s="173"/>
      <c r="UYT1" s="173"/>
      <c r="UYU1" s="173"/>
      <c r="UYV1" s="173"/>
      <c r="UYW1" s="173"/>
      <c r="UYX1" s="173"/>
      <c r="UYY1" s="173"/>
      <c r="UYZ1" s="173"/>
      <c r="UZA1" s="173"/>
      <c r="UZB1" s="173"/>
      <c r="UZC1" s="173"/>
      <c r="UZD1" s="173"/>
      <c r="UZE1" s="173"/>
      <c r="UZF1" s="173"/>
      <c r="UZG1" s="173"/>
      <c r="UZH1" s="173"/>
      <c r="UZI1" s="173"/>
      <c r="UZJ1" s="173"/>
      <c r="UZK1" s="173"/>
      <c r="UZL1" s="173"/>
      <c r="UZM1" s="173"/>
      <c r="UZN1" s="173"/>
      <c r="UZO1" s="173"/>
      <c r="UZP1" s="173"/>
      <c r="UZQ1" s="173"/>
      <c r="UZR1" s="173"/>
      <c r="UZS1" s="173"/>
      <c r="UZT1" s="173"/>
      <c r="UZU1" s="173"/>
      <c r="UZV1" s="173"/>
      <c r="UZW1" s="173"/>
      <c r="UZX1" s="173"/>
      <c r="UZY1" s="173"/>
      <c r="UZZ1" s="173"/>
      <c r="VAA1" s="173"/>
      <c r="VAB1" s="173"/>
      <c r="VAC1" s="173"/>
      <c r="VAD1" s="173"/>
      <c r="VAE1" s="173"/>
      <c r="VAF1" s="173"/>
      <c r="VAG1" s="173"/>
      <c r="VAH1" s="173"/>
      <c r="VAI1" s="173"/>
      <c r="VAJ1" s="173"/>
      <c r="VAK1" s="173"/>
      <c r="VAL1" s="173"/>
      <c r="VAM1" s="173"/>
      <c r="VAN1" s="173"/>
      <c r="VAO1" s="173"/>
      <c r="VAP1" s="173"/>
      <c r="VAQ1" s="173"/>
      <c r="VAR1" s="173"/>
      <c r="VAS1" s="173"/>
      <c r="VAT1" s="173"/>
      <c r="VAU1" s="173"/>
      <c r="VAV1" s="173"/>
      <c r="VAW1" s="173"/>
      <c r="VAX1" s="173"/>
      <c r="VAY1" s="173"/>
      <c r="VAZ1" s="173"/>
      <c r="VBA1" s="173"/>
      <c r="VBB1" s="173"/>
      <c r="VBC1" s="173"/>
      <c r="VBD1" s="173"/>
      <c r="VBE1" s="173"/>
      <c r="VBF1" s="173"/>
      <c r="VBG1" s="173"/>
      <c r="VBH1" s="173"/>
      <c r="VBI1" s="173"/>
      <c r="VBJ1" s="173"/>
      <c r="VBK1" s="173"/>
      <c r="VBL1" s="173"/>
      <c r="VBM1" s="173"/>
      <c r="VBN1" s="173"/>
      <c r="VBO1" s="173"/>
      <c r="VBP1" s="173"/>
      <c r="VBQ1" s="173"/>
      <c r="VBR1" s="173"/>
      <c r="VBS1" s="173"/>
      <c r="VBT1" s="173"/>
      <c r="VBU1" s="173"/>
      <c r="VBV1" s="173"/>
      <c r="VBW1" s="173"/>
      <c r="VBX1" s="173"/>
      <c r="VBY1" s="173"/>
      <c r="VBZ1" s="173"/>
      <c r="VCA1" s="173"/>
      <c r="VCB1" s="173"/>
      <c r="VCC1" s="173"/>
      <c r="VCD1" s="173"/>
      <c r="VCE1" s="173"/>
      <c r="VCF1" s="173"/>
      <c r="VCG1" s="173"/>
      <c r="VCH1" s="173"/>
      <c r="VCI1" s="173"/>
      <c r="VCJ1" s="173"/>
      <c r="VCK1" s="173"/>
      <c r="VCL1" s="173"/>
      <c r="VCM1" s="173"/>
      <c r="VCN1" s="173"/>
      <c r="VCO1" s="173"/>
      <c r="VCP1" s="173"/>
      <c r="VCQ1" s="173"/>
      <c r="VCR1" s="173"/>
      <c r="VCS1" s="173"/>
      <c r="VCT1" s="173"/>
      <c r="VCU1" s="173"/>
      <c r="VCV1" s="173"/>
      <c r="VCW1" s="173"/>
      <c r="VCX1" s="173"/>
      <c r="VCY1" s="173"/>
      <c r="VCZ1" s="173"/>
      <c r="VDA1" s="173"/>
      <c r="VDB1" s="173"/>
      <c r="VDC1" s="173"/>
      <c r="VDD1" s="173"/>
      <c r="VDE1" s="173"/>
      <c r="VDF1" s="173"/>
      <c r="VDG1" s="173"/>
      <c r="VDH1" s="173"/>
      <c r="VDI1" s="173"/>
      <c r="VDJ1" s="173"/>
      <c r="VDK1" s="173"/>
      <c r="VDL1" s="173"/>
      <c r="VDM1" s="173"/>
      <c r="VDN1" s="173"/>
      <c r="VDO1" s="173"/>
      <c r="VDP1" s="173"/>
      <c r="VDQ1" s="173"/>
      <c r="VDR1" s="173"/>
      <c r="VDS1" s="173"/>
      <c r="VDT1" s="173"/>
      <c r="VDU1" s="173"/>
      <c r="VDV1" s="173"/>
      <c r="VDW1" s="173"/>
      <c r="VDX1" s="173"/>
      <c r="VDY1" s="173"/>
      <c r="VDZ1" s="173"/>
      <c r="VEA1" s="173"/>
      <c r="VEB1" s="173"/>
      <c r="VEC1" s="173"/>
      <c r="VED1" s="173"/>
      <c r="VEE1" s="173"/>
      <c r="VEF1" s="173"/>
      <c r="VEG1" s="173"/>
      <c r="VEH1" s="173"/>
      <c r="VEI1" s="173"/>
      <c r="VEJ1" s="173"/>
      <c r="VEK1" s="173"/>
      <c r="VEL1" s="173"/>
      <c r="VEM1" s="173"/>
      <c r="VEN1" s="173"/>
      <c r="VEO1" s="173"/>
      <c r="VEP1" s="173"/>
      <c r="VEQ1" s="173"/>
      <c r="VER1" s="173"/>
      <c r="VES1" s="173"/>
      <c r="VET1" s="173"/>
      <c r="VEU1" s="173"/>
      <c r="VEV1" s="173"/>
      <c r="VEW1" s="173"/>
      <c r="VEX1" s="173"/>
      <c r="VEY1" s="173"/>
      <c r="VEZ1" s="173"/>
      <c r="VFA1" s="173"/>
      <c r="VFB1" s="173"/>
      <c r="VFC1" s="173"/>
      <c r="VFD1" s="173"/>
      <c r="VFE1" s="173"/>
      <c r="VFF1" s="173"/>
      <c r="VFG1" s="173"/>
      <c r="VFH1" s="173"/>
      <c r="VFI1" s="173"/>
      <c r="VFJ1" s="173"/>
      <c r="VFK1" s="173"/>
      <c r="VFL1" s="173"/>
      <c r="VFM1" s="173"/>
      <c r="VFN1" s="173"/>
      <c r="VFO1" s="173"/>
      <c r="VFP1" s="173"/>
      <c r="VFQ1" s="173"/>
      <c r="VFR1" s="173"/>
      <c r="VFS1" s="173"/>
      <c r="VFT1" s="173"/>
      <c r="VFU1" s="173"/>
      <c r="VFV1" s="173"/>
      <c r="VFW1" s="173"/>
      <c r="VFX1" s="173"/>
      <c r="VFY1" s="173"/>
      <c r="VFZ1" s="173"/>
      <c r="VGA1" s="173"/>
      <c r="VGB1" s="173"/>
      <c r="VGC1" s="173"/>
      <c r="VGD1" s="173"/>
      <c r="VGE1" s="173"/>
      <c r="VGF1" s="173"/>
      <c r="VGG1" s="173"/>
      <c r="VGH1" s="173"/>
      <c r="VGI1" s="173"/>
      <c r="VGJ1" s="173"/>
      <c r="VGK1" s="173"/>
      <c r="VGL1" s="173"/>
      <c r="VGM1" s="173"/>
      <c r="VGN1" s="173"/>
      <c r="VGO1" s="173"/>
      <c r="VGP1" s="173"/>
      <c r="VGQ1" s="173"/>
      <c r="VGR1" s="173"/>
      <c r="VGS1" s="173"/>
      <c r="VGT1" s="173"/>
      <c r="VGU1" s="173"/>
      <c r="VGV1" s="173"/>
      <c r="VGW1" s="173"/>
      <c r="VGX1" s="173"/>
      <c r="VGY1" s="173"/>
      <c r="VGZ1" s="173"/>
      <c r="VHA1" s="173"/>
      <c r="VHB1" s="173"/>
      <c r="VHC1" s="173"/>
      <c r="VHD1" s="173"/>
      <c r="VHE1" s="173"/>
      <c r="VHF1" s="173"/>
      <c r="VHG1" s="173"/>
      <c r="VHH1" s="173"/>
      <c r="VHI1" s="173"/>
      <c r="VHJ1" s="173"/>
      <c r="VHK1" s="173"/>
      <c r="VHL1" s="173"/>
      <c r="VHM1" s="173"/>
      <c r="VHN1" s="173"/>
      <c r="VHO1" s="173"/>
      <c r="VHP1" s="173"/>
      <c r="VHQ1" s="173"/>
      <c r="VHR1" s="173"/>
      <c r="VHS1" s="173"/>
      <c r="VHT1" s="173"/>
      <c r="VHU1" s="173"/>
      <c r="VHV1" s="173"/>
      <c r="VHW1" s="173"/>
      <c r="VHX1" s="173"/>
      <c r="VHY1" s="173"/>
      <c r="VHZ1" s="173"/>
      <c r="VIA1" s="173"/>
      <c r="VIB1" s="173"/>
      <c r="VIC1" s="173"/>
      <c r="VID1" s="173"/>
      <c r="VIE1" s="173"/>
      <c r="VIF1" s="173"/>
      <c r="VIG1" s="173"/>
      <c r="VIH1" s="173"/>
      <c r="VII1" s="173"/>
      <c r="VIJ1" s="173"/>
      <c r="VIK1" s="173"/>
      <c r="VIL1" s="173"/>
      <c r="VIM1" s="173"/>
      <c r="VIN1" s="173"/>
      <c r="VIO1" s="173"/>
      <c r="VIP1" s="173"/>
      <c r="VIQ1" s="173"/>
      <c r="VIR1" s="173"/>
      <c r="VIS1" s="173"/>
      <c r="VIT1" s="173"/>
      <c r="VIU1" s="173"/>
      <c r="VIV1" s="173"/>
      <c r="VIW1" s="173"/>
      <c r="VIX1" s="173"/>
      <c r="VIY1" s="173"/>
      <c r="VIZ1" s="173"/>
      <c r="VJA1" s="173"/>
      <c r="VJB1" s="173"/>
      <c r="VJC1" s="173"/>
      <c r="VJD1" s="173"/>
      <c r="VJE1" s="173"/>
      <c r="VJF1" s="173"/>
      <c r="VJG1" s="173"/>
      <c r="VJH1" s="173"/>
      <c r="VJI1" s="173"/>
      <c r="VJJ1" s="173"/>
      <c r="VJK1" s="173"/>
      <c r="VJL1" s="173"/>
      <c r="VJM1" s="173"/>
      <c r="VJN1" s="173"/>
      <c r="VJO1" s="173"/>
      <c r="VJP1" s="173"/>
      <c r="VJQ1" s="173"/>
      <c r="VJR1" s="173"/>
      <c r="VJS1" s="173"/>
      <c r="VJT1" s="173"/>
      <c r="VJU1" s="173"/>
      <c r="VJV1" s="173"/>
      <c r="VJW1" s="173"/>
      <c r="VJX1" s="173"/>
      <c r="VJY1" s="173"/>
      <c r="VJZ1" s="173"/>
      <c r="VKA1" s="173"/>
      <c r="VKB1" s="173"/>
      <c r="VKC1" s="173"/>
      <c r="VKD1" s="173"/>
      <c r="VKE1" s="173"/>
      <c r="VKF1" s="173"/>
      <c r="VKG1" s="173"/>
      <c r="VKH1" s="173"/>
      <c r="VKI1" s="173"/>
      <c r="VKJ1" s="173"/>
      <c r="VKK1" s="173"/>
      <c r="VKL1" s="173"/>
      <c r="VKM1" s="173"/>
      <c r="VKN1" s="173"/>
      <c r="VKO1" s="173"/>
      <c r="VKP1" s="173"/>
      <c r="VKQ1" s="173"/>
      <c r="VKR1" s="173"/>
      <c r="VKS1" s="173"/>
      <c r="VKT1" s="173"/>
      <c r="VKU1" s="173"/>
      <c r="VKV1" s="173"/>
      <c r="VKW1" s="173"/>
      <c r="VKX1" s="173"/>
      <c r="VKY1" s="173"/>
      <c r="VKZ1" s="173"/>
      <c r="VLA1" s="173"/>
      <c r="VLB1" s="173"/>
      <c r="VLC1" s="173"/>
      <c r="VLD1" s="173"/>
      <c r="VLE1" s="173"/>
      <c r="VLF1" s="173"/>
      <c r="VLG1" s="173"/>
      <c r="VLH1" s="173"/>
      <c r="VLI1" s="173"/>
      <c r="VLJ1" s="173"/>
      <c r="VLK1" s="173"/>
      <c r="VLL1" s="173"/>
      <c r="VLM1" s="173"/>
      <c r="VLN1" s="173"/>
      <c r="VLO1" s="173"/>
      <c r="VLP1" s="173"/>
      <c r="VLQ1" s="173"/>
      <c r="VLR1" s="173"/>
      <c r="VLS1" s="173"/>
      <c r="VLT1" s="173"/>
      <c r="VLU1" s="173"/>
      <c r="VLV1" s="173"/>
      <c r="VLW1" s="173"/>
      <c r="VLX1" s="173"/>
      <c r="VLY1" s="173"/>
      <c r="VLZ1" s="173"/>
      <c r="VMA1" s="173"/>
      <c r="VMB1" s="173"/>
      <c r="VMC1" s="173"/>
      <c r="VMD1" s="173"/>
      <c r="VME1" s="173"/>
      <c r="VMF1" s="173"/>
      <c r="VMG1" s="173"/>
      <c r="VMH1" s="173"/>
      <c r="VMI1" s="173"/>
      <c r="VMJ1" s="173"/>
      <c r="VMK1" s="173"/>
      <c r="VML1" s="173"/>
      <c r="VMM1" s="173"/>
      <c r="VMN1" s="173"/>
      <c r="VMO1" s="173"/>
      <c r="VMP1" s="173"/>
      <c r="VMQ1" s="173"/>
      <c r="VMR1" s="173"/>
      <c r="VMS1" s="173"/>
      <c r="VMT1" s="173"/>
      <c r="VMU1" s="173"/>
      <c r="VMV1" s="173"/>
      <c r="VMW1" s="173"/>
      <c r="VMX1" s="173"/>
      <c r="VMY1" s="173"/>
      <c r="VMZ1" s="173"/>
      <c r="VNA1" s="173"/>
      <c r="VNB1" s="173"/>
      <c r="VNC1" s="173"/>
      <c r="VND1" s="173"/>
      <c r="VNE1" s="173"/>
      <c r="VNF1" s="173"/>
      <c r="VNG1" s="173"/>
      <c r="VNH1" s="173"/>
      <c r="VNI1" s="173"/>
      <c r="VNJ1" s="173"/>
      <c r="VNK1" s="173"/>
      <c r="VNL1" s="173"/>
      <c r="VNM1" s="173"/>
      <c r="VNN1" s="173"/>
      <c r="VNO1" s="173"/>
      <c r="VNP1" s="173"/>
      <c r="VNQ1" s="173"/>
      <c r="VNR1" s="173"/>
      <c r="VNS1" s="173"/>
      <c r="VNT1" s="173"/>
      <c r="VNU1" s="173"/>
      <c r="VNV1" s="173"/>
      <c r="VNW1" s="173"/>
      <c r="VNX1" s="173"/>
      <c r="VNY1" s="173"/>
      <c r="VNZ1" s="173"/>
      <c r="VOA1" s="173"/>
      <c r="VOB1" s="173"/>
      <c r="VOC1" s="173"/>
      <c r="VOD1" s="173"/>
      <c r="VOE1" s="173"/>
      <c r="VOF1" s="173"/>
      <c r="VOG1" s="173"/>
      <c r="VOH1" s="173"/>
      <c r="VOI1" s="173"/>
      <c r="VOJ1" s="173"/>
      <c r="VOK1" s="173"/>
      <c r="VOL1" s="173"/>
      <c r="VOM1" s="173"/>
      <c r="VON1" s="173"/>
      <c r="VOO1" s="173"/>
      <c r="VOP1" s="173"/>
      <c r="VOQ1" s="173"/>
      <c r="VOR1" s="173"/>
      <c r="VOS1" s="173"/>
      <c r="VOT1" s="173"/>
      <c r="VOU1" s="173"/>
      <c r="VOV1" s="173"/>
      <c r="VOW1" s="173"/>
      <c r="VOX1" s="173"/>
      <c r="VOY1" s="173"/>
      <c r="VOZ1" s="173"/>
      <c r="VPA1" s="173"/>
      <c r="VPB1" s="173"/>
      <c r="VPC1" s="173"/>
      <c r="VPD1" s="173"/>
      <c r="VPE1" s="173"/>
      <c r="VPF1" s="173"/>
      <c r="VPG1" s="173"/>
      <c r="VPH1" s="173"/>
      <c r="VPI1" s="173"/>
      <c r="VPJ1" s="173"/>
      <c r="VPK1" s="173"/>
      <c r="VPL1" s="173"/>
      <c r="VPM1" s="173"/>
      <c r="VPN1" s="173"/>
      <c r="VPO1" s="173"/>
      <c r="VPP1" s="173"/>
      <c r="VPQ1" s="173"/>
      <c r="VPR1" s="173"/>
      <c r="VPS1" s="173"/>
      <c r="VPT1" s="173"/>
      <c r="VPU1" s="173"/>
      <c r="VPV1" s="173"/>
      <c r="VPW1" s="173"/>
      <c r="VPX1" s="173"/>
      <c r="VPY1" s="173"/>
      <c r="VPZ1" s="173"/>
      <c r="VQA1" s="173"/>
      <c r="VQB1" s="173"/>
      <c r="VQC1" s="173"/>
      <c r="VQD1" s="173"/>
      <c r="VQE1" s="173"/>
      <c r="VQF1" s="173"/>
      <c r="VQG1" s="173"/>
      <c r="VQH1" s="173"/>
      <c r="VQI1" s="173"/>
      <c r="VQJ1" s="173"/>
      <c r="VQK1" s="173"/>
      <c r="VQL1" s="173"/>
      <c r="VQM1" s="173"/>
      <c r="VQN1" s="173"/>
      <c r="VQO1" s="173"/>
      <c r="VQP1" s="173"/>
      <c r="VQQ1" s="173"/>
      <c r="VQR1" s="173"/>
      <c r="VQS1" s="173"/>
      <c r="VQT1" s="173"/>
      <c r="VQU1" s="173"/>
      <c r="VQV1" s="173"/>
      <c r="VQW1" s="173"/>
      <c r="VQX1" s="173"/>
      <c r="VQY1" s="173"/>
      <c r="VQZ1" s="173"/>
      <c r="VRA1" s="173"/>
      <c r="VRB1" s="173"/>
      <c r="VRC1" s="173"/>
      <c r="VRD1" s="173"/>
      <c r="VRE1" s="173"/>
      <c r="VRF1" s="173"/>
      <c r="VRG1" s="173"/>
      <c r="VRH1" s="173"/>
      <c r="VRI1" s="173"/>
      <c r="VRJ1" s="173"/>
      <c r="VRK1" s="173"/>
      <c r="VRL1" s="173"/>
      <c r="VRM1" s="173"/>
      <c r="VRN1" s="173"/>
      <c r="VRO1" s="173"/>
      <c r="VRP1" s="173"/>
      <c r="VRQ1" s="173"/>
      <c r="VRR1" s="173"/>
      <c r="VRS1" s="173"/>
      <c r="VRT1" s="173"/>
      <c r="VRU1" s="173"/>
      <c r="VRV1" s="173"/>
      <c r="VRW1" s="173"/>
      <c r="VRX1" s="173"/>
      <c r="VRY1" s="173"/>
      <c r="VRZ1" s="173"/>
      <c r="VSA1" s="173"/>
      <c r="VSB1" s="173"/>
      <c r="VSC1" s="173"/>
      <c r="VSD1" s="173"/>
      <c r="VSE1" s="173"/>
      <c r="VSF1" s="173"/>
      <c r="VSG1" s="173"/>
      <c r="VSH1" s="173"/>
      <c r="VSI1" s="173"/>
      <c r="VSJ1" s="173"/>
      <c r="VSK1" s="173"/>
      <c r="VSL1" s="173"/>
      <c r="VSM1" s="173"/>
      <c r="VSN1" s="173"/>
      <c r="VSO1" s="173"/>
      <c r="VSP1" s="173"/>
      <c r="VSQ1" s="173"/>
      <c r="VSR1" s="173"/>
      <c r="VSS1" s="173"/>
      <c r="VST1" s="173"/>
      <c r="VSU1" s="173"/>
      <c r="VSV1" s="173"/>
      <c r="VSW1" s="173"/>
      <c r="VSX1" s="173"/>
      <c r="VSY1" s="173"/>
      <c r="VSZ1" s="173"/>
      <c r="VTA1" s="173"/>
      <c r="VTB1" s="173"/>
      <c r="VTC1" s="173"/>
      <c r="VTD1" s="173"/>
      <c r="VTE1" s="173"/>
      <c r="VTF1" s="173"/>
      <c r="VTG1" s="173"/>
      <c r="VTH1" s="173"/>
      <c r="VTI1" s="173"/>
      <c r="VTJ1" s="173"/>
      <c r="VTK1" s="173"/>
      <c r="VTL1" s="173"/>
      <c r="VTM1" s="173"/>
      <c r="VTN1" s="173"/>
      <c r="VTO1" s="173"/>
      <c r="VTP1" s="173"/>
      <c r="VTQ1" s="173"/>
      <c r="VTR1" s="173"/>
      <c r="VTS1" s="173"/>
      <c r="VTT1" s="173"/>
      <c r="VTU1" s="173"/>
      <c r="VTV1" s="173"/>
      <c r="VTW1" s="173"/>
      <c r="VTX1" s="173"/>
      <c r="VTY1" s="173"/>
      <c r="VTZ1" s="173"/>
      <c r="VUA1" s="173"/>
      <c r="VUB1" s="173"/>
      <c r="VUC1" s="173"/>
      <c r="VUD1" s="173"/>
      <c r="VUE1" s="173"/>
      <c r="VUF1" s="173"/>
      <c r="VUG1" s="173"/>
      <c r="VUH1" s="173"/>
      <c r="VUI1" s="173"/>
      <c r="VUJ1" s="173"/>
      <c r="VUK1" s="173"/>
      <c r="VUL1" s="173"/>
      <c r="VUM1" s="173"/>
      <c r="VUN1" s="173"/>
      <c r="VUO1" s="173"/>
      <c r="VUP1" s="173"/>
      <c r="VUQ1" s="173"/>
      <c r="VUR1" s="173"/>
      <c r="VUS1" s="173"/>
      <c r="VUT1" s="173"/>
      <c r="VUU1" s="173"/>
      <c r="VUV1" s="173"/>
      <c r="VUW1" s="173"/>
      <c r="VUX1" s="173"/>
      <c r="VUY1" s="173"/>
      <c r="VUZ1" s="173"/>
      <c r="VVA1" s="173"/>
      <c r="VVB1" s="173"/>
      <c r="VVC1" s="173"/>
      <c r="VVD1" s="173"/>
      <c r="VVE1" s="173"/>
      <c r="VVF1" s="173"/>
      <c r="VVG1" s="173"/>
      <c r="VVH1" s="173"/>
      <c r="VVI1" s="173"/>
      <c r="VVJ1" s="173"/>
      <c r="VVK1" s="173"/>
      <c r="VVL1" s="173"/>
      <c r="VVM1" s="173"/>
      <c r="VVN1" s="173"/>
      <c r="VVO1" s="173"/>
      <c r="VVP1" s="173"/>
      <c r="VVQ1" s="173"/>
      <c r="VVR1" s="173"/>
      <c r="VVS1" s="173"/>
      <c r="VVT1" s="173"/>
      <c r="VVU1" s="173"/>
      <c r="VVV1" s="173"/>
      <c r="VVW1" s="173"/>
      <c r="VVX1" s="173"/>
      <c r="VVY1" s="173"/>
      <c r="VVZ1" s="173"/>
      <c r="VWA1" s="173"/>
      <c r="VWB1" s="173"/>
      <c r="VWC1" s="173"/>
      <c r="VWD1" s="173"/>
      <c r="VWE1" s="173"/>
      <c r="VWF1" s="173"/>
      <c r="VWG1" s="173"/>
      <c r="VWH1" s="173"/>
      <c r="VWI1" s="173"/>
      <c r="VWJ1" s="173"/>
      <c r="VWK1" s="173"/>
      <c r="VWL1" s="173"/>
      <c r="VWM1" s="173"/>
      <c r="VWN1" s="173"/>
      <c r="VWO1" s="173"/>
      <c r="VWP1" s="173"/>
      <c r="VWQ1" s="173"/>
      <c r="VWR1" s="173"/>
      <c r="VWS1" s="173"/>
      <c r="VWT1" s="173"/>
      <c r="VWU1" s="173"/>
      <c r="VWV1" s="173"/>
      <c r="VWW1" s="173"/>
      <c r="VWX1" s="173"/>
      <c r="VWY1" s="173"/>
      <c r="VWZ1" s="173"/>
      <c r="VXA1" s="173"/>
      <c r="VXB1" s="173"/>
      <c r="VXC1" s="173"/>
      <c r="VXD1" s="173"/>
      <c r="VXE1" s="173"/>
      <c r="VXF1" s="173"/>
      <c r="VXG1" s="173"/>
      <c r="VXH1" s="173"/>
      <c r="VXI1" s="173"/>
      <c r="VXJ1" s="173"/>
      <c r="VXK1" s="173"/>
      <c r="VXL1" s="173"/>
      <c r="VXM1" s="173"/>
      <c r="VXN1" s="173"/>
      <c r="VXO1" s="173"/>
      <c r="VXP1" s="173"/>
      <c r="VXQ1" s="173"/>
      <c r="VXR1" s="173"/>
      <c r="VXS1" s="173"/>
      <c r="VXT1" s="173"/>
      <c r="VXU1" s="173"/>
      <c r="VXV1" s="173"/>
      <c r="VXW1" s="173"/>
      <c r="VXX1" s="173"/>
      <c r="VXY1" s="173"/>
      <c r="VXZ1" s="173"/>
      <c r="VYA1" s="173"/>
      <c r="VYB1" s="173"/>
      <c r="VYC1" s="173"/>
      <c r="VYD1" s="173"/>
      <c r="VYE1" s="173"/>
      <c r="VYF1" s="173"/>
      <c r="VYG1" s="173"/>
      <c r="VYH1" s="173"/>
      <c r="VYI1" s="173"/>
      <c r="VYJ1" s="173"/>
      <c r="VYK1" s="173"/>
      <c r="VYL1" s="173"/>
      <c r="VYM1" s="173"/>
      <c r="VYN1" s="173"/>
      <c r="VYO1" s="173"/>
      <c r="VYP1" s="173"/>
      <c r="VYQ1" s="173"/>
      <c r="VYR1" s="173"/>
      <c r="VYS1" s="173"/>
      <c r="VYT1" s="173"/>
      <c r="VYU1" s="173"/>
      <c r="VYV1" s="173"/>
      <c r="VYW1" s="173"/>
      <c r="VYX1" s="173"/>
      <c r="VYY1" s="173"/>
      <c r="VYZ1" s="173"/>
      <c r="VZA1" s="173"/>
      <c r="VZB1" s="173"/>
      <c r="VZC1" s="173"/>
      <c r="VZD1" s="173"/>
      <c r="VZE1" s="173"/>
      <c r="VZF1" s="173"/>
      <c r="VZG1" s="173"/>
      <c r="VZH1" s="173"/>
      <c r="VZI1" s="173"/>
      <c r="VZJ1" s="173"/>
      <c r="VZK1" s="173"/>
      <c r="VZL1" s="173"/>
      <c r="VZM1" s="173"/>
      <c r="VZN1" s="173"/>
      <c r="VZO1" s="173"/>
      <c r="VZP1" s="173"/>
      <c r="VZQ1" s="173"/>
      <c r="VZR1" s="173"/>
      <c r="VZS1" s="173"/>
      <c r="VZT1" s="173"/>
      <c r="VZU1" s="173"/>
      <c r="VZV1" s="173"/>
      <c r="VZW1" s="173"/>
      <c r="VZX1" s="173"/>
      <c r="VZY1" s="173"/>
      <c r="VZZ1" s="173"/>
      <c r="WAA1" s="173"/>
      <c r="WAB1" s="173"/>
      <c r="WAC1" s="173"/>
      <c r="WAD1" s="173"/>
      <c r="WAE1" s="173"/>
      <c r="WAF1" s="173"/>
      <c r="WAG1" s="173"/>
      <c r="WAH1" s="173"/>
      <c r="WAI1" s="173"/>
      <c r="WAJ1" s="173"/>
      <c r="WAK1" s="173"/>
      <c r="WAL1" s="173"/>
      <c r="WAM1" s="173"/>
      <c r="WAN1" s="173"/>
      <c r="WAO1" s="173"/>
      <c r="WAP1" s="173"/>
      <c r="WAQ1" s="173"/>
      <c r="WAR1" s="173"/>
      <c r="WAS1" s="173"/>
      <c r="WAT1" s="173"/>
      <c r="WAU1" s="173"/>
      <c r="WAV1" s="173"/>
      <c r="WAW1" s="173"/>
      <c r="WAX1" s="173"/>
      <c r="WAY1" s="173"/>
      <c r="WAZ1" s="173"/>
      <c r="WBA1" s="173"/>
      <c r="WBB1" s="173"/>
      <c r="WBC1" s="173"/>
      <c r="WBD1" s="173"/>
      <c r="WBE1" s="173"/>
      <c r="WBF1" s="173"/>
      <c r="WBG1" s="173"/>
      <c r="WBH1" s="173"/>
      <c r="WBI1" s="173"/>
      <c r="WBJ1" s="173"/>
      <c r="WBK1" s="173"/>
      <c r="WBL1" s="173"/>
      <c r="WBM1" s="173"/>
      <c r="WBN1" s="173"/>
      <c r="WBO1" s="173"/>
      <c r="WBP1" s="173"/>
      <c r="WBQ1" s="173"/>
      <c r="WBR1" s="173"/>
      <c r="WBS1" s="173"/>
      <c r="WBT1" s="173"/>
      <c r="WBU1" s="173"/>
      <c r="WBV1" s="173"/>
      <c r="WBW1" s="173"/>
      <c r="WBX1" s="173"/>
      <c r="WBY1" s="173"/>
      <c r="WBZ1" s="173"/>
      <c r="WCA1" s="173"/>
      <c r="WCB1" s="173"/>
      <c r="WCC1" s="173"/>
      <c r="WCD1" s="173"/>
      <c r="WCE1" s="173"/>
      <c r="WCF1" s="173"/>
      <c r="WCG1" s="173"/>
      <c r="WCH1" s="173"/>
      <c r="WCI1" s="173"/>
      <c r="WCJ1" s="173"/>
      <c r="WCK1" s="173"/>
      <c r="WCL1" s="173"/>
      <c r="WCM1" s="173"/>
      <c r="WCN1" s="173"/>
      <c r="WCO1" s="173"/>
      <c r="WCP1" s="173"/>
      <c r="WCQ1" s="173"/>
      <c r="WCR1" s="173"/>
      <c r="WCS1" s="173"/>
      <c r="WCT1" s="173"/>
      <c r="WCU1" s="173"/>
      <c r="WCV1" s="173"/>
      <c r="WCW1" s="173"/>
      <c r="WCX1" s="173"/>
      <c r="WCY1" s="173"/>
      <c r="WCZ1" s="173"/>
      <c r="WDA1" s="173"/>
      <c r="WDB1" s="173"/>
      <c r="WDC1" s="173"/>
      <c r="WDD1" s="173"/>
      <c r="WDE1" s="173"/>
      <c r="WDF1" s="173"/>
      <c r="WDG1" s="173"/>
      <c r="WDH1" s="173"/>
      <c r="WDI1" s="173"/>
      <c r="WDJ1" s="173"/>
      <c r="WDK1" s="173"/>
      <c r="WDL1" s="173"/>
      <c r="WDM1" s="173"/>
      <c r="WDN1" s="173"/>
      <c r="WDO1" s="173"/>
      <c r="WDP1" s="173"/>
      <c r="WDQ1" s="173"/>
      <c r="WDR1" s="173"/>
      <c r="WDS1" s="173"/>
      <c r="WDT1" s="173"/>
      <c r="WDU1" s="173"/>
      <c r="WDV1" s="173"/>
      <c r="WDW1" s="173"/>
      <c r="WDX1" s="173"/>
      <c r="WDY1" s="173"/>
      <c r="WDZ1" s="173"/>
      <c r="WEA1" s="173"/>
      <c r="WEB1" s="173"/>
      <c r="WEC1" s="173"/>
      <c r="WED1" s="173"/>
      <c r="WEE1" s="173"/>
      <c r="WEF1" s="173"/>
      <c r="WEG1" s="173"/>
      <c r="WEH1" s="173"/>
      <c r="WEI1" s="173"/>
      <c r="WEJ1" s="173"/>
      <c r="WEK1" s="173"/>
      <c r="WEL1" s="173"/>
      <c r="WEM1" s="173"/>
      <c r="WEN1" s="173"/>
      <c r="WEO1" s="173"/>
      <c r="WEP1" s="173"/>
      <c r="WEQ1" s="173"/>
      <c r="WER1" s="173"/>
      <c r="WES1" s="173"/>
      <c r="WET1" s="173"/>
      <c r="WEU1" s="173"/>
      <c r="WEV1" s="173"/>
      <c r="WEW1" s="173"/>
      <c r="WEX1" s="173"/>
      <c r="WEY1" s="173"/>
      <c r="WEZ1" s="173"/>
      <c r="WFA1" s="173"/>
      <c r="WFB1" s="173"/>
      <c r="WFC1" s="173"/>
      <c r="WFD1" s="173"/>
      <c r="WFE1" s="173"/>
      <c r="WFF1" s="173"/>
      <c r="WFG1" s="173"/>
      <c r="WFH1" s="173"/>
      <c r="WFI1" s="173"/>
      <c r="WFJ1" s="173"/>
      <c r="WFK1" s="173"/>
      <c r="WFL1" s="173"/>
      <c r="WFM1" s="173"/>
      <c r="WFN1" s="173"/>
      <c r="WFO1" s="173"/>
      <c r="WFP1" s="173"/>
      <c r="WFQ1" s="173"/>
      <c r="WFR1" s="173"/>
      <c r="WFS1" s="173"/>
      <c r="WFT1" s="173"/>
      <c r="WFU1" s="173"/>
      <c r="WFV1" s="173"/>
      <c r="WFW1" s="173"/>
      <c r="WFX1" s="173"/>
      <c r="WFY1" s="173"/>
      <c r="WFZ1" s="173"/>
      <c r="WGA1" s="173"/>
      <c r="WGB1" s="173"/>
      <c r="WGC1" s="173"/>
      <c r="WGD1" s="173"/>
      <c r="WGE1" s="173"/>
      <c r="WGF1" s="173"/>
      <c r="WGG1" s="173"/>
      <c r="WGH1" s="173"/>
      <c r="WGI1" s="173"/>
      <c r="WGJ1" s="173"/>
      <c r="WGK1" s="173"/>
      <c r="WGL1" s="173"/>
      <c r="WGM1" s="173"/>
      <c r="WGN1" s="173"/>
      <c r="WGO1" s="173"/>
      <c r="WGP1" s="173"/>
      <c r="WGQ1" s="173"/>
      <c r="WGR1" s="173"/>
      <c r="WGS1" s="173"/>
      <c r="WGT1" s="173"/>
      <c r="WGU1" s="173"/>
      <c r="WGV1" s="173"/>
      <c r="WGW1" s="173"/>
      <c r="WGX1" s="173"/>
      <c r="WGY1" s="173"/>
      <c r="WGZ1" s="173"/>
      <c r="WHA1" s="173"/>
      <c r="WHB1" s="173"/>
      <c r="WHC1" s="173"/>
      <c r="WHD1" s="173"/>
      <c r="WHE1" s="173"/>
      <c r="WHF1" s="173"/>
      <c r="WHG1" s="173"/>
      <c r="WHH1" s="173"/>
      <c r="WHI1" s="173"/>
      <c r="WHJ1" s="173"/>
      <c r="WHK1" s="173"/>
      <c r="WHL1" s="173"/>
      <c r="WHM1" s="173"/>
      <c r="WHN1" s="173"/>
      <c r="WHO1" s="173"/>
      <c r="WHP1" s="173"/>
      <c r="WHQ1" s="173"/>
      <c r="WHR1" s="173"/>
      <c r="WHS1" s="173"/>
      <c r="WHT1" s="173"/>
      <c r="WHU1" s="173"/>
      <c r="WHV1" s="173"/>
      <c r="WHW1" s="173"/>
      <c r="WHX1" s="173"/>
      <c r="WHY1" s="173"/>
      <c r="WHZ1" s="173"/>
      <c r="WIA1" s="173"/>
      <c r="WIB1" s="173"/>
      <c r="WIC1" s="173"/>
      <c r="WID1" s="173"/>
      <c r="WIE1" s="173"/>
      <c r="WIF1" s="173"/>
      <c r="WIG1" s="173"/>
      <c r="WIH1" s="173"/>
      <c r="WII1" s="173"/>
      <c r="WIJ1" s="173"/>
      <c r="WIK1" s="173"/>
      <c r="WIL1" s="173"/>
      <c r="WIM1" s="173"/>
      <c r="WIN1" s="173"/>
      <c r="WIO1" s="173"/>
      <c r="WIP1" s="173"/>
      <c r="WIQ1" s="173"/>
      <c r="WIR1" s="173"/>
      <c r="WIS1" s="173"/>
      <c r="WIT1" s="173"/>
      <c r="WIU1" s="173"/>
      <c r="WIV1" s="173"/>
      <c r="WIW1" s="173"/>
      <c r="WIX1" s="173"/>
      <c r="WIY1" s="173"/>
      <c r="WIZ1" s="173"/>
      <c r="WJA1" s="173"/>
      <c r="WJB1" s="173"/>
      <c r="WJC1" s="173"/>
      <c r="WJD1" s="173"/>
      <c r="WJE1" s="173"/>
      <c r="WJF1" s="173"/>
      <c r="WJG1" s="173"/>
      <c r="WJH1" s="173"/>
      <c r="WJI1" s="173"/>
      <c r="WJJ1" s="173"/>
      <c r="WJK1" s="173"/>
      <c r="WJL1" s="173"/>
      <c r="WJM1" s="173"/>
      <c r="WJN1" s="173"/>
      <c r="WJO1" s="173"/>
      <c r="WJP1" s="173"/>
      <c r="WJQ1" s="173"/>
      <c r="WJR1" s="173"/>
      <c r="WJS1" s="173"/>
      <c r="WJT1" s="173"/>
      <c r="WJU1" s="173"/>
      <c r="WJV1" s="173"/>
      <c r="WJW1" s="173"/>
      <c r="WJX1" s="173"/>
      <c r="WJY1" s="173"/>
      <c r="WJZ1" s="173"/>
      <c r="WKA1" s="173"/>
      <c r="WKB1" s="173"/>
      <c r="WKC1" s="173"/>
      <c r="WKD1" s="173"/>
      <c r="WKE1" s="173"/>
      <c r="WKF1" s="173"/>
      <c r="WKG1" s="173"/>
      <c r="WKH1" s="173"/>
      <c r="WKI1" s="173"/>
      <c r="WKJ1" s="173"/>
      <c r="WKK1" s="173"/>
      <c r="WKL1" s="173"/>
      <c r="WKM1" s="173"/>
      <c r="WKN1" s="173"/>
      <c r="WKO1" s="173"/>
      <c r="WKP1" s="173"/>
      <c r="WKQ1" s="173"/>
      <c r="WKR1" s="173"/>
      <c r="WKS1" s="173"/>
      <c r="WKT1" s="173"/>
      <c r="WKU1" s="173"/>
      <c r="WKV1" s="173"/>
      <c r="WKW1" s="173"/>
      <c r="WKX1" s="173"/>
      <c r="WKY1" s="173"/>
      <c r="WKZ1" s="173"/>
      <c r="WLA1" s="173"/>
      <c r="WLB1" s="173"/>
      <c r="WLC1" s="173"/>
      <c r="WLD1" s="173"/>
      <c r="WLE1" s="173"/>
      <c r="WLF1" s="173"/>
      <c r="WLG1" s="173"/>
      <c r="WLH1" s="173"/>
      <c r="WLI1" s="173"/>
      <c r="WLJ1" s="173"/>
      <c r="WLK1" s="173"/>
      <c r="WLL1" s="173"/>
      <c r="WLM1" s="173"/>
      <c r="WLN1" s="173"/>
      <c r="WLO1" s="173"/>
      <c r="WLP1" s="173"/>
      <c r="WLQ1" s="173"/>
      <c r="WLR1" s="173"/>
      <c r="WLS1" s="173"/>
      <c r="WLT1" s="173"/>
      <c r="WLU1" s="173"/>
      <c r="WLV1" s="173"/>
      <c r="WLW1" s="173"/>
      <c r="WLX1" s="173"/>
      <c r="WLY1" s="173"/>
      <c r="WLZ1" s="173"/>
      <c r="WMA1" s="173"/>
      <c r="WMB1" s="173"/>
      <c r="WMC1" s="173"/>
      <c r="WMD1" s="173"/>
      <c r="WME1" s="173"/>
      <c r="WMF1" s="173"/>
      <c r="WMG1" s="173"/>
      <c r="WMH1" s="173"/>
      <c r="WMI1" s="173"/>
      <c r="WMJ1" s="173"/>
      <c r="WMK1" s="173"/>
      <c r="WML1" s="173"/>
      <c r="WMM1" s="173"/>
      <c r="WMN1" s="173"/>
      <c r="WMO1" s="173"/>
      <c r="WMP1" s="173"/>
      <c r="WMQ1" s="173"/>
      <c r="WMR1" s="173"/>
      <c r="WMS1" s="173"/>
      <c r="WMT1" s="173"/>
      <c r="WMU1" s="173"/>
      <c r="WMV1" s="173"/>
      <c r="WMW1" s="173"/>
      <c r="WMX1" s="173"/>
      <c r="WMY1" s="173"/>
      <c r="WMZ1" s="173"/>
      <c r="WNA1" s="173"/>
      <c r="WNB1" s="173"/>
      <c r="WNC1" s="173"/>
      <c r="WND1" s="173"/>
      <c r="WNE1" s="173"/>
      <c r="WNF1" s="173"/>
      <c r="WNG1" s="173"/>
      <c r="WNH1" s="173"/>
      <c r="WNI1" s="173"/>
      <c r="WNJ1" s="173"/>
      <c r="WNK1" s="173"/>
      <c r="WNL1" s="173"/>
      <c r="WNM1" s="173"/>
      <c r="WNN1" s="173"/>
      <c r="WNO1" s="173"/>
      <c r="WNP1" s="173"/>
      <c r="WNQ1" s="173"/>
      <c r="WNR1" s="173"/>
      <c r="WNS1" s="173"/>
      <c r="WNT1" s="173"/>
      <c r="WNU1" s="173"/>
      <c r="WNV1" s="173"/>
      <c r="WNW1" s="173"/>
      <c r="WNX1" s="173"/>
      <c r="WNY1" s="173"/>
      <c r="WNZ1" s="173"/>
      <c r="WOA1" s="173"/>
      <c r="WOB1" s="173"/>
      <c r="WOC1" s="173"/>
      <c r="WOD1" s="173"/>
      <c r="WOE1" s="173"/>
      <c r="WOF1" s="173"/>
      <c r="WOG1" s="173"/>
      <c r="WOH1" s="173"/>
      <c r="WOI1" s="173"/>
      <c r="WOJ1" s="173"/>
      <c r="WOK1" s="173"/>
      <c r="WOL1" s="173"/>
      <c r="WOM1" s="173"/>
      <c r="WON1" s="173"/>
      <c r="WOO1" s="173"/>
      <c r="WOP1" s="173"/>
      <c r="WOQ1" s="173"/>
      <c r="WOR1" s="173"/>
      <c r="WOS1" s="173"/>
      <c r="WOT1" s="173"/>
      <c r="WOU1" s="173"/>
      <c r="WOV1" s="173"/>
      <c r="WOW1" s="173"/>
      <c r="WOX1" s="173"/>
      <c r="WOY1" s="173"/>
      <c r="WOZ1" s="173"/>
      <c r="WPA1" s="173"/>
      <c r="WPB1" s="173"/>
      <c r="WPC1" s="173"/>
      <c r="WPD1" s="173"/>
      <c r="WPE1" s="173"/>
      <c r="WPF1" s="173"/>
      <c r="WPG1" s="173"/>
      <c r="WPH1" s="173"/>
      <c r="WPI1" s="173"/>
      <c r="WPJ1" s="173"/>
      <c r="WPK1" s="173"/>
      <c r="WPL1" s="173"/>
      <c r="WPM1" s="173"/>
      <c r="WPN1" s="173"/>
      <c r="WPO1" s="173"/>
      <c r="WPP1" s="173"/>
      <c r="WPQ1" s="173"/>
      <c r="WPR1" s="173"/>
      <c r="WPS1" s="173"/>
      <c r="WPT1" s="173"/>
      <c r="WPU1" s="173"/>
      <c r="WPV1" s="173"/>
      <c r="WPW1" s="173"/>
      <c r="WPX1" s="173"/>
      <c r="WPY1" s="173"/>
      <c r="WPZ1" s="173"/>
      <c r="WQA1" s="173"/>
      <c r="WQB1" s="173"/>
      <c r="WQC1" s="173"/>
      <c r="WQD1" s="173"/>
      <c r="WQE1" s="173"/>
      <c r="WQF1" s="173"/>
      <c r="WQG1" s="173"/>
      <c r="WQH1" s="173"/>
      <c r="WQI1" s="173"/>
      <c r="WQJ1" s="173"/>
      <c r="WQK1" s="173"/>
      <c r="WQL1" s="173"/>
      <c r="WQM1" s="173"/>
      <c r="WQN1" s="173"/>
      <c r="WQO1" s="173"/>
      <c r="WQP1" s="173"/>
      <c r="WQQ1" s="173"/>
      <c r="WQR1" s="173"/>
      <c r="WQS1" s="173"/>
      <c r="WQT1" s="173"/>
      <c r="WQU1" s="173"/>
      <c r="WQV1" s="173"/>
      <c r="WQW1" s="173"/>
      <c r="WQX1" s="173"/>
      <c r="WQY1" s="173"/>
      <c r="WQZ1" s="173"/>
      <c r="WRA1" s="173"/>
      <c r="WRB1" s="173"/>
      <c r="WRC1" s="173"/>
      <c r="WRD1" s="173"/>
      <c r="WRE1" s="173"/>
      <c r="WRF1" s="173"/>
      <c r="WRG1" s="173"/>
      <c r="WRH1" s="173"/>
      <c r="WRI1" s="173"/>
      <c r="WRJ1" s="173"/>
      <c r="WRK1" s="173"/>
      <c r="WRL1" s="173"/>
      <c r="WRM1" s="173"/>
      <c r="WRN1" s="173"/>
      <c r="WRO1" s="173"/>
      <c r="WRP1" s="173"/>
      <c r="WRQ1" s="173"/>
      <c r="WRR1" s="173"/>
      <c r="WRS1" s="173"/>
      <c r="WRT1" s="173"/>
      <c r="WRU1" s="173"/>
      <c r="WRV1" s="173"/>
      <c r="WRW1" s="173"/>
      <c r="WRX1" s="173"/>
      <c r="WRY1" s="173"/>
      <c r="WRZ1" s="173"/>
      <c r="WSA1" s="173"/>
      <c r="WSB1" s="173"/>
      <c r="WSC1" s="173"/>
      <c r="WSD1" s="173"/>
      <c r="WSE1" s="173"/>
      <c r="WSF1" s="173"/>
      <c r="WSG1" s="173"/>
      <c r="WSH1" s="173"/>
      <c r="WSI1" s="173"/>
      <c r="WSJ1" s="173"/>
      <c r="WSK1" s="173"/>
      <c r="WSL1" s="173"/>
      <c r="WSM1" s="173"/>
      <c r="WSN1" s="173"/>
      <c r="WSO1" s="173"/>
      <c r="WSP1" s="173"/>
      <c r="WSQ1" s="173"/>
      <c r="WSR1" s="173"/>
      <c r="WSS1" s="173"/>
      <c r="WST1" s="173"/>
      <c r="WSU1" s="173"/>
      <c r="WSV1" s="173"/>
      <c r="WSW1" s="173"/>
      <c r="WSX1" s="173"/>
      <c r="WSY1" s="173"/>
      <c r="WSZ1" s="173"/>
      <c r="WTA1" s="173"/>
      <c r="WTB1" s="173"/>
      <c r="WTC1" s="173"/>
      <c r="WTD1" s="173"/>
      <c r="WTE1" s="173"/>
      <c r="WTF1" s="173"/>
      <c r="WTG1" s="173"/>
      <c r="WTH1" s="173"/>
      <c r="WTI1" s="173"/>
      <c r="WTJ1" s="173"/>
      <c r="WTK1" s="173"/>
      <c r="WTL1" s="173"/>
      <c r="WTM1" s="173"/>
      <c r="WTN1" s="173"/>
      <c r="WTO1" s="173"/>
      <c r="WTP1" s="173"/>
      <c r="WTQ1" s="173"/>
      <c r="WTR1" s="173"/>
      <c r="WTS1" s="173"/>
      <c r="WTT1" s="173"/>
      <c r="WTU1" s="173"/>
      <c r="WTV1" s="173"/>
      <c r="WTW1" s="173"/>
      <c r="WTX1" s="173"/>
      <c r="WTY1" s="173"/>
      <c r="WTZ1" s="173"/>
      <c r="WUA1" s="173"/>
      <c r="WUB1" s="173"/>
      <c r="WUC1" s="173"/>
      <c r="WUD1" s="173"/>
      <c r="WUE1" s="173"/>
      <c r="WUF1" s="173"/>
      <c r="WUG1" s="173"/>
      <c r="WUH1" s="173"/>
      <c r="WUI1" s="173"/>
      <c r="WUJ1" s="173"/>
      <c r="WUK1" s="173"/>
      <c r="WUL1" s="173"/>
      <c r="WUM1" s="173"/>
      <c r="WUN1" s="173"/>
      <c r="WUO1" s="173"/>
      <c r="WUP1" s="173"/>
      <c r="WUQ1" s="173"/>
      <c r="WUR1" s="173"/>
      <c r="WUS1" s="173"/>
      <c r="WUT1" s="173"/>
      <c r="WUU1" s="173"/>
      <c r="WUV1" s="173"/>
      <c r="WUW1" s="173"/>
      <c r="WUX1" s="173"/>
      <c r="WUY1" s="173"/>
      <c r="WUZ1" s="173"/>
      <c r="WVA1" s="173"/>
      <c r="WVB1" s="173"/>
      <c r="WVC1" s="173"/>
      <c r="WVD1" s="173"/>
      <c r="WVE1" s="173"/>
      <c r="WVF1" s="173"/>
      <c r="WVG1" s="173"/>
      <c r="WVH1" s="173"/>
      <c r="WVI1" s="173"/>
      <c r="WVJ1" s="173"/>
      <c r="WVK1" s="173"/>
      <c r="WVL1" s="173"/>
      <c r="WVM1" s="173"/>
      <c r="WVN1" s="173"/>
      <c r="WVO1" s="173"/>
      <c r="WVP1" s="173"/>
      <c r="WVQ1" s="173"/>
      <c r="WVR1" s="173"/>
      <c r="WVS1" s="173"/>
      <c r="WVT1" s="173"/>
      <c r="WVU1" s="173"/>
      <c r="WVV1" s="173"/>
      <c r="WVW1" s="173"/>
      <c r="WVX1" s="173"/>
      <c r="WVY1" s="173"/>
      <c r="WVZ1" s="173"/>
      <c r="WWA1" s="173"/>
      <c r="WWB1" s="173"/>
      <c r="WWC1" s="173"/>
      <c r="WWD1" s="173"/>
      <c r="WWE1" s="173"/>
      <c r="WWF1" s="173"/>
      <c r="WWG1" s="173"/>
      <c r="WWH1" s="173"/>
      <c r="WWI1" s="173"/>
      <c r="WWJ1" s="173"/>
      <c r="WWK1" s="173"/>
      <c r="WWL1" s="173"/>
      <c r="WWM1" s="173"/>
      <c r="WWN1" s="173"/>
      <c r="WWO1" s="173"/>
      <c r="WWP1" s="173"/>
      <c r="WWQ1" s="173"/>
      <c r="WWR1" s="173"/>
      <c r="WWS1" s="173"/>
      <c r="WWT1" s="173"/>
      <c r="WWU1" s="173"/>
      <c r="WWV1" s="173"/>
      <c r="WWW1" s="173"/>
      <c r="WWX1" s="173"/>
      <c r="WWY1" s="173"/>
      <c r="WWZ1" s="173"/>
      <c r="WXA1" s="173"/>
      <c r="WXB1" s="173"/>
      <c r="WXC1" s="173"/>
      <c r="WXD1" s="173"/>
      <c r="WXE1" s="173"/>
      <c r="WXF1" s="173"/>
      <c r="WXG1" s="173"/>
      <c r="WXH1" s="173"/>
      <c r="WXI1" s="173"/>
      <c r="WXJ1" s="173"/>
      <c r="WXK1" s="173"/>
      <c r="WXL1" s="173"/>
      <c r="WXM1" s="173"/>
      <c r="WXN1" s="173"/>
      <c r="WXO1" s="173"/>
      <c r="WXP1" s="173"/>
      <c r="WXQ1" s="173"/>
      <c r="WXR1" s="173"/>
      <c r="WXS1" s="173"/>
      <c r="WXT1" s="173"/>
      <c r="WXU1" s="173"/>
      <c r="WXV1" s="173"/>
      <c r="WXW1" s="173"/>
      <c r="WXX1" s="173"/>
      <c r="WXY1" s="173"/>
      <c r="WXZ1" s="173"/>
      <c r="WYA1" s="173"/>
      <c r="WYB1" s="173"/>
      <c r="WYC1" s="173"/>
      <c r="WYD1" s="173"/>
      <c r="WYE1" s="173"/>
      <c r="WYF1" s="173"/>
      <c r="WYG1" s="173"/>
      <c r="WYH1" s="173"/>
      <c r="WYI1" s="173"/>
      <c r="WYJ1" s="173"/>
      <c r="WYK1" s="173"/>
      <c r="WYL1" s="173"/>
      <c r="WYM1" s="173"/>
      <c r="WYN1" s="173"/>
      <c r="WYO1" s="173"/>
      <c r="WYP1" s="173"/>
      <c r="WYQ1" s="173"/>
      <c r="WYR1" s="173"/>
      <c r="WYS1" s="173"/>
      <c r="WYT1" s="173"/>
      <c r="WYU1" s="173"/>
      <c r="WYV1" s="173"/>
      <c r="WYW1" s="173"/>
      <c r="WYX1" s="173"/>
      <c r="WYY1" s="173"/>
      <c r="WYZ1" s="173"/>
      <c r="WZA1" s="173"/>
      <c r="WZB1" s="173"/>
      <c r="WZC1" s="173"/>
      <c r="WZD1" s="173"/>
      <c r="WZE1" s="173"/>
      <c r="WZF1" s="173"/>
      <c r="WZG1" s="173"/>
      <c r="WZH1" s="173"/>
      <c r="WZI1" s="173"/>
      <c r="WZJ1" s="173"/>
      <c r="WZK1" s="173"/>
      <c r="WZL1" s="173"/>
      <c r="WZM1" s="173"/>
      <c r="WZN1" s="173"/>
      <c r="WZO1" s="173"/>
      <c r="WZP1" s="173"/>
      <c r="WZQ1" s="173"/>
      <c r="WZR1" s="173"/>
      <c r="WZS1" s="173"/>
      <c r="WZT1" s="173"/>
      <c r="WZU1" s="173"/>
      <c r="WZV1" s="173"/>
      <c r="WZW1" s="173"/>
      <c r="WZX1" s="173"/>
      <c r="WZY1" s="173"/>
      <c r="WZZ1" s="173"/>
      <c r="XAA1" s="173"/>
      <c r="XAB1" s="173"/>
      <c r="XAC1" s="173"/>
      <c r="XAD1" s="173"/>
      <c r="XAE1" s="173"/>
      <c r="XAF1" s="173"/>
      <c r="XAG1" s="173"/>
      <c r="XAH1" s="173"/>
      <c r="XAI1" s="173"/>
      <c r="XAJ1" s="173"/>
      <c r="XAK1" s="173"/>
      <c r="XAL1" s="173"/>
      <c r="XAM1" s="173"/>
      <c r="XAN1" s="173"/>
      <c r="XAO1" s="173"/>
      <c r="XAP1" s="173"/>
      <c r="XAQ1" s="173"/>
      <c r="XAR1" s="173"/>
      <c r="XAS1" s="173"/>
      <c r="XAT1" s="173"/>
      <c r="XAU1" s="173"/>
      <c r="XAV1" s="173"/>
      <c r="XAW1" s="173"/>
      <c r="XAX1" s="173"/>
      <c r="XAY1" s="173"/>
      <c r="XAZ1" s="173"/>
      <c r="XBA1" s="173"/>
      <c r="XBB1" s="173"/>
      <c r="XBC1" s="173"/>
      <c r="XBD1" s="173"/>
      <c r="XBE1" s="173"/>
      <c r="XBF1" s="173"/>
      <c r="XBG1" s="173"/>
      <c r="XBH1" s="173"/>
      <c r="XBI1" s="173"/>
      <c r="XBJ1" s="173"/>
      <c r="XBK1" s="173"/>
      <c r="XBL1" s="173"/>
      <c r="XBM1" s="173"/>
      <c r="XBN1" s="173"/>
      <c r="XBO1" s="173"/>
      <c r="XBP1" s="173"/>
      <c r="XBQ1" s="173"/>
      <c r="XBR1" s="173"/>
      <c r="XBS1" s="173"/>
      <c r="XBT1" s="173"/>
      <c r="XBU1" s="173"/>
      <c r="XBV1" s="173"/>
      <c r="XBW1" s="173"/>
      <c r="XBX1" s="173"/>
      <c r="XBY1" s="173"/>
      <c r="XBZ1" s="173"/>
      <c r="XCA1" s="173"/>
      <c r="XCB1" s="173"/>
      <c r="XCC1" s="173"/>
      <c r="XCD1" s="173"/>
      <c r="XCE1" s="173"/>
      <c r="XCF1" s="173"/>
      <c r="XCG1" s="173"/>
      <c r="XCH1" s="173"/>
      <c r="XCI1" s="173"/>
      <c r="XCJ1" s="173"/>
      <c r="XCK1" s="173"/>
      <c r="XCL1" s="173"/>
      <c r="XCM1" s="173"/>
      <c r="XCN1" s="173"/>
      <c r="XCO1" s="173"/>
      <c r="XCP1" s="173"/>
      <c r="XCQ1" s="173"/>
      <c r="XCR1" s="173"/>
      <c r="XCS1" s="173"/>
      <c r="XCT1" s="173"/>
      <c r="XCU1" s="173"/>
      <c r="XCV1" s="173"/>
      <c r="XCW1" s="173"/>
      <c r="XCX1" s="173"/>
      <c r="XCY1" s="173"/>
      <c r="XCZ1" s="173"/>
      <c r="XDA1" s="173"/>
      <c r="XDB1" s="173"/>
      <c r="XDC1" s="173"/>
      <c r="XDD1" s="173"/>
      <c r="XDE1" s="173"/>
      <c r="XDF1" s="173"/>
      <c r="XDG1" s="173"/>
      <c r="XDH1" s="173"/>
      <c r="XDI1" s="173"/>
      <c r="XDJ1" s="173"/>
      <c r="XDK1" s="173"/>
      <c r="XDL1" s="173"/>
      <c r="XDM1" s="173"/>
      <c r="XDN1" s="173"/>
      <c r="XDO1" s="173"/>
      <c r="XDP1" s="173"/>
      <c r="XDQ1" s="173"/>
      <c r="XDR1" s="173"/>
      <c r="XDS1" s="173"/>
      <c r="XDT1" s="173"/>
      <c r="XDU1" s="173"/>
      <c r="XDV1" s="173"/>
      <c r="XDW1" s="173"/>
      <c r="XDX1" s="173"/>
      <c r="XDY1" s="173"/>
      <c r="XDZ1" s="173"/>
      <c r="XEA1" s="173"/>
      <c r="XEB1" s="173"/>
      <c r="XEC1" s="173"/>
      <c r="XED1" s="173"/>
      <c r="XEE1" s="173"/>
      <c r="XEF1" s="173"/>
      <c r="XEG1" s="173"/>
      <c r="XEH1" s="173"/>
      <c r="XEI1" s="173"/>
      <c r="XEJ1" s="173"/>
      <c r="XEK1" s="173"/>
      <c r="XEL1" s="173"/>
      <c r="XEM1" s="173"/>
      <c r="XEN1" s="173"/>
      <c r="XEO1" s="173"/>
      <c r="XEP1" s="173"/>
      <c r="XEQ1" s="173"/>
      <c r="XER1" s="173"/>
      <c r="XES1" s="173"/>
      <c r="XET1" s="173"/>
      <c r="XEU1" s="173"/>
      <c r="XEV1" s="173"/>
      <c r="XEW1" s="173"/>
      <c r="XEX1" s="173"/>
      <c r="XEY1" s="173"/>
      <c r="XEZ1" s="173"/>
      <c r="XFA1" s="173"/>
      <c r="XFB1" s="173"/>
    </row>
    <row r="2" spans="1:16382" ht="43.2">
      <c r="B2" s="364" t="s">
        <v>143</v>
      </c>
      <c r="C2" s="191" t="s">
        <v>144</v>
      </c>
      <c r="D2" s="191" t="s">
        <v>145</v>
      </c>
      <c r="E2" s="191" t="s">
        <v>268</v>
      </c>
      <c r="F2" s="191" t="s">
        <v>146</v>
      </c>
      <c r="G2" s="191" t="s">
        <v>147</v>
      </c>
      <c r="H2" s="191" t="s">
        <v>134</v>
      </c>
      <c r="I2" s="190" t="s">
        <v>239</v>
      </c>
      <c r="J2" s="191" t="s">
        <v>149</v>
      </c>
      <c r="K2" s="305" t="s">
        <v>233</v>
      </c>
      <c r="L2" s="188" t="s">
        <v>234</v>
      </c>
      <c r="M2" s="305" t="s">
        <v>235</v>
      </c>
      <c r="N2" s="188" t="s">
        <v>159</v>
      </c>
      <c r="O2" s="188" t="s">
        <v>246</v>
      </c>
      <c r="P2" s="365" t="s">
        <v>160</v>
      </c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9"/>
      <c r="BC2" s="239"/>
      <c r="BD2" s="239"/>
      <c r="BE2" s="239"/>
      <c r="BF2" s="239"/>
      <c r="BG2" s="239"/>
      <c r="BH2" s="239"/>
      <c r="BI2" s="239"/>
      <c r="BJ2" s="239"/>
      <c r="BK2" s="239"/>
      <c r="BL2" s="239"/>
      <c r="BM2" s="239"/>
      <c r="BN2" s="239"/>
      <c r="BO2" s="239"/>
      <c r="BP2" s="239"/>
      <c r="BQ2" s="239"/>
      <c r="BR2" s="239"/>
      <c r="BS2" s="239"/>
      <c r="BT2" s="239"/>
      <c r="BU2" s="239"/>
      <c r="BV2" s="239"/>
      <c r="BW2" s="239"/>
      <c r="BX2" s="239"/>
      <c r="BY2" s="239"/>
      <c r="BZ2" s="239"/>
      <c r="CA2" s="239"/>
      <c r="CB2" s="239"/>
      <c r="CC2" s="239"/>
      <c r="CD2" s="239"/>
      <c r="CE2" s="239"/>
      <c r="CF2" s="239"/>
      <c r="CG2" s="239"/>
      <c r="CH2" s="239"/>
      <c r="CI2" s="239"/>
      <c r="CJ2" s="239"/>
      <c r="CK2" s="239"/>
      <c r="CL2" s="239"/>
      <c r="CM2" s="239"/>
      <c r="CN2" s="239"/>
      <c r="CO2" s="239"/>
      <c r="CP2" s="239"/>
      <c r="CQ2" s="239"/>
      <c r="CR2" s="239"/>
      <c r="CS2" s="239"/>
      <c r="CT2" s="239"/>
      <c r="CU2" s="239"/>
      <c r="CV2" s="239"/>
      <c r="CW2" s="239"/>
      <c r="CX2" s="239"/>
      <c r="CY2" s="239"/>
      <c r="CZ2" s="239"/>
      <c r="DA2" s="239"/>
      <c r="DB2" s="239"/>
      <c r="DC2" s="239"/>
      <c r="DD2" s="239"/>
      <c r="DE2" s="239"/>
      <c r="DF2" s="239"/>
      <c r="DG2" s="239"/>
      <c r="DH2" s="239"/>
      <c r="DI2" s="239"/>
      <c r="DJ2" s="239"/>
      <c r="DK2" s="239"/>
      <c r="DL2" s="239"/>
      <c r="DM2" s="239"/>
      <c r="DN2" s="239"/>
      <c r="DO2" s="239"/>
      <c r="DP2" s="239"/>
      <c r="DQ2" s="239"/>
      <c r="DR2" s="239"/>
      <c r="DS2" s="239"/>
      <c r="DT2" s="239"/>
      <c r="DU2" s="239"/>
      <c r="DV2" s="239"/>
      <c r="DW2" s="239"/>
      <c r="DX2" s="239"/>
      <c r="DY2" s="239"/>
      <c r="DZ2" s="239"/>
      <c r="EA2" s="239"/>
      <c r="EB2" s="239"/>
      <c r="EC2" s="239"/>
      <c r="ED2" s="239"/>
      <c r="EE2" s="239"/>
      <c r="EF2" s="239"/>
      <c r="EG2" s="239"/>
      <c r="EH2" s="239"/>
      <c r="EI2" s="239"/>
      <c r="EJ2" s="239"/>
      <c r="EK2" s="239"/>
      <c r="EL2" s="239"/>
      <c r="EM2" s="239"/>
      <c r="EN2" s="239"/>
      <c r="EO2" s="239"/>
      <c r="EP2" s="239"/>
      <c r="EQ2" s="239"/>
      <c r="ER2" s="239"/>
      <c r="ES2" s="239"/>
      <c r="ET2" s="239"/>
      <c r="EU2" s="239"/>
      <c r="EV2" s="239"/>
      <c r="EW2" s="239"/>
      <c r="EX2" s="239"/>
      <c r="EY2" s="239"/>
      <c r="EZ2" s="239"/>
      <c r="FA2" s="239"/>
      <c r="FB2" s="239"/>
      <c r="FC2" s="239"/>
      <c r="FD2" s="239"/>
      <c r="FE2" s="239"/>
      <c r="FF2" s="239"/>
      <c r="FG2" s="239"/>
      <c r="FH2" s="239"/>
      <c r="FI2" s="239"/>
      <c r="FJ2" s="239"/>
      <c r="FK2" s="239"/>
      <c r="FL2" s="239"/>
      <c r="FM2" s="239"/>
      <c r="FN2" s="239"/>
      <c r="FO2" s="239"/>
      <c r="FP2" s="239"/>
      <c r="FQ2" s="239"/>
      <c r="FR2" s="239"/>
      <c r="FS2" s="239"/>
      <c r="FT2" s="239"/>
      <c r="FU2" s="239"/>
      <c r="FV2" s="239"/>
      <c r="FW2" s="239"/>
      <c r="FX2" s="239"/>
      <c r="FY2" s="239"/>
      <c r="FZ2" s="239"/>
      <c r="GA2" s="239"/>
      <c r="GB2" s="239"/>
      <c r="GC2" s="239"/>
      <c r="GD2" s="239"/>
      <c r="GE2" s="239"/>
      <c r="GF2" s="239"/>
      <c r="GG2" s="239"/>
      <c r="GH2" s="239"/>
      <c r="GI2" s="239"/>
      <c r="GJ2" s="239"/>
      <c r="GK2" s="239"/>
      <c r="GL2" s="239"/>
      <c r="GM2" s="239"/>
      <c r="GN2" s="239"/>
      <c r="GO2" s="239"/>
      <c r="GP2" s="239"/>
      <c r="GQ2" s="239"/>
      <c r="GR2" s="239"/>
      <c r="GS2" s="239"/>
      <c r="GT2" s="239"/>
      <c r="GU2" s="239"/>
      <c r="GV2" s="239"/>
      <c r="GW2" s="239"/>
      <c r="GX2" s="239"/>
      <c r="GY2" s="239"/>
      <c r="GZ2" s="239"/>
      <c r="HA2" s="239"/>
      <c r="HB2" s="239"/>
      <c r="HC2" s="239"/>
      <c r="HD2" s="239"/>
      <c r="HE2" s="239"/>
      <c r="HF2" s="239"/>
      <c r="HG2" s="239"/>
      <c r="HH2" s="239"/>
      <c r="HI2" s="239"/>
      <c r="HJ2" s="239"/>
      <c r="HK2" s="239"/>
      <c r="HL2" s="239"/>
      <c r="HM2" s="239"/>
      <c r="HN2" s="239"/>
      <c r="HO2" s="239"/>
      <c r="HP2" s="239"/>
      <c r="HQ2" s="239"/>
      <c r="HR2" s="239"/>
      <c r="HS2" s="239"/>
      <c r="HT2" s="239"/>
      <c r="HU2" s="239"/>
      <c r="HV2" s="239"/>
      <c r="HW2" s="239"/>
      <c r="HX2" s="239"/>
      <c r="HY2" s="239"/>
      <c r="HZ2" s="239"/>
      <c r="IA2" s="239"/>
      <c r="IB2" s="239"/>
      <c r="IC2" s="239"/>
      <c r="ID2" s="239"/>
      <c r="IE2" s="239"/>
      <c r="IF2" s="239"/>
      <c r="IG2" s="239"/>
      <c r="IH2" s="239"/>
      <c r="II2" s="239"/>
      <c r="IJ2" s="239"/>
      <c r="IK2" s="239"/>
      <c r="IL2" s="239"/>
      <c r="IM2" s="239"/>
      <c r="IN2" s="239"/>
      <c r="IO2" s="239"/>
      <c r="IP2" s="239"/>
      <c r="IQ2" s="239"/>
      <c r="IR2" s="239"/>
      <c r="IS2" s="239"/>
      <c r="IT2" s="239"/>
      <c r="IU2" s="239"/>
      <c r="IV2" s="239"/>
      <c r="IW2" s="239"/>
      <c r="IX2" s="239"/>
      <c r="IY2" s="239"/>
      <c r="IZ2" s="239"/>
      <c r="JA2" s="239"/>
      <c r="JB2" s="239"/>
      <c r="JC2" s="239"/>
      <c r="JD2" s="239"/>
      <c r="JE2" s="239"/>
      <c r="JF2" s="239"/>
      <c r="JG2" s="239"/>
      <c r="JH2" s="239"/>
      <c r="JI2" s="239"/>
      <c r="JJ2" s="239"/>
      <c r="JK2" s="239"/>
      <c r="JL2" s="239"/>
      <c r="JM2" s="239"/>
      <c r="JN2" s="239"/>
      <c r="JO2" s="239"/>
      <c r="JP2" s="239"/>
      <c r="JQ2" s="239"/>
      <c r="JR2" s="239"/>
      <c r="JS2" s="239"/>
      <c r="JT2" s="239"/>
      <c r="JU2" s="239"/>
      <c r="JV2" s="239"/>
      <c r="JW2" s="239"/>
      <c r="JX2" s="239"/>
      <c r="JY2" s="239"/>
      <c r="JZ2" s="239"/>
      <c r="KA2" s="239"/>
      <c r="KB2" s="239"/>
      <c r="KC2" s="239"/>
      <c r="KD2" s="239"/>
      <c r="KE2" s="239"/>
      <c r="KF2" s="239"/>
      <c r="KG2" s="239"/>
      <c r="KH2" s="239"/>
      <c r="KI2" s="239"/>
      <c r="KJ2" s="239"/>
      <c r="KK2" s="239"/>
      <c r="KL2" s="239"/>
      <c r="KM2" s="239"/>
      <c r="KN2" s="239"/>
      <c r="KO2" s="239"/>
      <c r="KP2" s="239"/>
      <c r="KQ2" s="239"/>
      <c r="KR2" s="239"/>
      <c r="KS2" s="239"/>
      <c r="KT2" s="239"/>
      <c r="KU2" s="239"/>
      <c r="KV2" s="239"/>
      <c r="KW2" s="239"/>
      <c r="KX2" s="239"/>
      <c r="KY2" s="239"/>
      <c r="KZ2" s="239"/>
      <c r="LA2" s="239"/>
      <c r="LB2" s="239"/>
      <c r="LC2" s="239"/>
      <c r="LD2" s="239"/>
      <c r="LE2" s="239"/>
      <c r="LF2" s="239"/>
      <c r="LG2" s="239"/>
      <c r="LH2" s="239"/>
      <c r="LI2" s="239"/>
      <c r="LJ2" s="239"/>
      <c r="LK2" s="239"/>
      <c r="LL2" s="239"/>
      <c r="LM2" s="239"/>
      <c r="LN2" s="239"/>
      <c r="LO2" s="239"/>
      <c r="LP2" s="239"/>
      <c r="LQ2" s="239"/>
      <c r="LR2" s="239"/>
      <c r="LS2" s="239"/>
      <c r="LT2" s="239"/>
      <c r="LU2" s="239"/>
      <c r="LV2" s="239"/>
      <c r="LW2" s="239"/>
      <c r="LX2" s="239"/>
      <c r="LY2" s="239"/>
      <c r="LZ2" s="239"/>
      <c r="MA2" s="239"/>
      <c r="MB2" s="239"/>
      <c r="MC2" s="239"/>
      <c r="MD2" s="239"/>
      <c r="ME2" s="239"/>
      <c r="MF2" s="239"/>
      <c r="MG2" s="239"/>
      <c r="MH2" s="239"/>
      <c r="MI2" s="239"/>
      <c r="MJ2" s="239"/>
      <c r="MK2" s="239"/>
      <c r="ML2" s="239"/>
      <c r="MM2" s="239"/>
      <c r="MN2" s="239"/>
      <c r="MO2" s="239"/>
      <c r="MP2" s="239"/>
      <c r="MQ2" s="239"/>
      <c r="MR2" s="239"/>
      <c r="MS2" s="239"/>
      <c r="MT2" s="239"/>
      <c r="MU2" s="239"/>
      <c r="MV2" s="239"/>
      <c r="MW2" s="239"/>
      <c r="MX2" s="239"/>
      <c r="MY2" s="239"/>
      <c r="MZ2" s="239"/>
      <c r="NA2" s="239"/>
      <c r="NB2" s="239"/>
      <c r="NC2" s="239"/>
      <c r="ND2" s="239"/>
      <c r="NE2" s="239"/>
      <c r="NF2" s="239"/>
      <c r="NG2" s="239"/>
      <c r="NH2" s="239"/>
      <c r="NI2" s="239"/>
      <c r="NJ2" s="239"/>
      <c r="NK2" s="239"/>
      <c r="NL2" s="239"/>
      <c r="NM2" s="239"/>
      <c r="NN2" s="239"/>
      <c r="NO2" s="239"/>
      <c r="NP2" s="239"/>
      <c r="NQ2" s="239"/>
      <c r="NR2" s="239"/>
      <c r="NS2" s="239"/>
      <c r="NT2" s="239"/>
      <c r="NU2" s="239"/>
      <c r="NV2" s="239"/>
      <c r="NW2" s="239"/>
      <c r="NX2" s="239"/>
      <c r="NY2" s="239"/>
      <c r="NZ2" s="239"/>
      <c r="OA2" s="239"/>
      <c r="OB2" s="239"/>
      <c r="OC2" s="239"/>
      <c r="OD2" s="239"/>
      <c r="OE2" s="239"/>
      <c r="OF2" s="239"/>
      <c r="OG2" s="239"/>
      <c r="OH2" s="239"/>
      <c r="OI2" s="239"/>
      <c r="OJ2" s="239"/>
      <c r="OK2" s="239"/>
      <c r="OL2" s="239"/>
      <c r="OM2" s="239"/>
      <c r="ON2" s="239"/>
      <c r="OO2" s="239"/>
      <c r="OP2" s="239"/>
      <c r="OQ2" s="239"/>
      <c r="OR2" s="239"/>
      <c r="OS2" s="239"/>
      <c r="OT2" s="239"/>
      <c r="OU2" s="239"/>
      <c r="OV2" s="239"/>
      <c r="OW2" s="239"/>
      <c r="OX2" s="239"/>
      <c r="OY2" s="239"/>
      <c r="OZ2" s="239"/>
      <c r="PA2" s="239"/>
      <c r="PB2" s="239"/>
      <c r="PC2" s="239"/>
      <c r="PD2" s="239"/>
      <c r="PE2" s="239"/>
      <c r="PF2" s="239"/>
      <c r="PG2" s="239"/>
      <c r="PH2" s="239"/>
      <c r="PI2" s="239"/>
      <c r="PJ2" s="239"/>
      <c r="PK2" s="239"/>
      <c r="PL2" s="239"/>
      <c r="PM2" s="239"/>
      <c r="PN2" s="239"/>
      <c r="PO2" s="239"/>
      <c r="PP2" s="239"/>
      <c r="PQ2" s="239"/>
      <c r="PR2" s="239"/>
      <c r="PS2" s="239"/>
      <c r="PT2" s="239"/>
      <c r="PU2" s="239"/>
      <c r="PV2" s="239"/>
      <c r="PW2" s="239"/>
      <c r="PX2" s="239"/>
      <c r="PY2" s="239"/>
      <c r="PZ2" s="239"/>
      <c r="QA2" s="239"/>
      <c r="QB2" s="239"/>
      <c r="QC2" s="239"/>
      <c r="QD2" s="239"/>
      <c r="QE2" s="239"/>
      <c r="QF2" s="239"/>
      <c r="QG2" s="239"/>
      <c r="QH2" s="239"/>
      <c r="QI2" s="239"/>
      <c r="QJ2" s="239"/>
      <c r="QK2" s="239"/>
      <c r="QL2" s="239"/>
      <c r="QM2" s="239"/>
      <c r="QN2" s="239"/>
      <c r="QO2" s="239"/>
      <c r="QP2" s="239"/>
      <c r="QQ2" s="239"/>
      <c r="QR2" s="239"/>
      <c r="QS2" s="239"/>
      <c r="QT2" s="239"/>
      <c r="QU2" s="239"/>
      <c r="QV2" s="239"/>
      <c r="QW2" s="239"/>
      <c r="QX2" s="239"/>
      <c r="QY2" s="239"/>
      <c r="QZ2" s="239"/>
      <c r="RA2" s="239"/>
      <c r="RB2" s="239"/>
      <c r="RC2" s="239"/>
      <c r="RD2" s="239"/>
      <c r="RE2" s="239"/>
      <c r="RF2" s="239"/>
      <c r="RG2" s="239"/>
      <c r="RH2" s="239"/>
      <c r="RI2" s="239"/>
      <c r="RJ2" s="239"/>
      <c r="RK2" s="239"/>
      <c r="RL2" s="239"/>
      <c r="RM2" s="239"/>
      <c r="RN2" s="239"/>
      <c r="RO2" s="239"/>
      <c r="RP2" s="239"/>
      <c r="RQ2" s="239"/>
      <c r="RR2" s="239"/>
      <c r="RS2" s="239"/>
      <c r="RT2" s="239"/>
      <c r="RU2" s="239"/>
      <c r="RV2" s="239"/>
      <c r="RW2" s="239"/>
      <c r="RX2" s="239"/>
      <c r="RY2" s="239"/>
      <c r="RZ2" s="239"/>
      <c r="SA2" s="239"/>
      <c r="SB2" s="239"/>
      <c r="SC2" s="239"/>
      <c r="SD2" s="239"/>
      <c r="SE2" s="239"/>
      <c r="SF2" s="239"/>
      <c r="SG2" s="239"/>
      <c r="SH2" s="239"/>
      <c r="SI2" s="239"/>
      <c r="SJ2" s="239"/>
      <c r="SK2" s="239"/>
      <c r="SL2" s="239"/>
      <c r="SM2" s="239"/>
      <c r="SN2" s="239"/>
      <c r="SO2" s="239"/>
      <c r="SP2" s="239"/>
      <c r="SQ2" s="239"/>
      <c r="SR2" s="239"/>
      <c r="SS2" s="239"/>
      <c r="ST2" s="239"/>
      <c r="SU2" s="239"/>
      <c r="SV2" s="239"/>
      <c r="SW2" s="239"/>
      <c r="SX2" s="239"/>
      <c r="SY2" s="239"/>
      <c r="SZ2" s="239"/>
      <c r="TA2" s="239"/>
      <c r="TB2" s="239"/>
      <c r="TC2" s="239"/>
      <c r="TD2" s="239"/>
      <c r="TE2" s="239"/>
      <c r="TF2" s="239"/>
      <c r="TG2" s="239"/>
      <c r="TH2" s="239"/>
      <c r="TI2" s="239"/>
      <c r="TJ2" s="239"/>
      <c r="TK2" s="239"/>
      <c r="TL2" s="239"/>
      <c r="TM2" s="239"/>
      <c r="TN2" s="239"/>
      <c r="TO2" s="239"/>
      <c r="TP2" s="239"/>
      <c r="TQ2" s="239"/>
      <c r="TR2" s="239"/>
      <c r="TS2" s="239"/>
      <c r="TT2" s="239"/>
      <c r="TU2" s="239"/>
      <c r="TV2" s="239"/>
      <c r="TW2" s="239"/>
      <c r="TX2" s="239"/>
      <c r="TY2" s="239"/>
      <c r="TZ2" s="239"/>
      <c r="UA2" s="239"/>
      <c r="UB2" s="239"/>
      <c r="UC2" s="239"/>
      <c r="UD2" s="239"/>
      <c r="UE2" s="239"/>
      <c r="UF2" s="239"/>
      <c r="UG2" s="239"/>
      <c r="UH2" s="239"/>
      <c r="UI2" s="239"/>
      <c r="UJ2" s="239"/>
      <c r="UK2" s="239"/>
      <c r="UL2" s="239"/>
      <c r="UM2" s="239"/>
      <c r="UN2" s="239"/>
      <c r="UO2" s="239"/>
      <c r="UP2" s="239"/>
      <c r="UQ2" s="239"/>
      <c r="UR2" s="239"/>
      <c r="US2" s="239"/>
      <c r="UT2" s="239"/>
      <c r="UU2" s="239"/>
      <c r="UV2" s="239"/>
      <c r="UW2" s="239"/>
      <c r="UX2" s="239"/>
      <c r="UY2" s="239"/>
      <c r="UZ2" s="239"/>
      <c r="VA2" s="239"/>
      <c r="VB2" s="239"/>
      <c r="VC2" s="239"/>
      <c r="VD2" s="239"/>
      <c r="VE2" s="239"/>
      <c r="VF2" s="239"/>
      <c r="VG2" s="239"/>
      <c r="VH2" s="239"/>
      <c r="VI2" s="239"/>
      <c r="VJ2" s="239"/>
      <c r="VK2" s="239"/>
      <c r="VL2" s="239"/>
      <c r="VM2" s="239"/>
      <c r="VN2" s="239"/>
      <c r="VO2" s="239"/>
      <c r="VP2" s="239"/>
      <c r="VQ2" s="239"/>
      <c r="VR2" s="239"/>
      <c r="VS2" s="239"/>
      <c r="VT2" s="239"/>
      <c r="VU2" s="239"/>
      <c r="VV2" s="239"/>
      <c r="VW2" s="239"/>
      <c r="VX2" s="239"/>
      <c r="VY2" s="239"/>
      <c r="VZ2" s="239"/>
      <c r="WA2" s="239"/>
      <c r="WB2" s="239"/>
      <c r="WC2" s="239"/>
      <c r="WD2" s="239"/>
      <c r="WE2" s="239"/>
      <c r="WF2" s="239"/>
      <c r="WG2" s="239"/>
      <c r="WH2" s="239"/>
      <c r="WI2" s="239"/>
      <c r="WJ2" s="239"/>
      <c r="WK2" s="239"/>
      <c r="WL2" s="239"/>
      <c r="WM2" s="239"/>
      <c r="WN2" s="239"/>
      <c r="WO2" s="239"/>
      <c r="WP2" s="239"/>
      <c r="WQ2" s="239"/>
      <c r="WR2" s="239"/>
      <c r="WS2" s="239"/>
      <c r="WT2" s="239"/>
      <c r="WU2" s="239"/>
      <c r="WV2" s="239"/>
      <c r="WW2" s="239"/>
      <c r="WX2" s="239"/>
      <c r="WY2" s="239"/>
      <c r="WZ2" s="239"/>
      <c r="XA2" s="239"/>
      <c r="XB2" s="239"/>
      <c r="XC2" s="239"/>
      <c r="XD2" s="239"/>
      <c r="XE2" s="239"/>
      <c r="XF2" s="239"/>
      <c r="XG2" s="239"/>
      <c r="XH2" s="239"/>
      <c r="XI2" s="239"/>
      <c r="XJ2" s="239"/>
      <c r="XK2" s="239"/>
      <c r="XL2" s="239"/>
      <c r="XM2" s="239"/>
      <c r="XN2" s="239"/>
      <c r="XO2" s="239"/>
      <c r="XP2" s="239"/>
      <c r="XQ2" s="239"/>
      <c r="XR2" s="239"/>
      <c r="XS2" s="239"/>
      <c r="XT2" s="239"/>
      <c r="XU2" s="239"/>
      <c r="XV2" s="239"/>
      <c r="XW2" s="239"/>
      <c r="XX2" s="239"/>
      <c r="XY2" s="239"/>
      <c r="XZ2" s="239"/>
      <c r="YA2" s="239"/>
      <c r="YB2" s="239"/>
      <c r="YC2" s="239"/>
      <c r="YD2" s="239"/>
      <c r="YE2" s="239"/>
      <c r="YF2" s="239"/>
      <c r="YG2" s="239"/>
      <c r="YH2" s="239"/>
      <c r="YI2" s="239"/>
      <c r="YJ2" s="239"/>
      <c r="YK2" s="239"/>
      <c r="YL2" s="239"/>
      <c r="YM2" s="239"/>
      <c r="YN2" s="239"/>
      <c r="YO2" s="239"/>
      <c r="YP2" s="239"/>
      <c r="YQ2" s="239"/>
      <c r="YR2" s="239"/>
      <c r="YS2" s="239"/>
      <c r="YT2" s="239"/>
      <c r="YU2" s="239"/>
      <c r="YV2" s="239"/>
      <c r="YW2" s="239"/>
      <c r="YX2" s="239"/>
      <c r="YY2" s="239"/>
      <c r="YZ2" s="239"/>
      <c r="ZA2" s="239"/>
      <c r="ZB2" s="239"/>
      <c r="ZC2" s="239"/>
      <c r="ZD2" s="239"/>
      <c r="ZE2" s="239"/>
      <c r="ZF2" s="239"/>
      <c r="ZG2" s="239"/>
      <c r="ZH2" s="239"/>
      <c r="ZI2" s="239"/>
      <c r="ZJ2" s="239"/>
      <c r="ZK2" s="239"/>
      <c r="ZL2" s="239"/>
      <c r="ZM2" s="239"/>
      <c r="ZN2" s="239"/>
      <c r="ZO2" s="239"/>
      <c r="ZP2" s="239"/>
      <c r="ZQ2" s="239"/>
      <c r="ZR2" s="239"/>
      <c r="ZS2" s="239"/>
      <c r="ZT2" s="239"/>
      <c r="ZU2" s="239"/>
      <c r="ZV2" s="239"/>
      <c r="ZW2" s="239"/>
      <c r="ZX2" s="239"/>
      <c r="ZY2" s="239"/>
      <c r="ZZ2" s="239"/>
      <c r="AAA2" s="239"/>
      <c r="AAB2" s="239"/>
      <c r="AAC2" s="239"/>
      <c r="AAD2" s="239"/>
      <c r="AAE2" s="239"/>
      <c r="AAF2" s="239"/>
      <c r="AAG2" s="239"/>
      <c r="AAH2" s="239"/>
      <c r="AAI2" s="239"/>
      <c r="AAJ2" s="239"/>
      <c r="AAK2" s="239"/>
      <c r="AAL2" s="239"/>
      <c r="AAM2" s="239"/>
      <c r="AAN2" s="239"/>
      <c r="AAO2" s="239"/>
      <c r="AAP2" s="239"/>
      <c r="AAQ2" s="239"/>
      <c r="AAR2" s="239"/>
      <c r="AAS2" s="239"/>
      <c r="AAT2" s="239"/>
      <c r="AAU2" s="239"/>
      <c r="AAV2" s="239"/>
      <c r="AAW2" s="239"/>
      <c r="AAX2" s="239"/>
      <c r="AAY2" s="239"/>
      <c r="AAZ2" s="239"/>
      <c r="ABA2" s="239"/>
      <c r="ABB2" s="239"/>
      <c r="ABC2" s="239"/>
      <c r="ABD2" s="239"/>
      <c r="ABE2" s="239"/>
      <c r="ABF2" s="239"/>
      <c r="ABG2" s="239"/>
      <c r="ABH2" s="239"/>
      <c r="ABI2" s="239"/>
      <c r="ABJ2" s="239"/>
      <c r="ABK2" s="239"/>
      <c r="ABL2" s="239"/>
      <c r="ABM2" s="239"/>
      <c r="ABN2" s="239"/>
      <c r="ABO2" s="239"/>
      <c r="ABP2" s="239"/>
      <c r="ABQ2" s="239"/>
      <c r="ABR2" s="239"/>
      <c r="ABS2" s="239"/>
      <c r="ABT2" s="239"/>
      <c r="ABU2" s="239"/>
      <c r="ABV2" s="239"/>
      <c r="ABW2" s="239"/>
      <c r="ABX2" s="239"/>
      <c r="ABY2" s="239"/>
      <c r="ABZ2" s="239"/>
      <c r="ACA2" s="239"/>
      <c r="ACB2" s="239"/>
      <c r="ACC2" s="239"/>
      <c r="ACD2" s="239"/>
      <c r="ACE2" s="239"/>
      <c r="ACF2" s="239"/>
      <c r="ACG2" s="239"/>
      <c r="ACH2" s="239"/>
      <c r="ACI2" s="239"/>
      <c r="ACJ2" s="239"/>
      <c r="ACK2" s="239"/>
      <c r="ACL2" s="239"/>
      <c r="ACM2" s="239"/>
      <c r="ACN2" s="239"/>
      <c r="ACO2" s="239"/>
      <c r="ACP2" s="239"/>
      <c r="ACQ2" s="239"/>
      <c r="ACR2" s="239"/>
      <c r="ACS2" s="239"/>
      <c r="ACT2" s="239"/>
      <c r="ACU2" s="239"/>
      <c r="ACV2" s="239"/>
      <c r="ACW2" s="239"/>
      <c r="ACX2" s="239"/>
      <c r="ACY2" s="239"/>
      <c r="ACZ2" s="239"/>
      <c r="ADA2" s="239"/>
      <c r="ADB2" s="239"/>
      <c r="ADC2" s="239"/>
      <c r="ADD2" s="239"/>
      <c r="ADE2" s="239"/>
      <c r="ADF2" s="239"/>
      <c r="ADG2" s="239"/>
      <c r="ADH2" s="239"/>
      <c r="ADI2" s="239"/>
      <c r="ADJ2" s="239"/>
      <c r="ADK2" s="239"/>
      <c r="ADL2" s="239"/>
      <c r="ADM2" s="239"/>
      <c r="ADN2" s="239"/>
      <c r="ADO2" s="239"/>
      <c r="ADP2" s="239"/>
      <c r="ADQ2" s="239"/>
      <c r="ADR2" s="239"/>
      <c r="ADS2" s="239"/>
      <c r="ADT2" s="239"/>
      <c r="ADU2" s="239"/>
      <c r="ADV2" s="239"/>
      <c r="ADW2" s="239"/>
      <c r="ADX2" s="239"/>
      <c r="ADY2" s="239"/>
      <c r="ADZ2" s="239"/>
      <c r="AEA2" s="239"/>
      <c r="AEB2" s="239"/>
      <c r="AEC2" s="239"/>
      <c r="AED2" s="239"/>
      <c r="AEE2" s="239"/>
      <c r="AEF2" s="239"/>
      <c r="AEG2" s="239"/>
      <c r="AEH2" s="239"/>
      <c r="AEI2" s="239"/>
      <c r="AEJ2" s="239"/>
      <c r="AEK2" s="239"/>
      <c r="AEL2" s="239"/>
      <c r="AEM2" s="239"/>
      <c r="AEN2" s="239"/>
      <c r="AEO2" s="239"/>
      <c r="AEP2" s="239"/>
      <c r="AEQ2" s="239"/>
      <c r="AER2" s="239"/>
      <c r="AES2" s="239"/>
      <c r="AET2" s="239"/>
      <c r="AEU2" s="239"/>
      <c r="AEV2" s="239"/>
      <c r="AEW2" s="239"/>
      <c r="AEX2" s="239"/>
      <c r="AEY2" s="239"/>
      <c r="AEZ2" s="239"/>
      <c r="AFA2" s="239"/>
      <c r="AFB2" s="239"/>
      <c r="AFC2" s="239"/>
      <c r="AFD2" s="239"/>
      <c r="AFE2" s="239"/>
      <c r="AFF2" s="239"/>
      <c r="AFG2" s="239"/>
      <c r="AFH2" s="239"/>
      <c r="AFI2" s="239"/>
      <c r="AFJ2" s="239"/>
      <c r="AFK2" s="239"/>
      <c r="AFL2" s="239"/>
      <c r="AFM2" s="239"/>
      <c r="AFN2" s="239"/>
      <c r="AFO2" s="239"/>
      <c r="AFP2" s="239"/>
      <c r="AFQ2" s="239"/>
      <c r="AFR2" s="239"/>
      <c r="AFS2" s="239"/>
      <c r="AFT2" s="239"/>
      <c r="AFU2" s="239"/>
      <c r="AFV2" s="239"/>
      <c r="AFW2" s="239"/>
      <c r="AFX2" s="239"/>
      <c r="AFY2" s="239"/>
      <c r="AFZ2" s="239"/>
      <c r="AGA2" s="239"/>
      <c r="AGB2" s="239"/>
      <c r="AGC2" s="239"/>
      <c r="AGD2" s="239"/>
      <c r="AGE2" s="239"/>
      <c r="AGF2" s="239"/>
      <c r="AGG2" s="239"/>
      <c r="AGH2" s="239"/>
      <c r="AGI2" s="239"/>
      <c r="AGJ2" s="239"/>
      <c r="AGK2" s="239"/>
      <c r="AGL2" s="239"/>
      <c r="AGM2" s="239"/>
      <c r="AGN2" s="239"/>
      <c r="AGO2" s="239"/>
      <c r="AGP2" s="239"/>
      <c r="AGQ2" s="239"/>
      <c r="AGR2" s="239"/>
      <c r="AGS2" s="239"/>
      <c r="AGT2" s="239"/>
      <c r="AGU2" s="239"/>
      <c r="AGV2" s="239"/>
      <c r="AGW2" s="239"/>
      <c r="AGX2" s="239"/>
      <c r="AGY2" s="239"/>
      <c r="AGZ2" s="239"/>
      <c r="AHA2" s="239"/>
      <c r="AHB2" s="239"/>
      <c r="AHC2" s="239"/>
      <c r="AHD2" s="239"/>
      <c r="AHE2" s="239"/>
      <c r="AHF2" s="239"/>
      <c r="AHG2" s="239"/>
      <c r="AHH2" s="239"/>
      <c r="AHI2" s="239"/>
      <c r="AHJ2" s="239"/>
      <c r="AHK2" s="239"/>
      <c r="AHL2" s="239"/>
      <c r="AHM2" s="239"/>
      <c r="AHN2" s="239"/>
      <c r="AHO2" s="239"/>
      <c r="AHP2" s="239"/>
      <c r="AHQ2" s="239"/>
      <c r="AHR2" s="239"/>
      <c r="AHS2" s="239"/>
      <c r="AHT2" s="239"/>
      <c r="AHU2" s="239"/>
      <c r="AHV2" s="239"/>
      <c r="AHW2" s="239"/>
      <c r="AHX2" s="239"/>
      <c r="AHY2" s="239"/>
      <c r="AHZ2" s="239"/>
      <c r="AIA2" s="239"/>
      <c r="AIB2" s="239"/>
      <c r="AIC2" s="239"/>
      <c r="AID2" s="239"/>
      <c r="AIE2" s="239"/>
      <c r="AIF2" s="239"/>
      <c r="AIG2" s="239"/>
      <c r="AIH2" s="239"/>
      <c r="AII2" s="239"/>
      <c r="AIJ2" s="239"/>
      <c r="AIK2" s="239"/>
      <c r="AIL2" s="239"/>
      <c r="AIM2" s="239"/>
      <c r="AIN2" s="239"/>
      <c r="AIO2" s="239"/>
      <c r="AIP2" s="239"/>
      <c r="AIQ2" s="239"/>
      <c r="AIR2" s="239"/>
      <c r="AIS2" s="239"/>
      <c r="AIT2" s="239"/>
      <c r="AIU2" s="239"/>
      <c r="AIV2" s="239"/>
      <c r="AIW2" s="239"/>
      <c r="AIX2" s="239"/>
      <c r="AIY2" s="239"/>
      <c r="AIZ2" s="239"/>
      <c r="AJA2" s="239"/>
      <c r="AJB2" s="239"/>
      <c r="AJC2" s="239"/>
      <c r="AJD2" s="239"/>
      <c r="AJE2" s="239"/>
      <c r="AJF2" s="239"/>
      <c r="AJG2" s="239"/>
      <c r="AJH2" s="239"/>
      <c r="AJI2" s="239"/>
      <c r="AJJ2" s="239"/>
      <c r="AJK2" s="239"/>
      <c r="AJL2" s="239"/>
      <c r="AJM2" s="239"/>
      <c r="AJN2" s="239"/>
      <c r="AJO2" s="239"/>
      <c r="AJP2" s="239"/>
      <c r="AJQ2" s="239"/>
      <c r="AJR2" s="239"/>
      <c r="AJS2" s="239"/>
      <c r="AJT2" s="239"/>
      <c r="AJU2" s="239"/>
      <c r="AJV2" s="239"/>
      <c r="AJW2" s="239"/>
      <c r="AJX2" s="239"/>
      <c r="AJY2" s="239"/>
      <c r="AJZ2" s="239"/>
      <c r="AKA2" s="239"/>
      <c r="AKB2" s="239"/>
      <c r="AKC2" s="239"/>
      <c r="AKD2" s="239"/>
      <c r="AKE2" s="239"/>
      <c r="AKF2" s="239"/>
      <c r="AKG2" s="239"/>
      <c r="AKH2" s="239"/>
      <c r="AKI2" s="239"/>
      <c r="AKJ2" s="239"/>
      <c r="AKK2" s="239"/>
      <c r="AKL2" s="239"/>
      <c r="AKM2" s="239"/>
      <c r="AKN2" s="239"/>
      <c r="AKO2" s="239"/>
      <c r="AKP2" s="239"/>
      <c r="AKQ2" s="239"/>
      <c r="AKR2" s="239"/>
      <c r="AKS2" s="239"/>
      <c r="AKT2" s="239"/>
      <c r="AKU2" s="239"/>
      <c r="AKV2" s="239"/>
      <c r="AKW2" s="239"/>
      <c r="AKX2" s="239"/>
      <c r="AKY2" s="239"/>
      <c r="AKZ2" s="239"/>
      <c r="ALA2" s="239"/>
      <c r="ALB2" s="239"/>
      <c r="ALC2" s="239"/>
      <c r="ALD2" s="239"/>
      <c r="ALE2" s="239"/>
      <c r="ALF2" s="239"/>
      <c r="ALG2" s="239"/>
      <c r="ALH2" s="239"/>
      <c r="ALI2" s="239"/>
      <c r="ALJ2" s="239"/>
      <c r="ALK2" s="239"/>
      <c r="ALL2" s="239"/>
      <c r="ALM2" s="239"/>
      <c r="ALN2" s="239"/>
      <c r="ALO2" s="239"/>
      <c r="ALP2" s="239"/>
      <c r="ALQ2" s="239"/>
      <c r="ALR2" s="239"/>
      <c r="ALS2" s="239"/>
      <c r="ALT2" s="239"/>
      <c r="ALU2" s="239"/>
      <c r="ALV2" s="239"/>
      <c r="ALW2" s="239"/>
      <c r="ALX2" s="239"/>
      <c r="ALY2" s="239"/>
      <c r="ALZ2" s="239"/>
      <c r="AMA2" s="239"/>
      <c r="AMB2" s="239"/>
      <c r="AMC2" s="239"/>
      <c r="AMD2" s="239"/>
      <c r="AME2" s="239"/>
      <c r="AMF2" s="239"/>
      <c r="AMG2" s="239"/>
      <c r="AMH2" s="239"/>
      <c r="AMI2" s="239"/>
      <c r="AMJ2" s="239"/>
      <c r="AMK2" s="239"/>
      <c r="AML2" s="239"/>
      <c r="AMM2" s="239"/>
      <c r="AMN2" s="239"/>
      <c r="AMO2" s="239"/>
      <c r="AMP2" s="239"/>
      <c r="AMQ2" s="239"/>
      <c r="AMR2" s="239"/>
      <c r="AMS2" s="239"/>
      <c r="AMT2" s="239"/>
      <c r="AMU2" s="239"/>
      <c r="AMV2" s="239"/>
      <c r="AMW2" s="239"/>
      <c r="AMX2" s="239"/>
      <c r="AMY2" s="239"/>
      <c r="AMZ2" s="239"/>
      <c r="ANA2" s="239"/>
      <c r="ANB2" s="239"/>
      <c r="ANC2" s="239"/>
      <c r="AND2" s="239"/>
      <c r="ANE2" s="239"/>
      <c r="ANF2" s="239"/>
      <c r="ANG2" s="239"/>
      <c r="ANH2" s="239"/>
      <c r="ANI2" s="239"/>
      <c r="ANJ2" s="239"/>
      <c r="ANK2" s="239"/>
      <c r="ANL2" s="239"/>
      <c r="ANM2" s="239"/>
      <c r="ANN2" s="239"/>
      <c r="ANO2" s="239"/>
      <c r="ANP2" s="239"/>
      <c r="ANQ2" s="239"/>
      <c r="ANR2" s="239"/>
      <c r="ANS2" s="239"/>
      <c r="ANT2" s="239"/>
      <c r="ANU2" s="239"/>
      <c r="ANV2" s="239"/>
      <c r="ANW2" s="239"/>
      <c r="ANX2" s="239"/>
      <c r="ANY2" s="239"/>
      <c r="ANZ2" s="239"/>
      <c r="AOA2" s="239"/>
      <c r="AOB2" s="239"/>
      <c r="AOC2" s="239"/>
      <c r="AOD2" s="239"/>
      <c r="AOE2" s="239"/>
      <c r="AOF2" s="239"/>
      <c r="AOG2" s="239"/>
      <c r="AOH2" s="239"/>
      <c r="AOI2" s="239"/>
      <c r="AOJ2" s="239"/>
      <c r="AOK2" s="239"/>
      <c r="AOL2" s="239"/>
      <c r="AOM2" s="239"/>
      <c r="AON2" s="239"/>
      <c r="AOO2" s="239"/>
      <c r="AOP2" s="239"/>
      <c r="AOQ2" s="239"/>
      <c r="AOR2" s="239"/>
      <c r="AOS2" s="239"/>
      <c r="AOT2" s="239"/>
      <c r="AOU2" s="239"/>
      <c r="AOV2" s="239"/>
      <c r="AOW2" s="239"/>
      <c r="AOX2" s="239"/>
      <c r="AOY2" s="239"/>
      <c r="AOZ2" s="239"/>
      <c r="APA2" s="239"/>
      <c r="APB2" s="239"/>
      <c r="APC2" s="239"/>
      <c r="APD2" s="239"/>
      <c r="APE2" s="239"/>
      <c r="APF2" s="239"/>
      <c r="APG2" s="239"/>
      <c r="APH2" s="239"/>
      <c r="API2" s="239"/>
      <c r="APJ2" s="239"/>
      <c r="APK2" s="239"/>
      <c r="APL2" s="239"/>
      <c r="APM2" s="239"/>
      <c r="APN2" s="239"/>
      <c r="APO2" s="239"/>
      <c r="APP2" s="239"/>
      <c r="APQ2" s="239"/>
      <c r="APR2" s="239"/>
      <c r="APS2" s="239"/>
      <c r="APT2" s="239"/>
      <c r="APU2" s="239"/>
      <c r="APV2" s="239"/>
      <c r="APW2" s="239"/>
      <c r="APX2" s="239"/>
      <c r="APY2" s="239"/>
      <c r="APZ2" s="239"/>
      <c r="AQA2" s="239"/>
      <c r="AQB2" s="239"/>
      <c r="AQC2" s="239"/>
      <c r="AQD2" s="239"/>
      <c r="AQE2" s="239"/>
      <c r="AQF2" s="239"/>
      <c r="AQG2" s="239"/>
      <c r="AQH2" s="239"/>
      <c r="AQI2" s="239"/>
      <c r="AQJ2" s="239"/>
      <c r="AQK2" s="239"/>
      <c r="AQL2" s="239"/>
      <c r="AQM2" s="239"/>
      <c r="AQN2" s="239"/>
      <c r="AQO2" s="239"/>
      <c r="AQP2" s="239"/>
      <c r="AQQ2" s="239"/>
      <c r="AQR2" s="239"/>
      <c r="AQS2" s="239"/>
      <c r="AQT2" s="239"/>
      <c r="AQU2" s="239"/>
      <c r="AQV2" s="239"/>
      <c r="AQW2" s="239"/>
      <c r="AQX2" s="239"/>
      <c r="AQY2" s="239"/>
      <c r="AQZ2" s="239"/>
      <c r="ARA2" s="239"/>
      <c r="ARB2" s="239"/>
      <c r="ARC2" s="239"/>
      <c r="ARD2" s="239"/>
      <c r="ARE2" s="239"/>
      <c r="ARF2" s="239"/>
      <c r="ARG2" s="239"/>
      <c r="ARH2" s="239"/>
      <c r="ARI2" s="239"/>
      <c r="ARJ2" s="239"/>
      <c r="ARK2" s="239"/>
      <c r="ARL2" s="239"/>
      <c r="ARM2" s="239"/>
      <c r="ARN2" s="239"/>
      <c r="ARO2" s="239"/>
      <c r="ARP2" s="239"/>
      <c r="ARQ2" s="239"/>
      <c r="ARR2" s="239"/>
      <c r="ARS2" s="239"/>
      <c r="ART2" s="239"/>
      <c r="ARU2" s="239"/>
      <c r="ARV2" s="239"/>
      <c r="ARW2" s="239"/>
      <c r="ARX2" s="239"/>
      <c r="ARY2" s="239"/>
      <c r="ARZ2" s="239"/>
      <c r="ASA2" s="239"/>
      <c r="ASB2" s="239"/>
      <c r="ASC2" s="239"/>
      <c r="ASD2" s="239"/>
      <c r="ASE2" s="239"/>
      <c r="ASF2" s="239"/>
      <c r="ASG2" s="239"/>
      <c r="ASH2" s="239"/>
      <c r="ASI2" s="239"/>
      <c r="ASJ2" s="239"/>
      <c r="ASK2" s="239"/>
      <c r="ASL2" s="239"/>
      <c r="ASM2" s="239"/>
      <c r="ASN2" s="239"/>
      <c r="ASO2" s="239"/>
      <c r="ASP2" s="239"/>
      <c r="ASQ2" s="239"/>
      <c r="ASR2" s="239"/>
      <c r="ASS2" s="239"/>
      <c r="AST2" s="239"/>
      <c r="ASU2" s="239"/>
      <c r="ASV2" s="239"/>
      <c r="ASW2" s="239"/>
      <c r="ASX2" s="239"/>
      <c r="ASY2" s="239"/>
      <c r="ASZ2" s="239"/>
      <c r="ATA2" s="239"/>
      <c r="ATB2" s="239"/>
      <c r="ATC2" s="239"/>
      <c r="ATD2" s="239"/>
      <c r="ATE2" s="239"/>
      <c r="ATF2" s="239"/>
      <c r="ATG2" s="239"/>
      <c r="ATH2" s="239"/>
      <c r="ATI2" s="239"/>
      <c r="ATJ2" s="239"/>
      <c r="ATK2" s="239"/>
      <c r="ATL2" s="239"/>
      <c r="ATM2" s="239"/>
      <c r="ATN2" s="239"/>
      <c r="ATO2" s="239"/>
      <c r="ATP2" s="239"/>
      <c r="ATQ2" s="239"/>
      <c r="ATR2" s="239"/>
      <c r="ATS2" s="239"/>
      <c r="ATT2" s="239"/>
      <c r="ATU2" s="239"/>
      <c r="ATV2" s="239"/>
      <c r="ATW2" s="239"/>
      <c r="ATX2" s="239"/>
      <c r="ATY2" s="239"/>
      <c r="ATZ2" s="239"/>
      <c r="AUA2" s="239"/>
      <c r="AUB2" s="239"/>
      <c r="AUC2" s="239"/>
      <c r="AUD2" s="239"/>
      <c r="AUE2" s="239"/>
      <c r="AUF2" s="239"/>
      <c r="AUG2" s="239"/>
      <c r="AUH2" s="239"/>
      <c r="AUI2" s="239"/>
      <c r="AUJ2" s="239"/>
      <c r="AUK2" s="239"/>
      <c r="AUL2" s="239"/>
      <c r="AUM2" s="239"/>
      <c r="AUN2" s="239"/>
      <c r="AUO2" s="239"/>
      <c r="AUP2" s="239"/>
      <c r="AUQ2" s="239"/>
      <c r="AUR2" s="239"/>
      <c r="AUS2" s="239"/>
      <c r="AUT2" s="239"/>
      <c r="AUU2" s="239"/>
      <c r="AUV2" s="239"/>
      <c r="AUW2" s="239"/>
      <c r="AUX2" s="239"/>
      <c r="AUY2" s="239"/>
      <c r="AUZ2" s="239"/>
      <c r="AVA2" s="239"/>
      <c r="AVB2" s="239"/>
      <c r="AVC2" s="239"/>
      <c r="AVD2" s="239"/>
      <c r="AVE2" s="239"/>
      <c r="AVF2" s="239"/>
      <c r="AVG2" s="239"/>
      <c r="AVH2" s="239"/>
      <c r="AVI2" s="239"/>
      <c r="AVJ2" s="239"/>
      <c r="AVK2" s="239"/>
      <c r="AVL2" s="239"/>
      <c r="AVM2" s="239"/>
      <c r="AVN2" s="239"/>
      <c r="AVO2" s="239"/>
      <c r="AVP2" s="239"/>
      <c r="AVQ2" s="239"/>
      <c r="AVR2" s="239"/>
      <c r="AVS2" s="239"/>
      <c r="AVT2" s="239"/>
      <c r="AVU2" s="239"/>
      <c r="AVV2" s="239"/>
      <c r="AVW2" s="239"/>
      <c r="AVX2" s="239"/>
      <c r="AVY2" s="239"/>
      <c r="AVZ2" s="239"/>
      <c r="AWA2" s="239"/>
      <c r="AWB2" s="239"/>
      <c r="AWC2" s="239"/>
      <c r="AWD2" s="239"/>
      <c r="AWE2" s="239"/>
      <c r="AWF2" s="239"/>
      <c r="AWG2" s="239"/>
      <c r="AWH2" s="239"/>
      <c r="AWI2" s="239"/>
      <c r="AWJ2" s="239"/>
      <c r="AWK2" s="239"/>
      <c r="AWL2" s="239"/>
      <c r="AWM2" s="239"/>
      <c r="AWN2" s="239"/>
      <c r="AWO2" s="239"/>
      <c r="AWP2" s="239"/>
      <c r="AWQ2" s="239"/>
      <c r="AWR2" s="239"/>
      <c r="AWS2" s="239"/>
      <c r="AWT2" s="239"/>
      <c r="AWU2" s="239"/>
      <c r="AWV2" s="239"/>
      <c r="AWW2" s="239"/>
      <c r="AWX2" s="239"/>
      <c r="AWY2" s="239"/>
      <c r="AWZ2" s="239"/>
      <c r="AXA2" s="239"/>
      <c r="AXB2" s="239"/>
      <c r="AXC2" s="239"/>
      <c r="AXD2" s="239"/>
      <c r="AXE2" s="239"/>
      <c r="AXF2" s="239"/>
      <c r="AXG2" s="239"/>
      <c r="AXH2" s="239"/>
      <c r="AXI2" s="239"/>
      <c r="AXJ2" s="239"/>
      <c r="AXK2" s="239"/>
      <c r="AXL2" s="239"/>
      <c r="AXM2" s="239"/>
      <c r="AXN2" s="239"/>
      <c r="AXO2" s="239"/>
      <c r="AXP2" s="239"/>
      <c r="AXQ2" s="239"/>
      <c r="AXR2" s="239"/>
      <c r="AXS2" s="239"/>
      <c r="AXT2" s="239"/>
      <c r="AXU2" s="239"/>
      <c r="AXV2" s="239"/>
      <c r="AXW2" s="239"/>
      <c r="AXX2" s="239"/>
      <c r="AXY2" s="239"/>
      <c r="AXZ2" s="239"/>
      <c r="AYA2" s="239"/>
      <c r="AYB2" s="239"/>
      <c r="AYC2" s="239"/>
      <c r="AYD2" s="239"/>
      <c r="AYE2" s="239"/>
      <c r="AYF2" s="239"/>
      <c r="AYG2" s="239"/>
      <c r="AYH2" s="239"/>
      <c r="AYI2" s="239"/>
      <c r="AYJ2" s="239"/>
      <c r="AYK2" s="239"/>
      <c r="AYL2" s="239"/>
      <c r="AYM2" s="239"/>
      <c r="AYN2" s="239"/>
      <c r="AYO2" s="239"/>
      <c r="AYP2" s="239"/>
      <c r="AYQ2" s="239"/>
      <c r="AYR2" s="239"/>
      <c r="AYS2" s="239"/>
      <c r="AYT2" s="239"/>
      <c r="AYU2" s="239"/>
      <c r="AYV2" s="239"/>
      <c r="AYW2" s="239"/>
      <c r="AYX2" s="239"/>
      <c r="AYY2" s="239"/>
      <c r="AYZ2" s="239"/>
      <c r="AZA2" s="239"/>
      <c r="AZB2" s="239"/>
      <c r="AZC2" s="239"/>
      <c r="AZD2" s="239"/>
      <c r="AZE2" s="239"/>
      <c r="AZF2" s="239"/>
      <c r="AZG2" s="239"/>
      <c r="AZH2" s="239"/>
      <c r="AZI2" s="239"/>
      <c r="AZJ2" s="239"/>
      <c r="AZK2" s="239"/>
      <c r="AZL2" s="239"/>
      <c r="AZM2" s="239"/>
      <c r="AZN2" s="239"/>
      <c r="AZO2" s="239"/>
      <c r="AZP2" s="239"/>
      <c r="AZQ2" s="239"/>
      <c r="AZR2" s="239"/>
      <c r="AZS2" s="239"/>
      <c r="AZT2" s="239"/>
      <c r="AZU2" s="239"/>
      <c r="AZV2" s="239"/>
      <c r="AZW2" s="239"/>
      <c r="AZX2" s="239"/>
      <c r="AZY2" s="239"/>
      <c r="AZZ2" s="239"/>
      <c r="BAA2" s="239"/>
      <c r="BAB2" s="239"/>
      <c r="BAC2" s="239"/>
      <c r="BAD2" s="239"/>
      <c r="BAE2" s="239"/>
      <c r="BAF2" s="239"/>
      <c r="BAG2" s="239"/>
      <c r="BAH2" s="239"/>
      <c r="BAI2" s="239"/>
      <c r="BAJ2" s="239"/>
      <c r="BAK2" s="239"/>
      <c r="BAL2" s="239"/>
      <c r="BAM2" s="239"/>
      <c r="BAN2" s="239"/>
      <c r="BAO2" s="239"/>
      <c r="BAP2" s="239"/>
      <c r="BAQ2" s="239"/>
      <c r="BAR2" s="239"/>
      <c r="BAS2" s="239"/>
      <c r="BAT2" s="239"/>
      <c r="BAU2" s="239"/>
      <c r="BAV2" s="239"/>
      <c r="BAW2" s="239"/>
      <c r="BAX2" s="239"/>
      <c r="BAY2" s="239"/>
      <c r="BAZ2" s="239"/>
      <c r="BBA2" s="239"/>
      <c r="BBB2" s="239"/>
      <c r="BBC2" s="239"/>
      <c r="BBD2" s="239"/>
      <c r="BBE2" s="239"/>
      <c r="BBF2" s="239"/>
      <c r="BBG2" s="239"/>
      <c r="BBH2" s="239"/>
      <c r="BBI2" s="239"/>
      <c r="BBJ2" s="239"/>
      <c r="BBK2" s="239"/>
      <c r="BBL2" s="239"/>
      <c r="BBM2" s="239"/>
      <c r="BBN2" s="239"/>
      <c r="BBO2" s="239"/>
      <c r="BBP2" s="239"/>
      <c r="BBQ2" s="239"/>
      <c r="BBR2" s="239"/>
      <c r="BBS2" s="239"/>
      <c r="BBT2" s="239"/>
      <c r="BBU2" s="239"/>
      <c r="BBV2" s="239"/>
      <c r="BBW2" s="239"/>
      <c r="BBX2" s="239"/>
      <c r="BBY2" s="239"/>
      <c r="BBZ2" s="239"/>
      <c r="BCA2" s="239"/>
      <c r="BCB2" s="239"/>
      <c r="BCC2" s="239"/>
      <c r="BCD2" s="239"/>
      <c r="BCE2" s="239"/>
      <c r="BCF2" s="239"/>
      <c r="BCG2" s="239"/>
      <c r="BCH2" s="239"/>
      <c r="BCI2" s="239"/>
      <c r="BCJ2" s="239"/>
      <c r="BCK2" s="239"/>
      <c r="BCL2" s="239"/>
      <c r="BCM2" s="239"/>
      <c r="BCN2" s="239"/>
      <c r="BCO2" s="239"/>
      <c r="BCP2" s="239"/>
      <c r="BCQ2" s="239"/>
      <c r="BCR2" s="239"/>
      <c r="BCS2" s="239"/>
      <c r="BCT2" s="239"/>
      <c r="BCU2" s="239"/>
      <c r="BCV2" s="239"/>
      <c r="BCW2" s="239"/>
      <c r="BCX2" s="239"/>
      <c r="BCY2" s="239"/>
      <c r="BCZ2" s="239"/>
      <c r="BDA2" s="239"/>
      <c r="BDB2" s="239"/>
      <c r="BDC2" s="239"/>
      <c r="BDD2" s="239"/>
      <c r="BDE2" s="239"/>
      <c r="BDF2" s="239"/>
      <c r="BDG2" s="239"/>
      <c r="BDH2" s="239"/>
      <c r="BDI2" s="239"/>
      <c r="BDJ2" s="239"/>
      <c r="BDK2" s="239"/>
      <c r="BDL2" s="239"/>
      <c r="BDM2" s="239"/>
      <c r="BDN2" s="239"/>
      <c r="BDO2" s="239"/>
      <c r="BDP2" s="239"/>
      <c r="BDQ2" s="239"/>
      <c r="BDR2" s="239"/>
      <c r="BDS2" s="239"/>
      <c r="BDT2" s="239"/>
      <c r="BDU2" s="239"/>
      <c r="BDV2" s="239"/>
      <c r="BDW2" s="239"/>
      <c r="BDX2" s="239"/>
      <c r="BDY2" s="239"/>
      <c r="BDZ2" s="239"/>
      <c r="BEA2" s="239"/>
      <c r="BEB2" s="239"/>
      <c r="BEC2" s="239"/>
      <c r="BED2" s="239"/>
      <c r="BEE2" s="239"/>
      <c r="BEF2" s="239"/>
      <c r="BEG2" s="239"/>
      <c r="BEH2" s="239"/>
      <c r="BEI2" s="239"/>
      <c r="BEJ2" s="239"/>
      <c r="BEK2" s="239"/>
      <c r="BEL2" s="239"/>
      <c r="BEM2" s="239"/>
      <c r="BEN2" s="239"/>
      <c r="BEO2" s="239"/>
      <c r="BEP2" s="239"/>
      <c r="BEQ2" s="239"/>
      <c r="BER2" s="239"/>
      <c r="BES2" s="239"/>
      <c r="BET2" s="239"/>
      <c r="BEU2" s="239"/>
      <c r="BEV2" s="239"/>
      <c r="BEW2" s="239"/>
      <c r="BEX2" s="239"/>
      <c r="BEY2" s="239"/>
      <c r="BEZ2" s="239"/>
      <c r="BFA2" s="239"/>
      <c r="BFB2" s="239"/>
      <c r="BFC2" s="239"/>
      <c r="BFD2" s="239"/>
      <c r="BFE2" s="239"/>
      <c r="BFF2" s="239"/>
      <c r="BFG2" s="239"/>
      <c r="BFH2" s="239"/>
      <c r="BFI2" s="239"/>
      <c r="BFJ2" s="239"/>
      <c r="BFK2" s="239"/>
      <c r="BFL2" s="239"/>
      <c r="BFM2" s="239"/>
      <c r="BFN2" s="239"/>
      <c r="BFO2" s="239"/>
      <c r="BFP2" s="239"/>
      <c r="BFQ2" s="239"/>
      <c r="BFR2" s="239"/>
      <c r="BFS2" s="239"/>
      <c r="BFT2" s="239"/>
      <c r="BFU2" s="239"/>
      <c r="BFV2" s="239"/>
      <c r="BFW2" s="239"/>
      <c r="BFX2" s="239"/>
      <c r="BFY2" s="239"/>
      <c r="BFZ2" s="239"/>
      <c r="BGA2" s="239"/>
      <c r="BGB2" s="239"/>
      <c r="BGC2" s="239"/>
      <c r="BGD2" s="239"/>
      <c r="BGE2" s="239"/>
      <c r="BGF2" s="239"/>
      <c r="BGG2" s="239"/>
      <c r="BGH2" s="239"/>
      <c r="BGI2" s="239"/>
      <c r="BGJ2" s="239"/>
      <c r="BGK2" s="239"/>
      <c r="BGL2" s="239"/>
      <c r="BGM2" s="239"/>
      <c r="BGN2" s="239"/>
      <c r="BGO2" s="239"/>
      <c r="BGP2" s="239"/>
      <c r="BGQ2" s="239"/>
      <c r="BGR2" s="239"/>
      <c r="BGS2" s="239"/>
      <c r="BGT2" s="239"/>
      <c r="BGU2" s="239"/>
      <c r="BGV2" s="239"/>
      <c r="BGW2" s="239"/>
      <c r="BGX2" s="239"/>
      <c r="BGY2" s="239"/>
      <c r="BGZ2" s="239"/>
      <c r="BHA2" s="239"/>
      <c r="BHB2" s="239"/>
      <c r="BHC2" s="239"/>
      <c r="BHD2" s="239"/>
      <c r="BHE2" s="239"/>
      <c r="BHF2" s="239"/>
      <c r="BHG2" s="239"/>
      <c r="BHH2" s="239"/>
      <c r="BHI2" s="239"/>
      <c r="BHJ2" s="239"/>
      <c r="BHK2" s="239"/>
      <c r="BHL2" s="239"/>
      <c r="BHM2" s="239"/>
      <c r="BHN2" s="239"/>
      <c r="BHO2" s="239"/>
      <c r="BHP2" s="239"/>
      <c r="BHQ2" s="239"/>
      <c r="BHR2" s="239"/>
      <c r="BHS2" s="239"/>
      <c r="BHT2" s="239"/>
      <c r="BHU2" s="239"/>
      <c r="BHV2" s="239"/>
      <c r="BHW2" s="239"/>
      <c r="BHX2" s="239"/>
      <c r="BHY2" s="239"/>
      <c r="BHZ2" s="239"/>
      <c r="BIA2" s="239"/>
      <c r="BIB2" s="239"/>
      <c r="BIC2" s="239"/>
      <c r="BID2" s="239"/>
      <c r="BIE2" s="239"/>
      <c r="BIF2" s="239"/>
      <c r="BIG2" s="239"/>
      <c r="BIH2" s="239"/>
      <c r="BII2" s="239"/>
      <c r="BIJ2" s="239"/>
      <c r="BIK2" s="239"/>
      <c r="BIL2" s="239"/>
      <c r="BIM2" s="239"/>
      <c r="BIN2" s="239"/>
      <c r="BIO2" s="239"/>
      <c r="BIP2" s="239"/>
      <c r="BIQ2" s="239"/>
      <c r="BIR2" s="239"/>
      <c r="BIS2" s="239"/>
      <c r="BIT2" s="239"/>
      <c r="BIU2" s="239"/>
      <c r="BIV2" s="239"/>
      <c r="BIW2" s="239"/>
      <c r="BIX2" s="239"/>
      <c r="BIY2" s="239"/>
      <c r="BIZ2" s="239"/>
      <c r="BJA2" s="239"/>
      <c r="BJB2" s="239"/>
      <c r="BJC2" s="239"/>
      <c r="BJD2" s="239"/>
      <c r="BJE2" s="239"/>
      <c r="BJF2" s="239"/>
      <c r="BJG2" s="239"/>
      <c r="BJH2" s="239"/>
      <c r="BJI2" s="239"/>
      <c r="BJJ2" s="239"/>
      <c r="BJK2" s="239"/>
      <c r="BJL2" s="239"/>
      <c r="BJM2" s="239"/>
      <c r="BJN2" s="239"/>
      <c r="BJO2" s="239"/>
      <c r="BJP2" s="239"/>
      <c r="BJQ2" s="239"/>
      <c r="BJR2" s="239"/>
      <c r="BJS2" s="239"/>
      <c r="BJT2" s="239"/>
      <c r="BJU2" s="239"/>
      <c r="BJV2" s="239"/>
      <c r="BJW2" s="239"/>
      <c r="BJX2" s="239"/>
      <c r="BJY2" s="239"/>
      <c r="BJZ2" s="239"/>
      <c r="BKA2" s="239"/>
      <c r="BKB2" s="239"/>
      <c r="BKC2" s="239"/>
      <c r="BKD2" s="239"/>
      <c r="BKE2" s="239"/>
      <c r="BKF2" s="239"/>
      <c r="BKG2" s="239"/>
      <c r="BKH2" s="239"/>
      <c r="BKI2" s="239"/>
      <c r="BKJ2" s="239"/>
      <c r="BKK2" s="239"/>
      <c r="BKL2" s="239"/>
      <c r="BKM2" s="239"/>
      <c r="BKN2" s="239"/>
      <c r="BKO2" s="239"/>
      <c r="BKP2" s="239"/>
      <c r="BKQ2" s="239"/>
      <c r="BKR2" s="239"/>
      <c r="BKS2" s="239"/>
      <c r="BKT2" s="239"/>
      <c r="BKU2" s="239"/>
      <c r="BKV2" s="239"/>
      <c r="BKW2" s="239"/>
      <c r="BKX2" s="239"/>
      <c r="BKY2" s="239"/>
      <c r="BKZ2" s="239"/>
      <c r="BLA2" s="239"/>
      <c r="BLB2" s="239"/>
      <c r="BLC2" s="239"/>
      <c r="BLD2" s="239"/>
      <c r="BLE2" s="239"/>
      <c r="BLF2" s="239"/>
      <c r="BLG2" s="239"/>
      <c r="BLH2" s="239"/>
      <c r="BLI2" s="239"/>
      <c r="BLJ2" s="239"/>
      <c r="BLK2" s="239"/>
      <c r="BLL2" s="239"/>
      <c r="BLM2" s="239"/>
      <c r="BLN2" s="239"/>
      <c r="BLO2" s="239"/>
      <c r="BLP2" s="239"/>
      <c r="BLQ2" s="239"/>
      <c r="BLR2" s="239"/>
      <c r="BLS2" s="239"/>
      <c r="BLT2" s="239"/>
      <c r="BLU2" s="239"/>
      <c r="BLV2" s="239"/>
      <c r="BLW2" s="239"/>
      <c r="BLX2" s="239"/>
      <c r="BLY2" s="239"/>
      <c r="BLZ2" s="239"/>
      <c r="BMA2" s="239"/>
      <c r="BMB2" s="239"/>
      <c r="BMC2" s="239"/>
      <c r="BMD2" s="239"/>
      <c r="BME2" s="239"/>
      <c r="BMF2" s="239"/>
      <c r="BMG2" s="239"/>
      <c r="BMH2" s="239"/>
      <c r="BMI2" s="239"/>
      <c r="BMJ2" s="239"/>
      <c r="BMK2" s="239"/>
      <c r="BML2" s="239"/>
      <c r="BMM2" s="239"/>
      <c r="BMN2" s="239"/>
      <c r="BMO2" s="239"/>
      <c r="BMP2" s="239"/>
      <c r="BMQ2" s="239"/>
      <c r="BMR2" s="239"/>
      <c r="BMS2" s="239"/>
      <c r="BMT2" s="239"/>
      <c r="BMU2" s="239"/>
      <c r="BMV2" s="239"/>
      <c r="BMW2" s="239"/>
      <c r="BMX2" s="239"/>
      <c r="BMY2" s="239"/>
      <c r="BMZ2" s="239"/>
      <c r="BNA2" s="239"/>
      <c r="BNB2" s="239"/>
      <c r="BNC2" s="239"/>
      <c r="BND2" s="239"/>
      <c r="BNE2" s="239"/>
      <c r="BNF2" s="239"/>
      <c r="BNG2" s="239"/>
      <c r="BNH2" s="239"/>
      <c r="BNI2" s="239"/>
      <c r="BNJ2" s="239"/>
      <c r="BNK2" s="239"/>
      <c r="BNL2" s="239"/>
      <c r="BNM2" s="239"/>
      <c r="BNN2" s="239"/>
      <c r="BNO2" s="239"/>
      <c r="BNP2" s="239"/>
      <c r="BNQ2" s="239"/>
      <c r="BNR2" s="239"/>
      <c r="BNS2" s="239"/>
      <c r="BNT2" s="239"/>
      <c r="BNU2" s="239"/>
      <c r="BNV2" s="239"/>
      <c r="BNW2" s="239"/>
      <c r="BNX2" s="239"/>
      <c r="BNY2" s="239"/>
      <c r="BNZ2" s="239"/>
      <c r="BOA2" s="239"/>
      <c r="BOB2" s="239"/>
      <c r="BOC2" s="239"/>
      <c r="BOD2" s="239"/>
      <c r="BOE2" s="239"/>
      <c r="BOF2" s="239"/>
      <c r="BOG2" s="239"/>
      <c r="BOH2" s="239"/>
      <c r="BOI2" s="239"/>
      <c r="BOJ2" s="239"/>
      <c r="BOK2" s="239"/>
      <c r="BOL2" s="239"/>
      <c r="BOM2" s="239"/>
      <c r="BON2" s="239"/>
      <c r="BOO2" s="239"/>
      <c r="BOP2" s="239"/>
      <c r="BOQ2" s="239"/>
      <c r="BOR2" s="239"/>
      <c r="BOS2" s="239"/>
      <c r="BOT2" s="239"/>
      <c r="BOU2" s="239"/>
      <c r="BOV2" s="239"/>
      <c r="BOW2" s="239"/>
      <c r="BOX2" s="239"/>
      <c r="BOY2" s="239"/>
      <c r="BOZ2" s="239"/>
      <c r="BPA2" s="239"/>
      <c r="BPB2" s="239"/>
      <c r="BPC2" s="239"/>
      <c r="BPD2" s="239"/>
      <c r="BPE2" s="239"/>
      <c r="BPF2" s="239"/>
      <c r="BPG2" s="239"/>
      <c r="BPH2" s="239"/>
      <c r="BPI2" s="239"/>
      <c r="BPJ2" s="239"/>
      <c r="BPK2" s="239"/>
      <c r="BPL2" s="239"/>
      <c r="BPM2" s="239"/>
      <c r="BPN2" s="239"/>
      <c r="BPO2" s="239"/>
      <c r="BPP2" s="239"/>
      <c r="BPQ2" s="239"/>
      <c r="BPR2" s="239"/>
      <c r="BPS2" s="239"/>
      <c r="BPT2" s="239"/>
      <c r="BPU2" s="239"/>
      <c r="BPV2" s="239"/>
      <c r="BPW2" s="239"/>
      <c r="BPX2" s="239"/>
      <c r="BPY2" s="239"/>
      <c r="BPZ2" s="239"/>
      <c r="BQA2" s="239"/>
      <c r="BQB2" s="239"/>
      <c r="BQC2" s="239"/>
      <c r="BQD2" s="239"/>
      <c r="BQE2" s="239"/>
      <c r="BQF2" s="239"/>
      <c r="BQG2" s="239"/>
      <c r="BQH2" s="239"/>
      <c r="BQI2" s="239"/>
      <c r="BQJ2" s="239"/>
      <c r="BQK2" s="239"/>
      <c r="BQL2" s="239"/>
      <c r="BQM2" s="239"/>
      <c r="BQN2" s="239"/>
      <c r="BQO2" s="239"/>
      <c r="BQP2" s="239"/>
      <c r="BQQ2" s="239"/>
      <c r="BQR2" s="239"/>
      <c r="BQS2" s="239"/>
      <c r="BQT2" s="239"/>
      <c r="BQU2" s="239"/>
      <c r="BQV2" s="239"/>
      <c r="BQW2" s="239"/>
      <c r="BQX2" s="239"/>
      <c r="BQY2" s="239"/>
      <c r="BQZ2" s="239"/>
      <c r="BRA2" s="239"/>
      <c r="BRB2" s="239"/>
      <c r="BRC2" s="239"/>
      <c r="BRD2" s="239"/>
      <c r="BRE2" s="239"/>
      <c r="BRF2" s="239"/>
      <c r="BRG2" s="239"/>
      <c r="BRH2" s="239"/>
      <c r="BRI2" s="239"/>
      <c r="BRJ2" s="239"/>
      <c r="BRK2" s="239"/>
      <c r="BRL2" s="239"/>
      <c r="BRM2" s="239"/>
      <c r="BRN2" s="239"/>
      <c r="BRO2" s="239"/>
      <c r="BRP2" s="239"/>
      <c r="BRQ2" s="239"/>
      <c r="BRR2" s="239"/>
      <c r="BRS2" s="239"/>
      <c r="BRT2" s="239"/>
      <c r="BRU2" s="239"/>
      <c r="BRV2" s="239"/>
      <c r="BRW2" s="239"/>
      <c r="BRX2" s="239"/>
      <c r="BRY2" s="239"/>
      <c r="BRZ2" s="239"/>
      <c r="BSA2" s="239"/>
      <c r="BSB2" s="239"/>
      <c r="BSC2" s="239"/>
      <c r="BSD2" s="239"/>
      <c r="BSE2" s="239"/>
      <c r="BSF2" s="239"/>
      <c r="BSG2" s="239"/>
      <c r="BSH2" s="239"/>
      <c r="BSI2" s="239"/>
      <c r="BSJ2" s="239"/>
      <c r="BSK2" s="239"/>
      <c r="BSL2" s="239"/>
      <c r="BSM2" s="239"/>
      <c r="BSN2" s="239"/>
      <c r="BSO2" s="239"/>
      <c r="BSP2" s="239"/>
      <c r="BSQ2" s="239"/>
      <c r="BSR2" s="239"/>
      <c r="BSS2" s="239"/>
      <c r="BST2" s="239"/>
      <c r="BSU2" s="239"/>
      <c r="BSV2" s="239"/>
      <c r="BSW2" s="239"/>
      <c r="BSX2" s="239"/>
      <c r="BSY2" s="239"/>
      <c r="BSZ2" s="239"/>
      <c r="BTA2" s="239"/>
      <c r="BTB2" s="239"/>
      <c r="BTC2" s="239"/>
      <c r="BTD2" s="239"/>
      <c r="BTE2" s="239"/>
      <c r="BTF2" s="239"/>
      <c r="BTG2" s="239"/>
      <c r="BTH2" s="239"/>
      <c r="BTI2" s="239"/>
      <c r="BTJ2" s="239"/>
      <c r="BTK2" s="239"/>
      <c r="BTL2" s="239"/>
      <c r="BTM2" s="239"/>
      <c r="BTN2" s="239"/>
      <c r="BTO2" s="239"/>
      <c r="BTP2" s="239"/>
      <c r="BTQ2" s="239"/>
      <c r="BTR2" s="239"/>
      <c r="BTS2" s="239"/>
      <c r="BTT2" s="239"/>
      <c r="BTU2" s="239"/>
      <c r="BTV2" s="239"/>
      <c r="BTW2" s="239"/>
      <c r="BTX2" s="239"/>
      <c r="BTY2" s="239"/>
      <c r="BTZ2" s="239"/>
      <c r="BUA2" s="239"/>
      <c r="BUB2" s="239"/>
      <c r="BUC2" s="239"/>
      <c r="BUD2" s="239"/>
      <c r="BUE2" s="239"/>
      <c r="BUF2" s="239"/>
      <c r="BUG2" s="239"/>
      <c r="BUH2" s="239"/>
      <c r="BUI2" s="239"/>
      <c r="BUJ2" s="239"/>
      <c r="BUK2" s="239"/>
      <c r="BUL2" s="239"/>
      <c r="BUM2" s="239"/>
      <c r="BUN2" s="239"/>
      <c r="BUO2" s="239"/>
      <c r="BUP2" s="239"/>
      <c r="BUQ2" s="239"/>
      <c r="BUR2" s="239"/>
      <c r="BUS2" s="239"/>
      <c r="BUT2" s="239"/>
      <c r="BUU2" s="239"/>
      <c r="BUV2" s="239"/>
      <c r="BUW2" s="239"/>
      <c r="BUX2" s="239"/>
      <c r="BUY2" s="239"/>
      <c r="BUZ2" s="239"/>
      <c r="BVA2" s="239"/>
      <c r="BVB2" s="239"/>
      <c r="BVC2" s="239"/>
      <c r="BVD2" s="239"/>
      <c r="BVE2" s="239"/>
      <c r="BVF2" s="239"/>
      <c r="BVG2" s="239"/>
      <c r="BVH2" s="239"/>
      <c r="BVI2" s="239"/>
      <c r="BVJ2" s="239"/>
      <c r="BVK2" s="239"/>
      <c r="BVL2" s="239"/>
      <c r="BVM2" s="239"/>
      <c r="BVN2" s="239"/>
      <c r="BVO2" s="239"/>
      <c r="BVP2" s="239"/>
      <c r="BVQ2" s="239"/>
      <c r="BVR2" s="239"/>
      <c r="BVS2" s="239"/>
      <c r="BVT2" s="239"/>
      <c r="BVU2" s="239"/>
      <c r="BVV2" s="239"/>
      <c r="BVW2" s="239"/>
      <c r="BVX2" s="239"/>
      <c r="BVY2" s="239"/>
      <c r="BVZ2" s="239"/>
      <c r="BWA2" s="239"/>
      <c r="BWB2" s="239"/>
      <c r="BWC2" s="239"/>
      <c r="BWD2" s="239"/>
      <c r="BWE2" s="239"/>
      <c r="BWF2" s="239"/>
      <c r="BWG2" s="239"/>
      <c r="BWH2" s="239"/>
      <c r="BWI2" s="239"/>
      <c r="BWJ2" s="239"/>
      <c r="BWK2" s="239"/>
      <c r="BWL2" s="239"/>
      <c r="BWM2" s="239"/>
      <c r="BWN2" s="239"/>
      <c r="BWO2" s="239"/>
      <c r="BWP2" s="239"/>
      <c r="BWQ2" s="239"/>
      <c r="BWR2" s="239"/>
      <c r="BWS2" s="239"/>
      <c r="BWT2" s="239"/>
      <c r="BWU2" s="239"/>
      <c r="BWV2" s="239"/>
      <c r="BWW2" s="239"/>
      <c r="BWX2" s="239"/>
      <c r="BWY2" s="239"/>
      <c r="BWZ2" s="239"/>
      <c r="BXA2" s="239"/>
      <c r="BXB2" s="239"/>
      <c r="BXC2" s="239"/>
      <c r="BXD2" s="239"/>
      <c r="BXE2" s="239"/>
      <c r="BXF2" s="239"/>
      <c r="BXG2" s="239"/>
      <c r="BXH2" s="239"/>
      <c r="BXI2" s="239"/>
      <c r="BXJ2" s="239"/>
      <c r="BXK2" s="239"/>
      <c r="BXL2" s="239"/>
      <c r="BXM2" s="239"/>
      <c r="BXN2" s="239"/>
      <c r="BXO2" s="239"/>
      <c r="BXP2" s="239"/>
      <c r="BXQ2" s="239"/>
      <c r="BXR2" s="239"/>
      <c r="BXS2" s="239"/>
      <c r="BXT2" s="239"/>
      <c r="BXU2" s="239"/>
      <c r="BXV2" s="239"/>
      <c r="BXW2" s="239"/>
      <c r="BXX2" s="239"/>
      <c r="BXY2" s="239"/>
      <c r="BXZ2" s="239"/>
      <c r="BYA2" s="239"/>
      <c r="BYB2" s="239"/>
      <c r="BYC2" s="239"/>
      <c r="BYD2" s="239"/>
      <c r="BYE2" s="239"/>
      <c r="BYF2" s="239"/>
      <c r="BYG2" s="239"/>
      <c r="BYH2" s="239"/>
      <c r="BYI2" s="239"/>
      <c r="BYJ2" s="239"/>
      <c r="BYK2" s="239"/>
      <c r="BYL2" s="239"/>
      <c r="BYM2" s="239"/>
      <c r="BYN2" s="239"/>
      <c r="BYO2" s="239"/>
      <c r="BYP2" s="239"/>
      <c r="BYQ2" s="239"/>
      <c r="BYR2" s="239"/>
      <c r="BYS2" s="239"/>
      <c r="BYT2" s="239"/>
      <c r="BYU2" s="239"/>
      <c r="BYV2" s="239"/>
      <c r="BYW2" s="239"/>
      <c r="BYX2" s="239"/>
      <c r="BYY2" s="239"/>
      <c r="BYZ2" s="239"/>
      <c r="BZA2" s="239"/>
      <c r="BZB2" s="239"/>
      <c r="BZC2" s="239"/>
      <c r="BZD2" s="239"/>
      <c r="BZE2" s="239"/>
      <c r="BZF2" s="239"/>
      <c r="BZG2" s="239"/>
      <c r="BZH2" s="239"/>
      <c r="BZI2" s="239"/>
      <c r="BZJ2" s="239"/>
      <c r="BZK2" s="239"/>
      <c r="BZL2" s="239"/>
      <c r="BZM2" s="239"/>
      <c r="BZN2" s="239"/>
      <c r="BZO2" s="239"/>
      <c r="BZP2" s="239"/>
      <c r="BZQ2" s="239"/>
      <c r="BZR2" s="239"/>
      <c r="BZS2" s="239"/>
      <c r="BZT2" s="239"/>
      <c r="BZU2" s="239"/>
      <c r="BZV2" s="239"/>
      <c r="BZW2" s="239"/>
      <c r="BZX2" s="239"/>
      <c r="BZY2" s="239"/>
      <c r="BZZ2" s="239"/>
      <c r="CAA2" s="239"/>
      <c r="CAB2" s="239"/>
      <c r="CAC2" s="239"/>
      <c r="CAD2" s="239"/>
      <c r="CAE2" s="239"/>
      <c r="CAF2" s="239"/>
      <c r="CAG2" s="239"/>
      <c r="CAH2" s="239"/>
      <c r="CAI2" s="239"/>
      <c r="CAJ2" s="239"/>
      <c r="CAK2" s="239"/>
      <c r="CAL2" s="239"/>
      <c r="CAM2" s="239"/>
      <c r="CAN2" s="239"/>
      <c r="CAO2" s="239"/>
      <c r="CAP2" s="239"/>
      <c r="CAQ2" s="239"/>
      <c r="CAR2" s="239"/>
      <c r="CAS2" s="239"/>
      <c r="CAT2" s="239"/>
      <c r="CAU2" s="239"/>
      <c r="CAV2" s="239"/>
      <c r="CAW2" s="239"/>
      <c r="CAX2" s="239"/>
      <c r="CAY2" s="239"/>
      <c r="CAZ2" s="239"/>
      <c r="CBA2" s="239"/>
      <c r="CBB2" s="239"/>
      <c r="CBC2" s="239"/>
      <c r="CBD2" s="239"/>
      <c r="CBE2" s="239"/>
      <c r="CBF2" s="239"/>
      <c r="CBG2" s="239"/>
      <c r="CBH2" s="239"/>
      <c r="CBI2" s="239"/>
      <c r="CBJ2" s="239"/>
      <c r="CBK2" s="239"/>
      <c r="CBL2" s="239"/>
      <c r="CBM2" s="239"/>
      <c r="CBN2" s="239"/>
      <c r="CBO2" s="239"/>
      <c r="CBP2" s="239"/>
      <c r="CBQ2" s="239"/>
      <c r="CBR2" s="239"/>
      <c r="CBS2" s="239"/>
      <c r="CBT2" s="239"/>
      <c r="CBU2" s="239"/>
      <c r="CBV2" s="239"/>
      <c r="CBW2" s="239"/>
      <c r="CBX2" s="239"/>
      <c r="CBY2" s="239"/>
      <c r="CBZ2" s="239"/>
      <c r="CCA2" s="239"/>
      <c r="CCB2" s="239"/>
      <c r="CCC2" s="239"/>
      <c r="CCD2" s="239"/>
      <c r="CCE2" s="239"/>
      <c r="CCF2" s="239"/>
      <c r="CCG2" s="239"/>
      <c r="CCH2" s="239"/>
      <c r="CCI2" s="239"/>
      <c r="CCJ2" s="239"/>
      <c r="CCK2" s="239"/>
      <c r="CCL2" s="239"/>
      <c r="CCM2" s="239"/>
      <c r="CCN2" s="239"/>
      <c r="CCO2" s="239"/>
      <c r="CCP2" s="239"/>
      <c r="CCQ2" s="239"/>
      <c r="CCR2" s="239"/>
      <c r="CCS2" s="239"/>
      <c r="CCT2" s="239"/>
      <c r="CCU2" s="239"/>
      <c r="CCV2" s="239"/>
      <c r="CCW2" s="239"/>
      <c r="CCX2" s="239"/>
      <c r="CCY2" s="239"/>
      <c r="CCZ2" s="239"/>
      <c r="CDA2" s="239"/>
      <c r="CDB2" s="239"/>
      <c r="CDC2" s="239"/>
      <c r="CDD2" s="239"/>
      <c r="CDE2" s="239"/>
      <c r="CDF2" s="239"/>
      <c r="CDG2" s="239"/>
      <c r="CDH2" s="239"/>
      <c r="CDI2" s="239"/>
      <c r="CDJ2" s="239"/>
      <c r="CDK2" s="239"/>
      <c r="CDL2" s="239"/>
      <c r="CDM2" s="239"/>
      <c r="CDN2" s="239"/>
      <c r="CDO2" s="239"/>
      <c r="CDP2" s="239"/>
      <c r="CDQ2" s="239"/>
      <c r="CDR2" s="239"/>
      <c r="CDS2" s="239"/>
      <c r="CDT2" s="239"/>
      <c r="CDU2" s="239"/>
      <c r="CDV2" s="239"/>
      <c r="CDW2" s="239"/>
      <c r="CDX2" s="239"/>
      <c r="CDY2" s="239"/>
      <c r="CDZ2" s="239"/>
      <c r="CEA2" s="239"/>
      <c r="CEB2" s="239"/>
      <c r="CEC2" s="239"/>
      <c r="CED2" s="239"/>
      <c r="CEE2" s="239"/>
      <c r="CEF2" s="239"/>
      <c r="CEG2" s="239"/>
      <c r="CEH2" s="239"/>
      <c r="CEI2" s="239"/>
      <c r="CEJ2" s="239"/>
      <c r="CEK2" s="239"/>
      <c r="CEL2" s="239"/>
      <c r="CEM2" s="239"/>
      <c r="CEN2" s="239"/>
      <c r="CEO2" s="239"/>
      <c r="CEP2" s="239"/>
      <c r="CEQ2" s="239"/>
      <c r="CER2" s="239"/>
      <c r="CES2" s="239"/>
      <c r="CET2" s="239"/>
      <c r="CEU2" s="239"/>
      <c r="CEV2" s="239"/>
      <c r="CEW2" s="239"/>
      <c r="CEX2" s="239"/>
      <c r="CEY2" s="239"/>
      <c r="CEZ2" s="239"/>
      <c r="CFA2" s="239"/>
      <c r="CFB2" s="239"/>
      <c r="CFC2" s="239"/>
      <c r="CFD2" s="239"/>
      <c r="CFE2" s="239"/>
      <c r="CFF2" s="239"/>
      <c r="CFG2" s="239"/>
      <c r="CFH2" s="239"/>
      <c r="CFI2" s="239"/>
      <c r="CFJ2" s="239"/>
      <c r="CFK2" s="239"/>
      <c r="CFL2" s="239"/>
      <c r="CFM2" s="239"/>
      <c r="CFN2" s="239"/>
      <c r="CFO2" s="239"/>
      <c r="CFP2" s="239"/>
      <c r="CFQ2" s="239"/>
      <c r="CFR2" s="239"/>
      <c r="CFS2" s="239"/>
      <c r="CFT2" s="239"/>
      <c r="CFU2" s="239"/>
      <c r="CFV2" s="239"/>
      <c r="CFW2" s="239"/>
      <c r="CFX2" s="239"/>
      <c r="CFY2" s="239"/>
      <c r="CFZ2" s="239"/>
      <c r="CGA2" s="239"/>
      <c r="CGB2" s="239"/>
      <c r="CGC2" s="239"/>
      <c r="CGD2" s="239"/>
      <c r="CGE2" s="239"/>
      <c r="CGF2" s="239"/>
      <c r="CGG2" s="239"/>
      <c r="CGH2" s="239"/>
      <c r="CGI2" s="239"/>
      <c r="CGJ2" s="239"/>
      <c r="CGK2" s="239"/>
      <c r="CGL2" s="239"/>
      <c r="CGM2" s="239"/>
      <c r="CGN2" s="239"/>
      <c r="CGO2" s="239"/>
      <c r="CGP2" s="239"/>
      <c r="CGQ2" s="239"/>
      <c r="CGR2" s="239"/>
      <c r="CGS2" s="239"/>
      <c r="CGT2" s="239"/>
      <c r="CGU2" s="239"/>
      <c r="CGV2" s="239"/>
      <c r="CGW2" s="239"/>
      <c r="CGX2" s="239"/>
      <c r="CGY2" s="239"/>
      <c r="CGZ2" s="239"/>
      <c r="CHA2" s="239"/>
      <c r="CHB2" s="239"/>
      <c r="CHC2" s="239"/>
      <c r="CHD2" s="239"/>
      <c r="CHE2" s="239"/>
      <c r="CHF2" s="239"/>
      <c r="CHG2" s="239"/>
      <c r="CHH2" s="239"/>
      <c r="CHI2" s="239"/>
      <c r="CHJ2" s="239"/>
      <c r="CHK2" s="239"/>
      <c r="CHL2" s="239"/>
      <c r="CHM2" s="239"/>
      <c r="CHN2" s="239"/>
      <c r="CHO2" s="239"/>
      <c r="CHP2" s="239"/>
      <c r="CHQ2" s="239"/>
      <c r="CHR2" s="239"/>
      <c r="CHS2" s="239"/>
      <c r="CHT2" s="239"/>
      <c r="CHU2" s="239"/>
      <c r="CHV2" s="239"/>
      <c r="CHW2" s="239"/>
      <c r="CHX2" s="239"/>
      <c r="CHY2" s="239"/>
      <c r="CHZ2" s="239"/>
      <c r="CIA2" s="239"/>
      <c r="CIB2" s="239"/>
      <c r="CIC2" s="239"/>
      <c r="CID2" s="239"/>
      <c r="CIE2" s="239"/>
      <c r="CIF2" s="239"/>
      <c r="CIG2" s="239"/>
      <c r="CIH2" s="239"/>
      <c r="CII2" s="239"/>
      <c r="CIJ2" s="239"/>
      <c r="CIK2" s="239"/>
      <c r="CIL2" s="239"/>
      <c r="CIM2" s="239"/>
      <c r="CIN2" s="239"/>
      <c r="CIO2" s="239"/>
      <c r="CIP2" s="239"/>
      <c r="CIQ2" s="239"/>
      <c r="CIR2" s="239"/>
      <c r="CIS2" s="239"/>
      <c r="CIT2" s="239"/>
      <c r="CIU2" s="239"/>
      <c r="CIV2" s="239"/>
      <c r="CIW2" s="239"/>
      <c r="CIX2" s="239"/>
      <c r="CIY2" s="239"/>
      <c r="CIZ2" s="239"/>
      <c r="CJA2" s="239"/>
      <c r="CJB2" s="239"/>
      <c r="CJC2" s="239"/>
      <c r="CJD2" s="239"/>
      <c r="CJE2" s="239"/>
      <c r="CJF2" s="239"/>
      <c r="CJG2" s="239"/>
      <c r="CJH2" s="239"/>
      <c r="CJI2" s="239"/>
      <c r="CJJ2" s="239"/>
      <c r="CJK2" s="239"/>
      <c r="CJL2" s="239"/>
      <c r="CJM2" s="239"/>
      <c r="CJN2" s="239"/>
      <c r="CJO2" s="239"/>
      <c r="CJP2" s="239"/>
      <c r="CJQ2" s="239"/>
      <c r="CJR2" s="239"/>
      <c r="CJS2" s="239"/>
      <c r="CJT2" s="239"/>
      <c r="CJU2" s="239"/>
      <c r="CJV2" s="239"/>
      <c r="CJW2" s="239"/>
      <c r="CJX2" s="239"/>
      <c r="CJY2" s="239"/>
      <c r="CJZ2" s="239"/>
      <c r="CKA2" s="239"/>
      <c r="CKB2" s="239"/>
      <c r="CKC2" s="239"/>
      <c r="CKD2" s="239"/>
      <c r="CKE2" s="239"/>
      <c r="CKF2" s="239"/>
      <c r="CKG2" s="239"/>
      <c r="CKH2" s="239"/>
      <c r="CKI2" s="239"/>
      <c r="CKJ2" s="239"/>
      <c r="CKK2" s="239"/>
      <c r="CKL2" s="239"/>
      <c r="CKM2" s="239"/>
      <c r="CKN2" s="239"/>
      <c r="CKO2" s="239"/>
      <c r="CKP2" s="239"/>
      <c r="CKQ2" s="239"/>
      <c r="CKR2" s="239"/>
      <c r="CKS2" s="239"/>
      <c r="CKT2" s="239"/>
      <c r="CKU2" s="239"/>
      <c r="CKV2" s="239"/>
      <c r="CKW2" s="239"/>
      <c r="CKX2" s="239"/>
      <c r="CKY2" s="239"/>
      <c r="CKZ2" s="239"/>
      <c r="CLA2" s="239"/>
      <c r="CLB2" s="239"/>
      <c r="CLC2" s="239"/>
      <c r="CLD2" s="239"/>
      <c r="CLE2" s="239"/>
      <c r="CLF2" s="239"/>
      <c r="CLG2" s="239"/>
      <c r="CLH2" s="239"/>
      <c r="CLI2" s="239"/>
      <c r="CLJ2" s="239"/>
      <c r="CLK2" s="239"/>
      <c r="CLL2" s="239"/>
      <c r="CLM2" s="239"/>
      <c r="CLN2" s="239"/>
      <c r="CLO2" s="239"/>
      <c r="CLP2" s="239"/>
      <c r="CLQ2" s="239"/>
      <c r="CLR2" s="239"/>
      <c r="CLS2" s="239"/>
      <c r="CLT2" s="239"/>
      <c r="CLU2" s="239"/>
      <c r="CLV2" s="239"/>
      <c r="CLW2" s="239"/>
      <c r="CLX2" s="239"/>
      <c r="CLY2" s="239"/>
      <c r="CLZ2" s="239"/>
      <c r="CMA2" s="239"/>
      <c r="CMB2" s="239"/>
      <c r="CMC2" s="239"/>
      <c r="CMD2" s="239"/>
      <c r="CME2" s="239"/>
      <c r="CMF2" s="239"/>
      <c r="CMG2" s="239"/>
      <c r="CMH2" s="239"/>
      <c r="CMI2" s="239"/>
      <c r="CMJ2" s="239"/>
      <c r="CMK2" s="239"/>
      <c r="CML2" s="239"/>
      <c r="CMM2" s="239"/>
      <c r="CMN2" s="239"/>
      <c r="CMO2" s="239"/>
      <c r="CMP2" s="239"/>
      <c r="CMQ2" s="239"/>
      <c r="CMR2" s="239"/>
      <c r="CMS2" s="239"/>
      <c r="CMT2" s="239"/>
      <c r="CMU2" s="239"/>
      <c r="CMV2" s="239"/>
      <c r="CMW2" s="239"/>
      <c r="CMX2" s="239"/>
      <c r="CMY2" s="239"/>
      <c r="CMZ2" s="239"/>
      <c r="CNA2" s="239"/>
      <c r="CNB2" s="239"/>
      <c r="CNC2" s="239"/>
      <c r="CND2" s="239"/>
      <c r="CNE2" s="239"/>
      <c r="CNF2" s="239"/>
      <c r="CNG2" s="239"/>
      <c r="CNH2" s="239"/>
      <c r="CNI2" s="239"/>
      <c r="CNJ2" s="239"/>
      <c r="CNK2" s="239"/>
      <c r="CNL2" s="239"/>
      <c r="CNM2" s="239"/>
      <c r="CNN2" s="239"/>
      <c r="CNO2" s="239"/>
      <c r="CNP2" s="239"/>
      <c r="CNQ2" s="239"/>
      <c r="CNR2" s="239"/>
      <c r="CNS2" s="239"/>
      <c r="CNT2" s="239"/>
      <c r="CNU2" s="239"/>
      <c r="CNV2" s="239"/>
      <c r="CNW2" s="239"/>
      <c r="CNX2" s="239"/>
      <c r="CNY2" s="239"/>
      <c r="CNZ2" s="239"/>
      <c r="COA2" s="239"/>
      <c r="COB2" s="239"/>
      <c r="COC2" s="239"/>
      <c r="COD2" s="239"/>
      <c r="COE2" s="239"/>
      <c r="COF2" s="239"/>
      <c r="COG2" s="239"/>
      <c r="COH2" s="239"/>
      <c r="COI2" s="239"/>
      <c r="COJ2" s="239"/>
      <c r="COK2" s="239"/>
      <c r="COL2" s="239"/>
      <c r="COM2" s="239"/>
      <c r="CON2" s="239"/>
      <c r="COO2" s="239"/>
      <c r="COP2" s="239"/>
      <c r="COQ2" s="239"/>
      <c r="COR2" s="239"/>
      <c r="COS2" s="239"/>
      <c r="COT2" s="239"/>
      <c r="COU2" s="239"/>
      <c r="COV2" s="239"/>
      <c r="COW2" s="239"/>
      <c r="COX2" s="239"/>
      <c r="COY2" s="239"/>
      <c r="COZ2" s="239"/>
      <c r="CPA2" s="239"/>
      <c r="CPB2" s="239"/>
      <c r="CPC2" s="239"/>
      <c r="CPD2" s="239"/>
      <c r="CPE2" s="239"/>
      <c r="CPF2" s="239"/>
      <c r="CPG2" s="239"/>
      <c r="CPH2" s="239"/>
      <c r="CPI2" s="239"/>
      <c r="CPJ2" s="239"/>
      <c r="CPK2" s="239"/>
      <c r="CPL2" s="239"/>
      <c r="CPM2" s="239"/>
      <c r="CPN2" s="239"/>
      <c r="CPO2" s="239"/>
      <c r="CPP2" s="239"/>
      <c r="CPQ2" s="239"/>
      <c r="CPR2" s="239"/>
      <c r="CPS2" s="239"/>
      <c r="CPT2" s="239"/>
      <c r="CPU2" s="239"/>
      <c r="CPV2" s="239"/>
      <c r="CPW2" s="239"/>
      <c r="CPX2" s="239"/>
      <c r="CPY2" s="239"/>
      <c r="CPZ2" s="239"/>
      <c r="CQA2" s="239"/>
      <c r="CQB2" s="239"/>
      <c r="CQC2" s="239"/>
      <c r="CQD2" s="239"/>
      <c r="CQE2" s="239"/>
      <c r="CQF2" s="239"/>
      <c r="CQG2" s="239"/>
      <c r="CQH2" s="239"/>
      <c r="CQI2" s="239"/>
      <c r="CQJ2" s="239"/>
      <c r="CQK2" s="239"/>
      <c r="CQL2" s="239"/>
      <c r="CQM2" s="239"/>
      <c r="CQN2" s="239"/>
      <c r="CQO2" s="239"/>
      <c r="CQP2" s="239"/>
      <c r="CQQ2" s="239"/>
      <c r="CQR2" s="239"/>
      <c r="CQS2" s="239"/>
      <c r="CQT2" s="239"/>
      <c r="CQU2" s="239"/>
      <c r="CQV2" s="239"/>
      <c r="CQW2" s="239"/>
      <c r="CQX2" s="239"/>
      <c r="CQY2" s="239"/>
      <c r="CQZ2" s="239"/>
      <c r="CRA2" s="239"/>
      <c r="CRB2" s="239"/>
      <c r="CRC2" s="239"/>
      <c r="CRD2" s="239"/>
      <c r="CRE2" s="239"/>
      <c r="CRF2" s="239"/>
      <c r="CRG2" s="239"/>
      <c r="CRH2" s="239"/>
      <c r="CRI2" s="239"/>
      <c r="CRJ2" s="239"/>
      <c r="CRK2" s="239"/>
      <c r="CRL2" s="239"/>
      <c r="CRM2" s="239"/>
      <c r="CRN2" s="239"/>
      <c r="CRO2" s="239"/>
      <c r="CRP2" s="239"/>
      <c r="CRQ2" s="239"/>
      <c r="CRR2" s="239"/>
      <c r="CRS2" s="239"/>
      <c r="CRT2" s="239"/>
      <c r="CRU2" s="239"/>
      <c r="CRV2" s="239"/>
      <c r="CRW2" s="239"/>
      <c r="CRX2" s="239"/>
      <c r="CRY2" s="239"/>
      <c r="CRZ2" s="239"/>
      <c r="CSA2" s="239"/>
      <c r="CSB2" s="239"/>
      <c r="CSC2" s="239"/>
      <c r="CSD2" s="239"/>
      <c r="CSE2" s="239"/>
      <c r="CSF2" s="239"/>
      <c r="CSG2" s="239"/>
      <c r="CSH2" s="239"/>
      <c r="CSI2" s="239"/>
      <c r="CSJ2" s="239"/>
      <c r="CSK2" s="239"/>
      <c r="CSL2" s="239"/>
      <c r="CSM2" s="239"/>
      <c r="CSN2" s="239"/>
      <c r="CSO2" s="239"/>
      <c r="CSP2" s="239"/>
      <c r="CSQ2" s="239"/>
      <c r="CSR2" s="239"/>
      <c r="CSS2" s="239"/>
      <c r="CST2" s="239"/>
      <c r="CSU2" s="239"/>
      <c r="CSV2" s="239"/>
      <c r="CSW2" s="239"/>
      <c r="CSX2" s="239"/>
      <c r="CSY2" s="239"/>
      <c r="CSZ2" s="239"/>
      <c r="CTA2" s="239"/>
      <c r="CTB2" s="239"/>
      <c r="CTC2" s="239"/>
      <c r="CTD2" s="239"/>
      <c r="CTE2" s="239"/>
      <c r="CTF2" s="239"/>
      <c r="CTG2" s="239"/>
      <c r="CTH2" s="239"/>
      <c r="CTI2" s="239"/>
      <c r="CTJ2" s="239"/>
      <c r="CTK2" s="239"/>
      <c r="CTL2" s="239"/>
      <c r="CTM2" s="239"/>
      <c r="CTN2" s="239"/>
      <c r="CTO2" s="239"/>
      <c r="CTP2" s="239"/>
      <c r="CTQ2" s="239"/>
      <c r="CTR2" s="239"/>
      <c r="CTS2" s="239"/>
      <c r="CTT2" s="239"/>
      <c r="CTU2" s="239"/>
      <c r="CTV2" s="239"/>
      <c r="CTW2" s="239"/>
      <c r="CTX2" s="239"/>
      <c r="CTY2" s="239"/>
      <c r="CTZ2" s="239"/>
      <c r="CUA2" s="239"/>
      <c r="CUB2" s="239"/>
      <c r="CUC2" s="239"/>
      <c r="CUD2" s="239"/>
      <c r="CUE2" s="239"/>
      <c r="CUF2" s="239"/>
      <c r="CUG2" s="239"/>
      <c r="CUH2" s="239"/>
      <c r="CUI2" s="239"/>
      <c r="CUJ2" s="239"/>
      <c r="CUK2" s="239"/>
      <c r="CUL2" s="239"/>
      <c r="CUM2" s="239"/>
      <c r="CUN2" s="239"/>
      <c r="CUO2" s="239"/>
      <c r="CUP2" s="239"/>
      <c r="CUQ2" s="239"/>
      <c r="CUR2" s="239"/>
      <c r="CUS2" s="239"/>
      <c r="CUT2" s="239"/>
      <c r="CUU2" s="239"/>
      <c r="CUV2" s="239"/>
      <c r="CUW2" s="239"/>
      <c r="CUX2" s="239"/>
      <c r="CUY2" s="239"/>
      <c r="CUZ2" s="239"/>
      <c r="CVA2" s="239"/>
      <c r="CVB2" s="239"/>
      <c r="CVC2" s="239"/>
      <c r="CVD2" s="239"/>
      <c r="CVE2" s="239"/>
      <c r="CVF2" s="239"/>
      <c r="CVG2" s="239"/>
      <c r="CVH2" s="239"/>
      <c r="CVI2" s="239"/>
      <c r="CVJ2" s="239"/>
      <c r="CVK2" s="239"/>
      <c r="CVL2" s="239"/>
      <c r="CVM2" s="239"/>
      <c r="CVN2" s="239"/>
      <c r="CVO2" s="239"/>
      <c r="CVP2" s="239"/>
      <c r="CVQ2" s="239"/>
      <c r="CVR2" s="239"/>
      <c r="CVS2" s="239"/>
      <c r="CVT2" s="239"/>
      <c r="CVU2" s="239"/>
      <c r="CVV2" s="239"/>
      <c r="CVW2" s="239"/>
      <c r="CVX2" s="239"/>
      <c r="CVY2" s="239"/>
      <c r="CVZ2" s="239"/>
      <c r="CWA2" s="239"/>
      <c r="CWB2" s="239"/>
      <c r="CWC2" s="239"/>
      <c r="CWD2" s="239"/>
      <c r="CWE2" s="239"/>
      <c r="CWF2" s="239"/>
      <c r="CWG2" s="239"/>
      <c r="CWH2" s="239"/>
      <c r="CWI2" s="239"/>
      <c r="CWJ2" s="239"/>
      <c r="CWK2" s="239"/>
      <c r="CWL2" s="239"/>
      <c r="CWM2" s="239"/>
      <c r="CWN2" s="239"/>
      <c r="CWO2" s="239"/>
      <c r="CWP2" s="239"/>
      <c r="CWQ2" s="239"/>
      <c r="CWR2" s="239"/>
      <c r="CWS2" s="239"/>
      <c r="CWT2" s="239"/>
      <c r="CWU2" s="239"/>
      <c r="CWV2" s="239"/>
      <c r="CWW2" s="239"/>
      <c r="CWX2" s="239"/>
      <c r="CWY2" s="239"/>
      <c r="CWZ2" s="239"/>
      <c r="CXA2" s="239"/>
      <c r="CXB2" s="239"/>
      <c r="CXC2" s="239"/>
      <c r="CXD2" s="239"/>
      <c r="CXE2" s="239"/>
      <c r="CXF2" s="239"/>
      <c r="CXG2" s="239"/>
      <c r="CXH2" s="239"/>
      <c r="CXI2" s="239"/>
      <c r="CXJ2" s="239"/>
      <c r="CXK2" s="239"/>
      <c r="CXL2" s="239"/>
      <c r="CXM2" s="239"/>
      <c r="CXN2" s="239"/>
      <c r="CXO2" s="239"/>
      <c r="CXP2" s="239"/>
      <c r="CXQ2" s="239"/>
      <c r="CXR2" s="239"/>
      <c r="CXS2" s="239"/>
      <c r="CXT2" s="239"/>
      <c r="CXU2" s="239"/>
      <c r="CXV2" s="239"/>
      <c r="CXW2" s="239"/>
      <c r="CXX2" s="239"/>
      <c r="CXY2" s="239"/>
      <c r="CXZ2" s="239"/>
      <c r="CYA2" s="239"/>
      <c r="CYB2" s="239"/>
      <c r="CYC2" s="239"/>
      <c r="CYD2" s="239"/>
      <c r="CYE2" s="239"/>
      <c r="CYF2" s="239"/>
      <c r="CYG2" s="239"/>
      <c r="CYH2" s="239"/>
      <c r="CYI2" s="239"/>
      <c r="CYJ2" s="239"/>
      <c r="CYK2" s="239"/>
      <c r="CYL2" s="239"/>
      <c r="CYM2" s="239"/>
      <c r="CYN2" s="239"/>
      <c r="CYO2" s="239"/>
      <c r="CYP2" s="239"/>
      <c r="CYQ2" s="239"/>
      <c r="CYR2" s="239"/>
      <c r="CYS2" s="239"/>
      <c r="CYT2" s="239"/>
      <c r="CYU2" s="239"/>
      <c r="CYV2" s="239"/>
      <c r="CYW2" s="239"/>
      <c r="CYX2" s="239"/>
      <c r="CYY2" s="239"/>
      <c r="CYZ2" s="239"/>
      <c r="CZA2" s="239"/>
      <c r="CZB2" s="239"/>
      <c r="CZC2" s="239"/>
      <c r="CZD2" s="239"/>
      <c r="CZE2" s="239"/>
      <c r="CZF2" s="239"/>
      <c r="CZG2" s="239"/>
      <c r="CZH2" s="239"/>
      <c r="CZI2" s="239"/>
      <c r="CZJ2" s="239"/>
      <c r="CZK2" s="239"/>
      <c r="CZL2" s="239"/>
      <c r="CZM2" s="239"/>
      <c r="CZN2" s="239"/>
      <c r="CZO2" s="239"/>
      <c r="CZP2" s="239"/>
      <c r="CZQ2" s="239"/>
      <c r="CZR2" s="239"/>
      <c r="CZS2" s="239"/>
      <c r="CZT2" s="239"/>
      <c r="CZU2" s="239"/>
      <c r="CZV2" s="239"/>
      <c r="CZW2" s="239"/>
      <c r="CZX2" s="239"/>
      <c r="CZY2" s="239"/>
      <c r="CZZ2" s="239"/>
      <c r="DAA2" s="239"/>
      <c r="DAB2" s="239"/>
      <c r="DAC2" s="239"/>
      <c r="DAD2" s="239"/>
      <c r="DAE2" s="239"/>
      <c r="DAF2" s="239"/>
      <c r="DAG2" s="239"/>
      <c r="DAH2" s="239"/>
      <c r="DAI2" s="239"/>
      <c r="DAJ2" s="239"/>
      <c r="DAK2" s="239"/>
      <c r="DAL2" s="239"/>
      <c r="DAM2" s="239"/>
      <c r="DAN2" s="239"/>
      <c r="DAO2" s="239"/>
      <c r="DAP2" s="239"/>
      <c r="DAQ2" s="239"/>
      <c r="DAR2" s="239"/>
      <c r="DAS2" s="239"/>
      <c r="DAT2" s="239"/>
      <c r="DAU2" s="239"/>
      <c r="DAV2" s="239"/>
      <c r="DAW2" s="239"/>
      <c r="DAX2" s="239"/>
      <c r="DAY2" s="239"/>
      <c r="DAZ2" s="239"/>
      <c r="DBA2" s="239"/>
      <c r="DBB2" s="239"/>
      <c r="DBC2" s="239"/>
      <c r="DBD2" s="239"/>
      <c r="DBE2" s="239"/>
      <c r="DBF2" s="239"/>
      <c r="DBG2" s="239"/>
      <c r="DBH2" s="239"/>
      <c r="DBI2" s="239"/>
      <c r="DBJ2" s="239"/>
      <c r="DBK2" s="239"/>
      <c r="DBL2" s="239"/>
      <c r="DBM2" s="239"/>
      <c r="DBN2" s="239"/>
      <c r="DBO2" s="239"/>
      <c r="DBP2" s="239"/>
      <c r="DBQ2" s="239"/>
      <c r="DBR2" s="239"/>
      <c r="DBS2" s="239"/>
      <c r="DBT2" s="239"/>
      <c r="DBU2" s="239"/>
      <c r="DBV2" s="239"/>
      <c r="DBW2" s="239"/>
      <c r="DBX2" s="239"/>
      <c r="DBY2" s="239"/>
      <c r="DBZ2" s="239"/>
      <c r="DCA2" s="239"/>
      <c r="DCB2" s="239"/>
      <c r="DCC2" s="239"/>
      <c r="DCD2" s="239"/>
      <c r="DCE2" s="239"/>
      <c r="DCF2" s="239"/>
      <c r="DCG2" s="239"/>
      <c r="DCH2" s="239"/>
      <c r="DCI2" s="239"/>
      <c r="DCJ2" s="239"/>
      <c r="DCK2" s="239"/>
      <c r="DCL2" s="239"/>
      <c r="DCM2" s="239"/>
      <c r="DCN2" s="239"/>
      <c r="DCO2" s="239"/>
      <c r="DCP2" s="239"/>
      <c r="DCQ2" s="239"/>
      <c r="DCR2" s="239"/>
      <c r="DCS2" s="239"/>
      <c r="DCT2" s="239"/>
      <c r="DCU2" s="239"/>
      <c r="DCV2" s="239"/>
      <c r="DCW2" s="239"/>
      <c r="DCX2" s="239"/>
      <c r="DCY2" s="239"/>
      <c r="DCZ2" s="239"/>
      <c r="DDA2" s="239"/>
      <c r="DDB2" s="239"/>
      <c r="DDC2" s="239"/>
      <c r="DDD2" s="239"/>
      <c r="DDE2" s="239"/>
      <c r="DDF2" s="239"/>
      <c r="DDG2" s="239"/>
      <c r="DDH2" s="239"/>
      <c r="DDI2" s="239"/>
      <c r="DDJ2" s="239"/>
      <c r="DDK2" s="239"/>
      <c r="DDL2" s="239"/>
      <c r="DDM2" s="239"/>
      <c r="DDN2" s="239"/>
      <c r="DDO2" s="239"/>
      <c r="DDP2" s="239"/>
      <c r="DDQ2" s="239"/>
      <c r="DDR2" s="239"/>
      <c r="DDS2" s="239"/>
      <c r="DDT2" s="239"/>
      <c r="DDU2" s="239"/>
      <c r="DDV2" s="239"/>
      <c r="DDW2" s="239"/>
      <c r="DDX2" s="239"/>
      <c r="DDY2" s="239"/>
      <c r="DDZ2" s="239"/>
      <c r="DEA2" s="239"/>
      <c r="DEB2" s="239"/>
      <c r="DEC2" s="239"/>
      <c r="DED2" s="239"/>
      <c r="DEE2" s="239"/>
      <c r="DEF2" s="239"/>
      <c r="DEG2" s="239"/>
      <c r="DEH2" s="239"/>
      <c r="DEI2" s="239"/>
      <c r="DEJ2" s="239"/>
      <c r="DEK2" s="239"/>
      <c r="DEL2" s="239"/>
      <c r="DEM2" s="239"/>
      <c r="DEN2" s="239"/>
      <c r="DEO2" s="239"/>
      <c r="DEP2" s="239"/>
      <c r="DEQ2" s="239"/>
      <c r="DER2" s="239"/>
      <c r="DES2" s="239"/>
      <c r="DET2" s="239"/>
      <c r="DEU2" s="239"/>
      <c r="DEV2" s="239"/>
      <c r="DEW2" s="239"/>
      <c r="DEX2" s="239"/>
      <c r="DEY2" s="239"/>
      <c r="DEZ2" s="239"/>
      <c r="DFA2" s="239"/>
      <c r="DFB2" s="239"/>
      <c r="DFC2" s="239"/>
      <c r="DFD2" s="239"/>
      <c r="DFE2" s="239"/>
      <c r="DFF2" s="239"/>
      <c r="DFG2" s="239"/>
      <c r="DFH2" s="239"/>
      <c r="DFI2" s="239"/>
      <c r="DFJ2" s="239"/>
      <c r="DFK2" s="239"/>
      <c r="DFL2" s="239"/>
      <c r="DFM2" s="239"/>
      <c r="DFN2" s="239"/>
      <c r="DFO2" s="239"/>
      <c r="DFP2" s="239"/>
      <c r="DFQ2" s="239"/>
      <c r="DFR2" s="239"/>
      <c r="DFS2" s="239"/>
      <c r="DFT2" s="239"/>
      <c r="DFU2" s="239"/>
      <c r="DFV2" s="239"/>
      <c r="DFW2" s="239"/>
      <c r="DFX2" s="239"/>
      <c r="DFY2" s="239"/>
      <c r="DFZ2" s="239"/>
      <c r="DGA2" s="239"/>
      <c r="DGB2" s="239"/>
      <c r="DGC2" s="239"/>
      <c r="DGD2" s="239"/>
      <c r="DGE2" s="239"/>
      <c r="DGF2" s="239"/>
      <c r="DGG2" s="239"/>
      <c r="DGH2" s="239"/>
      <c r="DGI2" s="239"/>
      <c r="DGJ2" s="239"/>
      <c r="DGK2" s="239"/>
      <c r="DGL2" s="239"/>
      <c r="DGM2" s="239"/>
      <c r="DGN2" s="239"/>
      <c r="DGO2" s="239"/>
      <c r="DGP2" s="239"/>
      <c r="DGQ2" s="239"/>
      <c r="DGR2" s="239"/>
      <c r="DGS2" s="239"/>
      <c r="DGT2" s="239"/>
      <c r="DGU2" s="239"/>
      <c r="DGV2" s="239"/>
      <c r="DGW2" s="239"/>
      <c r="DGX2" s="239"/>
      <c r="DGY2" s="239"/>
      <c r="DGZ2" s="239"/>
      <c r="DHA2" s="239"/>
      <c r="DHB2" s="239"/>
      <c r="DHC2" s="239"/>
      <c r="DHD2" s="239"/>
      <c r="DHE2" s="239"/>
      <c r="DHF2" s="239"/>
      <c r="DHG2" s="239"/>
      <c r="DHH2" s="239"/>
      <c r="DHI2" s="239"/>
      <c r="DHJ2" s="239"/>
      <c r="DHK2" s="239"/>
      <c r="DHL2" s="239"/>
      <c r="DHM2" s="239"/>
      <c r="DHN2" s="239"/>
      <c r="DHO2" s="239"/>
      <c r="DHP2" s="239"/>
      <c r="DHQ2" s="239"/>
      <c r="DHR2" s="239"/>
      <c r="DHS2" s="239"/>
      <c r="DHT2" s="239"/>
      <c r="DHU2" s="239"/>
      <c r="DHV2" s="239"/>
      <c r="DHW2" s="239"/>
      <c r="DHX2" s="239"/>
      <c r="DHY2" s="239"/>
      <c r="DHZ2" s="239"/>
      <c r="DIA2" s="239"/>
      <c r="DIB2" s="239"/>
      <c r="DIC2" s="239"/>
      <c r="DID2" s="239"/>
      <c r="DIE2" s="239"/>
      <c r="DIF2" s="239"/>
      <c r="DIG2" s="239"/>
      <c r="DIH2" s="239"/>
      <c r="DII2" s="239"/>
      <c r="DIJ2" s="239"/>
      <c r="DIK2" s="239"/>
      <c r="DIL2" s="239"/>
      <c r="DIM2" s="239"/>
      <c r="DIN2" s="239"/>
      <c r="DIO2" s="239"/>
      <c r="DIP2" s="239"/>
      <c r="DIQ2" s="239"/>
      <c r="DIR2" s="239"/>
      <c r="DIS2" s="239"/>
      <c r="DIT2" s="239"/>
      <c r="DIU2" s="239"/>
      <c r="DIV2" s="239"/>
      <c r="DIW2" s="239"/>
      <c r="DIX2" s="239"/>
      <c r="DIY2" s="239"/>
      <c r="DIZ2" s="239"/>
      <c r="DJA2" s="239"/>
      <c r="DJB2" s="239"/>
      <c r="DJC2" s="239"/>
      <c r="DJD2" s="239"/>
      <c r="DJE2" s="239"/>
      <c r="DJF2" s="239"/>
      <c r="DJG2" s="239"/>
      <c r="DJH2" s="239"/>
      <c r="DJI2" s="239"/>
      <c r="DJJ2" s="239"/>
      <c r="DJK2" s="239"/>
      <c r="DJL2" s="239"/>
      <c r="DJM2" s="239"/>
      <c r="DJN2" s="239"/>
      <c r="DJO2" s="239"/>
      <c r="DJP2" s="239"/>
      <c r="DJQ2" s="239"/>
      <c r="DJR2" s="239"/>
      <c r="DJS2" s="239"/>
      <c r="DJT2" s="239"/>
      <c r="DJU2" s="239"/>
      <c r="DJV2" s="239"/>
      <c r="DJW2" s="239"/>
      <c r="DJX2" s="239"/>
      <c r="DJY2" s="239"/>
      <c r="DJZ2" s="239"/>
      <c r="DKA2" s="239"/>
      <c r="DKB2" s="239"/>
      <c r="DKC2" s="239"/>
      <c r="DKD2" s="239"/>
      <c r="DKE2" s="239"/>
      <c r="DKF2" s="239"/>
      <c r="DKG2" s="239"/>
      <c r="DKH2" s="239"/>
      <c r="DKI2" s="239"/>
      <c r="DKJ2" s="239"/>
      <c r="DKK2" s="239"/>
      <c r="DKL2" s="239"/>
      <c r="DKM2" s="239"/>
      <c r="DKN2" s="239"/>
      <c r="DKO2" s="239"/>
      <c r="DKP2" s="239"/>
      <c r="DKQ2" s="239"/>
      <c r="DKR2" s="239"/>
      <c r="DKS2" s="239"/>
      <c r="DKT2" s="239"/>
      <c r="DKU2" s="239"/>
      <c r="DKV2" s="239"/>
      <c r="DKW2" s="239"/>
      <c r="DKX2" s="239"/>
      <c r="DKY2" s="239"/>
      <c r="DKZ2" s="239"/>
      <c r="DLA2" s="239"/>
      <c r="DLB2" s="239"/>
      <c r="DLC2" s="239"/>
      <c r="DLD2" s="239"/>
      <c r="DLE2" s="239"/>
      <c r="DLF2" s="239"/>
      <c r="DLG2" s="239"/>
      <c r="DLH2" s="239"/>
      <c r="DLI2" s="239"/>
      <c r="DLJ2" s="239"/>
      <c r="DLK2" s="239"/>
      <c r="DLL2" s="239"/>
      <c r="DLM2" s="239"/>
      <c r="DLN2" s="239"/>
      <c r="DLO2" s="239"/>
      <c r="DLP2" s="239"/>
      <c r="DLQ2" s="239"/>
      <c r="DLR2" s="239"/>
      <c r="DLS2" s="239"/>
      <c r="DLT2" s="239"/>
      <c r="DLU2" s="239"/>
      <c r="DLV2" s="239"/>
      <c r="DLW2" s="239"/>
      <c r="DLX2" s="239"/>
      <c r="DLY2" s="239"/>
      <c r="DLZ2" s="239"/>
      <c r="DMA2" s="239"/>
      <c r="DMB2" s="239"/>
      <c r="DMC2" s="239"/>
      <c r="DMD2" s="239"/>
      <c r="DME2" s="239"/>
      <c r="DMF2" s="239"/>
      <c r="DMG2" s="239"/>
      <c r="DMH2" s="239"/>
      <c r="DMI2" s="239"/>
      <c r="DMJ2" s="239"/>
      <c r="DMK2" s="239"/>
      <c r="DML2" s="239"/>
      <c r="DMM2" s="239"/>
      <c r="DMN2" s="239"/>
      <c r="DMO2" s="239"/>
      <c r="DMP2" s="239"/>
      <c r="DMQ2" s="239"/>
      <c r="DMR2" s="239"/>
      <c r="DMS2" s="239"/>
      <c r="DMT2" s="239"/>
      <c r="DMU2" s="239"/>
      <c r="DMV2" s="239"/>
      <c r="DMW2" s="239"/>
      <c r="DMX2" s="239"/>
      <c r="DMY2" s="239"/>
      <c r="DMZ2" s="239"/>
      <c r="DNA2" s="239"/>
      <c r="DNB2" s="239"/>
      <c r="DNC2" s="239"/>
      <c r="DND2" s="239"/>
      <c r="DNE2" s="239"/>
      <c r="DNF2" s="239"/>
      <c r="DNG2" s="239"/>
      <c r="DNH2" s="239"/>
      <c r="DNI2" s="239"/>
      <c r="DNJ2" s="239"/>
      <c r="DNK2" s="239"/>
      <c r="DNL2" s="239"/>
      <c r="DNM2" s="239"/>
      <c r="DNN2" s="239"/>
      <c r="DNO2" s="239"/>
      <c r="DNP2" s="239"/>
      <c r="DNQ2" s="239"/>
      <c r="DNR2" s="239"/>
      <c r="DNS2" s="239"/>
      <c r="DNT2" s="239"/>
      <c r="DNU2" s="239"/>
      <c r="DNV2" s="239"/>
      <c r="DNW2" s="239"/>
      <c r="DNX2" s="239"/>
      <c r="DNY2" s="239"/>
      <c r="DNZ2" s="239"/>
      <c r="DOA2" s="239"/>
      <c r="DOB2" s="239"/>
      <c r="DOC2" s="239"/>
      <c r="DOD2" s="239"/>
      <c r="DOE2" s="239"/>
      <c r="DOF2" s="239"/>
      <c r="DOG2" s="239"/>
      <c r="DOH2" s="239"/>
      <c r="DOI2" s="239"/>
      <c r="DOJ2" s="239"/>
      <c r="DOK2" s="239"/>
      <c r="DOL2" s="239"/>
      <c r="DOM2" s="239"/>
      <c r="DON2" s="239"/>
      <c r="DOO2" s="239"/>
      <c r="DOP2" s="239"/>
      <c r="DOQ2" s="239"/>
      <c r="DOR2" s="239"/>
      <c r="DOS2" s="239"/>
      <c r="DOT2" s="239"/>
      <c r="DOU2" s="239"/>
      <c r="DOV2" s="239"/>
      <c r="DOW2" s="239"/>
      <c r="DOX2" s="239"/>
      <c r="DOY2" s="239"/>
      <c r="DOZ2" s="239"/>
      <c r="DPA2" s="239"/>
      <c r="DPB2" s="239"/>
      <c r="DPC2" s="239"/>
      <c r="DPD2" s="239"/>
      <c r="DPE2" s="239"/>
      <c r="DPF2" s="239"/>
      <c r="DPG2" s="239"/>
      <c r="DPH2" s="239"/>
      <c r="DPI2" s="239"/>
      <c r="DPJ2" s="239"/>
      <c r="DPK2" s="239"/>
      <c r="DPL2" s="239"/>
      <c r="DPM2" s="239"/>
      <c r="DPN2" s="239"/>
      <c r="DPO2" s="239"/>
      <c r="DPP2" s="239"/>
      <c r="DPQ2" s="239"/>
      <c r="DPR2" s="239"/>
      <c r="DPS2" s="239"/>
      <c r="DPT2" s="239"/>
      <c r="DPU2" s="239"/>
      <c r="DPV2" s="239"/>
      <c r="DPW2" s="239"/>
      <c r="DPX2" s="239"/>
      <c r="DPY2" s="239"/>
      <c r="DPZ2" s="239"/>
      <c r="DQA2" s="239"/>
      <c r="DQB2" s="239"/>
      <c r="DQC2" s="239"/>
      <c r="DQD2" s="239"/>
      <c r="DQE2" s="239"/>
      <c r="DQF2" s="239"/>
      <c r="DQG2" s="239"/>
      <c r="DQH2" s="239"/>
      <c r="DQI2" s="239"/>
      <c r="DQJ2" s="239"/>
      <c r="DQK2" s="239"/>
      <c r="DQL2" s="239"/>
      <c r="DQM2" s="239"/>
      <c r="DQN2" s="239"/>
      <c r="DQO2" s="239"/>
      <c r="DQP2" s="239"/>
      <c r="DQQ2" s="239"/>
      <c r="DQR2" s="239"/>
      <c r="DQS2" s="239"/>
      <c r="DQT2" s="239"/>
      <c r="DQU2" s="239"/>
      <c r="DQV2" s="239"/>
      <c r="DQW2" s="239"/>
      <c r="DQX2" s="239"/>
      <c r="DQY2" s="239"/>
      <c r="DQZ2" s="239"/>
      <c r="DRA2" s="239"/>
      <c r="DRB2" s="239"/>
      <c r="DRC2" s="239"/>
      <c r="DRD2" s="239"/>
      <c r="DRE2" s="239"/>
      <c r="DRF2" s="239"/>
      <c r="DRG2" s="239"/>
      <c r="DRH2" s="239"/>
      <c r="DRI2" s="239"/>
      <c r="DRJ2" s="239"/>
      <c r="DRK2" s="239"/>
      <c r="DRL2" s="239"/>
      <c r="DRM2" s="239"/>
      <c r="DRN2" s="239"/>
      <c r="DRO2" s="239"/>
      <c r="DRP2" s="239"/>
      <c r="DRQ2" s="239"/>
      <c r="DRR2" s="239"/>
      <c r="DRS2" s="239"/>
      <c r="DRT2" s="239"/>
      <c r="DRU2" s="239"/>
      <c r="DRV2" s="239"/>
      <c r="DRW2" s="239"/>
      <c r="DRX2" s="239"/>
      <c r="DRY2" s="239"/>
      <c r="DRZ2" s="239"/>
      <c r="DSA2" s="239"/>
      <c r="DSB2" s="239"/>
      <c r="DSC2" s="239"/>
      <c r="DSD2" s="239"/>
      <c r="DSE2" s="239"/>
      <c r="DSF2" s="239"/>
      <c r="DSG2" s="239"/>
      <c r="DSH2" s="239"/>
      <c r="DSI2" s="239"/>
      <c r="DSJ2" s="239"/>
      <c r="DSK2" s="239"/>
      <c r="DSL2" s="239"/>
      <c r="DSM2" s="239"/>
      <c r="DSN2" s="239"/>
      <c r="DSO2" s="239"/>
      <c r="DSP2" s="239"/>
      <c r="DSQ2" s="239"/>
      <c r="DSR2" s="239"/>
      <c r="DSS2" s="239"/>
      <c r="DST2" s="239"/>
      <c r="DSU2" s="239"/>
      <c r="DSV2" s="239"/>
      <c r="DSW2" s="239"/>
      <c r="DSX2" s="239"/>
      <c r="DSY2" s="239"/>
      <c r="DSZ2" s="239"/>
      <c r="DTA2" s="239"/>
      <c r="DTB2" s="239"/>
      <c r="DTC2" s="239"/>
      <c r="DTD2" s="239"/>
      <c r="DTE2" s="239"/>
      <c r="DTF2" s="239"/>
      <c r="DTG2" s="239"/>
      <c r="DTH2" s="239"/>
      <c r="DTI2" s="239"/>
      <c r="DTJ2" s="239"/>
      <c r="DTK2" s="239"/>
      <c r="DTL2" s="239"/>
      <c r="DTM2" s="239"/>
      <c r="DTN2" s="239"/>
      <c r="DTO2" s="239"/>
      <c r="DTP2" s="239"/>
      <c r="DTQ2" s="239"/>
      <c r="DTR2" s="239"/>
      <c r="DTS2" s="239"/>
      <c r="DTT2" s="239"/>
      <c r="DTU2" s="239"/>
      <c r="DTV2" s="239"/>
      <c r="DTW2" s="239"/>
      <c r="DTX2" s="239"/>
      <c r="DTY2" s="239"/>
      <c r="DTZ2" s="239"/>
      <c r="DUA2" s="239"/>
      <c r="DUB2" s="239"/>
      <c r="DUC2" s="239"/>
      <c r="DUD2" s="239"/>
      <c r="DUE2" s="239"/>
      <c r="DUF2" s="239"/>
      <c r="DUG2" s="239"/>
      <c r="DUH2" s="239"/>
      <c r="DUI2" s="239"/>
      <c r="DUJ2" s="239"/>
      <c r="DUK2" s="239"/>
      <c r="DUL2" s="239"/>
      <c r="DUM2" s="239"/>
      <c r="DUN2" s="239"/>
      <c r="DUO2" s="239"/>
      <c r="DUP2" s="239"/>
      <c r="DUQ2" s="239"/>
      <c r="DUR2" s="239"/>
      <c r="DUS2" s="239"/>
      <c r="DUT2" s="239"/>
      <c r="DUU2" s="239"/>
      <c r="DUV2" s="239"/>
      <c r="DUW2" s="239"/>
      <c r="DUX2" s="239"/>
      <c r="DUY2" s="239"/>
      <c r="DUZ2" s="239"/>
      <c r="DVA2" s="239"/>
      <c r="DVB2" s="239"/>
      <c r="DVC2" s="239"/>
      <c r="DVD2" s="239"/>
      <c r="DVE2" s="239"/>
      <c r="DVF2" s="239"/>
      <c r="DVG2" s="239"/>
      <c r="DVH2" s="239"/>
      <c r="DVI2" s="239"/>
      <c r="DVJ2" s="239"/>
      <c r="DVK2" s="239"/>
      <c r="DVL2" s="239"/>
      <c r="DVM2" s="239"/>
      <c r="DVN2" s="239"/>
      <c r="DVO2" s="239"/>
      <c r="DVP2" s="239"/>
      <c r="DVQ2" s="239"/>
      <c r="DVR2" s="239"/>
      <c r="DVS2" s="239"/>
      <c r="DVT2" s="239"/>
      <c r="DVU2" s="239"/>
      <c r="DVV2" s="239"/>
      <c r="DVW2" s="239"/>
      <c r="DVX2" s="239"/>
      <c r="DVY2" s="239"/>
      <c r="DVZ2" s="239"/>
      <c r="DWA2" s="239"/>
      <c r="DWB2" s="239"/>
      <c r="DWC2" s="239"/>
      <c r="DWD2" s="239"/>
      <c r="DWE2" s="239"/>
      <c r="DWF2" s="239"/>
      <c r="DWG2" s="239"/>
      <c r="DWH2" s="239"/>
      <c r="DWI2" s="239"/>
      <c r="DWJ2" s="239"/>
      <c r="DWK2" s="239"/>
      <c r="DWL2" s="239"/>
      <c r="DWM2" s="239"/>
      <c r="DWN2" s="239"/>
      <c r="DWO2" s="239"/>
      <c r="DWP2" s="239"/>
      <c r="DWQ2" s="239"/>
      <c r="DWR2" s="239"/>
      <c r="DWS2" s="239"/>
      <c r="DWT2" s="239"/>
      <c r="DWU2" s="239"/>
      <c r="DWV2" s="239"/>
      <c r="DWW2" s="239"/>
      <c r="DWX2" s="239"/>
      <c r="DWY2" s="239"/>
      <c r="DWZ2" s="239"/>
      <c r="DXA2" s="239"/>
      <c r="DXB2" s="239"/>
      <c r="DXC2" s="239"/>
      <c r="DXD2" s="239"/>
      <c r="DXE2" s="239"/>
      <c r="DXF2" s="239"/>
      <c r="DXG2" s="239"/>
      <c r="DXH2" s="239"/>
      <c r="DXI2" s="239"/>
      <c r="DXJ2" s="239"/>
      <c r="DXK2" s="239"/>
      <c r="DXL2" s="239"/>
      <c r="DXM2" s="239"/>
      <c r="DXN2" s="239"/>
      <c r="DXO2" s="239"/>
      <c r="DXP2" s="239"/>
      <c r="DXQ2" s="239"/>
      <c r="DXR2" s="239"/>
      <c r="DXS2" s="239"/>
      <c r="DXT2" s="239"/>
      <c r="DXU2" s="239"/>
      <c r="DXV2" s="239"/>
      <c r="DXW2" s="239"/>
      <c r="DXX2" s="239"/>
      <c r="DXY2" s="239"/>
      <c r="DXZ2" s="239"/>
      <c r="DYA2" s="239"/>
      <c r="DYB2" s="239"/>
      <c r="DYC2" s="239"/>
      <c r="DYD2" s="239"/>
      <c r="DYE2" s="239"/>
      <c r="DYF2" s="239"/>
      <c r="DYG2" s="239"/>
      <c r="DYH2" s="239"/>
      <c r="DYI2" s="239"/>
      <c r="DYJ2" s="239"/>
      <c r="DYK2" s="239"/>
      <c r="DYL2" s="239"/>
      <c r="DYM2" s="239"/>
      <c r="DYN2" s="239"/>
      <c r="DYO2" s="239"/>
      <c r="DYP2" s="239"/>
      <c r="DYQ2" s="239"/>
      <c r="DYR2" s="239"/>
      <c r="DYS2" s="239"/>
      <c r="DYT2" s="239"/>
      <c r="DYU2" s="239"/>
      <c r="DYV2" s="239"/>
      <c r="DYW2" s="239"/>
      <c r="DYX2" s="239"/>
      <c r="DYY2" s="239"/>
      <c r="DYZ2" s="239"/>
      <c r="DZA2" s="239"/>
      <c r="DZB2" s="239"/>
      <c r="DZC2" s="239"/>
      <c r="DZD2" s="239"/>
      <c r="DZE2" s="239"/>
      <c r="DZF2" s="239"/>
      <c r="DZG2" s="239"/>
      <c r="DZH2" s="239"/>
      <c r="DZI2" s="239"/>
      <c r="DZJ2" s="239"/>
      <c r="DZK2" s="239"/>
      <c r="DZL2" s="239"/>
      <c r="DZM2" s="239"/>
      <c r="DZN2" s="239"/>
      <c r="DZO2" s="239"/>
      <c r="DZP2" s="239"/>
      <c r="DZQ2" s="239"/>
      <c r="DZR2" s="239"/>
      <c r="DZS2" s="239"/>
      <c r="DZT2" s="239"/>
      <c r="DZU2" s="239"/>
      <c r="DZV2" s="239"/>
      <c r="DZW2" s="239"/>
      <c r="DZX2" s="239"/>
      <c r="DZY2" s="239"/>
      <c r="DZZ2" s="239"/>
      <c r="EAA2" s="239"/>
      <c r="EAB2" s="239"/>
      <c r="EAC2" s="239"/>
      <c r="EAD2" s="239"/>
      <c r="EAE2" s="239"/>
      <c r="EAF2" s="239"/>
      <c r="EAG2" s="239"/>
      <c r="EAH2" s="239"/>
      <c r="EAI2" s="239"/>
      <c r="EAJ2" s="239"/>
      <c r="EAK2" s="239"/>
      <c r="EAL2" s="239"/>
      <c r="EAM2" s="239"/>
      <c r="EAN2" s="239"/>
      <c r="EAO2" s="239"/>
      <c r="EAP2" s="239"/>
      <c r="EAQ2" s="239"/>
      <c r="EAR2" s="239"/>
      <c r="EAS2" s="239"/>
      <c r="EAT2" s="239"/>
      <c r="EAU2" s="239"/>
      <c r="EAV2" s="239"/>
      <c r="EAW2" s="239"/>
      <c r="EAX2" s="239"/>
      <c r="EAY2" s="239"/>
      <c r="EAZ2" s="239"/>
      <c r="EBA2" s="239"/>
      <c r="EBB2" s="239"/>
      <c r="EBC2" s="239"/>
      <c r="EBD2" s="239"/>
      <c r="EBE2" s="239"/>
      <c r="EBF2" s="239"/>
      <c r="EBG2" s="239"/>
      <c r="EBH2" s="239"/>
      <c r="EBI2" s="239"/>
      <c r="EBJ2" s="239"/>
      <c r="EBK2" s="239"/>
      <c r="EBL2" s="239"/>
      <c r="EBM2" s="239"/>
      <c r="EBN2" s="239"/>
      <c r="EBO2" s="239"/>
      <c r="EBP2" s="239"/>
      <c r="EBQ2" s="239"/>
      <c r="EBR2" s="239"/>
      <c r="EBS2" s="239"/>
      <c r="EBT2" s="239"/>
      <c r="EBU2" s="239"/>
      <c r="EBV2" s="239"/>
      <c r="EBW2" s="239"/>
      <c r="EBX2" s="239"/>
      <c r="EBY2" s="239"/>
      <c r="EBZ2" s="239"/>
      <c r="ECA2" s="239"/>
      <c r="ECB2" s="239"/>
      <c r="ECC2" s="239"/>
      <c r="ECD2" s="239"/>
      <c r="ECE2" s="239"/>
      <c r="ECF2" s="239"/>
      <c r="ECG2" s="239"/>
      <c r="ECH2" s="239"/>
      <c r="ECI2" s="239"/>
      <c r="ECJ2" s="239"/>
      <c r="ECK2" s="239"/>
      <c r="ECL2" s="239"/>
      <c r="ECM2" s="239"/>
      <c r="ECN2" s="239"/>
      <c r="ECO2" s="239"/>
      <c r="ECP2" s="239"/>
      <c r="ECQ2" s="239"/>
      <c r="ECR2" s="239"/>
      <c r="ECS2" s="239"/>
      <c r="ECT2" s="239"/>
      <c r="ECU2" s="239"/>
      <c r="ECV2" s="239"/>
      <c r="ECW2" s="239"/>
      <c r="ECX2" s="239"/>
      <c r="ECY2" s="239"/>
      <c r="ECZ2" s="239"/>
      <c r="EDA2" s="239"/>
      <c r="EDB2" s="239"/>
      <c r="EDC2" s="239"/>
      <c r="EDD2" s="239"/>
      <c r="EDE2" s="239"/>
      <c r="EDF2" s="239"/>
      <c r="EDG2" s="239"/>
      <c r="EDH2" s="239"/>
      <c r="EDI2" s="239"/>
      <c r="EDJ2" s="239"/>
      <c r="EDK2" s="239"/>
      <c r="EDL2" s="239"/>
      <c r="EDM2" s="239"/>
      <c r="EDN2" s="239"/>
      <c r="EDO2" s="239"/>
      <c r="EDP2" s="239"/>
      <c r="EDQ2" s="239"/>
      <c r="EDR2" s="239"/>
      <c r="EDS2" s="239"/>
      <c r="EDT2" s="239"/>
      <c r="EDU2" s="239"/>
      <c r="EDV2" s="239"/>
      <c r="EDW2" s="239"/>
      <c r="EDX2" s="239"/>
      <c r="EDY2" s="239"/>
      <c r="EDZ2" s="239"/>
      <c r="EEA2" s="239"/>
      <c r="EEB2" s="239"/>
      <c r="EEC2" s="239"/>
      <c r="EED2" s="239"/>
      <c r="EEE2" s="239"/>
      <c r="EEF2" s="239"/>
      <c r="EEG2" s="239"/>
      <c r="EEH2" s="239"/>
      <c r="EEI2" s="239"/>
      <c r="EEJ2" s="239"/>
      <c r="EEK2" s="239"/>
      <c r="EEL2" s="239"/>
      <c r="EEM2" s="239"/>
      <c r="EEN2" s="239"/>
      <c r="EEO2" s="239"/>
      <c r="EEP2" s="239"/>
      <c r="EEQ2" s="239"/>
      <c r="EER2" s="239"/>
      <c r="EES2" s="239"/>
      <c r="EET2" s="239"/>
      <c r="EEU2" s="239"/>
      <c r="EEV2" s="239"/>
      <c r="EEW2" s="239"/>
      <c r="EEX2" s="239"/>
      <c r="EEY2" s="239"/>
      <c r="EEZ2" s="239"/>
      <c r="EFA2" s="239"/>
      <c r="EFB2" s="239"/>
      <c r="EFC2" s="239"/>
      <c r="EFD2" s="239"/>
      <c r="EFE2" s="239"/>
      <c r="EFF2" s="239"/>
      <c r="EFG2" s="239"/>
      <c r="EFH2" s="239"/>
      <c r="EFI2" s="239"/>
      <c r="EFJ2" s="239"/>
      <c r="EFK2" s="239"/>
      <c r="EFL2" s="239"/>
      <c r="EFM2" s="239"/>
      <c r="EFN2" s="239"/>
      <c r="EFO2" s="239"/>
      <c r="EFP2" s="239"/>
      <c r="EFQ2" s="239"/>
      <c r="EFR2" s="239"/>
      <c r="EFS2" s="239"/>
      <c r="EFT2" s="239"/>
      <c r="EFU2" s="239"/>
      <c r="EFV2" s="239"/>
      <c r="EFW2" s="239"/>
      <c r="EFX2" s="239"/>
      <c r="EFY2" s="239"/>
      <c r="EFZ2" s="239"/>
      <c r="EGA2" s="239"/>
      <c r="EGB2" s="239"/>
      <c r="EGC2" s="239"/>
      <c r="EGD2" s="239"/>
      <c r="EGE2" s="239"/>
      <c r="EGF2" s="239"/>
      <c r="EGG2" s="239"/>
      <c r="EGH2" s="239"/>
      <c r="EGI2" s="239"/>
      <c r="EGJ2" s="239"/>
      <c r="EGK2" s="239"/>
      <c r="EGL2" s="239"/>
      <c r="EGM2" s="239"/>
      <c r="EGN2" s="239"/>
      <c r="EGO2" s="239"/>
      <c r="EGP2" s="239"/>
      <c r="EGQ2" s="239"/>
      <c r="EGR2" s="239"/>
      <c r="EGS2" s="239"/>
      <c r="EGT2" s="239"/>
      <c r="EGU2" s="239"/>
      <c r="EGV2" s="239"/>
      <c r="EGW2" s="239"/>
      <c r="EGX2" s="239"/>
      <c r="EGY2" s="239"/>
      <c r="EGZ2" s="239"/>
      <c r="EHA2" s="239"/>
      <c r="EHB2" s="239"/>
      <c r="EHC2" s="239"/>
      <c r="EHD2" s="239"/>
      <c r="EHE2" s="239"/>
      <c r="EHF2" s="239"/>
      <c r="EHG2" s="239"/>
      <c r="EHH2" s="239"/>
      <c r="EHI2" s="239"/>
      <c r="EHJ2" s="239"/>
      <c r="EHK2" s="239"/>
      <c r="EHL2" s="239"/>
      <c r="EHM2" s="239"/>
      <c r="EHN2" s="239"/>
      <c r="EHO2" s="239"/>
      <c r="EHP2" s="239"/>
      <c r="EHQ2" s="239"/>
      <c r="EHR2" s="239"/>
      <c r="EHS2" s="239"/>
      <c r="EHT2" s="239"/>
      <c r="EHU2" s="239"/>
      <c r="EHV2" s="239"/>
      <c r="EHW2" s="239"/>
      <c r="EHX2" s="239"/>
      <c r="EHY2" s="239"/>
      <c r="EHZ2" s="239"/>
      <c r="EIA2" s="239"/>
      <c r="EIB2" s="239"/>
      <c r="EIC2" s="239"/>
      <c r="EID2" s="239"/>
      <c r="EIE2" s="239"/>
      <c r="EIF2" s="239"/>
      <c r="EIG2" s="239"/>
      <c r="EIH2" s="239"/>
      <c r="EII2" s="239"/>
      <c r="EIJ2" s="239"/>
      <c r="EIK2" s="239"/>
      <c r="EIL2" s="239"/>
      <c r="EIM2" s="239"/>
      <c r="EIN2" s="239"/>
      <c r="EIO2" s="239"/>
      <c r="EIP2" s="239"/>
      <c r="EIQ2" s="239"/>
      <c r="EIR2" s="239"/>
      <c r="EIS2" s="239"/>
      <c r="EIT2" s="239"/>
      <c r="EIU2" s="239"/>
      <c r="EIV2" s="239"/>
      <c r="EIW2" s="239"/>
      <c r="EIX2" s="239"/>
      <c r="EIY2" s="239"/>
      <c r="EIZ2" s="239"/>
      <c r="EJA2" s="239"/>
      <c r="EJB2" s="239"/>
      <c r="EJC2" s="239"/>
      <c r="EJD2" s="239"/>
      <c r="EJE2" s="239"/>
      <c r="EJF2" s="239"/>
      <c r="EJG2" s="239"/>
      <c r="EJH2" s="239"/>
      <c r="EJI2" s="239"/>
      <c r="EJJ2" s="239"/>
      <c r="EJK2" s="239"/>
      <c r="EJL2" s="239"/>
      <c r="EJM2" s="239"/>
      <c r="EJN2" s="239"/>
      <c r="EJO2" s="239"/>
      <c r="EJP2" s="239"/>
      <c r="EJQ2" s="239"/>
      <c r="EJR2" s="239"/>
      <c r="EJS2" s="239"/>
      <c r="EJT2" s="239"/>
      <c r="EJU2" s="239"/>
      <c r="EJV2" s="239"/>
      <c r="EJW2" s="239"/>
      <c r="EJX2" s="239"/>
      <c r="EJY2" s="239"/>
      <c r="EJZ2" s="239"/>
      <c r="EKA2" s="239"/>
      <c r="EKB2" s="239"/>
      <c r="EKC2" s="239"/>
      <c r="EKD2" s="239"/>
      <c r="EKE2" s="239"/>
      <c r="EKF2" s="239"/>
      <c r="EKG2" s="239"/>
      <c r="EKH2" s="239"/>
      <c r="EKI2" s="239"/>
      <c r="EKJ2" s="239"/>
      <c r="EKK2" s="239"/>
      <c r="EKL2" s="239"/>
      <c r="EKM2" s="239"/>
      <c r="EKN2" s="239"/>
      <c r="EKO2" s="239"/>
      <c r="EKP2" s="239"/>
      <c r="EKQ2" s="239"/>
      <c r="EKR2" s="239"/>
      <c r="EKS2" s="239"/>
      <c r="EKT2" s="239"/>
      <c r="EKU2" s="239"/>
      <c r="EKV2" s="239"/>
      <c r="EKW2" s="239"/>
      <c r="EKX2" s="239"/>
      <c r="EKY2" s="239"/>
      <c r="EKZ2" s="239"/>
      <c r="ELA2" s="239"/>
      <c r="ELB2" s="239"/>
      <c r="ELC2" s="239"/>
      <c r="ELD2" s="239"/>
      <c r="ELE2" s="239"/>
      <c r="ELF2" s="239"/>
      <c r="ELG2" s="239"/>
      <c r="ELH2" s="239"/>
      <c r="ELI2" s="239"/>
      <c r="ELJ2" s="239"/>
      <c r="ELK2" s="239"/>
      <c r="ELL2" s="239"/>
      <c r="ELM2" s="239"/>
      <c r="ELN2" s="239"/>
      <c r="ELO2" s="239"/>
      <c r="ELP2" s="239"/>
      <c r="ELQ2" s="239"/>
      <c r="ELR2" s="239"/>
      <c r="ELS2" s="239"/>
      <c r="ELT2" s="239"/>
      <c r="ELU2" s="239"/>
      <c r="ELV2" s="239"/>
      <c r="ELW2" s="239"/>
      <c r="ELX2" s="239"/>
      <c r="ELY2" s="239"/>
      <c r="ELZ2" s="239"/>
      <c r="EMA2" s="239"/>
      <c r="EMB2" s="239"/>
      <c r="EMC2" s="239"/>
      <c r="EMD2" s="239"/>
      <c r="EME2" s="239"/>
      <c r="EMF2" s="239"/>
      <c r="EMG2" s="239"/>
      <c r="EMH2" s="239"/>
      <c r="EMI2" s="239"/>
      <c r="EMJ2" s="239"/>
      <c r="EMK2" s="239"/>
      <c r="EML2" s="239"/>
      <c r="EMM2" s="239"/>
      <c r="EMN2" s="239"/>
      <c r="EMO2" s="239"/>
      <c r="EMP2" s="239"/>
      <c r="EMQ2" s="239"/>
      <c r="EMR2" s="239"/>
      <c r="EMS2" s="239"/>
      <c r="EMT2" s="239"/>
      <c r="EMU2" s="239"/>
      <c r="EMV2" s="239"/>
      <c r="EMW2" s="239"/>
      <c r="EMX2" s="239"/>
      <c r="EMY2" s="239"/>
      <c r="EMZ2" s="239"/>
      <c r="ENA2" s="239"/>
      <c r="ENB2" s="239"/>
      <c r="ENC2" s="239"/>
      <c r="END2" s="239"/>
      <c r="ENE2" s="239"/>
      <c r="ENF2" s="239"/>
      <c r="ENG2" s="239"/>
      <c r="ENH2" s="239"/>
      <c r="ENI2" s="239"/>
      <c r="ENJ2" s="239"/>
      <c r="ENK2" s="239"/>
      <c r="ENL2" s="239"/>
      <c r="ENM2" s="239"/>
      <c r="ENN2" s="239"/>
      <c r="ENO2" s="239"/>
      <c r="ENP2" s="239"/>
      <c r="ENQ2" s="239"/>
      <c r="ENR2" s="239"/>
      <c r="ENS2" s="239"/>
      <c r="ENT2" s="239"/>
      <c r="ENU2" s="239"/>
      <c r="ENV2" s="239"/>
      <c r="ENW2" s="239"/>
      <c r="ENX2" s="239"/>
      <c r="ENY2" s="239"/>
      <c r="ENZ2" s="239"/>
      <c r="EOA2" s="239"/>
      <c r="EOB2" s="239"/>
      <c r="EOC2" s="239"/>
      <c r="EOD2" s="239"/>
      <c r="EOE2" s="239"/>
      <c r="EOF2" s="239"/>
      <c r="EOG2" s="239"/>
      <c r="EOH2" s="239"/>
      <c r="EOI2" s="239"/>
      <c r="EOJ2" s="239"/>
      <c r="EOK2" s="239"/>
      <c r="EOL2" s="239"/>
      <c r="EOM2" s="239"/>
      <c r="EON2" s="239"/>
      <c r="EOO2" s="239"/>
      <c r="EOP2" s="239"/>
      <c r="EOQ2" s="239"/>
      <c r="EOR2" s="239"/>
      <c r="EOS2" s="239"/>
      <c r="EOT2" s="239"/>
      <c r="EOU2" s="239"/>
      <c r="EOV2" s="239"/>
      <c r="EOW2" s="239"/>
      <c r="EOX2" s="239"/>
      <c r="EOY2" s="239"/>
      <c r="EOZ2" s="239"/>
      <c r="EPA2" s="239"/>
      <c r="EPB2" s="239"/>
      <c r="EPC2" s="239"/>
      <c r="EPD2" s="239"/>
      <c r="EPE2" s="239"/>
      <c r="EPF2" s="239"/>
      <c r="EPG2" s="239"/>
      <c r="EPH2" s="239"/>
      <c r="EPI2" s="239"/>
      <c r="EPJ2" s="239"/>
      <c r="EPK2" s="239"/>
      <c r="EPL2" s="239"/>
      <c r="EPM2" s="239"/>
      <c r="EPN2" s="239"/>
      <c r="EPO2" s="239"/>
      <c r="EPP2" s="239"/>
      <c r="EPQ2" s="239"/>
      <c r="EPR2" s="239"/>
      <c r="EPS2" s="239"/>
      <c r="EPT2" s="239"/>
      <c r="EPU2" s="239"/>
      <c r="EPV2" s="239"/>
      <c r="EPW2" s="239"/>
      <c r="EPX2" s="239"/>
      <c r="EPY2" s="239"/>
      <c r="EPZ2" s="239"/>
      <c r="EQA2" s="239"/>
      <c r="EQB2" s="239"/>
      <c r="EQC2" s="239"/>
      <c r="EQD2" s="239"/>
      <c r="EQE2" s="239"/>
      <c r="EQF2" s="239"/>
      <c r="EQG2" s="239"/>
      <c r="EQH2" s="239"/>
      <c r="EQI2" s="239"/>
      <c r="EQJ2" s="239"/>
      <c r="EQK2" s="239"/>
      <c r="EQL2" s="239"/>
      <c r="EQM2" s="239"/>
      <c r="EQN2" s="239"/>
      <c r="EQO2" s="239"/>
      <c r="EQP2" s="239"/>
      <c r="EQQ2" s="239"/>
      <c r="EQR2" s="239"/>
      <c r="EQS2" s="239"/>
      <c r="EQT2" s="239"/>
      <c r="EQU2" s="239"/>
      <c r="EQV2" s="239"/>
      <c r="EQW2" s="239"/>
      <c r="EQX2" s="239"/>
      <c r="EQY2" s="239"/>
      <c r="EQZ2" s="239"/>
      <c r="ERA2" s="239"/>
      <c r="ERB2" s="239"/>
      <c r="ERC2" s="239"/>
      <c r="ERD2" s="239"/>
      <c r="ERE2" s="239"/>
      <c r="ERF2" s="239"/>
      <c r="ERG2" s="239"/>
      <c r="ERH2" s="239"/>
      <c r="ERI2" s="239"/>
      <c r="ERJ2" s="239"/>
      <c r="ERK2" s="239"/>
      <c r="ERL2" s="239"/>
      <c r="ERM2" s="239"/>
      <c r="ERN2" s="239"/>
      <c r="ERO2" s="239"/>
      <c r="ERP2" s="239"/>
      <c r="ERQ2" s="239"/>
      <c r="ERR2" s="239"/>
      <c r="ERS2" s="239"/>
      <c r="ERT2" s="239"/>
      <c r="ERU2" s="239"/>
      <c r="ERV2" s="239"/>
      <c r="ERW2" s="239"/>
      <c r="ERX2" s="239"/>
      <c r="ERY2" s="239"/>
      <c r="ERZ2" s="239"/>
      <c r="ESA2" s="239"/>
      <c r="ESB2" s="239"/>
      <c r="ESC2" s="239"/>
      <c r="ESD2" s="239"/>
      <c r="ESE2" s="239"/>
      <c r="ESF2" s="239"/>
      <c r="ESG2" s="239"/>
      <c r="ESH2" s="239"/>
      <c r="ESI2" s="239"/>
      <c r="ESJ2" s="239"/>
      <c r="ESK2" s="239"/>
      <c r="ESL2" s="239"/>
      <c r="ESM2" s="239"/>
      <c r="ESN2" s="239"/>
      <c r="ESO2" s="239"/>
      <c r="ESP2" s="239"/>
      <c r="ESQ2" s="239"/>
      <c r="ESR2" s="239"/>
      <c r="ESS2" s="239"/>
      <c r="EST2" s="239"/>
      <c r="ESU2" s="239"/>
      <c r="ESV2" s="239"/>
      <c r="ESW2" s="239"/>
      <c r="ESX2" s="239"/>
      <c r="ESY2" s="239"/>
      <c r="ESZ2" s="239"/>
      <c r="ETA2" s="239"/>
      <c r="ETB2" s="239"/>
      <c r="ETC2" s="239"/>
      <c r="ETD2" s="239"/>
      <c r="ETE2" s="239"/>
      <c r="ETF2" s="239"/>
      <c r="ETG2" s="239"/>
      <c r="ETH2" s="239"/>
      <c r="ETI2" s="239"/>
      <c r="ETJ2" s="239"/>
      <c r="ETK2" s="239"/>
      <c r="ETL2" s="239"/>
      <c r="ETM2" s="239"/>
      <c r="ETN2" s="239"/>
      <c r="ETO2" s="239"/>
      <c r="ETP2" s="239"/>
      <c r="ETQ2" s="239"/>
      <c r="ETR2" s="239"/>
      <c r="ETS2" s="239"/>
      <c r="ETT2" s="239"/>
      <c r="ETU2" s="239"/>
      <c r="ETV2" s="239"/>
      <c r="ETW2" s="239"/>
      <c r="ETX2" s="239"/>
      <c r="ETY2" s="239"/>
      <c r="ETZ2" s="239"/>
      <c r="EUA2" s="239"/>
      <c r="EUB2" s="239"/>
      <c r="EUC2" s="239"/>
      <c r="EUD2" s="239"/>
      <c r="EUE2" s="239"/>
      <c r="EUF2" s="239"/>
      <c r="EUG2" s="239"/>
      <c r="EUH2" s="239"/>
      <c r="EUI2" s="239"/>
      <c r="EUJ2" s="239"/>
      <c r="EUK2" s="239"/>
      <c r="EUL2" s="239"/>
      <c r="EUM2" s="239"/>
      <c r="EUN2" s="239"/>
      <c r="EUO2" s="239"/>
      <c r="EUP2" s="239"/>
      <c r="EUQ2" s="239"/>
      <c r="EUR2" s="239"/>
      <c r="EUS2" s="239"/>
      <c r="EUT2" s="239"/>
      <c r="EUU2" s="239"/>
      <c r="EUV2" s="239"/>
      <c r="EUW2" s="239"/>
      <c r="EUX2" s="239"/>
      <c r="EUY2" s="239"/>
      <c r="EUZ2" s="239"/>
      <c r="EVA2" s="239"/>
      <c r="EVB2" s="239"/>
      <c r="EVC2" s="239"/>
      <c r="EVD2" s="239"/>
      <c r="EVE2" s="239"/>
      <c r="EVF2" s="239"/>
      <c r="EVG2" s="239"/>
      <c r="EVH2" s="239"/>
      <c r="EVI2" s="239"/>
      <c r="EVJ2" s="239"/>
      <c r="EVK2" s="239"/>
      <c r="EVL2" s="239"/>
      <c r="EVM2" s="239"/>
      <c r="EVN2" s="239"/>
      <c r="EVO2" s="239"/>
      <c r="EVP2" s="239"/>
      <c r="EVQ2" s="239"/>
      <c r="EVR2" s="239"/>
      <c r="EVS2" s="239"/>
      <c r="EVT2" s="239"/>
      <c r="EVU2" s="239"/>
      <c r="EVV2" s="239"/>
      <c r="EVW2" s="239"/>
      <c r="EVX2" s="239"/>
      <c r="EVY2" s="239"/>
      <c r="EVZ2" s="239"/>
      <c r="EWA2" s="239"/>
      <c r="EWB2" s="239"/>
      <c r="EWC2" s="239"/>
      <c r="EWD2" s="239"/>
      <c r="EWE2" s="239"/>
      <c r="EWF2" s="239"/>
      <c r="EWG2" s="239"/>
      <c r="EWH2" s="239"/>
      <c r="EWI2" s="239"/>
      <c r="EWJ2" s="239"/>
      <c r="EWK2" s="239"/>
      <c r="EWL2" s="239"/>
      <c r="EWM2" s="239"/>
      <c r="EWN2" s="239"/>
      <c r="EWO2" s="239"/>
      <c r="EWP2" s="239"/>
      <c r="EWQ2" s="239"/>
      <c r="EWR2" s="239"/>
      <c r="EWS2" s="239"/>
      <c r="EWT2" s="239"/>
      <c r="EWU2" s="239"/>
      <c r="EWV2" s="239"/>
      <c r="EWW2" s="239"/>
      <c r="EWX2" s="239"/>
      <c r="EWY2" s="239"/>
      <c r="EWZ2" s="239"/>
      <c r="EXA2" s="239"/>
      <c r="EXB2" s="239"/>
      <c r="EXC2" s="239"/>
      <c r="EXD2" s="239"/>
      <c r="EXE2" s="239"/>
      <c r="EXF2" s="239"/>
      <c r="EXG2" s="239"/>
      <c r="EXH2" s="239"/>
      <c r="EXI2" s="239"/>
      <c r="EXJ2" s="239"/>
      <c r="EXK2" s="239"/>
      <c r="EXL2" s="239"/>
      <c r="EXM2" s="239"/>
      <c r="EXN2" s="239"/>
      <c r="EXO2" s="239"/>
      <c r="EXP2" s="239"/>
      <c r="EXQ2" s="239"/>
      <c r="EXR2" s="239"/>
      <c r="EXS2" s="239"/>
      <c r="EXT2" s="239"/>
      <c r="EXU2" s="239"/>
      <c r="EXV2" s="239"/>
      <c r="EXW2" s="239"/>
      <c r="EXX2" s="239"/>
      <c r="EXY2" s="239"/>
      <c r="EXZ2" s="239"/>
      <c r="EYA2" s="239"/>
      <c r="EYB2" s="239"/>
      <c r="EYC2" s="239"/>
      <c r="EYD2" s="239"/>
      <c r="EYE2" s="239"/>
      <c r="EYF2" s="239"/>
      <c r="EYG2" s="239"/>
      <c r="EYH2" s="239"/>
      <c r="EYI2" s="239"/>
      <c r="EYJ2" s="239"/>
      <c r="EYK2" s="239"/>
      <c r="EYL2" s="239"/>
      <c r="EYM2" s="239"/>
      <c r="EYN2" s="239"/>
      <c r="EYO2" s="239"/>
      <c r="EYP2" s="239"/>
      <c r="EYQ2" s="239"/>
      <c r="EYR2" s="239"/>
      <c r="EYS2" s="239"/>
      <c r="EYT2" s="239"/>
      <c r="EYU2" s="239"/>
      <c r="EYV2" s="239"/>
      <c r="EYW2" s="239"/>
      <c r="EYX2" s="239"/>
      <c r="EYY2" s="239"/>
      <c r="EYZ2" s="239"/>
      <c r="EZA2" s="239"/>
      <c r="EZB2" s="239"/>
      <c r="EZC2" s="239"/>
      <c r="EZD2" s="239"/>
      <c r="EZE2" s="239"/>
      <c r="EZF2" s="239"/>
      <c r="EZG2" s="239"/>
      <c r="EZH2" s="239"/>
      <c r="EZI2" s="239"/>
      <c r="EZJ2" s="239"/>
      <c r="EZK2" s="239"/>
      <c r="EZL2" s="239"/>
      <c r="EZM2" s="239"/>
      <c r="EZN2" s="239"/>
      <c r="EZO2" s="239"/>
      <c r="EZP2" s="239"/>
      <c r="EZQ2" s="239"/>
      <c r="EZR2" s="239"/>
      <c r="EZS2" s="239"/>
      <c r="EZT2" s="239"/>
      <c r="EZU2" s="239"/>
      <c r="EZV2" s="239"/>
      <c r="EZW2" s="239"/>
      <c r="EZX2" s="239"/>
      <c r="EZY2" s="239"/>
      <c r="EZZ2" s="239"/>
      <c r="FAA2" s="239"/>
      <c r="FAB2" s="239"/>
      <c r="FAC2" s="239"/>
      <c r="FAD2" s="239"/>
      <c r="FAE2" s="239"/>
      <c r="FAF2" s="239"/>
      <c r="FAG2" s="239"/>
      <c r="FAH2" s="239"/>
      <c r="FAI2" s="239"/>
      <c r="FAJ2" s="239"/>
      <c r="FAK2" s="239"/>
      <c r="FAL2" s="239"/>
      <c r="FAM2" s="239"/>
      <c r="FAN2" s="239"/>
      <c r="FAO2" s="239"/>
      <c r="FAP2" s="239"/>
      <c r="FAQ2" s="239"/>
      <c r="FAR2" s="239"/>
      <c r="FAS2" s="239"/>
      <c r="FAT2" s="239"/>
      <c r="FAU2" s="239"/>
      <c r="FAV2" s="239"/>
      <c r="FAW2" s="239"/>
      <c r="FAX2" s="239"/>
      <c r="FAY2" s="239"/>
      <c r="FAZ2" s="239"/>
      <c r="FBA2" s="239"/>
      <c r="FBB2" s="239"/>
      <c r="FBC2" s="239"/>
      <c r="FBD2" s="239"/>
      <c r="FBE2" s="239"/>
      <c r="FBF2" s="239"/>
      <c r="FBG2" s="239"/>
      <c r="FBH2" s="239"/>
      <c r="FBI2" s="239"/>
      <c r="FBJ2" s="239"/>
      <c r="FBK2" s="239"/>
      <c r="FBL2" s="239"/>
      <c r="FBM2" s="239"/>
      <c r="FBN2" s="239"/>
      <c r="FBO2" s="239"/>
      <c r="FBP2" s="239"/>
      <c r="FBQ2" s="239"/>
      <c r="FBR2" s="239"/>
      <c r="FBS2" s="239"/>
      <c r="FBT2" s="239"/>
      <c r="FBU2" s="239"/>
      <c r="FBV2" s="239"/>
      <c r="FBW2" s="239"/>
      <c r="FBX2" s="239"/>
      <c r="FBY2" s="239"/>
      <c r="FBZ2" s="239"/>
      <c r="FCA2" s="239"/>
      <c r="FCB2" s="239"/>
      <c r="FCC2" s="239"/>
      <c r="FCD2" s="239"/>
      <c r="FCE2" s="239"/>
      <c r="FCF2" s="239"/>
      <c r="FCG2" s="239"/>
      <c r="FCH2" s="239"/>
      <c r="FCI2" s="239"/>
      <c r="FCJ2" s="239"/>
      <c r="FCK2" s="239"/>
      <c r="FCL2" s="239"/>
      <c r="FCM2" s="239"/>
      <c r="FCN2" s="239"/>
      <c r="FCO2" s="239"/>
      <c r="FCP2" s="239"/>
      <c r="FCQ2" s="239"/>
      <c r="FCR2" s="239"/>
      <c r="FCS2" s="239"/>
      <c r="FCT2" s="239"/>
      <c r="FCU2" s="239"/>
      <c r="FCV2" s="239"/>
      <c r="FCW2" s="239"/>
      <c r="FCX2" s="239"/>
      <c r="FCY2" s="239"/>
      <c r="FCZ2" s="239"/>
      <c r="FDA2" s="239"/>
      <c r="FDB2" s="239"/>
      <c r="FDC2" s="239"/>
      <c r="FDD2" s="239"/>
      <c r="FDE2" s="239"/>
      <c r="FDF2" s="239"/>
      <c r="FDG2" s="239"/>
      <c r="FDH2" s="239"/>
      <c r="FDI2" s="239"/>
      <c r="FDJ2" s="239"/>
      <c r="FDK2" s="239"/>
      <c r="FDL2" s="239"/>
      <c r="FDM2" s="239"/>
      <c r="FDN2" s="239"/>
      <c r="FDO2" s="239"/>
      <c r="FDP2" s="239"/>
      <c r="FDQ2" s="239"/>
      <c r="FDR2" s="239"/>
      <c r="FDS2" s="239"/>
      <c r="FDT2" s="239"/>
      <c r="FDU2" s="239"/>
      <c r="FDV2" s="239"/>
      <c r="FDW2" s="239"/>
      <c r="FDX2" s="239"/>
      <c r="FDY2" s="239"/>
      <c r="FDZ2" s="239"/>
      <c r="FEA2" s="239"/>
      <c r="FEB2" s="239"/>
      <c r="FEC2" s="239"/>
      <c r="FED2" s="239"/>
      <c r="FEE2" s="239"/>
      <c r="FEF2" s="239"/>
      <c r="FEG2" s="239"/>
      <c r="FEH2" s="239"/>
      <c r="FEI2" s="239"/>
      <c r="FEJ2" s="239"/>
      <c r="FEK2" s="239"/>
      <c r="FEL2" s="239"/>
      <c r="FEM2" s="239"/>
      <c r="FEN2" s="239"/>
      <c r="FEO2" s="239"/>
      <c r="FEP2" s="239"/>
      <c r="FEQ2" s="239"/>
      <c r="FER2" s="239"/>
      <c r="FES2" s="239"/>
      <c r="FET2" s="239"/>
      <c r="FEU2" s="239"/>
      <c r="FEV2" s="239"/>
      <c r="FEW2" s="239"/>
      <c r="FEX2" s="239"/>
      <c r="FEY2" s="239"/>
      <c r="FEZ2" s="239"/>
      <c r="FFA2" s="239"/>
      <c r="FFB2" s="239"/>
      <c r="FFC2" s="239"/>
      <c r="FFD2" s="239"/>
      <c r="FFE2" s="239"/>
      <c r="FFF2" s="239"/>
      <c r="FFG2" s="239"/>
      <c r="FFH2" s="239"/>
      <c r="FFI2" s="239"/>
      <c r="FFJ2" s="239"/>
      <c r="FFK2" s="239"/>
      <c r="FFL2" s="239"/>
      <c r="FFM2" s="239"/>
      <c r="FFN2" s="239"/>
      <c r="FFO2" s="239"/>
      <c r="FFP2" s="239"/>
      <c r="FFQ2" s="239"/>
      <c r="FFR2" s="239"/>
      <c r="FFS2" s="239"/>
      <c r="FFT2" s="239"/>
      <c r="FFU2" s="239"/>
      <c r="FFV2" s="239"/>
      <c r="FFW2" s="239"/>
      <c r="FFX2" s="239"/>
      <c r="FFY2" s="239"/>
      <c r="FFZ2" s="239"/>
      <c r="FGA2" s="239"/>
      <c r="FGB2" s="239"/>
      <c r="FGC2" s="239"/>
      <c r="FGD2" s="239"/>
      <c r="FGE2" s="239"/>
      <c r="FGF2" s="239"/>
      <c r="FGG2" s="239"/>
      <c r="FGH2" s="239"/>
      <c r="FGI2" s="239"/>
      <c r="FGJ2" s="239"/>
      <c r="FGK2" s="239"/>
      <c r="FGL2" s="239"/>
      <c r="FGM2" s="239"/>
      <c r="FGN2" s="239"/>
      <c r="FGO2" s="239"/>
      <c r="FGP2" s="239"/>
      <c r="FGQ2" s="239"/>
      <c r="FGR2" s="239"/>
      <c r="FGS2" s="239"/>
      <c r="FGT2" s="239"/>
      <c r="FGU2" s="239"/>
      <c r="FGV2" s="239"/>
      <c r="FGW2" s="239"/>
      <c r="FGX2" s="239"/>
      <c r="FGY2" s="239"/>
      <c r="FGZ2" s="239"/>
      <c r="FHA2" s="239"/>
      <c r="FHB2" s="239"/>
      <c r="FHC2" s="239"/>
      <c r="FHD2" s="239"/>
      <c r="FHE2" s="239"/>
      <c r="FHF2" s="239"/>
      <c r="FHG2" s="239"/>
      <c r="FHH2" s="239"/>
      <c r="FHI2" s="239"/>
      <c r="FHJ2" s="239"/>
      <c r="FHK2" s="239"/>
      <c r="FHL2" s="239"/>
      <c r="FHM2" s="239"/>
      <c r="FHN2" s="239"/>
      <c r="FHO2" s="239"/>
      <c r="FHP2" s="239"/>
      <c r="FHQ2" s="239"/>
      <c r="FHR2" s="239"/>
      <c r="FHS2" s="239"/>
      <c r="FHT2" s="239"/>
      <c r="FHU2" s="239"/>
      <c r="FHV2" s="239"/>
      <c r="FHW2" s="239"/>
      <c r="FHX2" s="239"/>
      <c r="FHY2" s="239"/>
      <c r="FHZ2" s="239"/>
      <c r="FIA2" s="239"/>
      <c r="FIB2" s="239"/>
      <c r="FIC2" s="239"/>
      <c r="FID2" s="239"/>
      <c r="FIE2" s="239"/>
      <c r="FIF2" s="239"/>
      <c r="FIG2" s="239"/>
      <c r="FIH2" s="239"/>
      <c r="FII2" s="239"/>
      <c r="FIJ2" s="239"/>
      <c r="FIK2" s="239"/>
      <c r="FIL2" s="239"/>
      <c r="FIM2" s="239"/>
      <c r="FIN2" s="239"/>
      <c r="FIO2" s="239"/>
      <c r="FIP2" s="239"/>
      <c r="FIQ2" s="239"/>
      <c r="FIR2" s="239"/>
      <c r="FIS2" s="239"/>
      <c r="FIT2" s="239"/>
      <c r="FIU2" s="239"/>
      <c r="FIV2" s="239"/>
      <c r="FIW2" s="239"/>
      <c r="FIX2" s="239"/>
      <c r="FIY2" s="239"/>
      <c r="FIZ2" s="239"/>
      <c r="FJA2" s="239"/>
      <c r="FJB2" s="239"/>
      <c r="FJC2" s="239"/>
      <c r="FJD2" s="239"/>
      <c r="FJE2" s="239"/>
      <c r="FJF2" s="239"/>
      <c r="FJG2" s="239"/>
      <c r="FJH2" s="239"/>
      <c r="FJI2" s="239"/>
      <c r="FJJ2" s="239"/>
      <c r="FJK2" s="239"/>
      <c r="FJL2" s="239"/>
      <c r="FJM2" s="239"/>
      <c r="FJN2" s="239"/>
      <c r="FJO2" s="239"/>
      <c r="FJP2" s="239"/>
      <c r="FJQ2" s="239"/>
      <c r="FJR2" s="239"/>
      <c r="FJS2" s="239"/>
      <c r="FJT2" s="239"/>
      <c r="FJU2" s="239"/>
      <c r="FJV2" s="239"/>
      <c r="FJW2" s="239"/>
      <c r="FJX2" s="239"/>
      <c r="FJY2" s="239"/>
      <c r="FJZ2" s="239"/>
      <c r="FKA2" s="239"/>
      <c r="FKB2" s="239"/>
      <c r="FKC2" s="239"/>
      <c r="FKD2" s="239"/>
      <c r="FKE2" s="239"/>
      <c r="FKF2" s="239"/>
      <c r="FKG2" s="239"/>
      <c r="FKH2" s="239"/>
      <c r="FKI2" s="239"/>
      <c r="FKJ2" s="239"/>
      <c r="FKK2" s="239"/>
      <c r="FKL2" s="239"/>
      <c r="FKM2" s="239"/>
      <c r="FKN2" s="239"/>
      <c r="FKO2" s="239"/>
      <c r="FKP2" s="239"/>
      <c r="FKQ2" s="239"/>
      <c r="FKR2" s="239"/>
      <c r="FKS2" s="239"/>
      <c r="FKT2" s="239"/>
      <c r="FKU2" s="239"/>
      <c r="FKV2" s="239"/>
      <c r="FKW2" s="239"/>
      <c r="FKX2" s="239"/>
      <c r="FKY2" s="239"/>
      <c r="FKZ2" s="239"/>
      <c r="FLA2" s="239"/>
      <c r="FLB2" s="239"/>
      <c r="FLC2" s="239"/>
      <c r="FLD2" s="239"/>
      <c r="FLE2" s="239"/>
      <c r="FLF2" s="239"/>
      <c r="FLG2" s="239"/>
      <c r="FLH2" s="239"/>
      <c r="FLI2" s="239"/>
      <c r="FLJ2" s="239"/>
      <c r="FLK2" s="239"/>
      <c r="FLL2" s="239"/>
      <c r="FLM2" s="239"/>
      <c r="FLN2" s="239"/>
      <c r="FLO2" s="239"/>
      <c r="FLP2" s="239"/>
      <c r="FLQ2" s="239"/>
      <c r="FLR2" s="239"/>
      <c r="FLS2" s="239"/>
      <c r="FLT2" s="239"/>
      <c r="FLU2" s="239"/>
      <c r="FLV2" s="239"/>
      <c r="FLW2" s="239"/>
      <c r="FLX2" s="239"/>
      <c r="FLY2" s="239"/>
      <c r="FLZ2" s="239"/>
      <c r="FMA2" s="239"/>
      <c r="FMB2" s="239"/>
      <c r="FMC2" s="239"/>
      <c r="FMD2" s="239"/>
      <c r="FME2" s="239"/>
      <c r="FMF2" s="239"/>
      <c r="FMG2" s="239"/>
      <c r="FMH2" s="239"/>
      <c r="FMI2" s="239"/>
      <c r="FMJ2" s="239"/>
      <c r="FMK2" s="239"/>
      <c r="FML2" s="239"/>
      <c r="FMM2" s="239"/>
      <c r="FMN2" s="239"/>
      <c r="FMO2" s="239"/>
      <c r="FMP2" s="239"/>
      <c r="FMQ2" s="239"/>
      <c r="FMR2" s="239"/>
      <c r="FMS2" s="239"/>
      <c r="FMT2" s="239"/>
      <c r="FMU2" s="239"/>
      <c r="FMV2" s="239"/>
      <c r="FMW2" s="239"/>
      <c r="FMX2" s="239"/>
      <c r="FMY2" s="239"/>
      <c r="FMZ2" s="239"/>
      <c r="FNA2" s="239"/>
      <c r="FNB2" s="239"/>
      <c r="FNC2" s="239"/>
      <c r="FND2" s="239"/>
      <c r="FNE2" s="239"/>
      <c r="FNF2" s="239"/>
      <c r="FNG2" s="239"/>
      <c r="FNH2" s="239"/>
      <c r="FNI2" s="239"/>
      <c r="FNJ2" s="239"/>
      <c r="FNK2" s="239"/>
      <c r="FNL2" s="239"/>
      <c r="FNM2" s="239"/>
      <c r="FNN2" s="239"/>
      <c r="FNO2" s="239"/>
      <c r="FNP2" s="239"/>
      <c r="FNQ2" s="239"/>
      <c r="FNR2" s="239"/>
      <c r="FNS2" s="239"/>
      <c r="FNT2" s="239"/>
      <c r="FNU2" s="239"/>
      <c r="FNV2" s="239"/>
      <c r="FNW2" s="239"/>
      <c r="FNX2" s="239"/>
      <c r="FNY2" s="239"/>
      <c r="FNZ2" s="239"/>
      <c r="FOA2" s="239"/>
      <c r="FOB2" s="239"/>
      <c r="FOC2" s="239"/>
      <c r="FOD2" s="239"/>
      <c r="FOE2" s="239"/>
      <c r="FOF2" s="239"/>
      <c r="FOG2" s="239"/>
      <c r="FOH2" s="239"/>
      <c r="FOI2" s="239"/>
      <c r="FOJ2" s="239"/>
      <c r="FOK2" s="239"/>
      <c r="FOL2" s="239"/>
      <c r="FOM2" s="239"/>
      <c r="FON2" s="239"/>
      <c r="FOO2" s="239"/>
      <c r="FOP2" s="239"/>
      <c r="FOQ2" s="239"/>
      <c r="FOR2" s="239"/>
      <c r="FOS2" s="239"/>
      <c r="FOT2" s="239"/>
      <c r="FOU2" s="239"/>
      <c r="FOV2" s="239"/>
      <c r="FOW2" s="239"/>
      <c r="FOX2" s="239"/>
      <c r="FOY2" s="239"/>
      <c r="FOZ2" s="239"/>
      <c r="FPA2" s="239"/>
      <c r="FPB2" s="239"/>
      <c r="FPC2" s="239"/>
      <c r="FPD2" s="239"/>
      <c r="FPE2" s="239"/>
      <c r="FPF2" s="239"/>
      <c r="FPG2" s="239"/>
      <c r="FPH2" s="239"/>
      <c r="FPI2" s="239"/>
      <c r="FPJ2" s="239"/>
      <c r="FPK2" s="239"/>
      <c r="FPL2" s="239"/>
      <c r="FPM2" s="239"/>
      <c r="FPN2" s="239"/>
      <c r="FPO2" s="239"/>
      <c r="FPP2" s="239"/>
      <c r="FPQ2" s="239"/>
      <c r="FPR2" s="239"/>
      <c r="FPS2" s="239"/>
      <c r="FPT2" s="239"/>
      <c r="FPU2" s="239"/>
      <c r="FPV2" s="239"/>
      <c r="FPW2" s="239"/>
      <c r="FPX2" s="239"/>
      <c r="FPY2" s="239"/>
      <c r="FPZ2" s="239"/>
      <c r="FQA2" s="239"/>
      <c r="FQB2" s="239"/>
      <c r="FQC2" s="239"/>
      <c r="FQD2" s="239"/>
      <c r="FQE2" s="239"/>
      <c r="FQF2" s="239"/>
      <c r="FQG2" s="239"/>
      <c r="FQH2" s="239"/>
      <c r="FQI2" s="239"/>
      <c r="FQJ2" s="239"/>
      <c r="FQK2" s="239"/>
      <c r="FQL2" s="239"/>
      <c r="FQM2" s="239"/>
      <c r="FQN2" s="239"/>
      <c r="FQO2" s="239"/>
      <c r="FQP2" s="239"/>
      <c r="FQQ2" s="239"/>
      <c r="FQR2" s="239"/>
      <c r="FQS2" s="239"/>
      <c r="FQT2" s="239"/>
      <c r="FQU2" s="239"/>
      <c r="FQV2" s="239"/>
      <c r="FQW2" s="239"/>
      <c r="FQX2" s="239"/>
      <c r="FQY2" s="239"/>
      <c r="FQZ2" s="239"/>
      <c r="FRA2" s="239"/>
      <c r="FRB2" s="239"/>
      <c r="FRC2" s="239"/>
      <c r="FRD2" s="239"/>
      <c r="FRE2" s="239"/>
      <c r="FRF2" s="239"/>
      <c r="FRG2" s="239"/>
      <c r="FRH2" s="239"/>
      <c r="FRI2" s="239"/>
      <c r="FRJ2" s="239"/>
      <c r="FRK2" s="239"/>
      <c r="FRL2" s="239"/>
      <c r="FRM2" s="239"/>
      <c r="FRN2" s="239"/>
      <c r="FRO2" s="239"/>
      <c r="FRP2" s="239"/>
      <c r="FRQ2" s="239"/>
      <c r="FRR2" s="239"/>
      <c r="FRS2" s="239"/>
      <c r="FRT2" s="239"/>
      <c r="FRU2" s="239"/>
      <c r="FRV2" s="239"/>
      <c r="FRW2" s="239"/>
      <c r="FRX2" s="239"/>
      <c r="FRY2" s="239"/>
      <c r="FRZ2" s="239"/>
      <c r="FSA2" s="239"/>
      <c r="FSB2" s="239"/>
      <c r="FSC2" s="239"/>
      <c r="FSD2" s="239"/>
      <c r="FSE2" s="239"/>
      <c r="FSF2" s="239"/>
      <c r="FSG2" s="239"/>
      <c r="FSH2" s="239"/>
      <c r="FSI2" s="239"/>
      <c r="FSJ2" s="239"/>
      <c r="FSK2" s="239"/>
      <c r="FSL2" s="239"/>
      <c r="FSM2" s="239"/>
      <c r="FSN2" s="239"/>
      <c r="FSO2" s="239"/>
      <c r="FSP2" s="239"/>
      <c r="FSQ2" s="239"/>
      <c r="FSR2" s="239"/>
      <c r="FSS2" s="239"/>
      <c r="FST2" s="239"/>
      <c r="FSU2" s="239"/>
      <c r="FSV2" s="239"/>
      <c r="FSW2" s="239"/>
      <c r="FSX2" s="239"/>
      <c r="FSY2" s="239"/>
      <c r="FSZ2" s="239"/>
      <c r="FTA2" s="239"/>
      <c r="FTB2" s="239"/>
      <c r="FTC2" s="239"/>
      <c r="FTD2" s="239"/>
      <c r="FTE2" s="239"/>
      <c r="FTF2" s="239"/>
      <c r="FTG2" s="239"/>
      <c r="FTH2" s="239"/>
      <c r="FTI2" s="239"/>
      <c r="FTJ2" s="239"/>
      <c r="FTK2" s="239"/>
      <c r="FTL2" s="239"/>
      <c r="FTM2" s="239"/>
      <c r="FTN2" s="239"/>
      <c r="FTO2" s="239"/>
      <c r="FTP2" s="239"/>
      <c r="FTQ2" s="239"/>
      <c r="FTR2" s="239"/>
      <c r="FTS2" s="239"/>
      <c r="FTT2" s="239"/>
      <c r="FTU2" s="239"/>
      <c r="FTV2" s="239"/>
      <c r="FTW2" s="239"/>
      <c r="FTX2" s="239"/>
      <c r="FTY2" s="239"/>
      <c r="FTZ2" s="239"/>
      <c r="FUA2" s="239"/>
      <c r="FUB2" s="239"/>
      <c r="FUC2" s="239"/>
      <c r="FUD2" s="239"/>
      <c r="FUE2" s="239"/>
      <c r="FUF2" s="239"/>
      <c r="FUG2" s="239"/>
      <c r="FUH2" s="239"/>
      <c r="FUI2" s="239"/>
      <c r="FUJ2" s="239"/>
      <c r="FUK2" s="239"/>
      <c r="FUL2" s="239"/>
      <c r="FUM2" s="239"/>
      <c r="FUN2" s="239"/>
      <c r="FUO2" s="239"/>
      <c r="FUP2" s="239"/>
      <c r="FUQ2" s="239"/>
      <c r="FUR2" s="239"/>
      <c r="FUS2" s="239"/>
      <c r="FUT2" s="239"/>
      <c r="FUU2" s="239"/>
      <c r="FUV2" s="239"/>
      <c r="FUW2" s="239"/>
      <c r="FUX2" s="239"/>
      <c r="FUY2" s="239"/>
      <c r="FUZ2" s="239"/>
      <c r="FVA2" s="239"/>
      <c r="FVB2" s="239"/>
      <c r="FVC2" s="239"/>
      <c r="FVD2" s="239"/>
      <c r="FVE2" s="239"/>
      <c r="FVF2" s="239"/>
      <c r="FVG2" s="239"/>
      <c r="FVH2" s="239"/>
      <c r="FVI2" s="239"/>
      <c r="FVJ2" s="239"/>
      <c r="FVK2" s="239"/>
      <c r="FVL2" s="239"/>
      <c r="FVM2" s="239"/>
      <c r="FVN2" s="239"/>
      <c r="FVO2" s="239"/>
      <c r="FVP2" s="239"/>
      <c r="FVQ2" s="239"/>
      <c r="FVR2" s="239"/>
      <c r="FVS2" s="239"/>
      <c r="FVT2" s="239"/>
      <c r="FVU2" s="239"/>
      <c r="FVV2" s="239"/>
      <c r="FVW2" s="239"/>
      <c r="FVX2" s="239"/>
      <c r="FVY2" s="239"/>
      <c r="FVZ2" s="239"/>
      <c r="FWA2" s="239"/>
      <c r="FWB2" s="239"/>
      <c r="FWC2" s="239"/>
      <c r="FWD2" s="239"/>
      <c r="FWE2" s="239"/>
      <c r="FWF2" s="239"/>
      <c r="FWG2" s="239"/>
      <c r="FWH2" s="239"/>
      <c r="FWI2" s="239"/>
      <c r="FWJ2" s="239"/>
      <c r="FWK2" s="239"/>
      <c r="FWL2" s="239"/>
      <c r="FWM2" s="239"/>
      <c r="FWN2" s="239"/>
      <c r="FWO2" s="239"/>
      <c r="FWP2" s="239"/>
      <c r="FWQ2" s="239"/>
      <c r="FWR2" s="239"/>
      <c r="FWS2" s="239"/>
      <c r="FWT2" s="239"/>
      <c r="FWU2" s="239"/>
      <c r="FWV2" s="239"/>
      <c r="FWW2" s="239"/>
      <c r="FWX2" s="239"/>
      <c r="FWY2" s="239"/>
      <c r="FWZ2" s="239"/>
      <c r="FXA2" s="239"/>
      <c r="FXB2" s="239"/>
      <c r="FXC2" s="239"/>
      <c r="FXD2" s="239"/>
      <c r="FXE2" s="239"/>
      <c r="FXF2" s="239"/>
      <c r="FXG2" s="239"/>
      <c r="FXH2" s="239"/>
      <c r="FXI2" s="239"/>
      <c r="FXJ2" s="239"/>
      <c r="FXK2" s="239"/>
      <c r="FXL2" s="239"/>
      <c r="FXM2" s="239"/>
      <c r="FXN2" s="239"/>
      <c r="FXO2" s="239"/>
      <c r="FXP2" s="239"/>
      <c r="FXQ2" s="239"/>
      <c r="FXR2" s="239"/>
      <c r="FXS2" s="239"/>
      <c r="FXT2" s="239"/>
      <c r="FXU2" s="239"/>
      <c r="FXV2" s="239"/>
      <c r="FXW2" s="239"/>
      <c r="FXX2" s="239"/>
      <c r="FXY2" s="239"/>
      <c r="FXZ2" s="239"/>
      <c r="FYA2" s="239"/>
      <c r="FYB2" s="239"/>
      <c r="FYC2" s="239"/>
      <c r="FYD2" s="239"/>
      <c r="FYE2" s="239"/>
      <c r="FYF2" s="239"/>
      <c r="FYG2" s="239"/>
      <c r="FYH2" s="239"/>
      <c r="FYI2" s="239"/>
      <c r="FYJ2" s="239"/>
      <c r="FYK2" s="239"/>
      <c r="FYL2" s="239"/>
      <c r="FYM2" s="239"/>
      <c r="FYN2" s="239"/>
      <c r="FYO2" s="239"/>
      <c r="FYP2" s="239"/>
      <c r="FYQ2" s="239"/>
      <c r="FYR2" s="239"/>
      <c r="FYS2" s="239"/>
      <c r="FYT2" s="239"/>
      <c r="FYU2" s="239"/>
      <c r="FYV2" s="239"/>
      <c r="FYW2" s="239"/>
      <c r="FYX2" s="239"/>
      <c r="FYY2" s="239"/>
      <c r="FYZ2" s="239"/>
      <c r="FZA2" s="239"/>
      <c r="FZB2" s="239"/>
      <c r="FZC2" s="239"/>
      <c r="FZD2" s="239"/>
      <c r="FZE2" s="239"/>
      <c r="FZF2" s="239"/>
      <c r="FZG2" s="239"/>
      <c r="FZH2" s="239"/>
      <c r="FZI2" s="239"/>
      <c r="FZJ2" s="239"/>
      <c r="FZK2" s="239"/>
      <c r="FZL2" s="239"/>
      <c r="FZM2" s="239"/>
      <c r="FZN2" s="239"/>
      <c r="FZO2" s="239"/>
      <c r="FZP2" s="239"/>
      <c r="FZQ2" s="239"/>
      <c r="FZR2" s="239"/>
      <c r="FZS2" s="239"/>
      <c r="FZT2" s="239"/>
      <c r="FZU2" s="239"/>
      <c r="FZV2" s="239"/>
      <c r="FZW2" s="239"/>
      <c r="FZX2" s="239"/>
      <c r="FZY2" s="239"/>
      <c r="FZZ2" s="239"/>
      <c r="GAA2" s="239"/>
      <c r="GAB2" s="239"/>
      <c r="GAC2" s="239"/>
      <c r="GAD2" s="239"/>
      <c r="GAE2" s="239"/>
      <c r="GAF2" s="239"/>
      <c r="GAG2" s="239"/>
      <c r="GAH2" s="239"/>
      <c r="GAI2" s="239"/>
      <c r="GAJ2" s="239"/>
      <c r="GAK2" s="239"/>
      <c r="GAL2" s="239"/>
      <c r="GAM2" s="239"/>
      <c r="GAN2" s="239"/>
      <c r="GAO2" s="239"/>
      <c r="GAP2" s="239"/>
      <c r="GAQ2" s="239"/>
      <c r="GAR2" s="239"/>
      <c r="GAS2" s="239"/>
      <c r="GAT2" s="239"/>
      <c r="GAU2" s="239"/>
      <c r="GAV2" s="239"/>
      <c r="GAW2" s="239"/>
      <c r="GAX2" s="239"/>
      <c r="GAY2" s="239"/>
      <c r="GAZ2" s="239"/>
      <c r="GBA2" s="239"/>
      <c r="GBB2" s="239"/>
      <c r="GBC2" s="239"/>
      <c r="GBD2" s="239"/>
      <c r="GBE2" s="239"/>
      <c r="GBF2" s="239"/>
      <c r="GBG2" s="239"/>
      <c r="GBH2" s="239"/>
      <c r="GBI2" s="239"/>
      <c r="GBJ2" s="239"/>
      <c r="GBK2" s="239"/>
      <c r="GBL2" s="239"/>
      <c r="GBM2" s="239"/>
      <c r="GBN2" s="239"/>
      <c r="GBO2" s="239"/>
      <c r="GBP2" s="239"/>
      <c r="GBQ2" s="239"/>
      <c r="GBR2" s="239"/>
      <c r="GBS2" s="239"/>
      <c r="GBT2" s="239"/>
      <c r="GBU2" s="239"/>
      <c r="GBV2" s="239"/>
      <c r="GBW2" s="239"/>
      <c r="GBX2" s="239"/>
      <c r="GBY2" s="239"/>
      <c r="GBZ2" s="239"/>
      <c r="GCA2" s="239"/>
      <c r="GCB2" s="239"/>
      <c r="GCC2" s="239"/>
      <c r="GCD2" s="239"/>
      <c r="GCE2" s="239"/>
      <c r="GCF2" s="239"/>
      <c r="GCG2" s="239"/>
      <c r="GCH2" s="239"/>
      <c r="GCI2" s="239"/>
      <c r="GCJ2" s="239"/>
      <c r="GCK2" s="239"/>
      <c r="GCL2" s="239"/>
      <c r="GCM2" s="239"/>
      <c r="GCN2" s="239"/>
      <c r="GCO2" s="239"/>
      <c r="GCP2" s="239"/>
      <c r="GCQ2" s="239"/>
      <c r="GCR2" s="239"/>
      <c r="GCS2" s="239"/>
      <c r="GCT2" s="239"/>
      <c r="GCU2" s="239"/>
      <c r="GCV2" s="239"/>
      <c r="GCW2" s="239"/>
      <c r="GCX2" s="239"/>
      <c r="GCY2" s="239"/>
      <c r="GCZ2" s="239"/>
      <c r="GDA2" s="239"/>
      <c r="GDB2" s="239"/>
      <c r="GDC2" s="239"/>
      <c r="GDD2" s="239"/>
      <c r="GDE2" s="239"/>
      <c r="GDF2" s="239"/>
      <c r="GDG2" s="239"/>
      <c r="GDH2" s="239"/>
      <c r="GDI2" s="239"/>
      <c r="GDJ2" s="239"/>
      <c r="GDK2" s="239"/>
      <c r="GDL2" s="239"/>
      <c r="GDM2" s="239"/>
      <c r="GDN2" s="239"/>
      <c r="GDO2" s="239"/>
      <c r="GDP2" s="239"/>
      <c r="GDQ2" s="239"/>
      <c r="GDR2" s="239"/>
      <c r="GDS2" s="239"/>
      <c r="GDT2" s="239"/>
      <c r="GDU2" s="239"/>
      <c r="GDV2" s="239"/>
      <c r="GDW2" s="239"/>
      <c r="GDX2" s="239"/>
      <c r="GDY2" s="239"/>
      <c r="GDZ2" s="239"/>
      <c r="GEA2" s="239"/>
      <c r="GEB2" s="239"/>
      <c r="GEC2" s="239"/>
      <c r="GED2" s="239"/>
      <c r="GEE2" s="239"/>
      <c r="GEF2" s="239"/>
      <c r="GEG2" s="239"/>
      <c r="GEH2" s="239"/>
      <c r="GEI2" s="239"/>
      <c r="GEJ2" s="239"/>
      <c r="GEK2" s="239"/>
      <c r="GEL2" s="239"/>
      <c r="GEM2" s="239"/>
      <c r="GEN2" s="239"/>
      <c r="GEO2" s="239"/>
      <c r="GEP2" s="239"/>
      <c r="GEQ2" s="239"/>
      <c r="GER2" s="239"/>
      <c r="GES2" s="239"/>
      <c r="GET2" s="239"/>
      <c r="GEU2" s="239"/>
      <c r="GEV2" s="239"/>
      <c r="GEW2" s="239"/>
      <c r="GEX2" s="239"/>
      <c r="GEY2" s="239"/>
      <c r="GEZ2" s="239"/>
      <c r="GFA2" s="239"/>
      <c r="GFB2" s="239"/>
      <c r="GFC2" s="239"/>
      <c r="GFD2" s="239"/>
      <c r="GFE2" s="239"/>
      <c r="GFF2" s="239"/>
      <c r="GFG2" s="239"/>
      <c r="GFH2" s="239"/>
      <c r="GFI2" s="239"/>
      <c r="GFJ2" s="239"/>
      <c r="GFK2" s="239"/>
      <c r="GFL2" s="239"/>
      <c r="GFM2" s="239"/>
      <c r="GFN2" s="239"/>
      <c r="GFO2" s="239"/>
      <c r="GFP2" s="239"/>
      <c r="GFQ2" s="239"/>
      <c r="GFR2" s="239"/>
      <c r="GFS2" s="239"/>
      <c r="GFT2" s="239"/>
      <c r="GFU2" s="239"/>
      <c r="GFV2" s="239"/>
      <c r="GFW2" s="239"/>
      <c r="GFX2" s="239"/>
      <c r="GFY2" s="239"/>
      <c r="GFZ2" s="239"/>
      <c r="GGA2" s="239"/>
      <c r="GGB2" s="239"/>
      <c r="GGC2" s="239"/>
      <c r="GGD2" s="239"/>
      <c r="GGE2" s="239"/>
      <c r="GGF2" s="239"/>
      <c r="GGG2" s="239"/>
      <c r="GGH2" s="239"/>
      <c r="GGI2" s="239"/>
      <c r="GGJ2" s="239"/>
      <c r="GGK2" s="239"/>
      <c r="GGL2" s="239"/>
      <c r="GGM2" s="239"/>
      <c r="GGN2" s="239"/>
      <c r="GGO2" s="239"/>
      <c r="GGP2" s="239"/>
      <c r="GGQ2" s="239"/>
      <c r="GGR2" s="239"/>
      <c r="GGS2" s="239"/>
      <c r="GGT2" s="239"/>
      <c r="GGU2" s="239"/>
      <c r="GGV2" s="239"/>
      <c r="GGW2" s="239"/>
      <c r="GGX2" s="239"/>
      <c r="GGY2" s="239"/>
      <c r="GGZ2" s="239"/>
      <c r="GHA2" s="239"/>
      <c r="GHB2" s="239"/>
      <c r="GHC2" s="239"/>
      <c r="GHD2" s="239"/>
      <c r="GHE2" s="239"/>
      <c r="GHF2" s="239"/>
      <c r="GHG2" s="239"/>
      <c r="GHH2" s="239"/>
      <c r="GHI2" s="239"/>
      <c r="GHJ2" s="239"/>
      <c r="GHK2" s="239"/>
      <c r="GHL2" s="239"/>
      <c r="GHM2" s="239"/>
      <c r="GHN2" s="239"/>
      <c r="GHO2" s="239"/>
      <c r="GHP2" s="239"/>
      <c r="GHQ2" s="239"/>
      <c r="GHR2" s="239"/>
      <c r="GHS2" s="239"/>
      <c r="GHT2" s="239"/>
      <c r="GHU2" s="239"/>
      <c r="GHV2" s="239"/>
      <c r="GHW2" s="239"/>
      <c r="GHX2" s="239"/>
      <c r="GHY2" s="239"/>
      <c r="GHZ2" s="239"/>
      <c r="GIA2" s="239"/>
      <c r="GIB2" s="239"/>
      <c r="GIC2" s="239"/>
      <c r="GID2" s="239"/>
      <c r="GIE2" s="239"/>
      <c r="GIF2" s="239"/>
      <c r="GIG2" s="239"/>
      <c r="GIH2" s="239"/>
      <c r="GII2" s="239"/>
      <c r="GIJ2" s="239"/>
      <c r="GIK2" s="239"/>
      <c r="GIL2" s="239"/>
      <c r="GIM2" s="239"/>
      <c r="GIN2" s="239"/>
      <c r="GIO2" s="239"/>
      <c r="GIP2" s="239"/>
      <c r="GIQ2" s="239"/>
      <c r="GIR2" s="239"/>
      <c r="GIS2" s="239"/>
      <c r="GIT2" s="239"/>
      <c r="GIU2" s="239"/>
      <c r="GIV2" s="239"/>
      <c r="GIW2" s="239"/>
      <c r="GIX2" s="239"/>
      <c r="GIY2" s="239"/>
      <c r="GIZ2" s="239"/>
      <c r="GJA2" s="239"/>
      <c r="GJB2" s="239"/>
      <c r="GJC2" s="239"/>
      <c r="GJD2" s="239"/>
      <c r="GJE2" s="239"/>
      <c r="GJF2" s="239"/>
      <c r="GJG2" s="239"/>
      <c r="GJH2" s="239"/>
      <c r="GJI2" s="239"/>
      <c r="GJJ2" s="239"/>
      <c r="GJK2" s="239"/>
      <c r="GJL2" s="239"/>
      <c r="GJM2" s="239"/>
      <c r="GJN2" s="239"/>
      <c r="GJO2" s="239"/>
      <c r="GJP2" s="239"/>
      <c r="GJQ2" s="239"/>
      <c r="GJR2" s="239"/>
      <c r="GJS2" s="239"/>
      <c r="GJT2" s="239"/>
      <c r="GJU2" s="239"/>
      <c r="GJV2" s="239"/>
      <c r="GJW2" s="239"/>
      <c r="GJX2" s="239"/>
      <c r="GJY2" s="239"/>
      <c r="GJZ2" s="239"/>
      <c r="GKA2" s="239"/>
      <c r="GKB2" s="239"/>
      <c r="GKC2" s="239"/>
      <c r="GKD2" s="239"/>
      <c r="GKE2" s="239"/>
      <c r="GKF2" s="239"/>
      <c r="GKG2" s="239"/>
      <c r="GKH2" s="239"/>
      <c r="GKI2" s="239"/>
      <c r="GKJ2" s="239"/>
      <c r="GKK2" s="239"/>
      <c r="GKL2" s="239"/>
      <c r="GKM2" s="239"/>
      <c r="GKN2" s="239"/>
      <c r="GKO2" s="239"/>
      <c r="GKP2" s="239"/>
      <c r="GKQ2" s="239"/>
      <c r="GKR2" s="239"/>
      <c r="GKS2" s="239"/>
      <c r="GKT2" s="239"/>
      <c r="GKU2" s="239"/>
      <c r="GKV2" s="239"/>
      <c r="GKW2" s="239"/>
      <c r="GKX2" s="239"/>
      <c r="GKY2" s="239"/>
      <c r="GKZ2" s="239"/>
      <c r="GLA2" s="239"/>
      <c r="GLB2" s="239"/>
      <c r="GLC2" s="239"/>
      <c r="GLD2" s="239"/>
      <c r="GLE2" s="239"/>
      <c r="GLF2" s="239"/>
      <c r="GLG2" s="239"/>
      <c r="GLH2" s="239"/>
      <c r="GLI2" s="239"/>
      <c r="GLJ2" s="239"/>
      <c r="GLK2" s="239"/>
      <c r="GLL2" s="239"/>
      <c r="GLM2" s="239"/>
      <c r="GLN2" s="239"/>
      <c r="GLO2" s="239"/>
      <c r="GLP2" s="239"/>
      <c r="GLQ2" s="239"/>
      <c r="GLR2" s="239"/>
      <c r="GLS2" s="239"/>
      <c r="GLT2" s="239"/>
      <c r="GLU2" s="239"/>
      <c r="GLV2" s="239"/>
      <c r="GLW2" s="239"/>
      <c r="GLX2" s="239"/>
      <c r="GLY2" s="239"/>
      <c r="GLZ2" s="239"/>
      <c r="GMA2" s="239"/>
      <c r="GMB2" s="239"/>
      <c r="GMC2" s="239"/>
      <c r="GMD2" s="239"/>
      <c r="GME2" s="239"/>
      <c r="GMF2" s="239"/>
      <c r="GMG2" s="239"/>
      <c r="GMH2" s="239"/>
      <c r="GMI2" s="239"/>
      <c r="GMJ2" s="239"/>
      <c r="GMK2" s="239"/>
      <c r="GML2" s="239"/>
      <c r="GMM2" s="239"/>
      <c r="GMN2" s="239"/>
      <c r="GMO2" s="239"/>
      <c r="GMP2" s="239"/>
      <c r="GMQ2" s="239"/>
      <c r="GMR2" s="239"/>
      <c r="GMS2" s="239"/>
      <c r="GMT2" s="239"/>
      <c r="GMU2" s="239"/>
      <c r="GMV2" s="239"/>
      <c r="GMW2" s="239"/>
      <c r="GMX2" s="239"/>
      <c r="GMY2" s="239"/>
      <c r="GMZ2" s="239"/>
      <c r="GNA2" s="239"/>
      <c r="GNB2" s="239"/>
      <c r="GNC2" s="239"/>
      <c r="GND2" s="239"/>
      <c r="GNE2" s="239"/>
      <c r="GNF2" s="239"/>
      <c r="GNG2" s="239"/>
      <c r="GNH2" s="239"/>
      <c r="GNI2" s="239"/>
      <c r="GNJ2" s="239"/>
      <c r="GNK2" s="239"/>
      <c r="GNL2" s="239"/>
      <c r="GNM2" s="239"/>
      <c r="GNN2" s="239"/>
      <c r="GNO2" s="239"/>
      <c r="GNP2" s="239"/>
      <c r="GNQ2" s="239"/>
      <c r="GNR2" s="239"/>
      <c r="GNS2" s="239"/>
      <c r="GNT2" s="239"/>
      <c r="GNU2" s="239"/>
      <c r="GNV2" s="239"/>
      <c r="GNW2" s="239"/>
      <c r="GNX2" s="239"/>
      <c r="GNY2" s="239"/>
      <c r="GNZ2" s="239"/>
      <c r="GOA2" s="239"/>
      <c r="GOB2" s="239"/>
      <c r="GOC2" s="239"/>
      <c r="GOD2" s="239"/>
      <c r="GOE2" s="239"/>
      <c r="GOF2" s="239"/>
      <c r="GOG2" s="239"/>
      <c r="GOH2" s="239"/>
      <c r="GOI2" s="239"/>
      <c r="GOJ2" s="239"/>
      <c r="GOK2" s="239"/>
      <c r="GOL2" s="239"/>
      <c r="GOM2" s="239"/>
      <c r="GON2" s="239"/>
      <c r="GOO2" s="239"/>
      <c r="GOP2" s="239"/>
      <c r="GOQ2" s="239"/>
      <c r="GOR2" s="239"/>
      <c r="GOS2" s="239"/>
      <c r="GOT2" s="239"/>
      <c r="GOU2" s="239"/>
      <c r="GOV2" s="239"/>
      <c r="GOW2" s="239"/>
      <c r="GOX2" s="239"/>
      <c r="GOY2" s="239"/>
      <c r="GOZ2" s="239"/>
      <c r="GPA2" s="239"/>
      <c r="GPB2" s="239"/>
      <c r="GPC2" s="239"/>
      <c r="GPD2" s="239"/>
      <c r="GPE2" s="239"/>
      <c r="GPF2" s="239"/>
      <c r="GPG2" s="239"/>
      <c r="GPH2" s="239"/>
      <c r="GPI2" s="239"/>
      <c r="GPJ2" s="239"/>
      <c r="GPK2" s="239"/>
      <c r="GPL2" s="239"/>
      <c r="GPM2" s="239"/>
      <c r="GPN2" s="239"/>
      <c r="GPO2" s="239"/>
      <c r="GPP2" s="239"/>
      <c r="GPQ2" s="239"/>
      <c r="GPR2" s="239"/>
      <c r="GPS2" s="239"/>
      <c r="GPT2" s="239"/>
      <c r="GPU2" s="239"/>
      <c r="GPV2" s="239"/>
      <c r="GPW2" s="239"/>
      <c r="GPX2" s="239"/>
      <c r="GPY2" s="239"/>
      <c r="GPZ2" s="239"/>
      <c r="GQA2" s="239"/>
      <c r="GQB2" s="239"/>
      <c r="GQC2" s="239"/>
      <c r="GQD2" s="239"/>
      <c r="GQE2" s="239"/>
      <c r="GQF2" s="239"/>
      <c r="GQG2" s="239"/>
      <c r="GQH2" s="239"/>
      <c r="GQI2" s="239"/>
      <c r="GQJ2" s="239"/>
      <c r="GQK2" s="239"/>
      <c r="GQL2" s="239"/>
      <c r="GQM2" s="239"/>
      <c r="GQN2" s="239"/>
      <c r="GQO2" s="239"/>
      <c r="GQP2" s="239"/>
      <c r="GQQ2" s="239"/>
      <c r="GQR2" s="239"/>
      <c r="GQS2" s="239"/>
      <c r="GQT2" s="239"/>
      <c r="GQU2" s="239"/>
      <c r="GQV2" s="239"/>
      <c r="GQW2" s="239"/>
      <c r="GQX2" s="239"/>
      <c r="GQY2" s="239"/>
      <c r="GQZ2" s="239"/>
      <c r="GRA2" s="239"/>
      <c r="GRB2" s="239"/>
      <c r="GRC2" s="239"/>
      <c r="GRD2" s="239"/>
      <c r="GRE2" s="239"/>
      <c r="GRF2" s="239"/>
      <c r="GRG2" s="239"/>
      <c r="GRH2" s="239"/>
      <c r="GRI2" s="239"/>
      <c r="GRJ2" s="239"/>
      <c r="GRK2" s="239"/>
      <c r="GRL2" s="239"/>
      <c r="GRM2" s="239"/>
      <c r="GRN2" s="239"/>
      <c r="GRO2" s="239"/>
      <c r="GRP2" s="239"/>
      <c r="GRQ2" s="239"/>
      <c r="GRR2" s="239"/>
      <c r="GRS2" s="239"/>
      <c r="GRT2" s="239"/>
      <c r="GRU2" s="239"/>
      <c r="GRV2" s="239"/>
      <c r="GRW2" s="239"/>
      <c r="GRX2" s="239"/>
      <c r="GRY2" s="239"/>
      <c r="GRZ2" s="239"/>
      <c r="GSA2" s="239"/>
      <c r="GSB2" s="239"/>
      <c r="GSC2" s="239"/>
      <c r="GSD2" s="239"/>
      <c r="GSE2" s="239"/>
      <c r="GSF2" s="239"/>
      <c r="GSG2" s="239"/>
      <c r="GSH2" s="239"/>
      <c r="GSI2" s="239"/>
      <c r="GSJ2" s="239"/>
      <c r="GSK2" s="239"/>
      <c r="GSL2" s="239"/>
      <c r="GSM2" s="239"/>
      <c r="GSN2" s="239"/>
      <c r="GSO2" s="239"/>
      <c r="GSP2" s="239"/>
      <c r="GSQ2" s="239"/>
      <c r="GSR2" s="239"/>
      <c r="GSS2" s="239"/>
      <c r="GST2" s="239"/>
      <c r="GSU2" s="239"/>
      <c r="GSV2" s="239"/>
      <c r="GSW2" s="239"/>
      <c r="GSX2" s="239"/>
      <c r="GSY2" s="239"/>
      <c r="GSZ2" s="239"/>
      <c r="GTA2" s="239"/>
      <c r="GTB2" s="239"/>
      <c r="GTC2" s="239"/>
      <c r="GTD2" s="239"/>
      <c r="GTE2" s="239"/>
      <c r="GTF2" s="239"/>
      <c r="GTG2" s="239"/>
      <c r="GTH2" s="239"/>
      <c r="GTI2" s="239"/>
      <c r="GTJ2" s="239"/>
      <c r="GTK2" s="239"/>
      <c r="GTL2" s="239"/>
      <c r="GTM2" s="239"/>
      <c r="GTN2" s="239"/>
      <c r="GTO2" s="239"/>
      <c r="GTP2" s="239"/>
      <c r="GTQ2" s="239"/>
      <c r="GTR2" s="239"/>
      <c r="GTS2" s="239"/>
      <c r="GTT2" s="239"/>
      <c r="GTU2" s="239"/>
      <c r="GTV2" s="239"/>
      <c r="GTW2" s="239"/>
      <c r="GTX2" s="239"/>
      <c r="GTY2" s="239"/>
      <c r="GTZ2" s="239"/>
      <c r="GUA2" s="239"/>
      <c r="GUB2" s="239"/>
      <c r="GUC2" s="239"/>
      <c r="GUD2" s="239"/>
      <c r="GUE2" s="239"/>
      <c r="GUF2" s="239"/>
      <c r="GUG2" s="239"/>
      <c r="GUH2" s="239"/>
      <c r="GUI2" s="239"/>
      <c r="GUJ2" s="239"/>
      <c r="GUK2" s="239"/>
      <c r="GUL2" s="239"/>
      <c r="GUM2" s="239"/>
      <c r="GUN2" s="239"/>
      <c r="GUO2" s="239"/>
      <c r="GUP2" s="239"/>
      <c r="GUQ2" s="239"/>
      <c r="GUR2" s="239"/>
      <c r="GUS2" s="239"/>
      <c r="GUT2" s="239"/>
      <c r="GUU2" s="239"/>
      <c r="GUV2" s="239"/>
      <c r="GUW2" s="239"/>
      <c r="GUX2" s="239"/>
      <c r="GUY2" s="239"/>
      <c r="GUZ2" s="239"/>
      <c r="GVA2" s="239"/>
      <c r="GVB2" s="239"/>
      <c r="GVC2" s="239"/>
      <c r="GVD2" s="239"/>
      <c r="GVE2" s="239"/>
      <c r="GVF2" s="239"/>
      <c r="GVG2" s="239"/>
      <c r="GVH2" s="239"/>
      <c r="GVI2" s="239"/>
      <c r="GVJ2" s="239"/>
      <c r="GVK2" s="239"/>
      <c r="GVL2" s="239"/>
      <c r="GVM2" s="239"/>
      <c r="GVN2" s="239"/>
      <c r="GVO2" s="239"/>
      <c r="GVP2" s="239"/>
      <c r="GVQ2" s="239"/>
      <c r="GVR2" s="239"/>
      <c r="GVS2" s="239"/>
      <c r="GVT2" s="239"/>
      <c r="GVU2" s="239"/>
      <c r="GVV2" s="239"/>
      <c r="GVW2" s="239"/>
      <c r="GVX2" s="239"/>
      <c r="GVY2" s="239"/>
      <c r="GVZ2" s="239"/>
      <c r="GWA2" s="239"/>
      <c r="GWB2" s="239"/>
      <c r="GWC2" s="239"/>
      <c r="GWD2" s="239"/>
      <c r="GWE2" s="239"/>
      <c r="GWF2" s="239"/>
      <c r="GWG2" s="239"/>
      <c r="GWH2" s="239"/>
      <c r="GWI2" s="239"/>
      <c r="GWJ2" s="239"/>
      <c r="GWK2" s="239"/>
      <c r="GWL2" s="239"/>
      <c r="GWM2" s="239"/>
      <c r="GWN2" s="239"/>
      <c r="GWO2" s="239"/>
      <c r="GWP2" s="239"/>
      <c r="GWQ2" s="239"/>
      <c r="GWR2" s="239"/>
      <c r="GWS2" s="239"/>
      <c r="GWT2" s="239"/>
      <c r="GWU2" s="239"/>
      <c r="GWV2" s="239"/>
      <c r="GWW2" s="239"/>
      <c r="GWX2" s="239"/>
      <c r="GWY2" s="239"/>
      <c r="GWZ2" s="239"/>
      <c r="GXA2" s="239"/>
      <c r="GXB2" s="239"/>
      <c r="GXC2" s="239"/>
      <c r="GXD2" s="239"/>
      <c r="GXE2" s="239"/>
      <c r="GXF2" s="239"/>
      <c r="GXG2" s="239"/>
      <c r="GXH2" s="239"/>
      <c r="GXI2" s="239"/>
      <c r="GXJ2" s="239"/>
      <c r="GXK2" s="239"/>
      <c r="GXL2" s="239"/>
      <c r="GXM2" s="239"/>
      <c r="GXN2" s="239"/>
      <c r="GXO2" s="239"/>
      <c r="GXP2" s="239"/>
      <c r="GXQ2" s="239"/>
      <c r="GXR2" s="239"/>
      <c r="GXS2" s="239"/>
      <c r="GXT2" s="239"/>
      <c r="GXU2" s="239"/>
      <c r="GXV2" s="239"/>
      <c r="GXW2" s="239"/>
      <c r="GXX2" s="239"/>
      <c r="GXY2" s="239"/>
      <c r="GXZ2" s="239"/>
      <c r="GYA2" s="239"/>
      <c r="GYB2" s="239"/>
      <c r="GYC2" s="239"/>
      <c r="GYD2" s="239"/>
      <c r="GYE2" s="239"/>
      <c r="GYF2" s="239"/>
      <c r="GYG2" s="239"/>
      <c r="GYH2" s="239"/>
      <c r="GYI2" s="239"/>
      <c r="GYJ2" s="239"/>
      <c r="GYK2" s="239"/>
      <c r="GYL2" s="239"/>
      <c r="GYM2" s="239"/>
      <c r="GYN2" s="239"/>
      <c r="GYO2" s="239"/>
      <c r="GYP2" s="239"/>
      <c r="GYQ2" s="239"/>
      <c r="GYR2" s="239"/>
      <c r="GYS2" s="239"/>
      <c r="GYT2" s="239"/>
      <c r="GYU2" s="239"/>
      <c r="GYV2" s="239"/>
      <c r="GYW2" s="239"/>
      <c r="GYX2" s="239"/>
      <c r="GYY2" s="239"/>
      <c r="GYZ2" s="239"/>
      <c r="GZA2" s="239"/>
      <c r="GZB2" s="239"/>
      <c r="GZC2" s="239"/>
      <c r="GZD2" s="239"/>
      <c r="GZE2" s="239"/>
      <c r="GZF2" s="239"/>
      <c r="GZG2" s="239"/>
      <c r="GZH2" s="239"/>
      <c r="GZI2" s="239"/>
      <c r="GZJ2" s="239"/>
      <c r="GZK2" s="239"/>
      <c r="GZL2" s="239"/>
      <c r="GZM2" s="239"/>
      <c r="GZN2" s="239"/>
      <c r="GZO2" s="239"/>
      <c r="GZP2" s="239"/>
      <c r="GZQ2" s="239"/>
      <c r="GZR2" s="239"/>
      <c r="GZS2" s="239"/>
      <c r="GZT2" s="239"/>
      <c r="GZU2" s="239"/>
      <c r="GZV2" s="239"/>
      <c r="GZW2" s="239"/>
      <c r="GZX2" s="239"/>
      <c r="GZY2" s="239"/>
      <c r="GZZ2" s="239"/>
      <c r="HAA2" s="239"/>
      <c r="HAB2" s="239"/>
      <c r="HAC2" s="239"/>
      <c r="HAD2" s="239"/>
      <c r="HAE2" s="239"/>
      <c r="HAF2" s="239"/>
      <c r="HAG2" s="239"/>
      <c r="HAH2" s="239"/>
      <c r="HAI2" s="239"/>
      <c r="HAJ2" s="239"/>
      <c r="HAK2" s="239"/>
      <c r="HAL2" s="239"/>
      <c r="HAM2" s="239"/>
      <c r="HAN2" s="239"/>
      <c r="HAO2" s="239"/>
      <c r="HAP2" s="239"/>
      <c r="HAQ2" s="239"/>
      <c r="HAR2" s="239"/>
      <c r="HAS2" s="239"/>
      <c r="HAT2" s="239"/>
      <c r="HAU2" s="239"/>
      <c r="HAV2" s="239"/>
      <c r="HAW2" s="239"/>
      <c r="HAX2" s="239"/>
      <c r="HAY2" s="239"/>
      <c r="HAZ2" s="239"/>
      <c r="HBA2" s="239"/>
      <c r="HBB2" s="239"/>
      <c r="HBC2" s="239"/>
      <c r="HBD2" s="239"/>
      <c r="HBE2" s="239"/>
      <c r="HBF2" s="239"/>
      <c r="HBG2" s="239"/>
      <c r="HBH2" s="239"/>
      <c r="HBI2" s="239"/>
      <c r="HBJ2" s="239"/>
      <c r="HBK2" s="239"/>
      <c r="HBL2" s="239"/>
      <c r="HBM2" s="239"/>
      <c r="HBN2" s="239"/>
      <c r="HBO2" s="239"/>
      <c r="HBP2" s="239"/>
      <c r="HBQ2" s="239"/>
      <c r="HBR2" s="239"/>
      <c r="HBS2" s="239"/>
      <c r="HBT2" s="239"/>
      <c r="HBU2" s="239"/>
      <c r="HBV2" s="239"/>
      <c r="HBW2" s="239"/>
      <c r="HBX2" s="239"/>
      <c r="HBY2" s="239"/>
      <c r="HBZ2" s="239"/>
      <c r="HCA2" s="239"/>
      <c r="HCB2" s="239"/>
      <c r="HCC2" s="239"/>
      <c r="HCD2" s="239"/>
      <c r="HCE2" s="239"/>
      <c r="HCF2" s="239"/>
      <c r="HCG2" s="239"/>
      <c r="HCH2" s="239"/>
      <c r="HCI2" s="239"/>
      <c r="HCJ2" s="239"/>
      <c r="HCK2" s="239"/>
      <c r="HCL2" s="239"/>
      <c r="HCM2" s="239"/>
      <c r="HCN2" s="239"/>
      <c r="HCO2" s="239"/>
      <c r="HCP2" s="239"/>
      <c r="HCQ2" s="239"/>
      <c r="HCR2" s="239"/>
      <c r="HCS2" s="239"/>
      <c r="HCT2" s="239"/>
      <c r="HCU2" s="239"/>
      <c r="HCV2" s="239"/>
      <c r="HCW2" s="239"/>
      <c r="HCX2" s="239"/>
      <c r="HCY2" s="239"/>
      <c r="HCZ2" s="239"/>
      <c r="HDA2" s="239"/>
      <c r="HDB2" s="239"/>
      <c r="HDC2" s="239"/>
      <c r="HDD2" s="239"/>
      <c r="HDE2" s="239"/>
      <c r="HDF2" s="239"/>
      <c r="HDG2" s="239"/>
      <c r="HDH2" s="239"/>
      <c r="HDI2" s="239"/>
      <c r="HDJ2" s="239"/>
      <c r="HDK2" s="239"/>
      <c r="HDL2" s="239"/>
      <c r="HDM2" s="239"/>
      <c r="HDN2" s="239"/>
      <c r="HDO2" s="239"/>
      <c r="HDP2" s="239"/>
      <c r="HDQ2" s="239"/>
      <c r="HDR2" s="239"/>
      <c r="HDS2" s="239"/>
      <c r="HDT2" s="239"/>
      <c r="HDU2" s="239"/>
      <c r="HDV2" s="239"/>
      <c r="HDW2" s="239"/>
      <c r="HDX2" s="239"/>
      <c r="HDY2" s="239"/>
      <c r="HDZ2" s="239"/>
      <c r="HEA2" s="239"/>
      <c r="HEB2" s="239"/>
      <c r="HEC2" s="239"/>
      <c r="HED2" s="239"/>
      <c r="HEE2" s="239"/>
      <c r="HEF2" s="239"/>
      <c r="HEG2" s="239"/>
      <c r="HEH2" s="239"/>
      <c r="HEI2" s="239"/>
      <c r="HEJ2" s="239"/>
      <c r="HEK2" s="239"/>
      <c r="HEL2" s="239"/>
      <c r="HEM2" s="239"/>
      <c r="HEN2" s="239"/>
      <c r="HEO2" s="239"/>
      <c r="HEP2" s="239"/>
      <c r="HEQ2" s="239"/>
      <c r="HER2" s="239"/>
      <c r="HES2" s="239"/>
      <c r="HET2" s="239"/>
      <c r="HEU2" s="239"/>
      <c r="HEV2" s="239"/>
      <c r="HEW2" s="239"/>
      <c r="HEX2" s="239"/>
      <c r="HEY2" s="239"/>
      <c r="HEZ2" s="239"/>
      <c r="HFA2" s="239"/>
      <c r="HFB2" s="239"/>
      <c r="HFC2" s="239"/>
      <c r="HFD2" s="239"/>
      <c r="HFE2" s="239"/>
      <c r="HFF2" s="239"/>
      <c r="HFG2" s="239"/>
      <c r="HFH2" s="239"/>
      <c r="HFI2" s="239"/>
      <c r="HFJ2" s="239"/>
      <c r="HFK2" s="239"/>
      <c r="HFL2" s="239"/>
      <c r="HFM2" s="239"/>
      <c r="HFN2" s="239"/>
      <c r="HFO2" s="239"/>
      <c r="HFP2" s="239"/>
      <c r="HFQ2" s="239"/>
      <c r="HFR2" s="239"/>
      <c r="HFS2" s="239"/>
      <c r="HFT2" s="239"/>
      <c r="HFU2" s="239"/>
      <c r="HFV2" s="239"/>
      <c r="HFW2" s="239"/>
      <c r="HFX2" s="239"/>
      <c r="HFY2" s="239"/>
      <c r="HFZ2" s="239"/>
      <c r="HGA2" s="239"/>
      <c r="HGB2" s="239"/>
      <c r="HGC2" s="239"/>
      <c r="HGD2" s="239"/>
      <c r="HGE2" s="239"/>
      <c r="HGF2" s="239"/>
      <c r="HGG2" s="239"/>
      <c r="HGH2" s="239"/>
      <c r="HGI2" s="239"/>
      <c r="HGJ2" s="239"/>
      <c r="HGK2" s="239"/>
      <c r="HGL2" s="239"/>
      <c r="HGM2" s="239"/>
      <c r="HGN2" s="239"/>
      <c r="HGO2" s="239"/>
      <c r="HGP2" s="239"/>
      <c r="HGQ2" s="239"/>
      <c r="HGR2" s="239"/>
      <c r="HGS2" s="239"/>
      <c r="HGT2" s="239"/>
      <c r="HGU2" s="239"/>
      <c r="HGV2" s="239"/>
      <c r="HGW2" s="239"/>
      <c r="HGX2" s="239"/>
      <c r="HGY2" s="239"/>
      <c r="HGZ2" s="239"/>
      <c r="HHA2" s="239"/>
      <c r="HHB2" s="239"/>
      <c r="HHC2" s="239"/>
      <c r="HHD2" s="239"/>
      <c r="HHE2" s="239"/>
      <c r="HHF2" s="239"/>
      <c r="HHG2" s="239"/>
      <c r="HHH2" s="239"/>
      <c r="HHI2" s="239"/>
      <c r="HHJ2" s="239"/>
      <c r="HHK2" s="239"/>
      <c r="HHL2" s="239"/>
      <c r="HHM2" s="239"/>
      <c r="HHN2" s="239"/>
      <c r="HHO2" s="239"/>
      <c r="HHP2" s="239"/>
      <c r="HHQ2" s="239"/>
      <c r="HHR2" s="239"/>
      <c r="HHS2" s="239"/>
      <c r="HHT2" s="239"/>
      <c r="HHU2" s="239"/>
      <c r="HHV2" s="239"/>
      <c r="HHW2" s="239"/>
      <c r="HHX2" s="239"/>
      <c r="HHY2" s="239"/>
      <c r="HHZ2" s="239"/>
      <c r="HIA2" s="239"/>
      <c r="HIB2" s="239"/>
      <c r="HIC2" s="239"/>
      <c r="HID2" s="239"/>
      <c r="HIE2" s="239"/>
      <c r="HIF2" s="239"/>
      <c r="HIG2" s="239"/>
      <c r="HIH2" s="239"/>
      <c r="HII2" s="239"/>
      <c r="HIJ2" s="239"/>
      <c r="HIK2" s="239"/>
      <c r="HIL2" s="239"/>
      <c r="HIM2" s="239"/>
      <c r="HIN2" s="239"/>
      <c r="HIO2" s="239"/>
      <c r="HIP2" s="239"/>
      <c r="HIQ2" s="239"/>
      <c r="HIR2" s="239"/>
      <c r="HIS2" s="239"/>
      <c r="HIT2" s="239"/>
      <c r="HIU2" s="239"/>
      <c r="HIV2" s="239"/>
      <c r="HIW2" s="239"/>
      <c r="HIX2" s="239"/>
      <c r="HIY2" s="239"/>
      <c r="HIZ2" s="239"/>
      <c r="HJA2" s="239"/>
      <c r="HJB2" s="239"/>
      <c r="HJC2" s="239"/>
      <c r="HJD2" s="239"/>
      <c r="HJE2" s="239"/>
      <c r="HJF2" s="239"/>
      <c r="HJG2" s="239"/>
      <c r="HJH2" s="239"/>
      <c r="HJI2" s="239"/>
      <c r="HJJ2" s="239"/>
      <c r="HJK2" s="239"/>
      <c r="HJL2" s="239"/>
      <c r="HJM2" s="239"/>
      <c r="HJN2" s="239"/>
      <c r="HJO2" s="239"/>
      <c r="HJP2" s="239"/>
      <c r="HJQ2" s="239"/>
      <c r="HJR2" s="239"/>
      <c r="HJS2" s="239"/>
      <c r="HJT2" s="239"/>
      <c r="HJU2" s="239"/>
      <c r="HJV2" s="239"/>
      <c r="HJW2" s="239"/>
      <c r="HJX2" s="239"/>
      <c r="HJY2" s="239"/>
      <c r="HJZ2" s="239"/>
      <c r="HKA2" s="239"/>
      <c r="HKB2" s="239"/>
      <c r="HKC2" s="239"/>
      <c r="HKD2" s="239"/>
      <c r="HKE2" s="239"/>
      <c r="HKF2" s="239"/>
      <c r="HKG2" s="239"/>
      <c r="HKH2" s="239"/>
      <c r="HKI2" s="239"/>
      <c r="HKJ2" s="239"/>
      <c r="HKK2" s="239"/>
      <c r="HKL2" s="239"/>
      <c r="HKM2" s="239"/>
      <c r="HKN2" s="239"/>
      <c r="HKO2" s="239"/>
      <c r="HKP2" s="239"/>
      <c r="HKQ2" s="239"/>
      <c r="HKR2" s="239"/>
      <c r="HKS2" s="239"/>
      <c r="HKT2" s="239"/>
      <c r="HKU2" s="239"/>
      <c r="HKV2" s="239"/>
      <c r="HKW2" s="239"/>
      <c r="HKX2" s="239"/>
      <c r="HKY2" s="239"/>
      <c r="HKZ2" s="239"/>
      <c r="HLA2" s="239"/>
      <c r="HLB2" s="239"/>
      <c r="HLC2" s="239"/>
      <c r="HLD2" s="239"/>
      <c r="HLE2" s="239"/>
      <c r="HLF2" s="239"/>
      <c r="HLG2" s="239"/>
      <c r="HLH2" s="239"/>
      <c r="HLI2" s="239"/>
      <c r="HLJ2" s="239"/>
      <c r="HLK2" s="239"/>
      <c r="HLL2" s="239"/>
      <c r="HLM2" s="239"/>
      <c r="HLN2" s="239"/>
      <c r="HLO2" s="239"/>
      <c r="HLP2" s="239"/>
      <c r="HLQ2" s="239"/>
      <c r="HLR2" s="239"/>
      <c r="HLS2" s="239"/>
      <c r="HLT2" s="239"/>
      <c r="HLU2" s="239"/>
      <c r="HLV2" s="239"/>
      <c r="HLW2" s="239"/>
      <c r="HLX2" s="239"/>
      <c r="HLY2" s="239"/>
      <c r="HLZ2" s="239"/>
      <c r="HMA2" s="239"/>
      <c r="HMB2" s="239"/>
      <c r="HMC2" s="239"/>
      <c r="HMD2" s="239"/>
      <c r="HME2" s="239"/>
      <c r="HMF2" s="239"/>
      <c r="HMG2" s="239"/>
      <c r="HMH2" s="239"/>
      <c r="HMI2" s="239"/>
      <c r="HMJ2" s="239"/>
      <c r="HMK2" s="239"/>
      <c r="HML2" s="239"/>
      <c r="HMM2" s="239"/>
      <c r="HMN2" s="239"/>
      <c r="HMO2" s="239"/>
      <c r="HMP2" s="239"/>
      <c r="HMQ2" s="239"/>
      <c r="HMR2" s="239"/>
      <c r="HMS2" s="239"/>
      <c r="HMT2" s="239"/>
      <c r="HMU2" s="239"/>
      <c r="HMV2" s="239"/>
      <c r="HMW2" s="239"/>
      <c r="HMX2" s="239"/>
      <c r="HMY2" s="239"/>
      <c r="HMZ2" s="239"/>
      <c r="HNA2" s="239"/>
      <c r="HNB2" s="239"/>
      <c r="HNC2" s="239"/>
      <c r="HND2" s="239"/>
      <c r="HNE2" s="239"/>
      <c r="HNF2" s="239"/>
      <c r="HNG2" s="239"/>
      <c r="HNH2" s="239"/>
      <c r="HNI2" s="239"/>
      <c r="HNJ2" s="239"/>
      <c r="HNK2" s="239"/>
      <c r="HNL2" s="239"/>
      <c r="HNM2" s="239"/>
      <c r="HNN2" s="239"/>
      <c r="HNO2" s="239"/>
      <c r="HNP2" s="239"/>
      <c r="HNQ2" s="239"/>
      <c r="HNR2" s="239"/>
      <c r="HNS2" s="239"/>
      <c r="HNT2" s="239"/>
      <c r="HNU2" s="239"/>
      <c r="HNV2" s="239"/>
      <c r="HNW2" s="239"/>
      <c r="HNX2" s="239"/>
      <c r="HNY2" s="239"/>
      <c r="HNZ2" s="239"/>
      <c r="HOA2" s="239"/>
      <c r="HOB2" s="239"/>
      <c r="HOC2" s="239"/>
      <c r="HOD2" s="239"/>
      <c r="HOE2" s="239"/>
      <c r="HOF2" s="239"/>
      <c r="HOG2" s="239"/>
      <c r="HOH2" s="239"/>
      <c r="HOI2" s="239"/>
      <c r="HOJ2" s="239"/>
      <c r="HOK2" s="239"/>
      <c r="HOL2" s="239"/>
      <c r="HOM2" s="239"/>
      <c r="HON2" s="239"/>
      <c r="HOO2" s="239"/>
      <c r="HOP2" s="239"/>
      <c r="HOQ2" s="239"/>
      <c r="HOR2" s="239"/>
      <c r="HOS2" s="239"/>
      <c r="HOT2" s="239"/>
      <c r="HOU2" s="239"/>
      <c r="HOV2" s="239"/>
      <c r="HOW2" s="239"/>
      <c r="HOX2" s="239"/>
      <c r="HOY2" s="239"/>
      <c r="HOZ2" s="239"/>
      <c r="HPA2" s="239"/>
      <c r="HPB2" s="239"/>
      <c r="HPC2" s="239"/>
      <c r="HPD2" s="239"/>
      <c r="HPE2" s="239"/>
      <c r="HPF2" s="239"/>
      <c r="HPG2" s="239"/>
      <c r="HPH2" s="239"/>
      <c r="HPI2" s="239"/>
      <c r="HPJ2" s="239"/>
      <c r="HPK2" s="239"/>
      <c r="HPL2" s="239"/>
      <c r="HPM2" s="239"/>
      <c r="HPN2" s="239"/>
      <c r="HPO2" s="239"/>
      <c r="HPP2" s="239"/>
      <c r="HPQ2" s="239"/>
      <c r="HPR2" s="239"/>
      <c r="HPS2" s="239"/>
      <c r="HPT2" s="239"/>
      <c r="HPU2" s="239"/>
      <c r="HPV2" s="239"/>
      <c r="HPW2" s="239"/>
      <c r="HPX2" s="239"/>
      <c r="HPY2" s="239"/>
      <c r="HPZ2" s="239"/>
      <c r="HQA2" s="239"/>
      <c r="HQB2" s="239"/>
      <c r="HQC2" s="239"/>
      <c r="HQD2" s="239"/>
      <c r="HQE2" s="239"/>
      <c r="HQF2" s="239"/>
      <c r="HQG2" s="239"/>
      <c r="HQH2" s="239"/>
      <c r="HQI2" s="239"/>
      <c r="HQJ2" s="239"/>
      <c r="HQK2" s="239"/>
      <c r="HQL2" s="239"/>
      <c r="HQM2" s="239"/>
      <c r="HQN2" s="239"/>
      <c r="HQO2" s="239"/>
      <c r="HQP2" s="239"/>
      <c r="HQQ2" s="239"/>
      <c r="HQR2" s="239"/>
      <c r="HQS2" s="239"/>
      <c r="HQT2" s="239"/>
      <c r="HQU2" s="239"/>
      <c r="HQV2" s="239"/>
      <c r="HQW2" s="239"/>
      <c r="HQX2" s="239"/>
      <c r="HQY2" s="239"/>
      <c r="HQZ2" s="239"/>
      <c r="HRA2" s="239"/>
      <c r="HRB2" s="239"/>
      <c r="HRC2" s="239"/>
      <c r="HRD2" s="239"/>
      <c r="HRE2" s="239"/>
      <c r="HRF2" s="239"/>
      <c r="HRG2" s="239"/>
      <c r="HRH2" s="239"/>
      <c r="HRI2" s="239"/>
      <c r="HRJ2" s="239"/>
      <c r="HRK2" s="239"/>
      <c r="HRL2" s="239"/>
      <c r="HRM2" s="239"/>
      <c r="HRN2" s="239"/>
      <c r="HRO2" s="239"/>
      <c r="HRP2" s="239"/>
      <c r="HRQ2" s="239"/>
      <c r="HRR2" s="239"/>
      <c r="HRS2" s="239"/>
      <c r="HRT2" s="239"/>
      <c r="HRU2" s="239"/>
      <c r="HRV2" s="239"/>
      <c r="HRW2" s="239"/>
      <c r="HRX2" s="239"/>
      <c r="HRY2" s="239"/>
      <c r="HRZ2" s="239"/>
      <c r="HSA2" s="239"/>
      <c r="HSB2" s="239"/>
      <c r="HSC2" s="239"/>
      <c r="HSD2" s="239"/>
      <c r="HSE2" s="239"/>
      <c r="HSF2" s="239"/>
      <c r="HSG2" s="239"/>
      <c r="HSH2" s="239"/>
      <c r="HSI2" s="239"/>
      <c r="HSJ2" s="239"/>
      <c r="HSK2" s="239"/>
      <c r="HSL2" s="239"/>
      <c r="HSM2" s="239"/>
      <c r="HSN2" s="239"/>
      <c r="HSO2" s="239"/>
      <c r="HSP2" s="239"/>
      <c r="HSQ2" s="239"/>
      <c r="HSR2" s="239"/>
      <c r="HSS2" s="239"/>
      <c r="HST2" s="239"/>
      <c r="HSU2" s="239"/>
      <c r="HSV2" s="239"/>
      <c r="HSW2" s="239"/>
      <c r="HSX2" s="239"/>
      <c r="HSY2" s="239"/>
      <c r="HSZ2" s="239"/>
      <c r="HTA2" s="239"/>
      <c r="HTB2" s="239"/>
      <c r="HTC2" s="239"/>
      <c r="HTD2" s="239"/>
      <c r="HTE2" s="239"/>
      <c r="HTF2" s="239"/>
      <c r="HTG2" s="239"/>
      <c r="HTH2" s="239"/>
      <c r="HTI2" s="239"/>
      <c r="HTJ2" s="239"/>
      <c r="HTK2" s="239"/>
      <c r="HTL2" s="239"/>
      <c r="HTM2" s="239"/>
      <c r="HTN2" s="239"/>
      <c r="HTO2" s="239"/>
      <c r="HTP2" s="239"/>
      <c r="HTQ2" s="239"/>
      <c r="HTR2" s="239"/>
      <c r="HTS2" s="239"/>
      <c r="HTT2" s="239"/>
      <c r="HTU2" s="239"/>
      <c r="HTV2" s="239"/>
      <c r="HTW2" s="239"/>
      <c r="HTX2" s="239"/>
      <c r="HTY2" s="239"/>
      <c r="HTZ2" s="239"/>
      <c r="HUA2" s="239"/>
      <c r="HUB2" s="239"/>
      <c r="HUC2" s="239"/>
      <c r="HUD2" s="239"/>
      <c r="HUE2" s="239"/>
      <c r="HUF2" s="239"/>
      <c r="HUG2" s="239"/>
      <c r="HUH2" s="239"/>
      <c r="HUI2" s="239"/>
      <c r="HUJ2" s="239"/>
      <c r="HUK2" s="239"/>
      <c r="HUL2" s="239"/>
      <c r="HUM2" s="239"/>
      <c r="HUN2" s="239"/>
      <c r="HUO2" s="239"/>
      <c r="HUP2" s="239"/>
      <c r="HUQ2" s="239"/>
      <c r="HUR2" s="239"/>
      <c r="HUS2" s="239"/>
      <c r="HUT2" s="239"/>
      <c r="HUU2" s="239"/>
      <c r="HUV2" s="239"/>
      <c r="HUW2" s="239"/>
      <c r="HUX2" s="239"/>
      <c r="HUY2" s="239"/>
      <c r="HUZ2" s="239"/>
      <c r="HVA2" s="239"/>
      <c r="HVB2" s="239"/>
      <c r="HVC2" s="239"/>
      <c r="HVD2" s="239"/>
      <c r="HVE2" s="239"/>
      <c r="HVF2" s="239"/>
      <c r="HVG2" s="239"/>
      <c r="HVH2" s="239"/>
      <c r="HVI2" s="239"/>
      <c r="HVJ2" s="239"/>
      <c r="HVK2" s="239"/>
      <c r="HVL2" s="239"/>
      <c r="HVM2" s="239"/>
      <c r="HVN2" s="239"/>
      <c r="HVO2" s="239"/>
      <c r="HVP2" s="239"/>
      <c r="HVQ2" s="239"/>
      <c r="HVR2" s="239"/>
      <c r="HVS2" s="239"/>
      <c r="HVT2" s="239"/>
      <c r="HVU2" s="239"/>
      <c r="HVV2" s="239"/>
      <c r="HVW2" s="239"/>
      <c r="HVX2" s="239"/>
      <c r="HVY2" s="239"/>
      <c r="HVZ2" s="239"/>
      <c r="HWA2" s="239"/>
      <c r="HWB2" s="239"/>
      <c r="HWC2" s="239"/>
      <c r="HWD2" s="239"/>
      <c r="HWE2" s="239"/>
      <c r="HWF2" s="239"/>
      <c r="HWG2" s="239"/>
      <c r="HWH2" s="239"/>
      <c r="HWI2" s="239"/>
      <c r="HWJ2" s="239"/>
      <c r="HWK2" s="239"/>
      <c r="HWL2" s="239"/>
      <c r="HWM2" s="239"/>
      <c r="HWN2" s="239"/>
      <c r="HWO2" s="239"/>
      <c r="HWP2" s="239"/>
      <c r="HWQ2" s="239"/>
      <c r="HWR2" s="239"/>
      <c r="HWS2" s="239"/>
      <c r="HWT2" s="239"/>
      <c r="HWU2" s="239"/>
      <c r="HWV2" s="239"/>
      <c r="HWW2" s="239"/>
      <c r="HWX2" s="239"/>
      <c r="HWY2" s="239"/>
      <c r="HWZ2" s="239"/>
      <c r="HXA2" s="239"/>
      <c r="HXB2" s="239"/>
      <c r="HXC2" s="239"/>
      <c r="HXD2" s="239"/>
      <c r="HXE2" s="239"/>
      <c r="HXF2" s="239"/>
      <c r="HXG2" s="239"/>
      <c r="HXH2" s="239"/>
      <c r="HXI2" s="239"/>
      <c r="HXJ2" s="239"/>
      <c r="HXK2" s="239"/>
      <c r="HXL2" s="239"/>
      <c r="HXM2" s="239"/>
      <c r="HXN2" s="239"/>
      <c r="HXO2" s="239"/>
      <c r="HXP2" s="239"/>
      <c r="HXQ2" s="239"/>
      <c r="HXR2" s="239"/>
      <c r="HXS2" s="239"/>
      <c r="HXT2" s="239"/>
      <c r="HXU2" s="239"/>
      <c r="HXV2" s="239"/>
      <c r="HXW2" s="239"/>
      <c r="HXX2" s="239"/>
      <c r="HXY2" s="239"/>
      <c r="HXZ2" s="239"/>
      <c r="HYA2" s="239"/>
      <c r="HYB2" s="239"/>
      <c r="HYC2" s="239"/>
      <c r="HYD2" s="239"/>
      <c r="HYE2" s="239"/>
      <c r="HYF2" s="239"/>
      <c r="HYG2" s="239"/>
      <c r="HYH2" s="239"/>
      <c r="HYI2" s="239"/>
      <c r="HYJ2" s="239"/>
      <c r="HYK2" s="239"/>
      <c r="HYL2" s="239"/>
      <c r="HYM2" s="239"/>
      <c r="HYN2" s="239"/>
      <c r="HYO2" s="239"/>
      <c r="HYP2" s="239"/>
      <c r="HYQ2" s="239"/>
      <c r="HYR2" s="239"/>
      <c r="HYS2" s="239"/>
      <c r="HYT2" s="239"/>
      <c r="HYU2" s="239"/>
      <c r="HYV2" s="239"/>
      <c r="HYW2" s="239"/>
      <c r="HYX2" s="239"/>
      <c r="HYY2" s="239"/>
      <c r="HYZ2" s="239"/>
      <c r="HZA2" s="239"/>
      <c r="HZB2" s="239"/>
      <c r="HZC2" s="239"/>
      <c r="HZD2" s="239"/>
      <c r="HZE2" s="239"/>
      <c r="HZF2" s="239"/>
      <c r="HZG2" s="239"/>
      <c r="HZH2" s="239"/>
      <c r="HZI2" s="239"/>
      <c r="HZJ2" s="239"/>
      <c r="HZK2" s="239"/>
      <c r="HZL2" s="239"/>
      <c r="HZM2" s="239"/>
      <c r="HZN2" s="239"/>
      <c r="HZO2" s="239"/>
      <c r="HZP2" s="239"/>
      <c r="HZQ2" s="239"/>
      <c r="HZR2" s="239"/>
      <c r="HZS2" s="239"/>
      <c r="HZT2" s="239"/>
      <c r="HZU2" s="239"/>
      <c r="HZV2" s="239"/>
      <c r="HZW2" s="239"/>
      <c r="HZX2" s="239"/>
      <c r="HZY2" s="239"/>
      <c r="HZZ2" s="239"/>
      <c r="IAA2" s="239"/>
      <c r="IAB2" s="239"/>
      <c r="IAC2" s="239"/>
      <c r="IAD2" s="239"/>
      <c r="IAE2" s="239"/>
      <c r="IAF2" s="239"/>
      <c r="IAG2" s="239"/>
      <c r="IAH2" s="239"/>
      <c r="IAI2" s="239"/>
      <c r="IAJ2" s="239"/>
      <c r="IAK2" s="239"/>
      <c r="IAL2" s="239"/>
      <c r="IAM2" s="239"/>
      <c r="IAN2" s="239"/>
      <c r="IAO2" s="239"/>
      <c r="IAP2" s="239"/>
      <c r="IAQ2" s="239"/>
      <c r="IAR2" s="239"/>
      <c r="IAS2" s="239"/>
      <c r="IAT2" s="239"/>
      <c r="IAU2" s="239"/>
      <c r="IAV2" s="239"/>
      <c r="IAW2" s="239"/>
      <c r="IAX2" s="239"/>
      <c r="IAY2" s="239"/>
      <c r="IAZ2" s="239"/>
      <c r="IBA2" s="239"/>
      <c r="IBB2" s="239"/>
      <c r="IBC2" s="239"/>
      <c r="IBD2" s="239"/>
      <c r="IBE2" s="239"/>
      <c r="IBF2" s="239"/>
      <c r="IBG2" s="239"/>
      <c r="IBH2" s="239"/>
      <c r="IBI2" s="239"/>
      <c r="IBJ2" s="239"/>
      <c r="IBK2" s="239"/>
      <c r="IBL2" s="239"/>
      <c r="IBM2" s="239"/>
      <c r="IBN2" s="239"/>
      <c r="IBO2" s="239"/>
      <c r="IBP2" s="239"/>
      <c r="IBQ2" s="239"/>
      <c r="IBR2" s="239"/>
      <c r="IBS2" s="239"/>
      <c r="IBT2" s="239"/>
      <c r="IBU2" s="239"/>
      <c r="IBV2" s="239"/>
      <c r="IBW2" s="239"/>
      <c r="IBX2" s="239"/>
      <c r="IBY2" s="239"/>
      <c r="IBZ2" s="239"/>
      <c r="ICA2" s="239"/>
      <c r="ICB2" s="239"/>
      <c r="ICC2" s="239"/>
      <c r="ICD2" s="239"/>
      <c r="ICE2" s="239"/>
      <c r="ICF2" s="239"/>
      <c r="ICG2" s="239"/>
      <c r="ICH2" s="239"/>
      <c r="ICI2" s="239"/>
      <c r="ICJ2" s="239"/>
      <c r="ICK2" s="239"/>
      <c r="ICL2" s="239"/>
      <c r="ICM2" s="239"/>
      <c r="ICN2" s="239"/>
      <c r="ICO2" s="239"/>
      <c r="ICP2" s="239"/>
      <c r="ICQ2" s="239"/>
      <c r="ICR2" s="239"/>
      <c r="ICS2" s="239"/>
      <c r="ICT2" s="239"/>
      <c r="ICU2" s="239"/>
      <c r="ICV2" s="239"/>
      <c r="ICW2" s="239"/>
      <c r="ICX2" s="239"/>
      <c r="ICY2" s="239"/>
      <c r="ICZ2" s="239"/>
      <c r="IDA2" s="239"/>
      <c r="IDB2" s="239"/>
      <c r="IDC2" s="239"/>
      <c r="IDD2" s="239"/>
      <c r="IDE2" s="239"/>
      <c r="IDF2" s="239"/>
      <c r="IDG2" s="239"/>
      <c r="IDH2" s="239"/>
      <c r="IDI2" s="239"/>
      <c r="IDJ2" s="239"/>
      <c r="IDK2" s="239"/>
      <c r="IDL2" s="239"/>
      <c r="IDM2" s="239"/>
      <c r="IDN2" s="239"/>
      <c r="IDO2" s="239"/>
      <c r="IDP2" s="239"/>
      <c r="IDQ2" s="239"/>
      <c r="IDR2" s="239"/>
      <c r="IDS2" s="239"/>
      <c r="IDT2" s="239"/>
      <c r="IDU2" s="239"/>
      <c r="IDV2" s="239"/>
      <c r="IDW2" s="239"/>
      <c r="IDX2" s="239"/>
      <c r="IDY2" s="239"/>
      <c r="IDZ2" s="239"/>
      <c r="IEA2" s="239"/>
      <c r="IEB2" s="239"/>
      <c r="IEC2" s="239"/>
      <c r="IED2" s="239"/>
      <c r="IEE2" s="239"/>
      <c r="IEF2" s="239"/>
      <c r="IEG2" s="239"/>
      <c r="IEH2" s="239"/>
      <c r="IEI2" s="239"/>
      <c r="IEJ2" s="239"/>
      <c r="IEK2" s="239"/>
      <c r="IEL2" s="239"/>
      <c r="IEM2" s="239"/>
      <c r="IEN2" s="239"/>
      <c r="IEO2" s="239"/>
      <c r="IEP2" s="239"/>
      <c r="IEQ2" s="239"/>
      <c r="IER2" s="239"/>
      <c r="IES2" s="239"/>
      <c r="IET2" s="239"/>
      <c r="IEU2" s="239"/>
      <c r="IEV2" s="239"/>
      <c r="IEW2" s="239"/>
      <c r="IEX2" s="239"/>
      <c r="IEY2" s="239"/>
      <c r="IEZ2" s="239"/>
      <c r="IFA2" s="239"/>
      <c r="IFB2" s="239"/>
      <c r="IFC2" s="239"/>
      <c r="IFD2" s="239"/>
      <c r="IFE2" s="239"/>
      <c r="IFF2" s="239"/>
      <c r="IFG2" s="239"/>
      <c r="IFH2" s="239"/>
      <c r="IFI2" s="239"/>
      <c r="IFJ2" s="239"/>
      <c r="IFK2" s="239"/>
      <c r="IFL2" s="239"/>
      <c r="IFM2" s="239"/>
      <c r="IFN2" s="239"/>
      <c r="IFO2" s="239"/>
      <c r="IFP2" s="239"/>
      <c r="IFQ2" s="239"/>
      <c r="IFR2" s="239"/>
      <c r="IFS2" s="239"/>
      <c r="IFT2" s="239"/>
      <c r="IFU2" s="239"/>
      <c r="IFV2" s="239"/>
      <c r="IFW2" s="239"/>
      <c r="IFX2" s="239"/>
      <c r="IFY2" s="239"/>
      <c r="IFZ2" s="239"/>
      <c r="IGA2" s="239"/>
      <c r="IGB2" s="239"/>
      <c r="IGC2" s="239"/>
      <c r="IGD2" s="239"/>
      <c r="IGE2" s="239"/>
      <c r="IGF2" s="239"/>
      <c r="IGG2" s="239"/>
      <c r="IGH2" s="239"/>
      <c r="IGI2" s="239"/>
      <c r="IGJ2" s="239"/>
      <c r="IGK2" s="239"/>
      <c r="IGL2" s="239"/>
      <c r="IGM2" s="239"/>
      <c r="IGN2" s="239"/>
      <c r="IGO2" s="239"/>
      <c r="IGP2" s="239"/>
      <c r="IGQ2" s="239"/>
      <c r="IGR2" s="239"/>
      <c r="IGS2" s="239"/>
      <c r="IGT2" s="239"/>
      <c r="IGU2" s="239"/>
      <c r="IGV2" s="239"/>
      <c r="IGW2" s="239"/>
      <c r="IGX2" s="239"/>
      <c r="IGY2" s="239"/>
      <c r="IGZ2" s="239"/>
      <c r="IHA2" s="239"/>
      <c r="IHB2" s="239"/>
      <c r="IHC2" s="239"/>
      <c r="IHD2" s="239"/>
      <c r="IHE2" s="239"/>
      <c r="IHF2" s="239"/>
      <c r="IHG2" s="239"/>
      <c r="IHH2" s="239"/>
      <c r="IHI2" s="239"/>
      <c r="IHJ2" s="239"/>
      <c r="IHK2" s="239"/>
      <c r="IHL2" s="239"/>
      <c r="IHM2" s="239"/>
      <c r="IHN2" s="239"/>
      <c r="IHO2" s="239"/>
      <c r="IHP2" s="239"/>
      <c r="IHQ2" s="239"/>
      <c r="IHR2" s="239"/>
      <c r="IHS2" s="239"/>
      <c r="IHT2" s="239"/>
      <c r="IHU2" s="239"/>
      <c r="IHV2" s="239"/>
      <c r="IHW2" s="239"/>
      <c r="IHX2" s="239"/>
      <c r="IHY2" s="239"/>
      <c r="IHZ2" s="239"/>
      <c r="IIA2" s="239"/>
      <c r="IIB2" s="239"/>
      <c r="IIC2" s="239"/>
      <c r="IID2" s="239"/>
      <c r="IIE2" s="239"/>
      <c r="IIF2" s="239"/>
      <c r="IIG2" s="239"/>
      <c r="IIH2" s="239"/>
      <c r="III2" s="239"/>
      <c r="IIJ2" s="239"/>
      <c r="IIK2" s="239"/>
      <c r="IIL2" s="239"/>
      <c r="IIM2" s="239"/>
      <c r="IIN2" s="239"/>
      <c r="IIO2" s="239"/>
      <c r="IIP2" s="239"/>
      <c r="IIQ2" s="239"/>
      <c r="IIR2" s="239"/>
      <c r="IIS2" s="239"/>
      <c r="IIT2" s="239"/>
      <c r="IIU2" s="239"/>
      <c r="IIV2" s="239"/>
      <c r="IIW2" s="239"/>
      <c r="IIX2" s="239"/>
      <c r="IIY2" s="239"/>
      <c r="IIZ2" s="239"/>
      <c r="IJA2" s="239"/>
      <c r="IJB2" s="239"/>
      <c r="IJC2" s="239"/>
      <c r="IJD2" s="239"/>
      <c r="IJE2" s="239"/>
      <c r="IJF2" s="239"/>
      <c r="IJG2" s="239"/>
      <c r="IJH2" s="239"/>
      <c r="IJI2" s="239"/>
      <c r="IJJ2" s="239"/>
      <c r="IJK2" s="239"/>
      <c r="IJL2" s="239"/>
      <c r="IJM2" s="239"/>
      <c r="IJN2" s="239"/>
      <c r="IJO2" s="239"/>
      <c r="IJP2" s="239"/>
      <c r="IJQ2" s="239"/>
      <c r="IJR2" s="239"/>
      <c r="IJS2" s="239"/>
      <c r="IJT2" s="239"/>
      <c r="IJU2" s="239"/>
      <c r="IJV2" s="239"/>
      <c r="IJW2" s="239"/>
      <c r="IJX2" s="239"/>
      <c r="IJY2" s="239"/>
      <c r="IJZ2" s="239"/>
      <c r="IKA2" s="239"/>
      <c r="IKB2" s="239"/>
      <c r="IKC2" s="239"/>
      <c r="IKD2" s="239"/>
      <c r="IKE2" s="239"/>
      <c r="IKF2" s="239"/>
      <c r="IKG2" s="239"/>
      <c r="IKH2" s="239"/>
      <c r="IKI2" s="239"/>
      <c r="IKJ2" s="239"/>
      <c r="IKK2" s="239"/>
      <c r="IKL2" s="239"/>
      <c r="IKM2" s="239"/>
      <c r="IKN2" s="239"/>
      <c r="IKO2" s="239"/>
      <c r="IKP2" s="239"/>
      <c r="IKQ2" s="239"/>
      <c r="IKR2" s="239"/>
      <c r="IKS2" s="239"/>
      <c r="IKT2" s="239"/>
      <c r="IKU2" s="239"/>
      <c r="IKV2" s="239"/>
      <c r="IKW2" s="239"/>
      <c r="IKX2" s="239"/>
      <c r="IKY2" s="239"/>
      <c r="IKZ2" s="239"/>
      <c r="ILA2" s="239"/>
      <c r="ILB2" s="239"/>
      <c r="ILC2" s="239"/>
      <c r="ILD2" s="239"/>
      <c r="ILE2" s="239"/>
      <c r="ILF2" s="239"/>
      <c r="ILG2" s="239"/>
      <c r="ILH2" s="239"/>
      <c r="ILI2" s="239"/>
      <c r="ILJ2" s="239"/>
      <c r="ILK2" s="239"/>
      <c r="ILL2" s="239"/>
      <c r="ILM2" s="239"/>
      <c r="ILN2" s="239"/>
      <c r="ILO2" s="239"/>
      <c r="ILP2" s="239"/>
      <c r="ILQ2" s="239"/>
      <c r="ILR2" s="239"/>
      <c r="ILS2" s="239"/>
      <c r="ILT2" s="239"/>
      <c r="ILU2" s="239"/>
      <c r="ILV2" s="239"/>
      <c r="ILW2" s="239"/>
      <c r="ILX2" s="239"/>
      <c r="ILY2" s="239"/>
      <c r="ILZ2" s="239"/>
      <c r="IMA2" s="239"/>
      <c r="IMB2" s="239"/>
      <c r="IMC2" s="239"/>
      <c r="IMD2" s="239"/>
      <c r="IME2" s="239"/>
      <c r="IMF2" s="239"/>
      <c r="IMG2" s="239"/>
      <c r="IMH2" s="239"/>
      <c r="IMI2" s="239"/>
      <c r="IMJ2" s="239"/>
      <c r="IMK2" s="239"/>
      <c r="IML2" s="239"/>
      <c r="IMM2" s="239"/>
      <c r="IMN2" s="239"/>
      <c r="IMO2" s="239"/>
      <c r="IMP2" s="239"/>
      <c r="IMQ2" s="239"/>
      <c r="IMR2" s="239"/>
      <c r="IMS2" s="239"/>
      <c r="IMT2" s="239"/>
      <c r="IMU2" s="239"/>
      <c r="IMV2" s="239"/>
      <c r="IMW2" s="239"/>
      <c r="IMX2" s="239"/>
      <c r="IMY2" s="239"/>
      <c r="IMZ2" s="239"/>
      <c r="INA2" s="239"/>
      <c r="INB2" s="239"/>
      <c r="INC2" s="239"/>
      <c r="IND2" s="239"/>
      <c r="INE2" s="239"/>
      <c r="INF2" s="239"/>
      <c r="ING2" s="239"/>
      <c r="INH2" s="239"/>
      <c r="INI2" s="239"/>
      <c r="INJ2" s="239"/>
      <c r="INK2" s="239"/>
      <c r="INL2" s="239"/>
      <c r="INM2" s="239"/>
      <c r="INN2" s="239"/>
      <c r="INO2" s="239"/>
      <c r="INP2" s="239"/>
      <c r="INQ2" s="239"/>
      <c r="INR2" s="239"/>
      <c r="INS2" s="239"/>
      <c r="INT2" s="239"/>
      <c r="INU2" s="239"/>
      <c r="INV2" s="239"/>
      <c r="INW2" s="239"/>
      <c r="INX2" s="239"/>
      <c r="INY2" s="239"/>
      <c r="INZ2" s="239"/>
      <c r="IOA2" s="239"/>
      <c r="IOB2" s="239"/>
      <c r="IOC2" s="239"/>
      <c r="IOD2" s="239"/>
      <c r="IOE2" s="239"/>
      <c r="IOF2" s="239"/>
      <c r="IOG2" s="239"/>
      <c r="IOH2" s="239"/>
      <c r="IOI2" s="239"/>
      <c r="IOJ2" s="239"/>
      <c r="IOK2" s="239"/>
      <c r="IOL2" s="239"/>
      <c r="IOM2" s="239"/>
      <c r="ION2" s="239"/>
      <c r="IOO2" s="239"/>
      <c r="IOP2" s="239"/>
      <c r="IOQ2" s="239"/>
      <c r="IOR2" s="239"/>
      <c r="IOS2" s="239"/>
      <c r="IOT2" s="239"/>
      <c r="IOU2" s="239"/>
      <c r="IOV2" s="239"/>
      <c r="IOW2" s="239"/>
      <c r="IOX2" s="239"/>
      <c r="IOY2" s="239"/>
      <c r="IOZ2" s="239"/>
      <c r="IPA2" s="239"/>
      <c r="IPB2" s="239"/>
      <c r="IPC2" s="239"/>
      <c r="IPD2" s="239"/>
      <c r="IPE2" s="239"/>
      <c r="IPF2" s="239"/>
      <c r="IPG2" s="239"/>
      <c r="IPH2" s="239"/>
      <c r="IPI2" s="239"/>
      <c r="IPJ2" s="239"/>
      <c r="IPK2" s="239"/>
      <c r="IPL2" s="239"/>
      <c r="IPM2" s="239"/>
      <c r="IPN2" s="239"/>
      <c r="IPO2" s="239"/>
      <c r="IPP2" s="239"/>
      <c r="IPQ2" s="239"/>
      <c r="IPR2" s="239"/>
      <c r="IPS2" s="239"/>
      <c r="IPT2" s="239"/>
      <c r="IPU2" s="239"/>
      <c r="IPV2" s="239"/>
      <c r="IPW2" s="239"/>
      <c r="IPX2" s="239"/>
      <c r="IPY2" s="239"/>
      <c r="IPZ2" s="239"/>
      <c r="IQA2" s="239"/>
      <c r="IQB2" s="239"/>
      <c r="IQC2" s="239"/>
      <c r="IQD2" s="239"/>
      <c r="IQE2" s="239"/>
      <c r="IQF2" s="239"/>
      <c r="IQG2" s="239"/>
      <c r="IQH2" s="239"/>
      <c r="IQI2" s="239"/>
      <c r="IQJ2" s="239"/>
      <c r="IQK2" s="239"/>
      <c r="IQL2" s="239"/>
      <c r="IQM2" s="239"/>
      <c r="IQN2" s="239"/>
      <c r="IQO2" s="239"/>
      <c r="IQP2" s="239"/>
      <c r="IQQ2" s="239"/>
      <c r="IQR2" s="239"/>
      <c r="IQS2" s="239"/>
      <c r="IQT2" s="239"/>
      <c r="IQU2" s="239"/>
      <c r="IQV2" s="239"/>
      <c r="IQW2" s="239"/>
      <c r="IQX2" s="239"/>
      <c r="IQY2" s="239"/>
      <c r="IQZ2" s="239"/>
      <c r="IRA2" s="239"/>
      <c r="IRB2" s="239"/>
      <c r="IRC2" s="239"/>
      <c r="IRD2" s="239"/>
      <c r="IRE2" s="239"/>
      <c r="IRF2" s="239"/>
      <c r="IRG2" s="239"/>
      <c r="IRH2" s="239"/>
      <c r="IRI2" s="239"/>
      <c r="IRJ2" s="239"/>
      <c r="IRK2" s="239"/>
      <c r="IRL2" s="239"/>
      <c r="IRM2" s="239"/>
      <c r="IRN2" s="239"/>
      <c r="IRO2" s="239"/>
      <c r="IRP2" s="239"/>
      <c r="IRQ2" s="239"/>
      <c r="IRR2" s="239"/>
      <c r="IRS2" s="239"/>
      <c r="IRT2" s="239"/>
      <c r="IRU2" s="239"/>
      <c r="IRV2" s="239"/>
      <c r="IRW2" s="239"/>
      <c r="IRX2" s="239"/>
      <c r="IRY2" s="239"/>
      <c r="IRZ2" s="239"/>
      <c r="ISA2" s="239"/>
      <c r="ISB2" s="239"/>
      <c r="ISC2" s="239"/>
      <c r="ISD2" s="239"/>
      <c r="ISE2" s="239"/>
      <c r="ISF2" s="239"/>
      <c r="ISG2" s="239"/>
      <c r="ISH2" s="239"/>
      <c r="ISI2" s="239"/>
      <c r="ISJ2" s="239"/>
      <c r="ISK2" s="239"/>
      <c r="ISL2" s="239"/>
      <c r="ISM2" s="239"/>
      <c r="ISN2" s="239"/>
      <c r="ISO2" s="239"/>
      <c r="ISP2" s="239"/>
      <c r="ISQ2" s="239"/>
      <c r="ISR2" s="239"/>
      <c r="ISS2" s="239"/>
      <c r="IST2" s="239"/>
      <c r="ISU2" s="239"/>
      <c r="ISV2" s="239"/>
      <c r="ISW2" s="239"/>
      <c r="ISX2" s="239"/>
      <c r="ISY2" s="239"/>
      <c r="ISZ2" s="239"/>
      <c r="ITA2" s="239"/>
      <c r="ITB2" s="239"/>
      <c r="ITC2" s="239"/>
      <c r="ITD2" s="239"/>
      <c r="ITE2" s="239"/>
      <c r="ITF2" s="239"/>
      <c r="ITG2" s="239"/>
      <c r="ITH2" s="239"/>
      <c r="ITI2" s="239"/>
      <c r="ITJ2" s="239"/>
      <c r="ITK2" s="239"/>
      <c r="ITL2" s="239"/>
      <c r="ITM2" s="239"/>
      <c r="ITN2" s="239"/>
      <c r="ITO2" s="239"/>
      <c r="ITP2" s="239"/>
      <c r="ITQ2" s="239"/>
      <c r="ITR2" s="239"/>
      <c r="ITS2" s="239"/>
      <c r="ITT2" s="239"/>
      <c r="ITU2" s="239"/>
      <c r="ITV2" s="239"/>
      <c r="ITW2" s="239"/>
      <c r="ITX2" s="239"/>
      <c r="ITY2" s="239"/>
      <c r="ITZ2" s="239"/>
      <c r="IUA2" s="239"/>
      <c r="IUB2" s="239"/>
      <c r="IUC2" s="239"/>
      <c r="IUD2" s="239"/>
      <c r="IUE2" s="239"/>
      <c r="IUF2" s="239"/>
      <c r="IUG2" s="239"/>
      <c r="IUH2" s="239"/>
      <c r="IUI2" s="239"/>
      <c r="IUJ2" s="239"/>
      <c r="IUK2" s="239"/>
      <c r="IUL2" s="239"/>
      <c r="IUM2" s="239"/>
      <c r="IUN2" s="239"/>
      <c r="IUO2" s="239"/>
      <c r="IUP2" s="239"/>
      <c r="IUQ2" s="239"/>
      <c r="IUR2" s="239"/>
      <c r="IUS2" s="239"/>
      <c r="IUT2" s="239"/>
      <c r="IUU2" s="239"/>
      <c r="IUV2" s="239"/>
      <c r="IUW2" s="239"/>
      <c r="IUX2" s="239"/>
      <c r="IUY2" s="239"/>
      <c r="IUZ2" s="239"/>
      <c r="IVA2" s="239"/>
      <c r="IVB2" s="239"/>
      <c r="IVC2" s="239"/>
      <c r="IVD2" s="239"/>
      <c r="IVE2" s="239"/>
      <c r="IVF2" s="239"/>
      <c r="IVG2" s="239"/>
      <c r="IVH2" s="239"/>
      <c r="IVI2" s="239"/>
      <c r="IVJ2" s="239"/>
      <c r="IVK2" s="239"/>
      <c r="IVL2" s="239"/>
      <c r="IVM2" s="239"/>
      <c r="IVN2" s="239"/>
      <c r="IVO2" s="239"/>
      <c r="IVP2" s="239"/>
      <c r="IVQ2" s="239"/>
      <c r="IVR2" s="239"/>
      <c r="IVS2" s="239"/>
      <c r="IVT2" s="239"/>
      <c r="IVU2" s="239"/>
      <c r="IVV2" s="239"/>
      <c r="IVW2" s="239"/>
      <c r="IVX2" s="239"/>
      <c r="IVY2" s="239"/>
      <c r="IVZ2" s="239"/>
      <c r="IWA2" s="239"/>
      <c r="IWB2" s="239"/>
      <c r="IWC2" s="239"/>
      <c r="IWD2" s="239"/>
      <c r="IWE2" s="239"/>
      <c r="IWF2" s="239"/>
      <c r="IWG2" s="239"/>
      <c r="IWH2" s="239"/>
      <c r="IWI2" s="239"/>
      <c r="IWJ2" s="239"/>
      <c r="IWK2" s="239"/>
      <c r="IWL2" s="239"/>
      <c r="IWM2" s="239"/>
      <c r="IWN2" s="239"/>
      <c r="IWO2" s="239"/>
      <c r="IWP2" s="239"/>
      <c r="IWQ2" s="239"/>
      <c r="IWR2" s="239"/>
      <c r="IWS2" s="239"/>
      <c r="IWT2" s="239"/>
      <c r="IWU2" s="239"/>
      <c r="IWV2" s="239"/>
      <c r="IWW2" s="239"/>
      <c r="IWX2" s="239"/>
      <c r="IWY2" s="239"/>
      <c r="IWZ2" s="239"/>
      <c r="IXA2" s="239"/>
      <c r="IXB2" s="239"/>
      <c r="IXC2" s="239"/>
      <c r="IXD2" s="239"/>
      <c r="IXE2" s="239"/>
      <c r="IXF2" s="239"/>
      <c r="IXG2" s="239"/>
      <c r="IXH2" s="239"/>
      <c r="IXI2" s="239"/>
      <c r="IXJ2" s="239"/>
      <c r="IXK2" s="239"/>
      <c r="IXL2" s="239"/>
      <c r="IXM2" s="239"/>
      <c r="IXN2" s="239"/>
      <c r="IXO2" s="239"/>
      <c r="IXP2" s="239"/>
      <c r="IXQ2" s="239"/>
      <c r="IXR2" s="239"/>
      <c r="IXS2" s="239"/>
      <c r="IXT2" s="239"/>
      <c r="IXU2" s="239"/>
      <c r="IXV2" s="239"/>
      <c r="IXW2" s="239"/>
      <c r="IXX2" s="239"/>
      <c r="IXY2" s="239"/>
      <c r="IXZ2" s="239"/>
      <c r="IYA2" s="239"/>
      <c r="IYB2" s="239"/>
      <c r="IYC2" s="239"/>
      <c r="IYD2" s="239"/>
      <c r="IYE2" s="239"/>
      <c r="IYF2" s="239"/>
      <c r="IYG2" s="239"/>
      <c r="IYH2" s="239"/>
      <c r="IYI2" s="239"/>
      <c r="IYJ2" s="239"/>
      <c r="IYK2" s="239"/>
      <c r="IYL2" s="239"/>
      <c r="IYM2" s="239"/>
      <c r="IYN2" s="239"/>
      <c r="IYO2" s="239"/>
      <c r="IYP2" s="239"/>
      <c r="IYQ2" s="239"/>
      <c r="IYR2" s="239"/>
      <c r="IYS2" s="239"/>
      <c r="IYT2" s="239"/>
      <c r="IYU2" s="239"/>
      <c r="IYV2" s="239"/>
      <c r="IYW2" s="239"/>
      <c r="IYX2" s="239"/>
      <c r="IYY2" s="239"/>
      <c r="IYZ2" s="239"/>
      <c r="IZA2" s="239"/>
      <c r="IZB2" s="239"/>
      <c r="IZC2" s="239"/>
      <c r="IZD2" s="239"/>
      <c r="IZE2" s="239"/>
      <c r="IZF2" s="239"/>
      <c r="IZG2" s="239"/>
      <c r="IZH2" s="239"/>
      <c r="IZI2" s="239"/>
      <c r="IZJ2" s="239"/>
      <c r="IZK2" s="239"/>
      <c r="IZL2" s="239"/>
      <c r="IZM2" s="239"/>
      <c r="IZN2" s="239"/>
      <c r="IZO2" s="239"/>
      <c r="IZP2" s="239"/>
      <c r="IZQ2" s="239"/>
      <c r="IZR2" s="239"/>
      <c r="IZS2" s="239"/>
      <c r="IZT2" s="239"/>
      <c r="IZU2" s="239"/>
      <c r="IZV2" s="239"/>
      <c r="IZW2" s="239"/>
      <c r="IZX2" s="239"/>
      <c r="IZY2" s="239"/>
      <c r="IZZ2" s="239"/>
      <c r="JAA2" s="239"/>
      <c r="JAB2" s="239"/>
      <c r="JAC2" s="239"/>
      <c r="JAD2" s="239"/>
      <c r="JAE2" s="239"/>
      <c r="JAF2" s="239"/>
      <c r="JAG2" s="239"/>
      <c r="JAH2" s="239"/>
      <c r="JAI2" s="239"/>
      <c r="JAJ2" s="239"/>
      <c r="JAK2" s="239"/>
      <c r="JAL2" s="239"/>
      <c r="JAM2" s="239"/>
      <c r="JAN2" s="239"/>
      <c r="JAO2" s="239"/>
      <c r="JAP2" s="239"/>
      <c r="JAQ2" s="239"/>
      <c r="JAR2" s="239"/>
      <c r="JAS2" s="239"/>
      <c r="JAT2" s="239"/>
      <c r="JAU2" s="239"/>
      <c r="JAV2" s="239"/>
      <c r="JAW2" s="239"/>
      <c r="JAX2" s="239"/>
      <c r="JAY2" s="239"/>
      <c r="JAZ2" s="239"/>
      <c r="JBA2" s="239"/>
      <c r="JBB2" s="239"/>
      <c r="JBC2" s="239"/>
      <c r="JBD2" s="239"/>
      <c r="JBE2" s="239"/>
      <c r="JBF2" s="239"/>
      <c r="JBG2" s="239"/>
      <c r="JBH2" s="239"/>
      <c r="JBI2" s="239"/>
      <c r="JBJ2" s="239"/>
      <c r="JBK2" s="239"/>
      <c r="JBL2" s="239"/>
      <c r="JBM2" s="239"/>
      <c r="JBN2" s="239"/>
      <c r="JBO2" s="239"/>
      <c r="JBP2" s="239"/>
      <c r="JBQ2" s="239"/>
      <c r="JBR2" s="239"/>
      <c r="JBS2" s="239"/>
      <c r="JBT2" s="239"/>
      <c r="JBU2" s="239"/>
      <c r="JBV2" s="239"/>
      <c r="JBW2" s="239"/>
      <c r="JBX2" s="239"/>
      <c r="JBY2" s="239"/>
      <c r="JBZ2" s="239"/>
      <c r="JCA2" s="239"/>
      <c r="JCB2" s="239"/>
      <c r="JCC2" s="239"/>
      <c r="JCD2" s="239"/>
      <c r="JCE2" s="239"/>
      <c r="JCF2" s="239"/>
      <c r="JCG2" s="239"/>
      <c r="JCH2" s="239"/>
      <c r="JCI2" s="239"/>
      <c r="JCJ2" s="239"/>
      <c r="JCK2" s="239"/>
      <c r="JCL2" s="239"/>
      <c r="JCM2" s="239"/>
      <c r="JCN2" s="239"/>
      <c r="JCO2" s="239"/>
      <c r="JCP2" s="239"/>
      <c r="JCQ2" s="239"/>
      <c r="JCR2" s="239"/>
      <c r="JCS2" s="239"/>
      <c r="JCT2" s="239"/>
      <c r="JCU2" s="239"/>
      <c r="JCV2" s="239"/>
      <c r="JCW2" s="239"/>
      <c r="JCX2" s="239"/>
      <c r="JCY2" s="239"/>
      <c r="JCZ2" s="239"/>
      <c r="JDA2" s="239"/>
      <c r="JDB2" s="239"/>
      <c r="JDC2" s="239"/>
      <c r="JDD2" s="239"/>
      <c r="JDE2" s="239"/>
      <c r="JDF2" s="239"/>
      <c r="JDG2" s="239"/>
      <c r="JDH2" s="239"/>
      <c r="JDI2" s="239"/>
      <c r="JDJ2" s="239"/>
      <c r="JDK2" s="239"/>
      <c r="JDL2" s="239"/>
      <c r="JDM2" s="239"/>
      <c r="JDN2" s="239"/>
      <c r="JDO2" s="239"/>
      <c r="JDP2" s="239"/>
      <c r="JDQ2" s="239"/>
      <c r="JDR2" s="239"/>
      <c r="JDS2" s="239"/>
      <c r="JDT2" s="239"/>
      <c r="JDU2" s="239"/>
      <c r="JDV2" s="239"/>
      <c r="JDW2" s="239"/>
      <c r="JDX2" s="239"/>
      <c r="JDY2" s="239"/>
      <c r="JDZ2" s="239"/>
      <c r="JEA2" s="239"/>
      <c r="JEB2" s="239"/>
      <c r="JEC2" s="239"/>
      <c r="JED2" s="239"/>
      <c r="JEE2" s="239"/>
      <c r="JEF2" s="239"/>
      <c r="JEG2" s="239"/>
      <c r="JEH2" s="239"/>
      <c r="JEI2" s="239"/>
      <c r="JEJ2" s="239"/>
      <c r="JEK2" s="239"/>
      <c r="JEL2" s="239"/>
      <c r="JEM2" s="239"/>
      <c r="JEN2" s="239"/>
      <c r="JEO2" s="239"/>
      <c r="JEP2" s="239"/>
      <c r="JEQ2" s="239"/>
      <c r="JER2" s="239"/>
      <c r="JES2" s="239"/>
      <c r="JET2" s="239"/>
      <c r="JEU2" s="239"/>
      <c r="JEV2" s="239"/>
      <c r="JEW2" s="239"/>
      <c r="JEX2" s="239"/>
      <c r="JEY2" s="239"/>
      <c r="JEZ2" s="239"/>
      <c r="JFA2" s="239"/>
      <c r="JFB2" s="239"/>
      <c r="JFC2" s="239"/>
      <c r="JFD2" s="239"/>
      <c r="JFE2" s="239"/>
      <c r="JFF2" s="239"/>
      <c r="JFG2" s="239"/>
      <c r="JFH2" s="239"/>
      <c r="JFI2" s="239"/>
      <c r="JFJ2" s="239"/>
      <c r="JFK2" s="239"/>
      <c r="JFL2" s="239"/>
      <c r="JFM2" s="239"/>
      <c r="JFN2" s="239"/>
      <c r="JFO2" s="239"/>
      <c r="JFP2" s="239"/>
      <c r="JFQ2" s="239"/>
      <c r="JFR2" s="239"/>
      <c r="JFS2" s="239"/>
      <c r="JFT2" s="239"/>
      <c r="JFU2" s="239"/>
      <c r="JFV2" s="239"/>
      <c r="JFW2" s="239"/>
      <c r="JFX2" s="239"/>
      <c r="JFY2" s="239"/>
      <c r="JFZ2" s="239"/>
      <c r="JGA2" s="239"/>
      <c r="JGB2" s="239"/>
      <c r="JGC2" s="239"/>
      <c r="JGD2" s="239"/>
      <c r="JGE2" s="239"/>
      <c r="JGF2" s="239"/>
      <c r="JGG2" s="239"/>
      <c r="JGH2" s="239"/>
      <c r="JGI2" s="239"/>
      <c r="JGJ2" s="239"/>
      <c r="JGK2" s="239"/>
      <c r="JGL2" s="239"/>
      <c r="JGM2" s="239"/>
      <c r="JGN2" s="239"/>
      <c r="JGO2" s="239"/>
      <c r="JGP2" s="239"/>
      <c r="JGQ2" s="239"/>
      <c r="JGR2" s="239"/>
      <c r="JGS2" s="239"/>
      <c r="JGT2" s="239"/>
      <c r="JGU2" s="239"/>
      <c r="JGV2" s="239"/>
      <c r="JGW2" s="239"/>
      <c r="JGX2" s="239"/>
      <c r="JGY2" s="239"/>
      <c r="JGZ2" s="239"/>
      <c r="JHA2" s="239"/>
      <c r="JHB2" s="239"/>
      <c r="JHC2" s="239"/>
      <c r="JHD2" s="239"/>
      <c r="JHE2" s="239"/>
      <c r="JHF2" s="239"/>
      <c r="JHG2" s="239"/>
      <c r="JHH2" s="239"/>
      <c r="JHI2" s="239"/>
      <c r="JHJ2" s="239"/>
      <c r="JHK2" s="239"/>
      <c r="JHL2" s="239"/>
      <c r="JHM2" s="239"/>
      <c r="JHN2" s="239"/>
      <c r="JHO2" s="239"/>
      <c r="JHP2" s="239"/>
      <c r="JHQ2" s="239"/>
      <c r="JHR2" s="239"/>
      <c r="JHS2" s="239"/>
      <c r="JHT2" s="239"/>
      <c r="JHU2" s="239"/>
      <c r="JHV2" s="239"/>
      <c r="JHW2" s="239"/>
      <c r="JHX2" s="239"/>
      <c r="JHY2" s="239"/>
      <c r="JHZ2" s="239"/>
      <c r="JIA2" s="239"/>
      <c r="JIB2" s="239"/>
      <c r="JIC2" s="239"/>
      <c r="JID2" s="239"/>
      <c r="JIE2" s="239"/>
      <c r="JIF2" s="239"/>
      <c r="JIG2" s="239"/>
      <c r="JIH2" s="239"/>
      <c r="JII2" s="239"/>
      <c r="JIJ2" s="239"/>
      <c r="JIK2" s="239"/>
      <c r="JIL2" s="239"/>
      <c r="JIM2" s="239"/>
      <c r="JIN2" s="239"/>
      <c r="JIO2" s="239"/>
      <c r="JIP2" s="239"/>
      <c r="JIQ2" s="239"/>
      <c r="JIR2" s="239"/>
      <c r="JIS2" s="239"/>
      <c r="JIT2" s="239"/>
      <c r="JIU2" s="239"/>
      <c r="JIV2" s="239"/>
      <c r="JIW2" s="239"/>
      <c r="JIX2" s="239"/>
      <c r="JIY2" s="239"/>
      <c r="JIZ2" s="239"/>
      <c r="JJA2" s="239"/>
      <c r="JJB2" s="239"/>
      <c r="JJC2" s="239"/>
      <c r="JJD2" s="239"/>
      <c r="JJE2" s="239"/>
      <c r="JJF2" s="239"/>
      <c r="JJG2" s="239"/>
      <c r="JJH2" s="239"/>
      <c r="JJI2" s="239"/>
      <c r="JJJ2" s="239"/>
      <c r="JJK2" s="239"/>
      <c r="JJL2" s="239"/>
      <c r="JJM2" s="239"/>
      <c r="JJN2" s="239"/>
      <c r="JJO2" s="239"/>
      <c r="JJP2" s="239"/>
      <c r="JJQ2" s="239"/>
      <c r="JJR2" s="239"/>
      <c r="JJS2" s="239"/>
      <c r="JJT2" s="239"/>
      <c r="JJU2" s="239"/>
      <c r="JJV2" s="239"/>
      <c r="JJW2" s="239"/>
      <c r="JJX2" s="239"/>
      <c r="JJY2" s="239"/>
      <c r="JJZ2" s="239"/>
      <c r="JKA2" s="239"/>
      <c r="JKB2" s="239"/>
      <c r="JKC2" s="239"/>
      <c r="JKD2" s="239"/>
      <c r="JKE2" s="239"/>
      <c r="JKF2" s="239"/>
      <c r="JKG2" s="239"/>
      <c r="JKH2" s="239"/>
      <c r="JKI2" s="239"/>
      <c r="JKJ2" s="239"/>
      <c r="JKK2" s="239"/>
      <c r="JKL2" s="239"/>
      <c r="JKM2" s="239"/>
      <c r="JKN2" s="239"/>
      <c r="JKO2" s="239"/>
      <c r="JKP2" s="239"/>
      <c r="JKQ2" s="239"/>
      <c r="JKR2" s="239"/>
      <c r="JKS2" s="239"/>
      <c r="JKT2" s="239"/>
      <c r="JKU2" s="239"/>
      <c r="JKV2" s="239"/>
      <c r="JKW2" s="239"/>
      <c r="JKX2" s="239"/>
      <c r="JKY2" s="239"/>
      <c r="JKZ2" s="239"/>
      <c r="JLA2" s="239"/>
      <c r="JLB2" s="239"/>
      <c r="JLC2" s="239"/>
      <c r="JLD2" s="239"/>
      <c r="JLE2" s="239"/>
      <c r="JLF2" s="239"/>
      <c r="JLG2" s="239"/>
      <c r="JLH2" s="239"/>
      <c r="JLI2" s="239"/>
      <c r="JLJ2" s="239"/>
      <c r="JLK2" s="239"/>
      <c r="JLL2" s="239"/>
      <c r="JLM2" s="239"/>
      <c r="JLN2" s="239"/>
      <c r="JLO2" s="239"/>
      <c r="JLP2" s="239"/>
      <c r="JLQ2" s="239"/>
      <c r="JLR2" s="239"/>
      <c r="JLS2" s="239"/>
      <c r="JLT2" s="239"/>
      <c r="JLU2" s="239"/>
      <c r="JLV2" s="239"/>
      <c r="JLW2" s="239"/>
      <c r="JLX2" s="239"/>
      <c r="JLY2" s="239"/>
      <c r="JLZ2" s="239"/>
      <c r="JMA2" s="239"/>
      <c r="JMB2" s="239"/>
      <c r="JMC2" s="239"/>
      <c r="JMD2" s="239"/>
      <c r="JME2" s="239"/>
      <c r="JMF2" s="239"/>
      <c r="JMG2" s="239"/>
      <c r="JMH2" s="239"/>
      <c r="JMI2" s="239"/>
      <c r="JMJ2" s="239"/>
      <c r="JMK2" s="239"/>
      <c r="JML2" s="239"/>
      <c r="JMM2" s="239"/>
      <c r="JMN2" s="239"/>
      <c r="JMO2" s="239"/>
      <c r="JMP2" s="239"/>
      <c r="JMQ2" s="239"/>
      <c r="JMR2" s="239"/>
      <c r="JMS2" s="239"/>
      <c r="JMT2" s="239"/>
      <c r="JMU2" s="239"/>
      <c r="JMV2" s="239"/>
      <c r="JMW2" s="239"/>
      <c r="JMX2" s="239"/>
      <c r="JMY2" s="239"/>
      <c r="JMZ2" s="239"/>
      <c r="JNA2" s="239"/>
      <c r="JNB2" s="239"/>
      <c r="JNC2" s="239"/>
      <c r="JND2" s="239"/>
      <c r="JNE2" s="239"/>
      <c r="JNF2" s="239"/>
      <c r="JNG2" s="239"/>
      <c r="JNH2" s="239"/>
      <c r="JNI2" s="239"/>
      <c r="JNJ2" s="239"/>
      <c r="JNK2" s="239"/>
      <c r="JNL2" s="239"/>
      <c r="JNM2" s="239"/>
      <c r="JNN2" s="239"/>
      <c r="JNO2" s="239"/>
      <c r="JNP2" s="239"/>
      <c r="JNQ2" s="239"/>
      <c r="JNR2" s="239"/>
      <c r="JNS2" s="239"/>
      <c r="JNT2" s="239"/>
      <c r="JNU2" s="239"/>
      <c r="JNV2" s="239"/>
      <c r="JNW2" s="239"/>
      <c r="JNX2" s="239"/>
      <c r="JNY2" s="239"/>
      <c r="JNZ2" s="239"/>
      <c r="JOA2" s="239"/>
      <c r="JOB2" s="239"/>
      <c r="JOC2" s="239"/>
      <c r="JOD2" s="239"/>
      <c r="JOE2" s="239"/>
      <c r="JOF2" s="239"/>
      <c r="JOG2" s="239"/>
      <c r="JOH2" s="239"/>
      <c r="JOI2" s="239"/>
      <c r="JOJ2" s="239"/>
      <c r="JOK2" s="239"/>
      <c r="JOL2" s="239"/>
      <c r="JOM2" s="239"/>
      <c r="JON2" s="239"/>
      <c r="JOO2" s="239"/>
      <c r="JOP2" s="239"/>
      <c r="JOQ2" s="239"/>
      <c r="JOR2" s="239"/>
      <c r="JOS2" s="239"/>
      <c r="JOT2" s="239"/>
      <c r="JOU2" s="239"/>
      <c r="JOV2" s="239"/>
      <c r="JOW2" s="239"/>
      <c r="JOX2" s="239"/>
      <c r="JOY2" s="239"/>
      <c r="JOZ2" s="239"/>
      <c r="JPA2" s="239"/>
      <c r="JPB2" s="239"/>
      <c r="JPC2" s="239"/>
      <c r="JPD2" s="239"/>
      <c r="JPE2" s="239"/>
      <c r="JPF2" s="239"/>
      <c r="JPG2" s="239"/>
      <c r="JPH2" s="239"/>
      <c r="JPI2" s="239"/>
      <c r="JPJ2" s="239"/>
      <c r="JPK2" s="239"/>
      <c r="JPL2" s="239"/>
      <c r="JPM2" s="239"/>
      <c r="JPN2" s="239"/>
      <c r="JPO2" s="239"/>
      <c r="JPP2" s="239"/>
      <c r="JPQ2" s="239"/>
      <c r="JPR2" s="239"/>
      <c r="JPS2" s="239"/>
      <c r="JPT2" s="239"/>
      <c r="JPU2" s="239"/>
      <c r="JPV2" s="239"/>
      <c r="JPW2" s="239"/>
      <c r="JPX2" s="239"/>
      <c r="JPY2" s="239"/>
      <c r="JPZ2" s="239"/>
      <c r="JQA2" s="239"/>
      <c r="JQB2" s="239"/>
      <c r="JQC2" s="239"/>
      <c r="JQD2" s="239"/>
      <c r="JQE2" s="239"/>
      <c r="JQF2" s="239"/>
      <c r="JQG2" s="239"/>
      <c r="JQH2" s="239"/>
      <c r="JQI2" s="239"/>
      <c r="JQJ2" s="239"/>
      <c r="JQK2" s="239"/>
      <c r="JQL2" s="239"/>
      <c r="JQM2" s="239"/>
      <c r="JQN2" s="239"/>
      <c r="JQO2" s="239"/>
      <c r="JQP2" s="239"/>
      <c r="JQQ2" s="239"/>
      <c r="JQR2" s="239"/>
      <c r="JQS2" s="239"/>
      <c r="JQT2" s="239"/>
      <c r="JQU2" s="239"/>
      <c r="JQV2" s="239"/>
      <c r="JQW2" s="239"/>
      <c r="JQX2" s="239"/>
      <c r="JQY2" s="239"/>
      <c r="JQZ2" s="239"/>
      <c r="JRA2" s="239"/>
      <c r="JRB2" s="239"/>
      <c r="JRC2" s="239"/>
      <c r="JRD2" s="239"/>
      <c r="JRE2" s="239"/>
      <c r="JRF2" s="239"/>
      <c r="JRG2" s="239"/>
      <c r="JRH2" s="239"/>
      <c r="JRI2" s="239"/>
      <c r="JRJ2" s="239"/>
      <c r="JRK2" s="239"/>
      <c r="JRL2" s="239"/>
      <c r="JRM2" s="239"/>
      <c r="JRN2" s="239"/>
      <c r="JRO2" s="239"/>
      <c r="JRP2" s="239"/>
      <c r="JRQ2" s="239"/>
      <c r="JRR2" s="239"/>
      <c r="JRS2" s="239"/>
      <c r="JRT2" s="239"/>
      <c r="JRU2" s="239"/>
      <c r="JRV2" s="239"/>
      <c r="JRW2" s="239"/>
      <c r="JRX2" s="239"/>
      <c r="JRY2" s="239"/>
      <c r="JRZ2" s="239"/>
      <c r="JSA2" s="239"/>
      <c r="JSB2" s="239"/>
      <c r="JSC2" s="239"/>
      <c r="JSD2" s="239"/>
      <c r="JSE2" s="239"/>
      <c r="JSF2" s="239"/>
      <c r="JSG2" s="239"/>
      <c r="JSH2" s="239"/>
      <c r="JSI2" s="239"/>
      <c r="JSJ2" s="239"/>
      <c r="JSK2" s="239"/>
      <c r="JSL2" s="239"/>
      <c r="JSM2" s="239"/>
      <c r="JSN2" s="239"/>
      <c r="JSO2" s="239"/>
      <c r="JSP2" s="239"/>
      <c r="JSQ2" s="239"/>
      <c r="JSR2" s="239"/>
      <c r="JSS2" s="239"/>
      <c r="JST2" s="239"/>
      <c r="JSU2" s="239"/>
      <c r="JSV2" s="239"/>
      <c r="JSW2" s="239"/>
      <c r="JSX2" s="239"/>
      <c r="JSY2" s="239"/>
      <c r="JSZ2" s="239"/>
      <c r="JTA2" s="239"/>
      <c r="JTB2" s="239"/>
      <c r="JTC2" s="239"/>
      <c r="JTD2" s="239"/>
      <c r="JTE2" s="239"/>
      <c r="JTF2" s="239"/>
      <c r="JTG2" s="239"/>
      <c r="JTH2" s="239"/>
      <c r="JTI2" s="239"/>
      <c r="JTJ2" s="239"/>
      <c r="JTK2" s="239"/>
      <c r="JTL2" s="239"/>
      <c r="JTM2" s="239"/>
      <c r="JTN2" s="239"/>
      <c r="JTO2" s="239"/>
      <c r="JTP2" s="239"/>
      <c r="JTQ2" s="239"/>
      <c r="JTR2" s="239"/>
      <c r="JTS2" s="239"/>
      <c r="JTT2" s="239"/>
      <c r="JTU2" s="239"/>
      <c r="JTV2" s="239"/>
      <c r="JTW2" s="239"/>
      <c r="JTX2" s="239"/>
      <c r="JTY2" s="239"/>
      <c r="JTZ2" s="239"/>
      <c r="JUA2" s="239"/>
      <c r="JUB2" s="239"/>
      <c r="JUC2" s="239"/>
      <c r="JUD2" s="239"/>
      <c r="JUE2" s="239"/>
      <c r="JUF2" s="239"/>
      <c r="JUG2" s="239"/>
      <c r="JUH2" s="239"/>
      <c r="JUI2" s="239"/>
      <c r="JUJ2" s="239"/>
      <c r="JUK2" s="239"/>
      <c r="JUL2" s="239"/>
      <c r="JUM2" s="239"/>
      <c r="JUN2" s="239"/>
      <c r="JUO2" s="239"/>
      <c r="JUP2" s="239"/>
      <c r="JUQ2" s="239"/>
      <c r="JUR2" s="239"/>
      <c r="JUS2" s="239"/>
      <c r="JUT2" s="239"/>
      <c r="JUU2" s="239"/>
      <c r="JUV2" s="239"/>
      <c r="JUW2" s="239"/>
      <c r="JUX2" s="239"/>
      <c r="JUY2" s="239"/>
      <c r="JUZ2" s="239"/>
      <c r="JVA2" s="239"/>
      <c r="JVB2" s="239"/>
      <c r="JVC2" s="239"/>
      <c r="JVD2" s="239"/>
      <c r="JVE2" s="239"/>
      <c r="JVF2" s="239"/>
      <c r="JVG2" s="239"/>
      <c r="JVH2" s="239"/>
      <c r="JVI2" s="239"/>
      <c r="JVJ2" s="239"/>
      <c r="JVK2" s="239"/>
      <c r="JVL2" s="239"/>
      <c r="JVM2" s="239"/>
      <c r="JVN2" s="239"/>
      <c r="JVO2" s="239"/>
      <c r="JVP2" s="239"/>
      <c r="JVQ2" s="239"/>
      <c r="JVR2" s="239"/>
      <c r="JVS2" s="239"/>
      <c r="JVT2" s="239"/>
      <c r="JVU2" s="239"/>
      <c r="JVV2" s="239"/>
      <c r="JVW2" s="239"/>
      <c r="JVX2" s="239"/>
      <c r="JVY2" s="239"/>
      <c r="JVZ2" s="239"/>
      <c r="JWA2" s="239"/>
      <c r="JWB2" s="239"/>
      <c r="JWC2" s="239"/>
      <c r="JWD2" s="239"/>
      <c r="JWE2" s="239"/>
      <c r="JWF2" s="239"/>
      <c r="JWG2" s="239"/>
      <c r="JWH2" s="239"/>
      <c r="JWI2" s="239"/>
      <c r="JWJ2" s="239"/>
      <c r="JWK2" s="239"/>
      <c r="JWL2" s="239"/>
      <c r="JWM2" s="239"/>
      <c r="JWN2" s="239"/>
      <c r="JWO2" s="239"/>
      <c r="JWP2" s="239"/>
      <c r="JWQ2" s="239"/>
      <c r="JWR2" s="239"/>
      <c r="JWS2" s="239"/>
      <c r="JWT2" s="239"/>
      <c r="JWU2" s="239"/>
      <c r="JWV2" s="239"/>
      <c r="JWW2" s="239"/>
      <c r="JWX2" s="239"/>
      <c r="JWY2" s="239"/>
      <c r="JWZ2" s="239"/>
      <c r="JXA2" s="239"/>
      <c r="JXB2" s="239"/>
      <c r="JXC2" s="239"/>
      <c r="JXD2" s="239"/>
      <c r="JXE2" s="239"/>
      <c r="JXF2" s="239"/>
      <c r="JXG2" s="239"/>
      <c r="JXH2" s="239"/>
      <c r="JXI2" s="239"/>
      <c r="JXJ2" s="239"/>
      <c r="JXK2" s="239"/>
      <c r="JXL2" s="239"/>
      <c r="JXM2" s="239"/>
      <c r="JXN2" s="239"/>
      <c r="JXO2" s="239"/>
      <c r="JXP2" s="239"/>
      <c r="JXQ2" s="239"/>
      <c r="JXR2" s="239"/>
      <c r="JXS2" s="239"/>
      <c r="JXT2" s="239"/>
      <c r="JXU2" s="239"/>
      <c r="JXV2" s="239"/>
      <c r="JXW2" s="239"/>
      <c r="JXX2" s="239"/>
      <c r="JXY2" s="239"/>
      <c r="JXZ2" s="239"/>
      <c r="JYA2" s="239"/>
      <c r="JYB2" s="239"/>
      <c r="JYC2" s="239"/>
      <c r="JYD2" s="239"/>
      <c r="JYE2" s="239"/>
      <c r="JYF2" s="239"/>
      <c r="JYG2" s="239"/>
      <c r="JYH2" s="239"/>
      <c r="JYI2" s="239"/>
      <c r="JYJ2" s="239"/>
      <c r="JYK2" s="239"/>
      <c r="JYL2" s="239"/>
      <c r="JYM2" s="239"/>
      <c r="JYN2" s="239"/>
      <c r="JYO2" s="239"/>
      <c r="JYP2" s="239"/>
      <c r="JYQ2" s="239"/>
      <c r="JYR2" s="239"/>
      <c r="JYS2" s="239"/>
      <c r="JYT2" s="239"/>
      <c r="JYU2" s="239"/>
      <c r="JYV2" s="239"/>
      <c r="JYW2" s="239"/>
      <c r="JYX2" s="239"/>
      <c r="JYY2" s="239"/>
      <c r="JYZ2" s="239"/>
      <c r="JZA2" s="239"/>
      <c r="JZB2" s="239"/>
      <c r="JZC2" s="239"/>
      <c r="JZD2" s="239"/>
      <c r="JZE2" s="239"/>
      <c r="JZF2" s="239"/>
      <c r="JZG2" s="239"/>
      <c r="JZH2" s="239"/>
      <c r="JZI2" s="239"/>
      <c r="JZJ2" s="239"/>
      <c r="JZK2" s="239"/>
      <c r="JZL2" s="239"/>
      <c r="JZM2" s="239"/>
      <c r="JZN2" s="239"/>
      <c r="JZO2" s="239"/>
      <c r="JZP2" s="239"/>
      <c r="JZQ2" s="239"/>
      <c r="JZR2" s="239"/>
      <c r="JZS2" s="239"/>
      <c r="JZT2" s="239"/>
      <c r="JZU2" s="239"/>
      <c r="JZV2" s="239"/>
      <c r="JZW2" s="239"/>
      <c r="JZX2" s="239"/>
      <c r="JZY2" s="239"/>
      <c r="JZZ2" s="239"/>
      <c r="KAA2" s="239"/>
      <c r="KAB2" s="239"/>
      <c r="KAC2" s="239"/>
      <c r="KAD2" s="239"/>
      <c r="KAE2" s="239"/>
      <c r="KAF2" s="239"/>
      <c r="KAG2" s="239"/>
      <c r="KAH2" s="239"/>
      <c r="KAI2" s="239"/>
      <c r="KAJ2" s="239"/>
      <c r="KAK2" s="239"/>
      <c r="KAL2" s="239"/>
      <c r="KAM2" s="239"/>
      <c r="KAN2" s="239"/>
      <c r="KAO2" s="239"/>
      <c r="KAP2" s="239"/>
      <c r="KAQ2" s="239"/>
      <c r="KAR2" s="239"/>
      <c r="KAS2" s="239"/>
      <c r="KAT2" s="239"/>
      <c r="KAU2" s="239"/>
      <c r="KAV2" s="239"/>
      <c r="KAW2" s="239"/>
      <c r="KAX2" s="239"/>
      <c r="KAY2" s="239"/>
      <c r="KAZ2" s="239"/>
      <c r="KBA2" s="239"/>
      <c r="KBB2" s="239"/>
      <c r="KBC2" s="239"/>
      <c r="KBD2" s="239"/>
      <c r="KBE2" s="239"/>
      <c r="KBF2" s="239"/>
      <c r="KBG2" s="239"/>
      <c r="KBH2" s="239"/>
      <c r="KBI2" s="239"/>
      <c r="KBJ2" s="239"/>
      <c r="KBK2" s="239"/>
      <c r="KBL2" s="239"/>
      <c r="KBM2" s="239"/>
      <c r="KBN2" s="239"/>
      <c r="KBO2" s="239"/>
      <c r="KBP2" s="239"/>
      <c r="KBQ2" s="239"/>
      <c r="KBR2" s="239"/>
      <c r="KBS2" s="239"/>
      <c r="KBT2" s="239"/>
      <c r="KBU2" s="239"/>
      <c r="KBV2" s="239"/>
      <c r="KBW2" s="239"/>
      <c r="KBX2" s="239"/>
      <c r="KBY2" s="239"/>
      <c r="KBZ2" s="239"/>
      <c r="KCA2" s="239"/>
      <c r="KCB2" s="239"/>
      <c r="KCC2" s="239"/>
      <c r="KCD2" s="239"/>
      <c r="KCE2" s="239"/>
      <c r="KCF2" s="239"/>
      <c r="KCG2" s="239"/>
      <c r="KCH2" s="239"/>
      <c r="KCI2" s="239"/>
      <c r="KCJ2" s="239"/>
      <c r="KCK2" s="239"/>
      <c r="KCL2" s="239"/>
      <c r="KCM2" s="239"/>
      <c r="KCN2" s="239"/>
      <c r="KCO2" s="239"/>
      <c r="KCP2" s="239"/>
      <c r="KCQ2" s="239"/>
      <c r="KCR2" s="239"/>
      <c r="KCS2" s="239"/>
      <c r="KCT2" s="239"/>
      <c r="KCU2" s="239"/>
      <c r="KCV2" s="239"/>
      <c r="KCW2" s="239"/>
      <c r="KCX2" s="239"/>
      <c r="KCY2" s="239"/>
      <c r="KCZ2" s="239"/>
      <c r="KDA2" s="239"/>
      <c r="KDB2" s="239"/>
      <c r="KDC2" s="239"/>
      <c r="KDD2" s="239"/>
      <c r="KDE2" s="239"/>
      <c r="KDF2" s="239"/>
      <c r="KDG2" s="239"/>
      <c r="KDH2" s="239"/>
      <c r="KDI2" s="239"/>
      <c r="KDJ2" s="239"/>
      <c r="KDK2" s="239"/>
      <c r="KDL2" s="239"/>
      <c r="KDM2" s="239"/>
      <c r="KDN2" s="239"/>
      <c r="KDO2" s="239"/>
      <c r="KDP2" s="239"/>
      <c r="KDQ2" s="239"/>
      <c r="KDR2" s="239"/>
      <c r="KDS2" s="239"/>
      <c r="KDT2" s="239"/>
      <c r="KDU2" s="239"/>
      <c r="KDV2" s="239"/>
      <c r="KDW2" s="239"/>
      <c r="KDX2" s="239"/>
      <c r="KDY2" s="239"/>
      <c r="KDZ2" s="239"/>
      <c r="KEA2" s="239"/>
      <c r="KEB2" s="239"/>
      <c r="KEC2" s="239"/>
      <c r="KED2" s="239"/>
      <c r="KEE2" s="239"/>
      <c r="KEF2" s="239"/>
      <c r="KEG2" s="239"/>
      <c r="KEH2" s="239"/>
      <c r="KEI2" s="239"/>
      <c r="KEJ2" s="239"/>
      <c r="KEK2" s="239"/>
      <c r="KEL2" s="239"/>
      <c r="KEM2" s="239"/>
      <c r="KEN2" s="239"/>
      <c r="KEO2" s="239"/>
      <c r="KEP2" s="239"/>
      <c r="KEQ2" s="239"/>
      <c r="KER2" s="239"/>
      <c r="KES2" s="239"/>
      <c r="KET2" s="239"/>
      <c r="KEU2" s="239"/>
      <c r="KEV2" s="239"/>
      <c r="KEW2" s="239"/>
      <c r="KEX2" s="239"/>
      <c r="KEY2" s="239"/>
      <c r="KEZ2" s="239"/>
      <c r="KFA2" s="239"/>
      <c r="KFB2" s="239"/>
      <c r="KFC2" s="239"/>
      <c r="KFD2" s="239"/>
      <c r="KFE2" s="239"/>
      <c r="KFF2" s="239"/>
      <c r="KFG2" s="239"/>
      <c r="KFH2" s="239"/>
      <c r="KFI2" s="239"/>
      <c r="KFJ2" s="239"/>
      <c r="KFK2" s="239"/>
      <c r="KFL2" s="239"/>
      <c r="KFM2" s="239"/>
      <c r="KFN2" s="239"/>
      <c r="KFO2" s="239"/>
      <c r="KFP2" s="239"/>
      <c r="KFQ2" s="239"/>
      <c r="KFR2" s="239"/>
      <c r="KFS2" s="239"/>
      <c r="KFT2" s="239"/>
      <c r="KFU2" s="239"/>
      <c r="KFV2" s="239"/>
      <c r="KFW2" s="239"/>
      <c r="KFX2" s="239"/>
      <c r="KFY2" s="239"/>
      <c r="KFZ2" s="239"/>
      <c r="KGA2" s="239"/>
      <c r="KGB2" s="239"/>
      <c r="KGC2" s="239"/>
      <c r="KGD2" s="239"/>
      <c r="KGE2" s="239"/>
      <c r="KGF2" s="239"/>
      <c r="KGG2" s="239"/>
      <c r="KGH2" s="239"/>
      <c r="KGI2" s="239"/>
      <c r="KGJ2" s="239"/>
      <c r="KGK2" s="239"/>
      <c r="KGL2" s="239"/>
      <c r="KGM2" s="239"/>
      <c r="KGN2" s="239"/>
      <c r="KGO2" s="239"/>
      <c r="KGP2" s="239"/>
      <c r="KGQ2" s="239"/>
      <c r="KGR2" s="239"/>
      <c r="KGS2" s="239"/>
      <c r="KGT2" s="239"/>
      <c r="KGU2" s="239"/>
      <c r="KGV2" s="239"/>
      <c r="KGW2" s="239"/>
      <c r="KGX2" s="239"/>
      <c r="KGY2" s="239"/>
      <c r="KGZ2" s="239"/>
      <c r="KHA2" s="239"/>
      <c r="KHB2" s="239"/>
      <c r="KHC2" s="239"/>
      <c r="KHD2" s="239"/>
      <c r="KHE2" s="239"/>
      <c r="KHF2" s="239"/>
      <c r="KHG2" s="239"/>
      <c r="KHH2" s="239"/>
      <c r="KHI2" s="239"/>
      <c r="KHJ2" s="239"/>
      <c r="KHK2" s="239"/>
      <c r="KHL2" s="239"/>
      <c r="KHM2" s="239"/>
      <c r="KHN2" s="239"/>
      <c r="KHO2" s="239"/>
      <c r="KHP2" s="239"/>
      <c r="KHQ2" s="239"/>
      <c r="KHR2" s="239"/>
      <c r="KHS2" s="239"/>
      <c r="KHT2" s="239"/>
      <c r="KHU2" s="239"/>
      <c r="KHV2" s="239"/>
      <c r="KHW2" s="239"/>
      <c r="KHX2" s="239"/>
      <c r="KHY2" s="239"/>
      <c r="KHZ2" s="239"/>
      <c r="KIA2" s="239"/>
      <c r="KIB2" s="239"/>
      <c r="KIC2" s="239"/>
      <c r="KID2" s="239"/>
      <c r="KIE2" s="239"/>
      <c r="KIF2" s="239"/>
      <c r="KIG2" s="239"/>
      <c r="KIH2" s="239"/>
      <c r="KII2" s="239"/>
      <c r="KIJ2" s="239"/>
      <c r="KIK2" s="239"/>
      <c r="KIL2" s="239"/>
      <c r="KIM2" s="239"/>
      <c r="KIN2" s="239"/>
      <c r="KIO2" s="239"/>
      <c r="KIP2" s="239"/>
      <c r="KIQ2" s="239"/>
      <c r="KIR2" s="239"/>
      <c r="KIS2" s="239"/>
      <c r="KIT2" s="239"/>
      <c r="KIU2" s="239"/>
      <c r="KIV2" s="239"/>
      <c r="KIW2" s="239"/>
      <c r="KIX2" s="239"/>
      <c r="KIY2" s="239"/>
      <c r="KIZ2" s="239"/>
      <c r="KJA2" s="239"/>
      <c r="KJB2" s="239"/>
      <c r="KJC2" s="239"/>
      <c r="KJD2" s="239"/>
      <c r="KJE2" s="239"/>
      <c r="KJF2" s="239"/>
      <c r="KJG2" s="239"/>
      <c r="KJH2" s="239"/>
      <c r="KJI2" s="239"/>
      <c r="KJJ2" s="239"/>
      <c r="KJK2" s="239"/>
      <c r="KJL2" s="239"/>
      <c r="KJM2" s="239"/>
      <c r="KJN2" s="239"/>
      <c r="KJO2" s="239"/>
      <c r="KJP2" s="239"/>
      <c r="KJQ2" s="239"/>
      <c r="KJR2" s="239"/>
      <c r="KJS2" s="239"/>
      <c r="KJT2" s="239"/>
      <c r="KJU2" s="239"/>
      <c r="KJV2" s="239"/>
      <c r="KJW2" s="239"/>
      <c r="KJX2" s="239"/>
      <c r="KJY2" s="239"/>
      <c r="KJZ2" s="239"/>
      <c r="KKA2" s="239"/>
      <c r="KKB2" s="239"/>
      <c r="KKC2" s="239"/>
      <c r="KKD2" s="239"/>
      <c r="KKE2" s="239"/>
      <c r="KKF2" s="239"/>
      <c r="KKG2" s="239"/>
      <c r="KKH2" s="239"/>
      <c r="KKI2" s="239"/>
      <c r="KKJ2" s="239"/>
      <c r="KKK2" s="239"/>
      <c r="KKL2" s="239"/>
      <c r="KKM2" s="239"/>
      <c r="KKN2" s="239"/>
      <c r="KKO2" s="239"/>
      <c r="KKP2" s="239"/>
      <c r="KKQ2" s="239"/>
      <c r="KKR2" s="239"/>
      <c r="KKS2" s="239"/>
      <c r="KKT2" s="239"/>
      <c r="KKU2" s="239"/>
      <c r="KKV2" s="239"/>
      <c r="KKW2" s="239"/>
      <c r="KKX2" s="239"/>
      <c r="KKY2" s="239"/>
      <c r="KKZ2" s="239"/>
      <c r="KLA2" s="239"/>
      <c r="KLB2" s="239"/>
      <c r="KLC2" s="239"/>
      <c r="KLD2" s="239"/>
      <c r="KLE2" s="239"/>
      <c r="KLF2" s="239"/>
      <c r="KLG2" s="239"/>
      <c r="KLH2" s="239"/>
      <c r="KLI2" s="239"/>
      <c r="KLJ2" s="239"/>
      <c r="KLK2" s="239"/>
      <c r="KLL2" s="239"/>
      <c r="KLM2" s="239"/>
      <c r="KLN2" s="239"/>
      <c r="KLO2" s="239"/>
      <c r="KLP2" s="239"/>
      <c r="KLQ2" s="239"/>
      <c r="KLR2" s="239"/>
      <c r="KLS2" s="239"/>
      <c r="KLT2" s="239"/>
      <c r="KLU2" s="239"/>
      <c r="KLV2" s="239"/>
      <c r="KLW2" s="239"/>
      <c r="KLX2" s="239"/>
      <c r="KLY2" s="239"/>
      <c r="KLZ2" s="239"/>
      <c r="KMA2" s="239"/>
      <c r="KMB2" s="239"/>
      <c r="KMC2" s="239"/>
      <c r="KMD2" s="239"/>
      <c r="KME2" s="239"/>
      <c r="KMF2" s="239"/>
      <c r="KMG2" s="239"/>
      <c r="KMH2" s="239"/>
      <c r="KMI2" s="239"/>
      <c r="KMJ2" s="239"/>
      <c r="KMK2" s="239"/>
      <c r="KML2" s="239"/>
      <c r="KMM2" s="239"/>
      <c r="KMN2" s="239"/>
      <c r="KMO2" s="239"/>
      <c r="KMP2" s="239"/>
      <c r="KMQ2" s="239"/>
      <c r="KMR2" s="239"/>
      <c r="KMS2" s="239"/>
      <c r="KMT2" s="239"/>
      <c r="KMU2" s="239"/>
      <c r="KMV2" s="239"/>
      <c r="KMW2" s="239"/>
      <c r="KMX2" s="239"/>
      <c r="KMY2" s="239"/>
      <c r="KMZ2" s="239"/>
      <c r="KNA2" s="239"/>
      <c r="KNB2" s="239"/>
      <c r="KNC2" s="239"/>
      <c r="KND2" s="239"/>
      <c r="KNE2" s="239"/>
      <c r="KNF2" s="239"/>
      <c r="KNG2" s="239"/>
      <c r="KNH2" s="239"/>
      <c r="KNI2" s="239"/>
      <c r="KNJ2" s="239"/>
      <c r="KNK2" s="239"/>
      <c r="KNL2" s="239"/>
      <c r="KNM2" s="239"/>
      <c r="KNN2" s="239"/>
      <c r="KNO2" s="239"/>
      <c r="KNP2" s="239"/>
      <c r="KNQ2" s="239"/>
      <c r="KNR2" s="239"/>
      <c r="KNS2" s="239"/>
      <c r="KNT2" s="239"/>
      <c r="KNU2" s="239"/>
      <c r="KNV2" s="239"/>
      <c r="KNW2" s="239"/>
      <c r="KNX2" s="239"/>
      <c r="KNY2" s="239"/>
      <c r="KNZ2" s="239"/>
      <c r="KOA2" s="239"/>
      <c r="KOB2" s="239"/>
      <c r="KOC2" s="239"/>
      <c r="KOD2" s="239"/>
      <c r="KOE2" s="239"/>
      <c r="KOF2" s="239"/>
      <c r="KOG2" s="239"/>
      <c r="KOH2" s="239"/>
      <c r="KOI2" s="239"/>
      <c r="KOJ2" s="239"/>
      <c r="KOK2" s="239"/>
      <c r="KOL2" s="239"/>
      <c r="KOM2" s="239"/>
      <c r="KON2" s="239"/>
      <c r="KOO2" s="239"/>
      <c r="KOP2" s="239"/>
      <c r="KOQ2" s="239"/>
      <c r="KOR2" s="239"/>
      <c r="KOS2" s="239"/>
      <c r="KOT2" s="239"/>
      <c r="KOU2" s="239"/>
      <c r="KOV2" s="239"/>
      <c r="KOW2" s="239"/>
      <c r="KOX2" s="239"/>
      <c r="KOY2" s="239"/>
      <c r="KOZ2" s="239"/>
      <c r="KPA2" s="239"/>
      <c r="KPB2" s="239"/>
      <c r="KPC2" s="239"/>
      <c r="KPD2" s="239"/>
      <c r="KPE2" s="239"/>
      <c r="KPF2" s="239"/>
      <c r="KPG2" s="239"/>
      <c r="KPH2" s="239"/>
      <c r="KPI2" s="239"/>
      <c r="KPJ2" s="239"/>
      <c r="KPK2" s="239"/>
      <c r="KPL2" s="239"/>
      <c r="KPM2" s="239"/>
      <c r="KPN2" s="239"/>
      <c r="KPO2" s="239"/>
      <c r="KPP2" s="239"/>
      <c r="KPQ2" s="239"/>
      <c r="KPR2" s="239"/>
      <c r="KPS2" s="239"/>
      <c r="KPT2" s="239"/>
      <c r="KPU2" s="239"/>
      <c r="KPV2" s="239"/>
      <c r="KPW2" s="239"/>
      <c r="KPX2" s="239"/>
      <c r="KPY2" s="239"/>
      <c r="KPZ2" s="239"/>
      <c r="KQA2" s="239"/>
      <c r="KQB2" s="239"/>
      <c r="KQC2" s="239"/>
      <c r="KQD2" s="239"/>
      <c r="KQE2" s="239"/>
      <c r="KQF2" s="239"/>
      <c r="KQG2" s="239"/>
      <c r="KQH2" s="239"/>
      <c r="KQI2" s="239"/>
      <c r="KQJ2" s="239"/>
      <c r="KQK2" s="239"/>
      <c r="KQL2" s="239"/>
      <c r="KQM2" s="239"/>
      <c r="KQN2" s="239"/>
      <c r="KQO2" s="239"/>
      <c r="KQP2" s="239"/>
      <c r="KQQ2" s="239"/>
      <c r="KQR2" s="239"/>
      <c r="KQS2" s="239"/>
      <c r="KQT2" s="239"/>
      <c r="KQU2" s="239"/>
      <c r="KQV2" s="239"/>
      <c r="KQW2" s="239"/>
      <c r="KQX2" s="239"/>
      <c r="KQY2" s="239"/>
      <c r="KQZ2" s="239"/>
      <c r="KRA2" s="239"/>
      <c r="KRB2" s="239"/>
      <c r="KRC2" s="239"/>
      <c r="KRD2" s="239"/>
      <c r="KRE2" s="239"/>
      <c r="KRF2" s="239"/>
      <c r="KRG2" s="239"/>
      <c r="KRH2" s="239"/>
      <c r="KRI2" s="239"/>
      <c r="KRJ2" s="239"/>
      <c r="KRK2" s="239"/>
      <c r="KRL2" s="239"/>
      <c r="KRM2" s="239"/>
      <c r="KRN2" s="239"/>
      <c r="KRO2" s="239"/>
      <c r="KRP2" s="239"/>
      <c r="KRQ2" s="239"/>
      <c r="KRR2" s="239"/>
      <c r="KRS2" s="239"/>
      <c r="KRT2" s="239"/>
      <c r="KRU2" s="239"/>
      <c r="KRV2" s="239"/>
      <c r="KRW2" s="239"/>
      <c r="KRX2" s="239"/>
      <c r="KRY2" s="239"/>
      <c r="KRZ2" s="239"/>
      <c r="KSA2" s="239"/>
      <c r="KSB2" s="239"/>
      <c r="KSC2" s="239"/>
      <c r="KSD2" s="239"/>
      <c r="KSE2" s="239"/>
      <c r="KSF2" s="239"/>
      <c r="KSG2" s="239"/>
      <c r="KSH2" s="239"/>
      <c r="KSI2" s="239"/>
      <c r="KSJ2" s="239"/>
      <c r="KSK2" s="239"/>
      <c r="KSL2" s="239"/>
      <c r="KSM2" s="239"/>
      <c r="KSN2" s="239"/>
      <c r="KSO2" s="239"/>
      <c r="KSP2" s="239"/>
      <c r="KSQ2" s="239"/>
      <c r="KSR2" s="239"/>
      <c r="KSS2" s="239"/>
      <c r="KST2" s="239"/>
      <c r="KSU2" s="239"/>
      <c r="KSV2" s="239"/>
      <c r="KSW2" s="239"/>
      <c r="KSX2" s="239"/>
      <c r="KSY2" s="239"/>
      <c r="KSZ2" s="239"/>
      <c r="KTA2" s="239"/>
      <c r="KTB2" s="239"/>
      <c r="KTC2" s="239"/>
      <c r="KTD2" s="239"/>
      <c r="KTE2" s="239"/>
      <c r="KTF2" s="239"/>
      <c r="KTG2" s="239"/>
      <c r="KTH2" s="239"/>
      <c r="KTI2" s="239"/>
      <c r="KTJ2" s="239"/>
      <c r="KTK2" s="239"/>
      <c r="KTL2" s="239"/>
      <c r="KTM2" s="239"/>
      <c r="KTN2" s="239"/>
      <c r="KTO2" s="239"/>
      <c r="KTP2" s="239"/>
      <c r="KTQ2" s="239"/>
      <c r="KTR2" s="239"/>
      <c r="KTS2" s="239"/>
      <c r="KTT2" s="239"/>
      <c r="KTU2" s="239"/>
      <c r="KTV2" s="239"/>
      <c r="KTW2" s="239"/>
      <c r="KTX2" s="239"/>
      <c r="KTY2" s="239"/>
      <c r="KTZ2" s="239"/>
      <c r="KUA2" s="239"/>
      <c r="KUB2" s="239"/>
      <c r="KUC2" s="239"/>
      <c r="KUD2" s="239"/>
      <c r="KUE2" s="239"/>
      <c r="KUF2" s="239"/>
      <c r="KUG2" s="239"/>
      <c r="KUH2" s="239"/>
      <c r="KUI2" s="239"/>
      <c r="KUJ2" s="239"/>
      <c r="KUK2" s="239"/>
      <c r="KUL2" s="239"/>
      <c r="KUM2" s="239"/>
      <c r="KUN2" s="239"/>
      <c r="KUO2" s="239"/>
      <c r="KUP2" s="239"/>
      <c r="KUQ2" s="239"/>
      <c r="KUR2" s="239"/>
      <c r="KUS2" s="239"/>
      <c r="KUT2" s="239"/>
      <c r="KUU2" s="239"/>
      <c r="KUV2" s="239"/>
      <c r="KUW2" s="239"/>
      <c r="KUX2" s="239"/>
      <c r="KUY2" s="239"/>
      <c r="KUZ2" s="239"/>
      <c r="KVA2" s="239"/>
      <c r="KVB2" s="239"/>
      <c r="KVC2" s="239"/>
      <c r="KVD2" s="239"/>
      <c r="KVE2" s="239"/>
      <c r="KVF2" s="239"/>
      <c r="KVG2" s="239"/>
      <c r="KVH2" s="239"/>
      <c r="KVI2" s="239"/>
      <c r="KVJ2" s="239"/>
      <c r="KVK2" s="239"/>
      <c r="KVL2" s="239"/>
      <c r="KVM2" s="239"/>
      <c r="KVN2" s="239"/>
      <c r="KVO2" s="239"/>
      <c r="KVP2" s="239"/>
      <c r="KVQ2" s="239"/>
      <c r="KVR2" s="239"/>
      <c r="KVS2" s="239"/>
      <c r="KVT2" s="239"/>
      <c r="KVU2" s="239"/>
      <c r="KVV2" s="239"/>
      <c r="KVW2" s="239"/>
      <c r="KVX2" s="239"/>
      <c r="KVY2" s="239"/>
      <c r="KVZ2" s="239"/>
      <c r="KWA2" s="239"/>
      <c r="KWB2" s="239"/>
      <c r="KWC2" s="239"/>
      <c r="KWD2" s="239"/>
      <c r="KWE2" s="239"/>
      <c r="KWF2" s="239"/>
      <c r="KWG2" s="239"/>
      <c r="KWH2" s="239"/>
      <c r="KWI2" s="239"/>
      <c r="KWJ2" s="239"/>
      <c r="KWK2" s="239"/>
      <c r="KWL2" s="239"/>
      <c r="KWM2" s="239"/>
      <c r="KWN2" s="239"/>
      <c r="KWO2" s="239"/>
      <c r="KWP2" s="239"/>
      <c r="KWQ2" s="239"/>
      <c r="KWR2" s="239"/>
      <c r="KWS2" s="239"/>
      <c r="KWT2" s="239"/>
      <c r="KWU2" s="239"/>
      <c r="KWV2" s="239"/>
      <c r="KWW2" s="239"/>
      <c r="KWX2" s="239"/>
      <c r="KWY2" s="239"/>
      <c r="KWZ2" s="239"/>
      <c r="KXA2" s="239"/>
      <c r="KXB2" s="239"/>
      <c r="KXC2" s="239"/>
      <c r="KXD2" s="239"/>
      <c r="KXE2" s="239"/>
      <c r="KXF2" s="239"/>
      <c r="KXG2" s="239"/>
      <c r="KXH2" s="239"/>
      <c r="KXI2" s="239"/>
      <c r="KXJ2" s="239"/>
      <c r="KXK2" s="239"/>
      <c r="KXL2" s="239"/>
      <c r="KXM2" s="239"/>
      <c r="KXN2" s="239"/>
      <c r="KXO2" s="239"/>
      <c r="KXP2" s="239"/>
      <c r="KXQ2" s="239"/>
      <c r="KXR2" s="239"/>
      <c r="KXS2" s="239"/>
      <c r="KXT2" s="239"/>
      <c r="KXU2" s="239"/>
      <c r="KXV2" s="239"/>
      <c r="KXW2" s="239"/>
      <c r="KXX2" s="239"/>
      <c r="KXY2" s="239"/>
      <c r="KXZ2" s="239"/>
      <c r="KYA2" s="239"/>
      <c r="KYB2" s="239"/>
      <c r="KYC2" s="239"/>
      <c r="KYD2" s="239"/>
      <c r="KYE2" s="239"/>
      <c r="KYF2" s="239"/>
      <c r="KYG2" s="239"/>
      <c r="KYH2" s="239"/>
      <c r="KYI2" s="239"/>
      <c r="KYJ2" s="239"/>
      <c r="KYK2" s="239"/>
      <c r="KYL2" s="239"/>
      <c r="KYM2" s="239"/>
      <c r="KYN2" s="239"/>
      <c r="KYO2" s="239"/>
      <c r="KYP2" s="239"/>
      <c r="KYQ2" s="239"/>
      <c r="KYR2" s="239"/>
      <c r="KYS2" s="239"/>
      <c r="KYT2" s="239"/>
      <c r="KYU2" s="239"/>
      <c r="KYV2" s="239"/>
      <c r="KYW2" s="239"/>
      <c r="KYX2" s="239"/>
      <c r="KYY2" s="239"/>
      <c r="KYZ2" s="239"/>
      <c r="KZA2" s="239"/>
      <c r="KZB2" s="239"/>
      <c r="KZC2" s="239"/>
      <c r="KZD2" s="239"/>
      <c r="KZE2" s="239"/>
      <c r="KZF2" s="239"/>
      <c r="KZG2" s="239"/>
      <c r="KZH2" s="239"/>
      <c r="KZI2" s="239"/>
      <c r="KZJ2" s="239"/>
      <c r="KZK2" s="239"/>
      <c r="KZL2" s="239"/>
      <c r="KZM2" s="239"/>
      <c r="KZN2" s="239"/>
      <c r="KZO2" s="239"/>
      <c r="KZP2" s="239"/>
      <c r="KZQ2" s="239"/>
      <c r="KZR2" s="239"/>
      <c r="KZS2" s="239"/>
      <c r="KZT2" s="239"/>
      <c r="KZU2" s="239"/>
      <c r="KZV2" s="239"/>
      <c r="KZW2" s="239"/>
      <c r="KZX2" s="239"/>
      <c r="KZY2" s="239"/>
      <c r="KZZ2" s="239"/>
      <c r="LAA2" s="239"/>
      <c r="LAB2" s="239"/>
      <c r="LAC2" s="239"/>
      <c r="LAD2" s="239"/>
      <c r="LAE2" s="239"/>
      <c r="LAF2" s="239"/>
      <c r="LAG2" s="239"/>
      <c r="LAH2" s="239"/>
      <c r="LAI2" s="239"/>
      <c r="LAJ2" s="239"/>
      <c r="LAK2" s="239"/>
      <c r="LAL2" s="239"/>
      <c r="LAM2" s="239"/>
      <c r="LAN2" s="239"/>
      <c r="LAO2" s="239"/>
      <c r="LAP2" s="239"/>
      <c r="LAQ2" s="239"/>
      <c r="LAR2" s="239"/>
      <c r="LAS2" s="239"/>
      <c r="LAT2" s="239"/>
      <c r="LAU2" s="239"/>
      <c r="LAV2" s="239"/>
      <c r="LAW2" s="239"/>
      <c r="LAX2" s="239"/>
      <c r="LAY2" s="239"/>
      <c r="LAZ2" s="239"/>
      <c r="LBA2" s="239"/>
      <c r="LBB2" s="239"/>
      <c r="LBC2" s="239"/>
      <c r="LBD2" s="239"/>
      <c r="LBE2" s="239"/>
      <c r="LBF2" s="239"/>
      <c r="LBG2" s="239"/>
      <c r="LBH2" s="239"/>
      <c r="LBI2" s="239"/>
      <c r="LBJ2" s="239"/>
      <c r="LBK2" s="239"/>
      <c r="LBL2" s="239"/>
      <c r="LBM2" s="239"/>
      <c r="LBN2" s="239"/>
      <c r="LBO2" s="239"/>
      <c r="LBP2" s="239"/>
      <c r="LBQ2" s="239"/>
      <c r="LBR2" s="239"/>
      <c r="LBS2" s="239"/>
      <c r="LBT2" s="239"/>
      <c r="LBU2" s="239"/>
      <c r="LBV2" s="239"/>
      <c r="LBW2" s="239"/>
      <c r="LBX2" s="239"/>
      <c r="LBY2" s="239"/>
      <c r="LBZ2" s="239"/>
      <c r="LCA2" s="239"/>
      <c r="LCB2" s="239"/>
      <c r="LCC2" s="239"/>
      <c r="LCD2" s="239"/>
      <c r="LCE2" s="239"/>
      <c r="LCF2" s="239"/>
      <c r="LCG2" s="239"/>
      <c r="LCH2" s="239"/>
      <c r="LCI2" s="239"/>
      <c r="LCJ2" s="239"/>
      <c r="LCK2" s="239"/>
      <c r="LCL2" s="239"/>
      <c r="LCM2" s="239"/>
      <c r="LCN2" s="239"/>
      <c r="LCO2" s="239"/>
      <c r="LCP2" s="239"/>
      <c r="LCQ2" s="239"/>
      <c r="LCR2" s="239"/>
      <c r="LCS2" s="239"/>
      <c r="LCT2" s="239"/>
      <c r="LCU2" s="239"/>
      <c r="LCV2" s="239"/>
      <c r="LCW2" s="239"/>
      <c r="LCX2" s="239"/>
      <c r="LCY2" s="239"/>
      <c r="LCZ2" s="239"/>
      <c r="LDA2" s="239"/>
      <c r="LDB2" s="239"/>
      <c r="LDC2" s="239"/>
      <c r="LDD2" s="239"/>
      <c r="LDE2" s="239"/>
      <c r="LDF2" s="239"/>
      <c r="LDG2" s="239"/>
      <c r="LDH2" s="239"/>
      <c r="LDI2" s="239"/>
      <c r="LDJ2" s="239"/>
      <c r="LDK2" s="239"/>
      <c r="LDL2" s="239"/>
      <c r="LDM2" s="239"/>
      <c r="LDN2" s="239"/>
      <c r="LDO2" s="239"/>
      <c r="LDP2" s="239"/>
      <c r="LDQ2" s="239"/>
      <c r="LDR2" s="239"/>
      <c r="LDS2" s="239"/>
      <c r="LDT2" s="239"/>
      <c r="LDU2" s="239"/>
      <c r="LDV2" s="239"/>
      <c r="LDW2" s="239"/>
      <c r="LDX2" s="239"/>
      <c r="LDY2" s="239"/>
      <c r="LDZ2" s="239"/>
      <c r="LEA2" s="239"/>
      <c r="LEB2" s="239"/>
      <c r="LEC2" s="239"/>
      <c r="LED2" s="239"/>
      <c r="LEE2" s="239"/>
      <c r="LEF2" s="239"/>
      <c r="LEG2" s="239"/>
      <c r="LEH2" s="239"/>
      <c r="LEI2" s="239"/>
      <c r="LEJ2" s="239"/>
      <c r="LEK2" s="239"/>
      <c r="LEL2" s="239"/>
      <c r="LEM2" s="239"/>
      <c r="LEN2" s="239"/>
      <c r="LEO2" s="239"/>
      <c r="LEP2" s="239"/>
      <c r="LEQ2" s="239"/>
      <c r="LER2" s="239"/>
      <c r="LES2" s="239"/>
      <c r="LET2" s="239"/>
      <c r="LEU2" s="239"/>
      <c r="LEV2" s="239"/>
      <c r="LEW2" s="239"/>
      <c r="LEX2" s="239"/>
      <c r="LEY2" s="239"/>
      <c r="LEZ2" s="239"/>
      <c r="LFA2" s="239"/>
      <c r="LFB2" s="239"/>
      <c r="LFC2" s="239"/>
      <c r="LFD2" s="239"/>
      <c r="LFE2" s="239"/>
      <c r="LFF2" s="239"/>
      <c r="LFG2" s="239"/>
      <c r="LFH2" s="239"/>
      <c r="LFI2" s="239"/>
      <c r="LFJ2" s="239"/>
      <c r="LFK2" s="239"/>
      <c r="LFL2" s="239"/>
      <c r="LFM2" s="239"/>
      <c r="LFN2" s="239"/>
      <c r="LFO2" s="239"/>
      <c r="LFP2" s="239"/>
      <c r="LFQ2" s="239"/>
      <c r="LFR2" s="239"/>
      <c r="LFS2" s="239"/>
      <c r="LFT2" s="239"/>
      <c r="LFU2" s="239"/>
      <c r="LFV2" s="239"/>
      <c r="LFW2" s="239"/>
      <c r="LFX2" s="239"/>
      <c r="LFY2" s="239"/>
      <c r="LFZ2" s="239"/>
      <c r="LGA2" s="239"/>
      <c r="LGB2" s="239"/>
      <c r="LGC2" s="239"/>
      <c r="LGD2" s="239"/>
      <c r="LGE2" s="239"/>
      <c r="LGF2" s="239"/>
      <c r="LGG2" s="239"/>
      <c r="LGH2" s="239"/>
      <c r="LGI2" s="239"/>
      <c r="LGJ2" s="239"/>
      <c r="LGK2" s="239"/>
      <c r="LGL2" s="239"/>
      <c r="LGM2" s="239"/>
      <c r="LGN2" s="239"/>
      <c r="LGO2" s="239"/>
      <c r="LGP2" s="239"/>
      <c r="LGQ2" s="239"/>
      <c r="LGR2" s="239"/>
      <c r="LGS2" s="239"/>
      <c r="LGT2" s="239"/>
      <c r="LGU2" s="239"/>
      <c r="LGV2" s="239"/>
      <c r="LGW2" s="239"/>
      <c r="LGX2" s="239"/>
      <c r="LGY2" s="239"/>
      <c r="LGZ2" s="239"/>
      <c r="LHA2" s="239"/>
      <c r="LHB2" s="239"/>
      <c r="LHC2" s="239"/>
      <c r="LHD2" s="239"/>
      <c r="LHE2" s="239"/>
      <c r="LHF2" s="239"/>
      <c r="LHG2" s="239"/>
      <c r="LHH2" s="239"/>
      <c r="LHI2" s="239"/>
      <c r="LHJ2" s="239"/>
      <c r="LHK2" s="239"/>
      <c r="LHL2" s="239"/>
      <c r="LHM2" s="239"/>
      <c r="LHN2" s="239"/>
      <c r="LHO2" s="239"/>
      <c r="LHP2" s="239"/>
      <c r="LHQ2" s="239"/>
      <c r="LHR2" s="239"/>
      <c r="LHS2" s="239"/>
      <c r="LHT2" s="239"/>
      <c r="LHU2" s="239"/>
      <c r="LHV2" s="239"/>
      <c r="LHW2" s="239"/>
      <c r="LHX2" s="239"/>
      <c r="LHY2" s="239"/>
      <c r="LHZ2" s="239"/>
      <c r="LIA2" s="239"/>
      <c r="LIB2" s="239"/>
      <c r="LIC2" s="239"/>
      <c r="LID2" s="239"/>
      <c r="LIE2" s="239"/>
      <c r="LIF2" s="239"/>
      <c r="LIG2" s="239"/>
      <c r="LIH2" s="239"/>
      <c r="LII2" s="239"/>
      <c r="LIJ2" s="239"/>
      <c r="LIK2" s="239"/>
      <c r="LIL2" s="239"/>
      <c r="LIM2" s="239"/>
      <c r="LIN2" s="239"/>
      <c r="LIO2" s="239"/>
      <c r="LIP2" s="239"/>
      <c r="LIQ2" s="239"/>
      <c r="LIR2" s="239"/>
      <c r="LIS2" s="239"/>
      <c r="LIT2" s="239"/>
      <c r="LIU2" s="239"/>
      <c r="LIV2" s="239"/>
      <c r="LIW2" s="239"/>
      <c r="LIX2" s="239"/>
      <c r="LIY2" s="239"/>
      <c r="LIZ2" s="239"/>
      <c r="LJA2" s="239"/>
      <c r="LJB2" s="239"/>
      <c r="LJC2" s="239"/>
      <c r="LJD2" s="239"/>
      <c r="LJE2" s="239"/>
      <c r="LJF2" s="239"/>
      <c r="LJG2" s="239"/>
      <c r="LJH2" s="239"/>
      <c r="LJI2" s="239"/>
      <c r="LJJ2" s="239"/>
      <c r="LJK2" s="239"/>
      <c r="LJL2" s="239"/>
      <c r="LJM2" s="239"/>
      <c r="LJN2" s="239"/>
      <c r="LJO2" s="239"/>
      <c r="LJP2" s="239"/>
      <c r="LJQ2" s="239"/>
      <c r="LJR2" s="239"/>
      <c r="LJS2" s="239"/>
      <c r="LJT2" s="239"/>
      <c r="LJU2" s="239"/>
      <c r="LJV2" s="239"/>
      <c r="LJW2" s="239"/>
      <c r="LJX2" s="239"/>
      <c r="LJY2" s="239"/>
      <c r="LJZ2" s="239"/>
      <c r="LKA2" s="239"/>
      <c r="LKB2" s="239"/>
      <c r="LKC2" s="239"/>
      <c r="LKD2" s="239"/>
      <c r="LKE2" s="239"/>
      <c r="LKF2" s="239"/>
      <c r="LKG2" s="239"/>
      <c r="LKH2" s="239"/>
      <c r="LKI2" s="239"/>
      <c r="LKJ2" s="239"/>
      <c r="LKK2" s="239"/>
      <c r="LKL2" s="239"/>
      <c r="LKM2" s="239"/>
      <c r="LKN2" s="239"/>
      <c r="LKO2" s="239"/>
      <c r="LKP2" s="239"/>
      <c r="LKQ2" s="239"/>
      <c r="LKR2" s="239"/>
      <c r="LKS2" s="239"/>
      <c r="LKT2" s="239"/>
      <c r="LKU2" s="239"/>
      <c r="LKV2" s="239"/>
      <c r="LKW2" s="239"/>
      <c r="LKX2" s="239"/>
      <c r="LKY2" s="239"/>
      <c r="LKZ2" s="239"/>
      <c r="LLA2" s="239"/>
      <c r="LLB2" s="239"/>
      <c r="LLC2" s="239"/>
      <c r="LLD2" s="239"/>
      <c r="LLE2" s="239"/>
      <c r="LLF2" s="239"/>
      <c r="LLG2" s="239"/>
      <c r="LLH2" s="239"/>
      <c r="LLI2" s="239"/>
      <c r="LLJ2" s="239"/>
      <c r="LLK2" s="239"/>
      <c r="LLL2" s="239"/>
      <c r="LLM2" s="239"/>
      <c r="LLN2" s="239"/>
      <c r="LLO2" s="239"/>
      <c r="LLP2" s="239"/>
      <c r="LLQ2" s="239"/>
      <c r="LLR2" s="239"/>
      <c r="LLS2" s="239"/>
      <c r="LLT2" s="239"/>
      <c r="LLU2" s="239"/>
      <c r="LLV2" s="239"/>
      <c r="LLW2" s="239"/>
      <c r="LLX2" s="239"/>
      <c r="LLY2" s="239"/>
      <c r="LLZ2" s="239"/>
      <c r="LMA2" s="239"/>
      <c r="LMB2" s="239"/>
      <c r="LMC2" s="239"/>
      <c r="LMD2" s="239"/>
      <c r="LME2" s="239"/>
      <c r="LMF2" s="239"/>
      <c r="LMG2" s="239"/>
      <c r="LMH2" s="239"/>
      <c r="LMI2" s="239"/>
      <c r="LMJ2" s="239"/>
      <c r="LMK2" s="239"/>
      <c r="LML2" s="239"/>
      <c r="LMM2" s="239"/>
      <c r="LMN2" s="239"/>
      <c r="LMO2" s="239"/>
      <c r="LMP2" s="239"/>
      <c r="LMQ2" s="239"/>
      <c r="LMR2" s="239"/>
      <c r="LMS2" s="239"/>
      <c r="LMT2" s="239"/>
      <c r="LMU2" s="239"/>
      <c r="LMV2" s="239"/>
      <c r="LMW2" s="239"/>
      <c r="LMX2" s="239"/>
      <c r="LMY2" s="239"/>
      <c r="LMZ2" s="239"/>
      <c r="LNA2" s="239"/>
      <c r="LNB2" s="239"/>
      <c r="LNC2" s="239"/>
      <c r="LND2" s="239"/>
      <c r="LNE2" s="239"/>
      <c r="LNF2" s="239"/>
      <c r="LNG2" s="239"/>
      <c r="LNH2" s="239"/>
      <c r="LNI2" s="239"/>
      <c r="LNJ2" s="239"/>
      <c r="LNK2" s="239"/>
      <c r="LNL2" s="239"/>
      <c r="LNM2" s="239"/>
      <c r="LNN2" s="239"/>
      <c r="LNO2" s="239"/>
      <c r="LNP2" s="239"/>
      <c r="LNQ2" s="239"/>
      <c r="LNR2" s="239"/>
      <c r="LNS2" s="239"/>
      <c r="LNT2" s="239"/>
      <c r="LNU2" s="239"/>
      <c r="LNV2" s="239"/>
      <c r="LNW2" s="239"/>
      <c r="LNX2" s="239"/>
      <c r="LNY2" s="239"/>
      <c r="LNZ2" s="239"/>
      <c r="LOA2" s="239"/>
      <c r="LOB2" s="239"/>
      <c r="LOC2" s="239"/>
      <c r="LOD2" s="239"/>
      <c r="LOE2" s="239"/>
      <c r="LOF2" s="239"/>
      <c r="LOG2" s="239"/>
      <c r="LOH2" s="239"/>
      <c r="LOI2" s="239"/>
      <c r="LOJ2" s="239"/>
      <c r="LOK2" s="239"/>
      <c r="LOL2" s="239"/>
      <c r="LOM2" s="239"/>
      <c r="LON2" s="239"/>
      <c r="LOO2" s="239"/>
      <c r="LOP2" s="239"/>
      <c r="LOQ2" s="239"/>
      <c r="LOR2" s="239"/>
      <c r="LOS2" s="239"/>
      <c r="LOT2" s="239"/>
      <c r="LOU2" s="239"/>
      <c r="LOV2" s="239"/>
      <c r="LOW2" s="239"/>
      <c r="LOX2" s="239"/>
      <c r="LOY2" s="239"/>
      <c r="LOZ2" s="239"/>
      <c r="LPA2" s="239"/>
      <c r="LPB2" s="239"/>
      <c r="LPC2" s="239"/>
      <c r="LPD2" s="239"/>
      <c r="LPE2" s="239"/>
      <c r="LPF2" s="239"/>
      <c r="LPG2" s="239"/>
      <c r="LPH2" s="239"/>
      <c r="LPI2" s="239"/>
      <c r="LPJ2" s="239"/>
      <c r="LPK2" s="239"/>
      <c r="LPL2" s="239"/>
      <c r="LPM2" s="239"/>
      <c r="LPN2" s="239"/>
      <c r="LPO2" s="239"/>
      <c r="LPP2" s="239"/>
      <c r="LPQ2" s="239"/>
      <c r="LPR2" s="239"/>
      <c r="LPS2" s="239"/>
      <c r="LPT2" s="239"/>
      <c r="LPU2" s="239"/>
      <c r="LPV2" s="239"/>
      <c r="LPW2" s="239"/>
      <c r="LPX2" s="239"/>
      <c r="LPY2" s="239"/>
      <c r="LPZ2" s="239"/>
      <c r="LQA2" s="239"/>
      <c r="LQB2" s="239"/>
      <c r="LQC2" s="239"/>
      <c r="LQD2" s="239"/>
      <c r="LQE2" s="239"/>
      <c r="LQF2" s="239"/>
      <c r="LQG2" s="239"/>
      <c r="LQH2" s="239"/>
      <c r="LQI2" s="239"/>
      <c r="LQJ2" s="239"/>
      <c r="LQK2" s="239"/>
      <c r="LQL2" s="239"/>
      <c r="LQM2" s="239"/>
      <c r="LQN2" s="239"/>
      <c r="LQO2" s="239"/>
      <c r="LQP2" s="239"/>
      <c r="LQQ2" s="239"/>
      <c r="LQR2" s="239"/>
      <c r="LQS2" s="239"/>
      <c r="LQT2" s="239"/>
      <c r="LQU2" s="239"/>
      <c r="LQV2" s="239"/>
      <c r="LQW2" s="239"/>
      <c r="LQX2" s="239"/>
      <c r="LQY2" s="239"/>
      <c r="LQZ2" s="239"/>
      <c r="LRA2" s="239"/>
      <c r="LRB2" s="239"/>
      <c r="LRC2" s="239"/>
      <c r="LRD2" s="239"/>
      <c r="LRE2" s="239"/>
      <c r="LRF2" s="239"/>
      <c r="LRG2" s="239"/>
      <c r="LRH2" s="239"/>
      <c r="LRI2" s="239"/>
      <c r="LRJ2" s="239"/>
      <c r="LRK2" s="239"/>
      <c r="LRL2" s="239"/>
      <c r="LRM2" s="239"/>
      <c r="LRN2" s="239"/>
      <c r="LRO2" s="239"/>
      <c r="LRP2" s="239"/>
      <c r="LRQ2" s="239"/>
      <c r="LRR2" s="239"/>
      <c r="LRS2" s="239"/>
      <c r="LRT2" s="239"/>
      <c r="LRU2" s="239"/>
      <c r="LRV2" s="239"/>
      <c r="LRW2" s="239"/>
      <c r="LRX2" s="239"/>
      <c r="LRY2" s="239"/>
      <c r="LRZ2" s="239"/>
      <c r="LSA2" s="239"/>
      <c r="LSB2" s="239"/>
      <c r="LSC2" s="239"/>
      <c r="LSD2" s="239"/>
      <c r="LSE2" s="239"/>
      <c r="LSF2" s="239"/>
      <c r="LSG2" s="239"/>
      <c r="LSH2" s="239"/>
      <c r="LSI2" s="239"/>
      <c r="LSJ2" s="239"/>
      <c r="LSK2" s="239"/>
      <c r="LSL2" s="239"/>
      <c r="LSM2" s="239"/>
      <c r="LSN2" s="239"/>
      <c r="LSO2" s="239"/>
      <c r="LSP2" s="239"/>
      <c r="LSQ2" s="239"/>
      <c r="LSR2" s="239"/>
      <c r="LSS2" s="239"/>
      <c r="LST2" s="239"/>
      <c r="LSU2" s="239"/>
      <c r="LSV2" s="239"/>
      <c r="LSW2" s="239"/>
      <c r="LSX2" s="239"/>
      <c r="LSY2" s="239"/>
      <c r="LSZ2" s="239"/>
      <c r="LTA2" s="239"/>
      <c r="LTB2" s="239"/>
      <c r="LTC2" s="239"/>
      <c r="LTD2" s="239"/>
      <c r="LTE2" s="239"/>
      <c r="LTF2" s="239"/>
      <c r="LTG2" s="239"/>
      <c r="LTH2" s="239"/>
      <c r="LTI2" s="239"/>
      <c r="LTJ2" s="239"/>
      <c r="LTK2" s="239"/>
      <c r="LTL2" s="239"/>
      <c r="LTM2" s="239"/>
      <c r="LTN2" s="239"/>
      <c r="LTO2" s="239"/>
      <c r="LTP2" s="239"/>
      <c r="LTQ2" s="239"/>
      <c r="LTR2" s="239"/>
      <c r="LTS2" s="239"/>
      <c r="LTT2" s="239"/>
      <c r="LTU2" s="239"/>
      <c r="LTV2" s="239"/>
      <c r="LTW2" s="239"/>
      <c r="LTX2" s="239"/>
      <c r="LTY2" s="239"/>
      <c r="LTZ2" s="239"/>
      <c r="LUA2" s="239"/>
      <c r="LUB2" s="239"/>
      <c r="LUC2" s="239"/>
      <c r="LUD2" s="239"/>
      <c r="LUE2" s="239"/>
      <c r="LUF2" s="239"/>
      <c r="LUG2" s="239"/>
      <c r="LUH2" s="239"/>
      <c r="LUI2" s="239"/>
      <c r="LUJ2" s="239"/>
      <c r="LUK2" s="239"/>
      <c r="LUL2" s="239"/>
      <c r="LUM2" s="239"/>
      <c r="LUN2" s="239"/>
      <c r="LUO2" s="239"/>
      <c r="LUP2" s="239"/>
      <c r="LUQ2" s="239"/>
      <c r="LUR2" s="239"/>
      <c r="LUS2" s="239"/>
      <c r="LUT2" s="239"/>
      <c r="LUU2" s="239"/>
      <c r="LUV2" s="239"/>
      <c r="LUW2" s="239"/>
      <c r="LUX2" s="239"/>
      <c r="LUY2" s="239"/>
      <c r="LUZ2" s="239"/>
      <c r="LVA2" s="239"/>
      <c r="LVB2" s="239"/>
      <c r="LVC2" s="239"/>
      <c r="LVD2" s="239"/>
      <c r="LVE2" s="239"/>
      <c r="LVF2" s="239"/>
      <c r="LVG2" s="239"/>
      <c r="LVH2" s="239"/>
      <c r="LVI2" s="239"/>
      <c r="LVJ2" s="239"/>
      <c r="LVK2" s="239"/>
      <c r="LVL2" s="239"/>
      <c r="LVM2" s="239"/>
      <c r="LVN2" s="239"/>
      <c r="LVO2" s="239"/>
      <c r="LVP2" s="239"/>
      <c r="LVQ2" s="239"/>
      <c r="LVR2" s="239"/>
      <c r="LVS2" s="239"/>
      <c r="LVT2" s="239"/>
      <c r="LVU2" s="239"/>
      <c r="LVV2" s="239"/>
      <c r="LVW2" s="239"/>
      <c r="LVX2" s="239"/>
      <c r="LVY2" s="239"/>
      <c r="LVZ2" s="239"/>
      <c r="LWA2" s="239"/>
      <c r="LWB2" s="239"/>
      <c r="LWC2" s="239"/>
      <c r="LWD2" s="239"/>
      <c r="LWE2" s="239"/>
      <c r="LWF2" s="239"/>
      <c r="LWG2" s="239"/>
      <c r="LWH2" s="239"/>
      <c r="LWI2" s="239"/>
      <c r="LWJ2" s="239"/>
      <c r="LWK2" s="239"/>
      <c r="LWL2" s="239"/>
      <c r="LWM2" s="239"/>
      <c r="LWN2" s="239"/>
      <c r="LWO2" s="239"/>
      <c r="LWP2" s="239"/>
      <c r="LWQ2" s="239"/>
      <c r="LWR2" s="239"/>
      <c r="LWS2" s="239"/>
      <c r="LWT2" s="239"/>
      <c r="LWU2" s="239"/>
      <c r="LWV2" s="239"/>
      <c r="LWW2" s="239"/>
      <c r="LWX2" s="239"/>
      <c r="LWY2" s="239"/>
      <c r="LWZ2" s="239"/>
      <c r="LXA2" s="239"/>
      <c r="LXB2" s="239"/>
      <c r="LXC2" s="239"/>
      <c r="LXD2" s="239"/>
      <c r="LXE2" s="239"/>
      <c r="LXF2" s="239"/>
      <c r="LXG2" s="239"/>
      <c r="LXH2" s="239"/>
      <c r="LXI2" s="239"/>
      <c r="LXJ2" s="239"/>
      <c r="LXK2" s="239"/>
      <c r="LXL2" s="239"/>
      <c r="LXM2" s="239"/>
      <c r="LXN2" s="239"/>
      <c r="LXO2" s="239"/>
      <c r="LXP2" s="239"/>
      <c r="LXQ2" s="239"/>
      <c r="LXR2" s="239"/>
      <c r="LXS2" s="239"/>
      <c r="LXT2" s="239"/>
      <c r="LXU2" s="239"/>
      <c r="LXV2" s="239"/>
      <c r="LXW2" s="239"/>
      <c r="LXX2" s="239"/>
      <c r="LXY2" s="239"/>
      <c r="LXZ2" s="239"/>
      <c r="LYA2" s="239"/>
      <c r="LYB2" s="239"/>
      <c r="LYC2" s="239"/>
      <c r="LYD2" s="239"/>
      <c r="LYE2" s="239"/>
      <c r="LYF2" s="239"/>
      <c r="LYG2" s="239"/>
      <c r="LYH2" s="239"/>
      <c r="LYI2" s="239"/>
      <c r="LYJ2" s="239"/>
      <c r="LYK2" s="239"/>
      <c r="LYL2" s="239"/>
      <c r="LYM2" s="239"/>
      <c r="LYN2" s="239"/>
      <c r="LYO2" s="239"/>
      <c r="LYP2" s="239"/>
      <c r="LYQ2" s="239"/>
      <c r="LYR2" s="239"/>
      <c r="LYS2" s="239"/>
      <c r="LYT2" s="239"/>
      <c r="LYU2" s="239"/>
      <c r="LYV2" s="239"/>
      <c r="LYW2" s="239"/>
      <c r="LYX2" s="239"/>
      <c r="LYY2" s="239"/>
      <c r="LYZ2" s="239"/>
      <c r="LZA2" s="239"/>
      <c r="LZB2" s="239"/>
      <c r="LZC2" s="239"/>
      <c r="LZD2" s="239"/>
      <c r="LZE2" s="239"/>
      <c r="LZF2" s="239"/>
      <c r="LZG2" s="239"/>
      <c r="LZH2" s="239"/>
      <c r="LZI2" s="239"/>
      <c r="LZJ2" s="239"/>
      <c r="LZK2" s="239"/>
      <c r="LZL2" s="239"/>
      <c r="LZM2" s="239"/>
      <c r="LZN2" s="239"/>
      <c r="LZO2" s="239"/>
      <c r="LZP2" s="239"/>
      <c r="LZQ2" s="239"/>
      <c r="LZR2" s="239"/>
      <c r="LZS2" s="239"/>
      <c r="LZT2" s="239"/>
      <c r="LZU2" s="239"/>
      <c r="LZV2" s="239"/>
      <c r="LZW2" s="239"/>
      <c r="LZX2" s="239"/>
      <c r="LZY2" s="239"/>
      <c r="LZZ2" s="239"/>
      <c r="MAA2" s="239"/>
      <c r="MAB2" s="239"/>
      <c r="MAC2" s="239"/>
      <c r="MAD2" s="239"/>
      <c r="MAE2" s="239"/>
      <c r="MAF2" s="239"/>
      <c r="MAG2" s="239"/>
      <c r="MAH2" s="239"/>
      <c r="MAI2" s="239"/>
      <c r="MAJ2" s="239"/>
      <c r="MAK2" s="239"/>
      <c r="MAL2" s="239"/>
      <c r="MAM2" s="239"/>
      <c r="MAN2" s="239"/>
      <c r="MAO2" s="239"/>
      <c r="MAP2" s="239"/>
      <c r="MAQ2" s="239"/>
      <c r="MAR2" s="239"/>
      <c r="MAS2" s="239"/>
      <c r="MAT2" s="239"/>
      <c r="MAU2" s="239"/>
      <c r="MAV2" s="239"/>
      <c r="MAW2" s="239"/>
      <c r="MAX2" s="239"/>
      <c r="MAY2" s="239"/>
      <c r="MAZ2" s="239"/>
      <c r="MBA2" s="239"/>
      <c r="MBB2" s="239"/>
      <c r="MBC2" s="239"/>
      <c r="MBD2" s="239"/>
      <c r="MBE2" s="239"/>
      <c r="MBF2" s="239"/>
      <c r="MBG2" s="239"/>
      <c r="MBH2" s="239"/>
      <c r="MBI2" s="239"/>
      <c r="MBJ2" s="239"/>
      <c r="MBK2" s="239"/>
      <c r="MBL2" s="239"/>
      <c r="MBM2" s="239"/>
      <c r="MBN2" s="239"/>
      <c r="MBO2" s="239"/>
      <c r="MBP2" s="239"/>
      <c r="MBQ2" s="239"/>
      <c r="MBR2" s="239"/>
      <c r="MBS2" s="239"/>
      <c r="MBT2" s="239"/>
      <c r="MBU2" s="239"/>
      <c r="MBV2" s="239"/>
      <c r="MBW2" s="239"/>
      <c r="MBX2" s="239"/>
      <c r="MBY2" s="239"/>
      <c r="MBZ2" s="239"/>
      <c r="MCA2" s="239"/>
      <c r="MCB2" s="239"/>
      <c r="MCC2" s="239"/>
      <c r="MCD2" s="239"/>
      <c r="MCE2" s="239"/>
      <c r="MCF2" s="239"/>
      <c r="MCG2" s="239"/>
      <c r="MCH2" s="239"/>
      <c r="MCI2" s="239"/>
      <c r="MCJ2" s="239"/>
      <c r="MCK2" s="239"/>
      <c r="MCL2" s="239"/>
      <c r="MCM2" s="239"/>
      <c r="MCN2" s="239"/>
      <c r="MCO2" s="239"/>
      <c r="MCP2" s="239"/>
      <c r="MCQ2" s="239"/>
      <c r="MCR2" s="239"/>
      <c r="MCS2" s="239"/>
      <c r="MCT2" s="239"/>
      <c r="MCU2" s="239"/>
      <c r="MCV2" s="239"/>
      <c r="MCW2" s="239"/>
      <c r="MCX2" s="239"/>
      <c r="MCY2" s="239"/>
      <c r="MCZ2" s="239"/>
      <c r="MDA2" s="239"/>
      <c r="MDB2" s="239"/>
      <c r="MDC2" s="239"/>
      <c r="MDD2" s="239"/>
      <c r="MDE2" s="239"/>
      <c r="MDF2" s="239"/>
      <c r="MDG2" s="239"/>
      <c r="MDH2" s="239"/>
      <c r="MDI2" s="239"/>
      <c r="MDJ2" s="239"/>
      <c r="MDK2" s="239"/>
      <c r="MDL2" s="239"/>
      <c r="MDM2" s="239"/>
      <c r="MDN2" s="239"/>
      <c r="MDO2" s="239"/>
      <c r="MDP2" s="239"/>
      <c r="MDQ2" s="239"/>
      <c r="MDR2" s="239"/>
      <c r="MDS2" s="239"/>
      <c r="MDT2" s="239"/>
      <c r="MDU2" s="239"/>
      <c r="MDV2" s="239"/>
      <c r="MDW2" s="239"/>
      <c r="MDX2" s="239"/>
      <c r="MDY2" s="239"/>
      <c r="MDZ2" s="239"/>
      <c r="MEA2" s="239"/>
      <c r="MEB2" s="239"/>
      <c r="MEC2" s="239"/>
      <c r="MED2" s="239"/>
      <c r="MEE2" s="239"/>
      <c r="MEF2" s="239"/>
      <c r="MEG2" s="239"/>
      <c r="MEH2" s="239"/>
      <c r="MEI2" s="239"/>
      <c r="MEJ2" s="239"/>
      <c r="MEK2" s="239"/>
      <c r="MEL2" s="239"/>
      <c r="MEM2" s="239"/>
      <c r="MEN2" s="239"/>
      <c r="MEO2" s="239"/>
      <c r="MEP2" s="239"/>
      <c r="MEQ2" s="239"/>
      <c r="MER2" s="239"/>
      <c r="MES2" s="239"/>
      <c r="MET2" s="239"/>
      <c r="MEU2" s="239"/>
      <c r="MEV2" s="239"/>
      <c r="MEW2" s="239"/>
      <c r="MEX2" s="239"/>
      <c r="MEY2" s="239"/>
      <c r="MEZ2" s="239"/>
      <c r="MFA2" s="239"/>
      <c r="MFB2" s="239"/>
      <c r="MFC2" s="239"/>
      <c r="MFD2" s="239"/>
      <c r="MFE2" s="239"/>
      <c r="MFF2" s="239"/>
      <c r="MFG2" s="239"/>
      <c r="MFH2" s="239"/>
      <c r="MFI2" s="239"/>
      <c r="MFJ2" s="239"/>
      <c r="MFK2" s="239"/>
      <c r="MFL2" s="239"/>
      <c r="MFM2" s="239"/>
      <c r="MFN2" s="239"/>
      <c r="MFO2" s="239"/>
      <c r="MFP2" s="239"/>
      <c r="MFQ2" s="239"/>
      <c r="MFR2" s="239"/>
      <c r="MFS2" s="239"/>
      <c r="MFT2" s="239"/>
      <c r="MFU2" s="239"/>
      <c r="MFV2" s="239"/>
      <c r="MFW2" s="239"/>
      <c r="MFX2" s="239"/>
      <c r="MFY2" s="239"/>
      <c r="MFZ2" s="239"/>
      <c r="MGA2" s="239"/>
      <c r="MGB2" s="239"/>
      <c r="MGC2" s="239"/>
      <c r="MGD2" s="239"/>
      <c r="MGE2" s="239"/>
      <c r="MGF2" s="239"/>
      <c r="MGG2" s="239"/>
      <c r="MGH2" s="239"/>
      <c r="MGI2" s="239"/>
      <c r="MGJ2" s="239"/>
      <c r="MGK2" s="239"/>
      <c r="MGL2" s="239"/>
      <c r="MGM2" s="239"/>
      <c r="MGN2" s="239"/>
      <c r="MGO2" s="239"/>
      <c r="MGP2" s="239"/>
      <c r="MGQ2" s="239"/>
      <c r="MGR2" s="239"/>
      <c r="MGS2" s="239"/>
      <c r="MGT2" s="239"/>
      <c r="MGU2" s="239"/>
      <c r="MGV2" s="239"/>
      <c r="MGW2" s="239"/>
      <c r="MGX2" s="239"/>
      <c r="MGY2" s="239"/>
      <c r="MGZ2" s="239"/>
      <c r="MHA2" s="239"/>
      <c r="MHB2" s="239"/>
      <c r="MHC2" s="239"/>
      <c r="MHD2" s="239"/>
      <c r="MHE2" s="239"/>
      <c r="MHF2" s="239"/>
      <c r="MHG2" s="239"/>
      <c r="MHH2" s="239"/>
      <c r="MHI2" s="239"/>
      <c r="MHJ2" s="239"/>
      <c r="MHK2" s="239"/>
      <c r="MHL2" s="239"/>
      <c r="MHM2" s="239"/>
      <c r="MHN2" s="239"/>
      <c r="MHO2" s="239"/>
      <c r="MHP2" s="239"/>
      <c r="MHQ2" s="239"/>
      <c r="MHR2" s="239"/>
      <c r="MHS2" s="239"/>
      <c r="MHT2" s="239"/>
      <c r="MHU2" s="239"/>
      <c r="MHV2" s="239"/>
      <c r="MHW2" s="239"/>
      <c r="MHX2" s="239"/>
      <c r="MHY2" s="239"/>
      <c r="MHZ2" s="239"/>
      <c r="MIA2" s="239"/>
      <c r="MIB2" s="239"/>
      <c r="MIC2" s="239"/>
      <c r="MID2" s="239"/>
      <c r="MIE2" s="239"/>
      <c r="MIF2" s="239"/>
      <c r="MIG2" s="239"/>
      <c r="MIH2" s="239"/>
      <c r="MII2" s="239"/>
      <c r="MIJ2" s="239"/>
      <c r="MIK2" s="239"/>
      <c r="MIL2" s="239"/>
      <c r="MIM2" s="239"/>
      <c r="MIN2" s="239"/>
      <c r="MIO2" s="239"/>
      <c r="MIP2" s="239"/>
      <c r="MIQ2" s="239"/>
      <c r="MIR2" s="239"/>
      <c r="MIS2" s="239"/>
      <c r="MIT2" s="239"/>
      <c r="MIU2" s="239"/>
      <c r="MIV2" s="239"/>
      <c r="MIW2" s="239"/>
      <c r="MIX2" s="239"/>
      <c r="MIY2" s="239"/>
      <c r="MIZ2" s="239"/>
      <c r="MJA2" s="239"/>
      <c r="MJB2" s="239"/>
      <c r="MJC2" s="239"/>
      <c r="MJD2" s="239"/>
      <c r="MJE2" s="239"/>
      <c r="MJF2" s="239"/>
      <c r="MJG2" s="239"/>
      <c r="MJH2" s="239"/>
      <c r="MJI2" s="239"/>
      <c r="MJJ2" s="239"/>
      <c r="MJK2" s="239"/>
      <c r="MJL2" s="239"/>
      <c r="MJM2" s="239"/>
      <c r="MJN2" s="239"/>
      <c r="MJO2" s="239"/>
      <c r="MJP2" s="239"/>
      <c r="MJQ2" s="239"/>
      <c r="MJR2" s="239"/>
      <c r="MJS2" s="239"/>
      <c r="MJT2" s="239"/>
      <c r="MJU2" s="239"/>
      <c r="MJV2" s="239"/>
      <c r="MJW2" s="239"/>
      <c r="MJX2" s="239"/>
      <c r="MJY2" s="239"/>
      <c r="MJZ2" s="239"/>
      <c r="MKA2" s="239"/>
      <c r="MKB2" s="239"/>
      <c r="MKC2" s="239"/>
      <c r="MKD2" s="239"/>
      <c r="MKE2" s="239"/>
      <c r="MKF2" s="239"/>
      <c r="MKG2" s="239"/>
      <c r="MKH2" s="239"/>
      <c r="MKI2" s="239"/>
      <c r="MKJ2" s="239"/>
      <c r="MKK2" s="239"/>
      <c r="MKL2" s="239"/>
      <c r="MKM2" s="239"/>
      <c r="MKN2" s="239"/>
      <c r="MKO2" s="239"/>
      <c r="MKP2" s="239"/>
      <c r="MKQ2" s="239"/>
      <c r="MKR2" s="239"/>
      <c r="MKS2" s="239"/>
      <c r="MKT2" s="239"/>
      <c r="MKU2" s="239"/>
      <c r="MKV2" s="239"/>
      <c r="MKW2" s="239"/>
      <c r="MKX2" s="239"/>
      <c r="MKY2" s="239"/>
      <c r="MKZ2" s="239"/>
      <c r="MLA2" s="239"/>
      <c r="MLB2" s="239"/>
      <c r="MLC2" s="239"/>
      <c r="MLD2" s="239"/>
      <c r="MLE2" s="239"/>
      <c r="MLF2" s="239"/>
      <c r="MLG2" s="239"/>
      <c r="MLH2" s="239"/>
      <c r="MLI2" s="239"/>
      <c r="MLJ2" s="239"/>
      <c r="MLK2" s="239"/>
      <c r="MLL2" s="239"/>
      <c r="MLM2" s="239"/>
      <c r="MLN2" s="239"/>
      <c r="MLO2" s="239"/>
      <c r="MLP2" s="239"/>
      <c r="MLQ2" s="239"/>
      <c r="MLR2" s="239"/>
      <c r="MLS2" s="239"/>
      <c r="MLT2" s="239"/>
      <c r="MLU2" s="239"/>
      <c r="MLV2" s="239"/>
      <c r="MLW2" s="239"/>
      <c r="MLX2" s="239"/>
      <c r="MLY2" s="239"/>
      <c r="MLZ2" s="239"/>
      <c r="MMA2" s="239"/>
      <c r="MMB2" s="239"/>
      <c r="MMC2" s="239"/>
      <c r="MMD2" s="239"/>
      <c r="MME2" s="239"/>
      <c r="MMF2" s="239"/>
      <c r="MMG2" s="239"/>
      <c r="MMH2" s="239"/>
      <c r="MMI2" s="239"/>
      <c r="MMJ2" s="239"/>
      <c r="MMK2" s="239"/>
      <c r="MML2" s="239"/>
      <c r="MMM2" s="239"/>
      <c r="MMN2" s="239"/>
      <c r="MMO2" s="239"/>
      <c r="MMP2" s="239"/>
      <c r="MMQ2" s="239"/>
      <c r="MMR2" s="239"/>
      <c r="MMS2" s="239"/>
      <c r="MMT2" s="239"/>
      <c r="MMU2" s="239"/>
      <c r="MMV2" s="239"/>
      <c r="MMW2" s="239"/>
      <c r="MMX2" s="239"/>
      <c r="MMY2" s="239"/>
      <c r="MMZ2" s="239"/>
      <c r="MNA2" s="239"/>
      <c r="MNB2" s="239"/>
      <c r="MNC2" s="239"/>
      <c r="MND2" s="239"/>
      <c r="MNE2" s="239"/>
      <c r="MNF2" s="239"/>
      <c r="MNG2" s="239"/>
      <c r="MNH2" s="239"/>
      <c r="MNI2" s="239"/>
      <c r="MNJ2" s="239"/>
      <c r="MNK2" s="239"/>
      <c r="MNL2" s="239"/>
      <c r="MNM2" s="239"/>
      <c r="MNN2" s="239"/>
      <c r="MNO2" s="239"/>
      <c r="MNP2" s="239"/>
      <c r="MNQ2" s="239"/>
      <c r="MNR2" s="239"/>
      <c r="MNS2" s="239"/>
      <c r="MNT2" s="239"/>
      <c r="MNU2" s="239"/>
      <c r="MNV2" s="239"/>
      <c r="MNW2" s="239"/>
      <c r="MNX2" s="239"/>
      <c r="MNY2" s="239"/>
      <c r="MNZ2" s="239"/>
      <c r="MOA2" s="239"/>
      <c r="MOB2" s="239"/>
      <c r="MOC2" s="239"/>
      <c r="MOD2" s="239"/>
      <c r="MOE2" s="239"/>
      <c r="MOF2" s="239"/>
      <c r="MOG2" s="239"/>
      <c r="MOH2" s="239"/>
      <c r="MOI2" s="239"/>
      <c r="MOJ2" s="239"/>
      <c r="MOK2" s="239"/>
      <c r="MOL2" s="239"/>
      <c r="MOM2" s="239"/>
      <c r="MON2" s="239"/>
      <c r="MOO2" s="239"/>
      <c r="MOP2" s="239"/>
      <c r="MOQ2" s="239"/>
      <c r="MOR2" s="239"/>
      <c r="MOS2" s="239"/>
      <c r="MOT2" s="239"/>
      <c r="MOU2" s="239"/>
      <c r="MOV2" s="239"/>
      <c r="MOW2" s="239"/>
      <c r="MOX2" s="239"/>
      <c r="MOY2" s="239"/>
      <c r="MOZ2" s="239"/>
      <c r="MPA2" s="239"/>
      <c r="MPB2" s="239"/>
      <c r="MPC2" s="239"/>
      <c r="MPD2" s="239"/>
      <c r="MPE2" s="239"/>
      <c r="MPF2" s="239"/>
      <c r="MPG2" s="239"/>
      <c r="MPH2" s="239"/>
      <c r="MPI2" s="239"/>
      <c r="MPJ2" s="239"/>
      <c r="MPK2" s="239"/>
      <c r="MPL2" s="239"/>
      <c r="MPM2" s="239"/>
      <c r="MPN2" s="239"/>
      <c r="MPO2" s="239"/>
      <c r="MPP2" s="239"/>
      <c r="MPQ2" s="239"/>
      <c r="MPR2" s="239"/>
      <c r="MPS2" s="239"/>
      <c r="MPT2" s="239"/>
      <c r="MPU2" s="239"/>
      <c r="MPV2" s="239"/>
      <c r="MPW2" s="239"/>
      <c r="MPX2" s="239"/>
      <c r="MPY2" s="239"/>
      <c r="MPZ2" s="239"/>
      <c r="MQA2" s="239"/>
      <c r="MQB2" s="239"/>
      <c r="MQC2" s="239"/>
      <c r="MQD2" s="239"/>
      <c r="MQE2" s="239"/>
      <c r="MQF2" s="239"/>
      <c r="MQG2" s="239"/>
      <c r="MQH2" s="239"/>
      <c r="MQI2" s="239"/>
      <c r="MQJ2" s="239"/>
      <c r="MQK2" s="239"/>
      <c r="MQL2" s="239"/>
      <c r="MQM2" s="239"/>
      <c r="MQN2" s="239"/>
      <c r="MQO2" s="239"/>
      <c r="MQP2" s="239"/>
      <c r="MQQ2" s="239"/>
      <c r="MQR2" s="239"/>
      <c r="MQS2" s="239"/>
      <c r="MQT2" s="239"/>
      <c r="MQU2" s="239"/>
      <c r="MQV2" s="239"/>
      <c r="MQW2" s="239"/>
      <c r="MQX2" s="239"/>
      <c r="MQY2" s="239"/>
      <c r="MQZ2" s="239"/>
      <c r="MRA2" s="239"/>
      <c r="MRB2" s="239"/>
      <c r="MRC2" s="239"/>
      <c r="MRD2" s="239"/>
      <c r="MRE2" s="239"/>
      <c r="MRF2" s="239"/>
      <c r="MRG2" s="239"/>
      <c r="MRH2" s="239"/>
      <c r="MRI2" s="239"/>
      <c r="MRJ2" s="239"/>
      <c r="MRK2" s="239"/>
      <c r="MRL2" s="239"/>
      <c r="MRM2" s="239"/>
      <c r="MRN2" s="239"/>
      <c r="MRO2" s="239"/>
      <c r="MRP2" s="239"/>
      <c r="MRQ2" s="239"/>
      <c r="MRR2" s="239"/>
      <c r="MRS2" s="239"/>
      <c r="MRT2" s="239"/>
      <c r="MRU2" s="239"/>
      <c r="MRV2" s="239"/>
      <c r="MRW2" s="239"/>
      <c r="MRX2" s="239"/>
      <c r="MRY2" s="239"/>
      <c r="MRZ2" s="239"/>
      <c r="MSA2" s="239"/>
      <c r="MSB2" s="239"/>
      <c r="MSC2" s="239"/>
      <c r="MSD2" s="239"/>
      <c r="MSE2" s="239"/>
      <c r="MSF2" s="239"/>
      <c r="MSG2" s="239"/>
      <c r="MSH2" s="239"/>
      <c r="MSI2" s="239"/>
      <c r="MSJ2" s="239"/>
      <c r="MSK2" s="239"/>
      <c r="MSL2" s="239"/>
      <c r="MSM2" s="239"/>
      <c r="MSN2" s="239"/>
      <c r="MSO2" s="239"/>
      <c r="MSP2" s="239"/>
      <c r="MSQ2" s="239"/>
      <c r="MSR2" s="239"/>
      <c r="MSS2" s="239"/>
      <c r="MST2" s="239"/>
      <c r="MSU2" s="239"/>
      <c r="MSV2" s="239"/>
      <c r="MSW2" s="239"/>
      <c r="MSX2" s="239"/>
      <c r="MSY2" s="239"/>
      <c r="MSZ2" s="239"/>
      <c r="MTA2" s="239"/>
      <c r="MTB2" s="239"/>
      <c r="MTC2" s="239"/>
      <c r="MTD2" s="239"/>
      <c r="MTE2" s="239"/>
      <c r="MTF2" s="239"/>
      <c r="MTG2" s="239"/>
      <c r="MTH2" s="239"/>
      <c r="MTI2" s="239"/>
      <c r="MTJ2" s="239"/>
      <c r="MTK2" s="239"/>
      <c r="MTL2" s="239"/>
      <c r="MTM2" s="239"/>
      <c r="MTN2" s="239"/>
      <c r="MTO2" s="239"/>
      <c r="MTP2" s="239"/>
      <c r="MTQ2" s="239"/>
      <c r="MTR2" s="239"/>
      <c r="MTS2" s="239"/>
      <c r="MTT2" s="239"/>
      <c r="MTU2" s="239"/>
      <c r="MTV2" s="239"/>
      <c r="MTW2" s="239"/>
      <c r="MTX2" s="239"/>
      <c r="MTY2" s="239"/>
      <c r="MTZ2" s="239"/>
      <c r="MUA2" s="239"/>
      <c r="MUB2" s="239"/>
      <c r="MUC2" s="239"/>
      <c r="MUD2" s="239"/>
      <c r="MUE2" s="239"/>
      <c r="MUF2" s="239"/>
      <c r="MUG2" s="239"/>
      <c r="MUH2" s="239"/>
      <c r="MUI2" s="239"/>
      <c r="MUJ2" s="239"/>
      <c r="MUK2" s="239"/>
      <c r="MUL2" s="239"/>
      <c r="MUM2" s="239"/>
      <c r="MUN2" s="239"/>
      <c r="MUO2" s="239"/>
      <c r="MUP2" s="239"/>
      <c r="MUQ2" s="239"/>
      <c r="MUR2" s="239"/>
      <c r="MUS2" s="239"/>
      <c r="MUT2" s="239"/>
      <c r="MUU2" s="239"/>
      <c r="MUV2" s="239"/>
      <c r="MUW2" s="239"/>
      <c r="MUX2" s="239"/>
      <c r="MUY2" s="239"/>
      <c r="MUZ2" s="239"/>
      <c r="MVA2" s="239"/>
      <c r="MVB2" s="239"/>
      <c r="MVC2" s="239"/>
      <c r="MVD2" s="239"/>
      <c r="MVE2" s="239"/>
      <c r="MVF2" s="239"/>
      <c r="MVG2" s="239"/>
      <c r="MVH2" s="239"/>
      <c r="MVI2" s="239"/>
      <c r="MVJ2" s="239"/>
      <c r="MVK2" s="239"/>
      <c r="MVL2" s="239"/>
      <c r="MVM2" s="239"/>
      <c r="MVN2" s="239"/>
      <c r="MVO2" s="239"/>
      <c r="MVP2" s="239"/>
      <c r="MVQ2" s="239"/>
      <c r="MVR2" s="239"/>
      <c r="MVS2" s="239"/>
      <c r="MVT2" s="239"/>
      <c r="MVU2" s="239"/>
      <c r="MVV2" s="239"/>
      <c r="MVW2" s="239"/>
      <c r="MVX2" s="239"/>
      <c r="MVY2" s="239"/>
      <c r="MVZ2" s="239"/>
      <c r="MWA2" s="239"/>
      <c r="MWB2" s="239"/>
      <c r="MWC2" s="239"/>
      <c r="MWD2" s="239"/>
      <c r="MWE2" s="239"/>
      <c r="MWF2" s="239"/>
      <c r="MWG2" s="239"/>
      <c r="MWH2" s="239"/>
      <c r="MWI2" s="239"/>
      <c r="MWJ2" s="239"/>
      <c r="MWK2" s="239"/>
      <c r="MWL2" s="239"/>
      <c r="MWM2" s="239"/>
      <c r="MWN2" s="239"/>
      <c r="MWO2" s="239"/>
      <c r="MWP2" s="239"/>
      <c r="MWQ2" s="239"/>
      <c r="MWR2" s="239"/>
      <c r="MWS2" s="239"/>
      <c r="MWT2" s="239"/>
      <c r="MWU2" s="239"/>
      <c r="MWV2" s="239"/>
      <c r="MWW2" s="239"/>
      <c r="MWX2" s="239"/>
      <c r="MWY2" s="239"/>
      <c r="MWZ2" s="239"/>
      <c r="MXA2" s="239"/>
      <c r="MXB2" s="239"/>
      <c r="MXC2" s="239"/>
      <c r="MXD2" s="239"/>
      <c r="MXE2" s="239"/>
      <c r="MXF2" s="239"/>
      <c r="MXG2" s="239"/>
      <c r="MXH2" s="239"/>
      <c r="MXI2" s="239"/>
      <c r="MXJ2" s="239"/>
      <c r="MXK2" s="239"/>
      <c r="MXL2" s="239"/>
      <c r="MXM2" s="239"/>
      <c r="MXN2" s="239"/>
      <c r="MXO2" s="239"/>
      <c r="MXP2" s="239"/>
      <c r="MXQ2" s="239"/>
      <c r="MXR2" s="239"/>
      <c r="MXS2" s="239"/>
      <c r="MXT2" s="239"/>
      <c r="MXU2" s="239"/>
      <c r="MXV2" s="239"/>
      <c r="MXW2" s="239"/>
      <c r="MXX2" s="239"/>
      <c r="MXY2" s="239"/>
      <c r="MXZ2" s="239"/>
      <c r="MYA2" s="239"/>
      <c r="MYB2" s="239"/>
      <c r="MYC2" s="239"/>
      <c r="MYD2" s="239"/>
      <c r="MYE2" s="239"/>
      <c r="MYF2" s="239"/>
      <c r="MYG2" s="239"/>
      <c r="MYH2" s="239"/>
      <c r="MYI2" s="239"/>
      <c r="MYJ2" s="239"/>
      <c r="MYK2" s="239"/>
      <c r="MYL2" s="239"/>
      <c r="MYM2" s="239"/>
      <c r="MYN2" s="239"/>
      <c r="MYO2" s="239"/>
      <c r="MYP2" s="239"/>
      <c r="MYQ2" s="239"/>
      <c r="MYR2" s="239"/>
      <c r="MYS2" s="239"/>
      <c r="MYT2" s="239"/>
      <c r="MYU2" s="239"/>
      <c r="MYV2" s="239"/>
      <c r="MYW2" s="239"/>
      <c r="MYX2" s="239"/>
      <c r="MYY2" s="239"/>
      <c r="MYZ2" s="239"/>
      <c r="MZA2" s="239"/>
      <c r="MZB2" s="239"/>
      <c r="MZC2" s="239"/>
      <c r="MZD2" s="239"/>
      <c r="MZE2" s="239"/>
      <c r="MZF2" s="239"/>
      <c r="MZG2" s="239"/>
      <c r="MZH2" s="239"/>
      <c r="MZI2" s="239"/>
      <c r="MZJ2" s="239"/>
      <c r="MZK2" s="239"/>
      <c r="MZL2" s="239"/>
      <c r="MZM2" s="239"/>
      <c r="MZN2" s="239"/>
      <c r="MZO2" s="239"/>
      <c r="MZP2" s="239"/>
      <c r="MZQ2" s="239"/>
      <c r="MZR2" s="239"/>
      <c r="MZS2" s="239"/>
      <c r="MZT2" s="239"/>
      <c r="MZU2" s="239"/>
      <c r="MZV2" s="239"/>
      <c r="MZW2" s="239"/>
      <c r="MZX2" s="239"/>
      <c r="MZY2" s="239"/>
      <c r="MZZ2" s="239"/>
      <c r="NAA2" s="239"/>
      <c r="NAB2" s="239"/>
      <c r="NAC2" s="239"/>
      <c r="NAD2" s="239"/>
      <c r="NAE2" s="239"/>
      <c r="NAF2" s="239"/>
      <c r="NAG2" s="239"/>
      <c r="NAH2" s="239"/>
      <c r="NAI2" s="239"/>
      <c r="NAJ2" s="239"/>
      <c r="NAK2" s="239"/>
      <c r="NAL2" s="239"/>
      <c r="NAM2" s="239"/>
      <c r="NAN2" s="239"/>
      <c r="NAO2" s="239"/>
      <c r="NAP2" s="239"/>
      <c r="NAQ2" s="239"/>
      <c r="NAR2" s="239"/>
      <c r="NAS2" s="239"/>
      <c r="NAT2" s="239"/>
      <c r="NAU2" s="239"/>
      <c r="NAV2" s="239"/>
      <c r="NAW2" s="239"/>
      <c r="NAX2" s="239"/>
      <c r="NAY2" s="239"/>
      <c r="NAZ2" s="239"/>
      <c r="NBA2" s="239"/>
      <c r="NBB2" s="239"/>
      <c r="NBC2" s="239"/>
      <c r="NBD2" s="239"/>
      <c r="NBE2" s="239"/>
      <c r="NBF2" s="239"/>
      <c r="NBG2" s="239"/>
      <c r="NBH2" s="239"/>
      <c r="NBI2" s="239"/>
      <c r="NBJ2" s="239"/>
      <c r="NBK2" s="239"/>
      <c r="NBL2" s="239"/>
      <c r="NBM2" s="239"/>
      <c r="NBN2" s="239"/>
      <c r="NBO2" s="239"/>
      <c r="NBP2" s="239"/>
      <c r="NBQ2" s="239"/>
      <c r="NBR2" s="239"/>
      <c r="NBS2" s="239"/>
      <c r="NBT2" s="239"/>
      <c r="NBU2" s="239"/>
      <c r="NBV2" s="239"/>
      <c r="NBW2" s="239"/>
      <c r="NBX2" s="239"/>
      <c r="NBY2" s="239"/>
      <c r="NBZ2" s="239"/>
      <c r="NCA2" s="239"/>
      <c r="NCB2" s="239"/>
      <c r="NCC2" s="239"/>
      <c r="NCD2" s="239"/>
      <c r="NCE2" s="239"/>
      <c r="NCF2" s="239"/>
      <c r="NCG2" s="239"/>
      <c r="NCH2" s="239"/>
      <c r="NCI2" s="239"/>
      <c r="NCJ2" s="239"/>
      <c r="NCK2" s="239"/>
      <c r="NCL2" s="239"/>
      <c r="NCM2" s="239"/>
      <c r="NCN2" s="239"/>
      <c r="NCO2" s="239"/>
      <c r="NCP2" s="239"/>
      <c r="NCQ2" s="239"/>
      <c r="NCR2" s="239"/>
      <c r="NCS2" s="239"/>
      <c r="NCT2" s="239"/>
      <c r="NCU2" s="239"/>
      <c r="NCV2" s="239"/>
      <c r="NCW2" s="239"/>
      <c r="NCX2" s="239"/>
      <c r="NCY2" s="239"/>
      <c r="NCZ2" s="239"/>
      <c r="NDA2" s="239"/>
      <c r="NDB2" s="239"/>
      <c r="NDC2" s="239"/>
      <c r="NDD2" s="239"/>
      <c r="NDE2" s="239"/>
      <c r="NDF2" s="239"/>
      <c r="NDG2" s="239"/>
      <c r="NDH2" s="239"/>
      <c r="NDI2" s="239"/>
      <c r="NDJ2" s="239"/>
      <c r="NDK2" s="239"/>
      <c r="NDL2" s="239"/>
      <c r="NDM2" s="239"/>
      <c r="NDN2" s="239"/>
      <c r="NDO2" s="239"/>
      <c r="NDP2" s="239"/>
      <c r="NDQ2" s="239"/>
      <c r="NDR2" s="239"/>
      <c r="NDS2" s="239"/>
      <c r="NDT2" s="239"/>
      <c r="NDU2" s="239"/>
      <c r="NDV2" s="239"/>
      <c r="NDW2" s="239"/>
      <c r="NDX2" s="239"/>
      <c r="NDY2" s="239"/>
      <c r="NDZ2" s="239"/>
      <c r="NEA2" s="239"/>
      <c r="NEB2" s="239"/>
      <c r="NEC2" s="239"/>
      <c r="NED2" s="239"/>
      <c r="NEE2" s="239"/>
      <c r="NEF2" s="239"/>
      <c r="NEG2" s="239"/>
      <c r="NEH2" s="239"/>
      <c r="NEI2" s="239"/>
      <c r="NEJ2" s="239"/>
      <c r="NEK2" s="239"/>
      <c r="NEL2" s="239"/>
      <c r="NEM2" s="239"/>
      <c r="NEN2" s="239"/>
      <c r="NEO2" s="239"/>
      <c r="NEP2" s="239"/>
      <c r="NEQ2" s="239"/>
      <c r="NER2" s="239"/>
      <c r="NES2" s="239"/>
      <c r="NET2" s="239"/>
      <c r="NEU2" s="239"/>
      <c r="NEV2" s="239"/>
      <c r="NEW2" s="239"/>
      <c r="NEX2" s="239"/>
      <c r="NEY2" s="239"/>
      <c r="NEZ2" s="239"/>
      <c r="NFA2" s="239"/>
      <c r="NFB2" s="239"/>
      <c r="NFC2" s="239"/>
      <c r="NFD2" s="239"/>
      <c r="NFE2" s="239"/>
      <c r="NFF2" s="239"/>
      <c r="NFG2" s="239"/>
      <c r="NFH2" s="239"/>
      <c r="NFI2" s="239"/>
      <c r="NFJ2" s="239"/>
      <c r="NFK2" s="239"/>
      <c r="NFL2" s="239"/>
      <c r="NFM2" s="239"/>
      <c r="NFN2" s="239"/>
      <c r="NFO2" s="239"/>
      <c r="NFP2" s="239"/>
      <c r="NFQ2" s="239"/>
      <c r="NFR2" s="239"/>
      <c r="NFS2" s="239"/>
      <c r="NFT2" s="239"/>
      <c r="NFU2" s="239"/>
      <c r="NFV2" s="239"/>
      <c r="NFW2" s="239"/>
      <c r="NFX2" s="239"/>
      <c r="NFY2" s="239"/>
      <c r="NFZ2" s="239"/>
      <c r="NGA2" s="239"/>
      <c r="NGB2" s="239"/>
      <c r="NGC2" s="239"/>
      <c r="NGD2" s="239"/>
      <c r="NGE2" s="239"/>
      <c r="NGF2" s="239"/>
      <c r="NGG2" s="239"/>
      <c r="NGH2" s="239"/>
      <c r="NGI2" s="239"/>
      <c r="NGJ2" s="239"/>
      <c r="NGK2" s="239"/>
      <c r="NGL2" s="239"/>
      <c r="NGM2" s="239"/>
      <c r="NGN2" s="239"/>
      <c r="NGO2" s="239"/>
      <c r="NGP2" s="239"/>
      <c r="NGQ2" s="239"/>
      <c r="NGR2" s="239"/>
      <c r="NGS2" s="239"/>
      <c r="NGT2" s="239"/>
      <c r="NGU2" s="239"/>
      <c r="NGV2" s="239"/>
      <c r="NGW2" s="239"/>
      <c r="NGX2" s="239"/>
      <c r="NGY2" s="239"/>
      <c r="NGZ2" s="239"/>
      <c r="NHA2" s="239"/>
      <c r="NHB2" s="239"/>
      <c r="NHC2" s="239"/>
      <c r="NHD2" s="239"/>
      <c r="NHE2" s="239"/>
      <c r="NHF2" s="239"/>
      <c r="NHG2" s="239"/>
      <c r="NHH2" s="239"/>
      <c r="NHI2" s="239"/>
      <c r="NHJ2" s="239"/>
      <c r="NHK2" s="239"/>
      <c r="NHL2" s="239"/>
      <c r="NHM2" s="239"/>
      <c r="NHN2" s="239"/>
      <c r="NHO2" s="239"/>
      <c r="NHP2" s="239"/>
      <c r="NHQ2" s="239"/>
      <c r="NHR2" s="239"/>
      <c r="NHS2" s="239"/>
      <c r="NHT2" s="239"/>
      <c r="NHU2" s="239"/>
      <c r="NHV2" s="239"/>
      <c r="NHW2" s="239"/>
      <c r="NHX2" s="239"/>
      <c r="NHY2" s="239"/>
      <c r="NHZ2" s="239"/>
      <c r="NIA2" s="239"/>
      <c r="NIB2" s="239"/>
      <c r="NIC2" s="239"/>
      <c r="NID2" s="239"/>
      <c r="NIE2" s="239"/>
      <c r="NIF2" s="239"/>
      <c r="NIG2" s="239"/>
      <c r="NIH2" s="239"/>
      <c r="NII2" s="239"/>
      <c r="NIJ2" s="239"/>
      <c r="NIK2" s="239"/>
      <c r="NIL2" s="239"/>
      <c r="NIM2" s="239"/>
      <c r="NIN2" s="239"/>
      <c r="NIO2" s="239"/>
      <c r="NIP2" s="239"/>
      <c r="NIQ2" s="239"/>
      <c r="NIR2" s="239"/>
      <c r="NIS2" s="239"/>
      <c r="NIT2" s="239"/>
      <c r="NIU2" s="239"/>
      <c r="NIV2" s="239"/>
      <c r="NIW2" s="239"/>
      <c r="NIX2" s="239"/>
      <c r="NIY2" s="239"/>
      <c r="NIZ2" s="239"/>
      <c r="NJA2" s="239"/>
      <c r="NJB2" s="239"/>
      <c r="NJC2" s="239"/>
      <c r="NJD2" s="239"/>
      <c r="NJE2" s="239"/>
      <c r="NJF2" s="239"/>
      <c r="NJG2" s="239"/>
      <c r="NJH2" s="239"/>
      <c r="NJI2" s="239"/>
      <c r="NJJ2" s="239"/>
      <c r="NJK2" s="239"/>
      <c r="NJL2" s="239"/>
      <c r="NJM2" s="239"/>
      <c r="NJN2" s="239"/>
      <c r="NJO2" s="239"/>
      <c r="NJP2" s="239"/>
      <c r="NJQ2" s="239"/>
      <c r="NJR2" s="239"/>
      <c r="NJS2" s="239"/>
      <c r="NJT2" s="239"/>
      <c r="NJU2" s="239"/>
      <c r="NJV2" s="239"/>
      <c r="NJW2" s="239"/>
      <c r="NJX2" s="239"/>
      <c r="NJY2" s="239"/>
      <c r="NJZ2" s="239"/>
      <c r="NKA2" s="239"/>
      <c r="NKB2" s="239"/>
      <c r="NKC2" s="239"/>
      <c r="NKD2" s="239"/>
      <c r="NKE2" s="239"/>
      <c r="NKF2" s="239"/>
      <c r="NKG2" s="239"/>
      <c r="NKH2" s="239"/>
      <c r="NKI2" s="239"/>
      <c r="NKJ2" s="239"/>
      <c r="NKK2" s="239"/>
      <c r="NKL2" s="239"/>
      <c r="NKM2" s="239"/>
      <c r="NKN2" s="239"/>
      <c r="NKO2" s="239"/>
      <c r="NKP2" s="239"/>
      <c r="NKQ2" s="239"/>
      <c r="NKR2" s="239"/>
      <c r="NKS2" s="239"/>
      <c r="NKT2" s="239"/>
      <c r="NKU2" s="239"/>
      <c r="NKV2" s="239"/>
      <c r="NKW2" s="239"/>
      <c r="NKX2" s="239"/>
      <c r="NKY2" s="239"/>
      <c r="NKZ2" s="239"/>
      <c r="NLA2" s="239"/>
      <c r="NLB2" s="239"/>
      <c r="NLC2" s="239"/>
      <c r="NLD2" s="239"/>
      <c r="NLE2" s="239"/>
      <c r="NLF2" s="239"/>
      <c r="NLG2" s="239"/>
      <c r="NLH2" s="239"/>
      <c r="NLI2" s="239"/>
      <c r="NLJ2" s="239"/>
      <c r="NLK2" s="239"/>
      <c r="NLL2" s="239"/>
      <c r="NLM2" s="239"/>
      <c r="NLN2" s="239"/>
      <c r="NLO2" s="239"/>
      <c r="NLP2" s="239"/>
      <c r="NLQ2" s="239"/>
      <c r="NLR2" s="239"/>
      <c r="NLS2" s="239"/>
      <c r="NLT2" s="239"/>
      <c r="NLU2" s="239"/>
      <c r="NLV2" s="239"/>
      <c r="NLW2" s="239"/>
      <c r="NLX2" s="239"/>
      <c r="NLY2" s="239"/>
      <c r="NLZ2" s="239"/>
      <c r="NMA2" s="239"/>
      <c r="NMB2" s="239"/>
      <c r="NMC2" s="239"/>
      <c r="NMD2" s="239"/>
      <c r="NME2" s="239"/>
      <c r="NMF2" s="239"/>
      <c r="NMG2" s="239"/>
      <c r="NMH2" s="239"/>
      <c r="NMI2" s="239"/>
      <c r="NMJ2" s="239"/>
      <c r="NMK2" s="239"/>
      <c r="NML2" s="239"/>
      <c r="NMM2" s="239"/>
      <c r="NMN2" s="239"/>
      <c r="NMO2" s="239"/>
      <c r="NMP2" s="239"/>
      <c r="NMQ2" s="239"/>
      <c r="NMR2" s="239"/>
      <c r="NMS2" s="239"/>
      <c r="NMT2" s="239"/>
      <c r="NMU2" s="239"/>
      <c r="NMV2" s="239"/>
      <c r="NMW2" s="239"/>
      <c r="NMX2" s="239"/>
      <c r="NMY2" s="239"/>
      <c r="NMZ2" s="239"/>
      <c r="NNA2" s="239"/>
      <c r="NNB2" s="239"/>
      <c r="NNC2" s="239"/>
      <c r="NND2" s="239"/>
      <c r="NNE2" s="239"/>
      <c r="NNF2" s="239"/>
      <c r="NNG2" s="239"/>
      <c r="NNH2" s="239"/>
      <c r="NNI2" s="239"/>
      <c r="NNJ2" s="239"/>
      <c r="NNK2" s="239"/>
      <c r="NNL2" s="239"/>
      <c r="NNM2" s="239"/>
      <c r="NNN2" s="239"/>
      <c r="NNO2" s="239"/>
      <c r="NNP2" s="239"/>
      <c r="NNQ2" s="239"/>
      <c r="NNR2" s="239"/>
      <c r="NNS2" s="239"/>
      <c r="NNT2" s="239"/>
      <c r="NNU2" s="239"/>
      <c r="NNV2" s="239"/>
      <c r="NNW2" s="239"/>
      <c r="NNX2" s="239"/>
      <c r="NNY2" s="239"/>
      <c r="NNZ2" s="239"/>
      <c r="NOA2" s="239"/>
      <c r="NOB2" s="239"/>
      <c r="NOC2" s="239"/>
      <c r="NOD2" s="239"/>
      <c r="NOE2" s="239"/>
      <c r="NOF2" s="239"/>
      <c r="NOG2" s="239"/>
      <c r="NOH2" s="239"/>
      <c r="NOI2" s="239"/>
      <c r="NOJ2" s="239"/>
      <c r="NOK2" s="239"/>
      <c r="NOL2" s="239"/>
      <c r="NOM2" s="239"/>
      <c r="NON2" s="239"/>
      <c r="NOO2" s="239"/>
      <c r="NOP2" s="239"/>
      <c r="NOQ2" s="239"/>
      <c r="NOR2" s="239"/>
      <c r="NOS2" s="239"/>
      <c r="NOT2" s="239"/>
      <c r="NOU2" s="239"/>
      <c r="NOV2" s="239"/>
      <c r="NOW2" s="239"/>
      <c r="NOX2" s="239"/>
      <c r="NOY2" s="239"/>
      <c r="NOZ2" s="239"/>
      <c r="NPA2" s="239"/>
      <c r="NPB2" s="239"/>
      <c r="NPC2" s="239"/>
      <c r="NPD2" s="239"/>
      <c r="NPE2" s="239"/>
      <c r="NPF2" s="239"/>
      <c r="NPG2" s="239"/>
      <c r="NPH2" s="239"/>
      <c r="NPI2" s="239"/>
      <c r="NPJ2" s="239"/>
      <c r="NPK2" s="239"/>
      <c r="NPL2" s="239"/>
      <c r="NPM2" s="239"/>
      <c r="NPN2" s="239"/>
      <c r="NPO2" s="239"/>
      <c r="NPP2" s="239"/>
      <c r="NPQ2" s="239"/>
      <c r="NPR2" s="239"/>
      <c r="NPS2" s="239"/>
      <c r="NPT2" s="239"/>
      <c r="NPU2" s="239"/>
      <c r="NPV2" s="239"/>
      <c r="NPW2" s="239"/>
      <c r="NPX2" s="239"/>
      <c r="NPY2" s="239"/>
      <c r="NPZ2" s="239"/>
      <c r="NQA2" s="239"/>
      <c r="NQB2" s="239"/>
      <c r="NQC2" s="239"/>
      <c r="NQD2" s="239"/>
      <c r="NQE2" s="239"/>
      <c r="NQF2" s="239"/>
      <c r="NQG2" s="239"/>
      <c r="NQH2" s="239"/>
      <c r="NQI2" s="239"/>
      <c r="NQJ2" s="239"/>
      <c r="NQK2" s="239"/>
      <c r="NQL2" s="239"/>
      <c r="NQM2" s="239"/>
      <c r="NQN2" s="239"/>
      <c r="NQO2" s="239"/>
      <c r="NQP2" s="239"/>
      <c r="NQQ2" s="239"/>
      <c r="NQR2" s="239"/>
      <c r="NQS2" s="239"/>
      <c r="NQT2" s="239"/>
      <c r="NQU2" s="239"/>
      <c r="NQV2" s="239"/>
      <c r="NQW2" s="239"/>
      <c r="NQX2" s="239"/>
      <c r="NQY2" s="239"/>
      <c r="NQZ2" s="239"/>
      <c r="NRA2" s="239"/>
      <c r="NRB2" s="239"/>
      <c r="NRC2" s="239"/>
      <c r="NRD2" s="239"/>
      <c r="NRE2" s="239"/>
      <c r="NRF2" s="239"/>
      <c r="NRG2" s="239"/>
      <c r="NRH2" s="239"/>
      <c r="NRI2" s="239"/>
      <c r="NRJ2" s="239"/>
      <c r="NRK2" s="239"/>
      <c r="NRL2" s="239"/>
      <c r="NRM2" s="239"/>
      <c r="NRN2" s="239"/>
      <c r="NRO2" s="239"/>
      <c r="NRP2" s="239"/>
      <c r="NRQ2" s="239"/>
      <c r="NRR2" s="239"/>
      <c r="NRS2" s="239"/>
      <c r="NRT2" s="239"/>
      <c r="NRU2" s="239"/>
      <c r="NRV2" s="239"/>
      <c r="NRW2" s="239"/>
      <c r="NRX2" s="239"/>
      <c r="NRY2" s="239"/>
      <c r="NRZ2" s="239"/>
      <c r="NSA2" s="239"/>
      <c r="NSB2" s="239"/>
      <c r="NSC2" s="239"/>
      <c r="NSD2" s="239"/>
      <c r="NSE2" s="239"/>
      <c r="NSF2" s="239"/>
      <c r="NSG2" s="239"/>
      <c r="NSH2" s="239"/>
      <c r="NSI2" s="239"/>
      <c r="NSJ2" s="239"/>
      <c r="NSK2" s="239"/>
      <c r="NSL2" s="239"/>
      <c r="NSM2" s="239"/>
      <c r="NSN2" s="239"/>
      <c r="NSO2" s="239"/>
      <c r="NSP2" s="239"/>
      <c r="NSQ2" s="239"/>
      <c r="NSR2" s="239"/>
      <c r="NSS2" s="239"/>
      <c r="NST2" s="239"/>
      <c r="NSU2" s="239"/>
      <c r="NSV2" s="239"/>
      <c r="NSW2" s="239"/>
      <c r="NSX2" s="239"/>
      <c r="NSY2" s="239"/>
      <c r="NSZ2" s="239"/>
      <c r="NTA2" s="239"/>
      <c r="NTB2" s="239"/>
      <c r="NTC2" s="239"/>
      <c r="NTD2" s="239"/>
      <c r="NTE2" s="239"/>
      <c r="NTF2" s="239"/>
      <c r="NTG2" s="239"/>
      <c r="NTH2" s="239"/>
      <c r="NTI2" s="239"/>
      <c r="NTJ2" s="239"/>
      <c r="NTK2" s="239"/>
      <c r="NTL2" s="239"/>
      <c r="NTM2" s="239"/>
      <c r="NTN2" s="239"/>
      <c r="NTO2" s="239"/>
      <c r="NTP2" s="239"/>
      <c r="NTQ2" s="239"/>
      <c r="NTR2" s="239"/>
      <c r="NTS2" s="239"/>
      <c r="NTT2" s="239"/>
      <c r="NTU2" s="239"/>
      <c r="NTV2" s="239"/>
      <c r="NTW2" s="239"/>
      <c r="NTX2" s="239"/>
      <c r="NTY2" s="239"/>
      <c r="NTZ2" s="239"/>
      <c r="NUA2" s="239"/>
      <c r="NUB2" s="239"/>
      <c r="NUC2" s="239"/>
      <c r="NUD2" s="239"/>
      <c r="NUE2" s="239"/>
      <c r="NUF2" s="239"/>
      <c r="NUG2" s="239"/>
      <c r="NUH2" s="239"/>
      <c r="NUI2" s="239"/>
      <c r="NUJ2" s="239"/>
      <c r="NUK2" s="239"/>
      <c r="NUL2" s="239"/>
      <c r="NUM2" s="239"/>
      <c r="NUN2" s="239"/>
      <c r="NUO2" s="239"/>
      <c r="NUP2" s="239"/>
      <c r="NUQ2" s="239"/>
      <c r="NUR2" s="239"/>
      <c r="NUS2" s="239"/>
      <c r="NUT2" s="239"/>
      <c r="NUU2" s="239"/>
      <c r="NUV2" s="239"/>
      <c r="NUW2" s="239"/>
      <c r="NUX2" s="239"/>
      <c r="NUY2" s="239"/>
      <c r="NUZ2" s="239"/>
      <c r="NVA2" s="239"/>
      <c r="NVB2" s="239"/>
      <c r="NVC2" s="239"/>
      <c r="NVD2" s="239"/>
      <c r="NVE2" s="239"/>
      <c r="NVF2" s="239"/>
      <c r="NVG2" s="239"/>
      <c r="NVH2" s="239"/>
      <c r="NVI2" s="239"/>
      <c r="NVJ2" s="239"/>
      <c r="NVK2" s="239"/>
      <c r="NVL2" s="239"/>
      <c r="NVM2" s="239"/>
      <c r="NVN2" s="239"/>
      <c r="NVO2" s="239"/>
      <c r="NVP2" s="239"/>
      <c r="NVQ2" s="239"/>
      <c r="NVR2" s="239"/>
      <c r="NVS2" s="239"/>
      <c r="NVT2" s="239"/>
      <c r="NVU2" s="239"/>
      <c r="NVV2" s="239"/>
      <c r="NVW2" s="239"/>
      <c r="NVX2" s="239"/>
      <c r="NVY2" s="239"/>
      <c r="NVZ2" s="239"/>
      <c r="NWA2" s="239"/>
      <c r="NWB2" s="239"/>
      <c r="NWC2" s="239"/>
      <c r="NWD2" s="239"/>
      <c r="NWE2" s="239"/>
      <c r="NWF2" s="239"/>
      <c r="NWG2" s="239"/>
      <c r="NWH2" s="239"/>
      <c r="NWI2" s="239"/>
      <c r="NWJ2" s="239"/>
      <c r="NWK2" s="239"/>
      <c r="NWL2" s="239"/>
      <c r="NWM2" s="239"/>
      <c r="NWN2" s="239"/>
      <c r="NWO2" s="239"/>
      <c r="NWP2" s="239"/>
      <c r="NWQ2" s="239"/>
      <c r="NWR2" s="239"/>
      <c r="NWS2" s="239"/>
      <c r="NWT2" s="239"/>
      <c r="NWU2" s="239"/>
      <c r="NWV2" s="239"/>
      <c r="NWW2" s="239"/>
      <c r="NWX2" s="239"/>
      <c r="NWY2" s="239"/>
      <c r="NWZ2" s="239"/>
      <c r="NXA2" s="239"/>
      <c r="NXB2" s="239"/>
      <c r="NXC2" s="239"/>
      <c r="NXD2" s="239"/>
      <c r="NXE2" s="239"/>
      <c r="NXF2" s="239"/>
      <c r="NXG2" s="239"/>
      <c r="NXH2" s="239"/>
      <c r="NXI2" s="239"/>
      <c r="NXJ2" s="239"/>
      <c r="NXK2" s="239"/>
      <c r="NXL2" s="239"/>
      <c r="NXM2" s="239"/>
      <c r="NXN2" s="239"/>
      <c r="NXO2" s="239"/>
      <c r="NXP2" s="239"/>
      <c r="NXQ2" s="239"/>
      <c r="NXR2" s="239"/>
      <c r="NXS2" s="239"/>
      <c r="NXT2" s="239"/>
      <c r="NXU2" s="239"/>
      <c r="NXV2" s="239"/>
      <c r="NXW2" s="239"/>
      <c r="NXX2" s="239"/>
      <c r="NXY2" s="239"/>
      <c r="NXZ2" s="239"/>
      <c r="NYA2" s="239"/>
      <c r="NYB2" s="239"/>
      <c r="NYC2" s="239"/>
      <c r="NYD2" s="239"/>
      <c r="NYE2" s="239"/>
      <c r="NYF2" s="239"/>
      <c r="NYG2" s="239"/>
      <c r="NYH2" s="239"/>
      <c r="NYI2" s="239"/>
      <c r="NYJ2" s="239"/>
      <c r="NYK2" s="239"/>
      <c r="NYL2" s="239"/>
      <c r="NYM2" s="239"/>
      <c r="NYN2" s="239"/>
      <c r="NYO2" s="239"/>
      <c r="NYP2" s="239"/>
      <c r="NYQ2" s="239"/>
      <c r="NYR2" s="239"/>
      <c r="NYS2" s="239"/>
      <c r="NYT2" s="239"/>
      <c r="NYU2" s="239"/>
      <c r="NYV2" s="239"/>
      <c r="NYW2" s="239"/>
      <c r="NYX2" s="239"/>
      <c r="NYY2" s="239"/>
      <c r="NYZ2" s="239"/>
      <c r="NZA2" s="239"/>
      <c r="NZB2" s="239"/>
      <c r="NZC2" s="239"/>
      <c r="NZD2" s="239"/>
      <c r="NZE2" s="239"/>
      <c r="NZF2" s="239"/>
      <c r="NZG2" s="239"/>
      <c r="NZH2" s="239"/>
      <c r="NZI2" s="239"/>
      <c r="NZJ2" s="239"/>
      <c r="NZK2" s="239"/>
      <c r="NZL2" s="239"/>
      <c r="NZM2" s="239"/>
      <c r="NZN2" s="239"/>
      <c r="NZO2" s="239"/>
      <c r="NZP2" s="239"/>
      <c r="NZQ2" s="239"/>
      <c r="NZR2" s="239"/>
      <c r="NZS2" s="239"/>
      <c r="NZT2" s="239"/>
      <c r="NZU2" s="239"/>
      <c r="NZV2" s="239"/>
      <c r="NZW2" s="239"/>
      <c r="NZX2" s="239"/>
      <c r="NZY2" s="239"/>
      <c r="NZZ2" s="239"/>
      <c r="OAA2" s="239"/>
      <c r="OAB2" s="239"/>
      <c r="OAC2" s="239"/>
      <c r="OAD2" s="239"/>
      <c r="OAE2" s="239"/>
      <c r="OAF2" s="239"/>
      <c r="OAG2" s="239"/>
      <c r="OAH2" s="239"/>
      <c r="OAI2" s="239"/>
      <c r="OAJ2" s="239"/>
      <c r="OAK2" s="239"/>
      <c r="OAL2" s="239"/>
      <c r="OAM2" s="239"/>
      <c r="OAN2" s="239"/>
      <c r="OAO2" s="239"/>
      <c r="OAP2" s="239"/>
      <c r="OAQ2" s="239"/>
      <c r="OAR2" s="239"/>
      <c r="OAS2" s="239"/>
      <c r="OAT2" s="239"/>
      <c r="OAU2" s="239"/>
      <c r="OAV2" s="239"/>
      <c r="OAW2" s="239"/>
      <c r="OAX2" s="239"/>
      <c r="OAY2" s="239"/>
      <c r="OAZ2" s="239"/>
      <c r="OBA2" s="239"/>
      <c r="OBB2" s="239"/>
      <c r="OBC2" s="239"/>
      <c r="OBD2" s="239"/>
      <c r="OBE2" s="239"/>
      <c r="OBF2" s="239"/>
      <c r="OBG2" s="239"/>
      <c r="OBH2" s="239"/>
      <c r="OBI2" s="239"/>
      <c r="OBJ2" s="239"/>
      <c r="OBK2" s="239"/>
      <c r="OBL2" s="239"/>
      <c r="OBM2" s="239"/>
      <c r="OBN2" s="239"/>
      <c r="OBO2" s="239"/>
      <c r="OBP2" s="239"/>
      <c r="OBQ2" s="239"/>
      <c r="OBR2" s="239"/>
      <c r="OBS2" s="239"/>
      <c r="OBT2" s="239"/>
      <c r="OBU2" s="239"/>
      <c r="OBV2" s="239"/>
      <c r="OBW2" s="239"/>
      <c r="OBX2" s="239"/>
      <c r="OBY2" s="239"/>
      <c r="OBZ2" s="239"/>
      <c r="OCA2" s="239"/>
      <c r="OCB2" s="239"/>
      <c r="OCC2" s="239"/>
      <c r="OCD2" s="239"/>
      <c r="OCE2" s="239"/>
      <c r="OCF2" s="239"/>
      <c r="OCG2" s="239"/>
      <c r="OCH2" s="239"/>
      <c r="OCI2" s="239"/>
      <c r="OCJ2" s="239"/>
      <c r="OCK2" s="239"/>
      <c r="OCL2" s="239"/>
      <c r="OCM2" s="239"/>
      <c r="OCN2" s="239"/>
      <c r="OCO2" s="239"/>
      <c r="OCP2" s="239"/>
      <c r="OCQ2" s="239"/>
      <c r="OCR2" s="239"/>
      <c r="OCS2" s="239"/>
      <c r="OCT2" s="239"/>
      <c r="OCU2" s="239"/>
      <c r="OCV2" s="239"/>
      <c r="OCW2" s="239"/>
      <c r="OCX2" s="239"/>
      <c r="OCY2" s="239"/>
      <c r="OCZ2" s="239"/>
      <c r="ODA2" s="239"/>
      <c r="ODB2" s="239"/>
      <c r="ODC2" s="239"/>
      <c r="ODD2" s="239"/>
      <c r="ODE2" s="239"/>
      <c r="ODF2" s="239"/>
      <c r="ODG2" s="239"/>
      <c r="ODH2" s="239"/>
      <c r="ODI2" s="239"/>
      <c r="ODJ2" s="239"/>
      <c r="ODK2" s="239"/>
      <c r="ODL2" s="239"/>
      <c r="ODM2" s="239"/>
      <c r="ODN2" s="239"/>
      <c r="ODO2" s="239"/>
      <c r="ODP2" s="239"/>
      <c r="ODQ2" s="239"/>
      <c r="ODR2" s="239"/>
      <c r="ODS2" s="239"/>
      <c r="ODT2" s="239"/>
      <c r="ODU2" s="239"/>
      <c r="ODV2" s="239"/>
      <c r="ODW2" s="239"/>
      <c r="ODX2" s="239"/>
      <c r="ODY2" s="239"/>
      <c r="ODZ2" s="239"/>
      <c r="OEA2" s="239"/>
      <c r="OEB2" s="239"/>
      <c r="OEC2" s="239"/>
      <c r="OED2" s="239"/>
      <c r="OEE2" s="239"/>
      <c r="OEF2" s="239"/>
      <c r="OEG2" s="239"/>
      <c r="OEH2" s="239"/>
      <c r="OEI2" s="239"/>
      <c r="OEJ2" s="239"/>
      <c r="OEK2" s="239"/>
      <c r="OEL2" s="239"/>
      <c r="OEM2" s="239"/>
      <c r="OEN2" s="239"/>
      <c r="OEO2" s="239"/>
      <c r="OEP2" s="239"/>
      <c r="OEQ2" s="239"/>
      <c r="OER2" s="239"/>
      <c r="OES2" s="239"/>
      <c r="OET2" s="239"/>
      <c r="OEU2" s="239"/>
      <c r="OEV2" s="239"/>
      <c r="OEW2" s="239"/>
      <c r="OEX2" s="239"/>
      <c r="OEY2" s="239"/>
      <c r="OEZ2" s="239"/>
      <c r="OFA2" s="239"/>
      <c r="OFB2" s="239"/>
      <c r="OFC2" s="239"/>
      <c r="OFD2" s="239"/>
      <c r="OFE2" s="239"/>
      <c r="OFF2" s="239"/>
      <c r="OFG2" s="239"/>
      <c r="OFH2" s="239"/>
      <c r="OFI2" s="239"/>
      <c r="OFJ2" s="239"/>
      <c r="OFK2" s="239"/>
      <c r="OFL2" s="239"/>
      <c r="OFM2" s="239"/>
      <c r="OFN2" s="239"/>
      <c r="OFO2" s="239"/>
      <c r="OFP2" s="239"/>
      <c r="OFQ2" s="239"/>
      <c r="OFR2" s="239"/>
      <c r="OFS2" s="239"/>
      <c r="OFT2" s="239"/>
      <c r="OFU2" s="239"/>
      <c r="OFV2" s="239"/>
      <c r="OFW2" s="239"/>
      <c r="OFX2" s="239"/>
      <c r="OFY2" s="239"/>
      <c r="OFZ2" s="239"/>
      <c r="OGA2" s="239"/>
      <c r="OGB2" s="239"/>
      <c r="OGC2" s="239"/>
      <c r="OGD2" s="239"/>
      <c r="OGE2" s="239"/>
      <c r="OGF2" s="239"/>
      <c r="OGG2" s="239"/>
      <c r="OGH2" s="239"/>
      <c r="OGI2" s="239"/>
      <c r="OGJ2" s="239"/>
      <c r="OGK2" s="239"/>
      <c r="OGL2" s="239"/>
      <c r="OGM2" s="239"/>
      <c r="OGN2" s="239"/>
      <c r="OGO2" s="239"/>
      <c r="OGP2" s="239"/>
      <c r="OGQ2" s="239"/>
      <c r="OGR2" s="239"/>
      <c r="OGS2" s="239"/>
      <c r="OGT2" s="239"/>
      <c r="OGU2" s="239"/>
      <c r="OGV2" s="239"/>
      <c r="OGW2" s="239"/>
      <c r="OGX2" s="239"/>
      <c r="OGY2" s="239"/>
      <c r="OGZ2" s="239"/>
      <c r="OHA2" s="239"/>
      <c r="OHB2" s="239"/>
      <c r="OHC2" s="239"/>
      <c r="OHD2" s="239"/>
      <c r="OHE2" s="239"/>
      <c r="OHF2" s="239"/>
      <c r="OHG2" s="239"/>
      <c r="OHH2" s="239"/>
      <c r="OHI2" s="239"/>
      <c r="OHJ2" s="239"/>
      <c r="OHK2" s="239"/>
      <c r="OHL2" s="239"/>
      <c r="OHM2" s="239"/>
      <c r="OHN2" s="239"/>
      <c r="OHO2" s="239"/>
      <c r="OHP2" s="239"/>
      <c r="OHQ2" s="239"/>
      <c r="OHR2" s="239"/>
      <c r="OHS2" s="239"/>
      <c r="OHT2" s="239"/>
      <c r="OHU2" s="239"/>
      <c r="OHV2" s="239"/>
      <c r="OHW2" s="239"/>
      <c r="OHX2" s="239"/>
      <c r="OHY2" s="239"/>
      <c r="OHZ2" s="239"/>
      <c r="OIA2" s="239"/>
      <c r="OIB2" s="239"/>
      <c r="OIC2" s="239"/>
      <c r="OID2" s="239"/>
      <c r="OIE2" s="239"/>
      <c r="OIF2" s="239"/>
      <c r="OIG2" s="239"/>
      <c r="OIH2" s="239"/>
      <c r="OII2" s="239"/>
      <c r="OIJ2" s="239"/>
      <c r="OIK2" s="239"/>
      <c r="OIL2" s="239"/>
      <c r="OIM2" s="239"/>
      <c r="OIN2" s="239"/>
      <c r="OIO2" s="239"/>
      <c r="OIP2" s="239"/>
      <c r="OIQ2" s="239"/>
      <c r="OIR2" s="239"/>
      <c r="OIS2" s="239"/>
      <c r="OIT2" s="239"/>
      <c r="OIU2" s="239"/>
      <c r="OIV2" s="239"/>
      <c r="OIW2" s="239"/>
      <c r="OIX2" s="239"/>
      <c r="OIY2" s="239"/>
      <c r="OIZ2" s="239"/>
      <c r="OJA2" s="239"/>
      <c r="OJB2" s="239"/>
      <c r="OJC2" s="239"/>
      <c r="OJD2" s="239"/>
      <c r="OJE2" s="239"/>
      <c r="OJF2" s="239"/>
      <c r="OJG2" s="239"/>
      <c r="OJH2" s="239"/>
      <c r="OJI2" s="239"/>
      <c r="OJJ2" s="239"/>
      <c r="OJK2" s="239"/>
      <c r="OJL2" s="239"/>
      <c r="OJM2" s="239"/>
      <c r="OJN2" s="239"/>
      <c r="OJO2" s="239"/>
      <c r="OJP2" s="239"/>
      <c r="OJQ2" s="239"/>
      <c r="OJR2" s="239"/>
      <c r="OJS2" s="239"/>
      <c r="OJT2" s="239"/>
      <c r="OJU2" s="239"/>
      <c r="OJV2" s="239"/>
      <c r="OJW2" s="239"/>
      <c r="OJX2" s="239"/>
      <c r="OJY2" s="239"/>
      <c r="OJZ2" s="239"/>
      <c r="OKA2" s="239"/>
      <c r="OKB2" s="239"/>
      <c r="OKC2" s="239"/>
      <c r="OKD2" s="239"/>
      <c r="OKE2" s="239"/>
      <c r="OKF2" s="239"/>
      <c r="OKG2" s="239"/>
      <c r="OKH2" s="239"/>
      <c r="OKI2" s="239"/>
      <c r="OKJ2" s="239"/>
      <c r="OKK2" s="239"/>
      <c r="OKL2" s="239"/>
      <c r="OKM2" s="239"/>
      <c r="OKN2" s="239"/>
      <c r="OKO2" s="239"/>
      <c r="OKP2" s="239"/>
      <c r="OKQ2" s="239"/>
      <c r="OKR2" s="239"/>
      <c r="OKS2" s="239"/>
      <c r="OKT2" s="239"/>
      <c r="OKU2" s="239"/>
      <c r="OKV2" s="239"/>
      <c r="OKW2" s="239"/>
      <c r="OKX2" s="239"/>
      <c r="OKY2" s="239"/>
      <c r="OKZ2" s="239"/>
      <c r="OLA2" s="239"/>
      <c r="OLB2" s="239"/>
      <c r="OLC2" s="239"/>
      <c r="OLD2" s="239"/>
      <c r="OLE2" s="239"/>
      <c r="OLF2" s="239"/>
      <c r="OLG2" s="239"/>
      <c r="OLH2" s="239"/>
      <c r="OLI2" s="239"/>
      <c r="OLJ2" s="239"/>
      <c r="OLK2" s="239"/>
      <c r="OLL2" s="239"/>
      <c r="OLM2" s="239"/>
      <c r="OLN2" s="239"/>
      <c r="OLO2" s="239"/>
      <c r="OLP2" s="239"/>
      <c r="OLQ2" s="239"/>
      <c r="OLR2" s="239"/>
      <c r="OLS2" s="239"/>
      <c r="OLT2" s="239"/>
      <c r="OLU2" s="239"/>
      <c r="OLV2" s="239"/>
      <c r="OLW2" s="239"/>
      <c r="OLX2" s="239"/>
      <c r="OLY2" s="239"/>
      <c r="OLZ2" s="239"/>
      <c r="OMA2" s="239"/>
      <c r="OMB2" s="239"/>
      <c r="OMC2" s="239"/>
      <c r="OMD2" s="239"/>
      <c r="OME2" s="239"/>
      <c r="OMF2" s="239"/>
      <c r="OMG2" s="239"/>
      <c r="OMH2" s="239"/>
      <c r="OMI2" s="239"/>
      <c r="OMJ2" s="239"/>
      <c r="OMK2" s="239"/>
      <c r="OML2" s="239"/>
      <c r="OMM2" s="239"/>
      <c r="OMN2" s="239"/>
      <c r="OMO2" s="239"/>
      <c r="OMP2" s="239"/>
      <c r="OMQ2" s="239"/>
      <c r="OMR2" s="239"/>
      <c r="OMS2" s="239"/>
      <c r="OMT2" s="239"/>
      <c r="OMU2" s="239"/>
      <c r="OMV2" s="239"/>
      <c r="OMW2" s="239"/>
      <c r="OMX2" s="239"/>
      <c r="OMY2" s="239"/>
      <c r="OMZ2" s="239"/>
      <c r="ONA2" s="239"/>
      <c r="ONB2" s="239"/>
      <c r="ONC2" s="239"/>
      <c r="OND2" s="239"/>
      <c r="ONE2" s="239"/>
      <c r="ONF2" s="239"/>
      <c r="ONG2" s="239"/>
      <c r="ONH2" s="239"/>
      <c r="ONI2" s="239"/>
      <c r="ONJ2" s="239"/>
      <c r="ONK2" s="239"/>
      <c r="ONL2" s="239"/>
      <c r="ONM2" s="239"/>
      <c r="ONN2" s="239"/>
      <c r="ONO2" s="239"/>
      <c r="ONP2" s="239"/>
      <c r="ONQ2" s="239"/>
      <c r="ONR2" s="239"/>
      <c r="ONS2" s="239"/>
      <c r="ONT2" s="239"/>
      <c r="ONU2" s="239"/>
      <c r="ONV2" s="239"/>
      <c r="ONW2" s="239"/>
      <c r="ONX2" s="239"/>
      <c r="ONY2" s="239"/>
      <c r="ONZ2" s="239"/>
      <c r="OOA2" s="239"/>
      <c r="OOB2" s="239"/>
      <c r="OOC2" s="239"/>
      <c r="OOD2" s="239"/>
      <c r="OOE2" s="239"/>
      <c r="OOF2" s="239"/>
      <c r="OOG2" s="239"/>
      <c r="OOH2" s="239"/>
      <c r="OOI2" s="239"/>
      <c r="OOJ2" s="239"/>
      <c r="OOK2" s="239"/>
      <c r="OOL2" s="239"/>
      <c r="OOM2" s="239"/>
      <c r="OON2" s="239"/>
      <c r="OOO2" s="239"/>
      <c r="OOP2" s="239"/>
      <c r="OOQ2" s="239"/>
      <c r="OOR2" s="239"/>
      <c r="OOS2" s="239"/>
      <c r="OOT2" s="239"/>
      <c r="OOU2" s="239"/>
      <c r="OOV2" s="239"/>
      <c r="OOW2" s="239"/>
      <c r="OOX2" s="239"/>
      <c r="OOY2" s="239"/>
      <c r="OOZ2" s="239"/>
      <c r="OPA2" s="239"/>
      <c r="OPB2" s="239"/>
      <c r="OPC2" s="239"/>
      <c r="OPD2" s="239"/>
      <c r="OPE2" s="239"/>
      <c r="OPF2" s="239"/>
      <c r="OPG2" s="239"/>
      <c r="OPH2" s="239"/>
      <c r="OPI2" s="239"/>
      <c r="OPJ2" s="239"/>
      <c r="OPK2" s="239"/>
      <c r="OPL2" s="239"/>
      <c r="OPM2" s="239"/>
      <c r="OPN2" s="239"/>
      <c r="OPO2" s="239"/>
      <c r="OPP2" s="239"/>
      <c r="OPQ2" s="239"/>
      <c r="OPR2" s="239"/>
      <c r="OPS2" s="239"/>
      <c r="OPT2" s="239"/>
      <c r="OPU2" s="239"/>
      <c r="OPV2" s="239"/>
      <c r="OPW2" s="239"/>
      <c r="OPX2" s="239"/>
      <c r="OPY2" s="239"/>
      <c r="OPZ2" s="239"/>
      <c r="OQA2" s="239"/>
      <c r="OQB2" s="239"/>
      <c r="OQC2" s="239"/>
      <c r="OQD2" s="239"/>
      <c r="OQE2" s="239"/>
      <c r="OQF2" s="239"/>
      <c r="OQG2" s="239"/>
      <c r="OQH2" s="239"/>
      <c r="OQI2" s="239"/>
      <c r="OQJ2" s="239"/>
      <c r="OQK2" s="239"/>
      <c r="OQL2" s="239"/>
      <c r="OQM2" s="239"/>
      <c r="OQN2" s="239"/>
      <c r="OQO2" s="239"/>
      <c r="OQP2" s="239"/>
      <c r="OQQ2" s="239"/>
      <c r="OQR2" s="239"/>
      <c r="OQS2" s="239"/>
      <c r="OQT2" s="239"/>
      <c r="OQU2" s="239"/>
      <c r="OQV2" s="239"/>
      <c r="OQW2" s="239"/>
      <c r="OQX2" s="239"/>
      <c r="OQY2" s="239"/>
      <c r="OQZ2" s="239"/>
      <c r="ORA2" s="239"/>
      <c r="ORB2" s="239"/>
      <c r="ORC2" s="239"/>
      <c r="ORD2" s="239"/>
      <c r="ORE2" s="239"/>
      <c r="ORF2" s="239"/>
      <c r="ORG2" s="239"/>
      <c r="ORH2" s="239"/>
      <c r="ORI2" s="239"/>
      <c r="ORJ2" s="239"/>
      <c r="ORK2" s="239"/>
      <c r="ORL2" s="239"/>
      <c r="ORM2" s="239"/>
      <c r="ORN2" s="239"/>
      <c r="ORO2" s="239"/>
      <c r="ORP2" s="239"/>
      <c r="ORQ2" s="239"/>
      <c r="ORR2" s="239"/>
      <c r="ORS2" s="239"/>
      <c r="ORT2" s="239"/>
      <c r="ORU2" s="239"/>
      <c r="ORV2" s="239"/>
      <c r="ORW2" s="239"/>
      <c r="ORX2" s="239"/>
      <c r="ORY2" s="239"/>
      <c r="ORZ2" s="239"/>
      <c r="OSA2" s="239"/>
      <c r="OSB2" s="239"/>
      <c r="OSC2" s="239"/>
      <c r="OSD2" s="239"/>
      <c r="OSE2" s="239"/>
      <c r="OSF2" s="239"/>
      <c r="OSG2" s="239"/>
      <c r="OSH2" s="239"/>
      <c r="OSI2" s="239"/>
      <c r="OSJ2" s="239"/>
      <c r="OSK2" s="239"/>
      <c r="OSL2" s="239"/>
      <c r="OSM2" s="239"/>
      <c r="OSN2" s="239"/>
      <c r="OSO2" s="239"/>
      <c r="OSP2" s="239"/>
      <c r="OSQ2" s="239"/>
      <c r="OSR2" s="239"/>
      <c r="OSS2" s="239"/>
      <c r="OST2" s="239"/>
      <c r="OSU2" s="239"/>
      <c r="OSV2" s="239"/>
      <c r="OSW2" s="239"/>
      <c r="OSX2" s="239"/>
      <c r="OSY2" s="239"/>
      <c r="OSZ2" s="239"/>
      <c r="OTA2" s="239"/>
      <c r="OTB2" s="239"/>
      <c r="OTC2" s="239"/>
      <c r="OTD2" s="239"/>
      <c r="OTE2" s="239"/>
      <c r="OTF2" s="239"/>
      <c r="OTG2" s="239"/>
      <c r="OTH2" s="239"/>
      <c r="OTI2" s="239"/>
      <c r="OTJ2" s="239"/>
      <c r="OTK2" s="239"/>
      <c r="OTL2" s="239"/>
      <c r="OTM2" s="239"/>
      <c r="OTN2" s="239"/>
      <c r="OTO2" s="239"/>
      <c r="OTP2" s="239"/>
      <c r="OTQ2" s="239"/>
      <c r="OTR2" s="239"/>
      <c r="OTS2" s="239"/>
      <c r="OTT2" s="239"/>
      <c r="OTU2" s="239"/>
      <c r="OTV2" s="239"/>
      <c r="OTW2" s="239"/>
      <c r="OTX2" s="239"/>
      <c r="OTY2" s="239"/>
      <c r="OTZ2" s="239"/>
      <c r="OUA2" s="239"/>
      <c r="OUB2" s="239"/>
      <c r="OUC2" s="239"/>
      <c r="OUD2" s="239"/>
      <c r="OUE2" s="239"/>
      <c r="OUF2" s="239"/>
      <c r="OUG2" s="239"/>
      <c r="OUH2" s="239"/>
      <c r="OUI2" s="239"/>
      <c r="OUJ2" s="239"/>
      <c r="OUK2" s="239"/>
      <c r="OUL2" s="239"/>
      <c r="OUM2" s="239"/>
      <c r="OUN2" s="239"/>
      <c r="OUO2" s="239"/>
      <c r="OUP2" s="239"/>
      <c r="OUQ2" s="239"/>
      <c r="OUR2" s="239"/>
      <c r="OUS2" s="239"/>
      <c r="OUT2" s="239"/>
      <c r="OUU2" s="239"/>
      <c r="OUV2" s="239"/>
      <c r="OUW2" s="239"/>
      <c r="OUX2" s="239"/>
      <c r="OUY2" s="239"/>
      <c r="OUZ2" s="239"/>
      <c r="OVA2" s="239"/>
      <c r="OVB2" s="239"/>
      <c r="OVC2" s="239"/>
      <c r="OVD2" s="239"/>
      <c r="OVE2" s="239"/>
      <c r="OVF2" s="239"/>
      <c r="OVG2" s="239"/>
      <c r="OVH2" s="239"/>
      <c r="OVI2" s="239"/>
      <c r="OVJ2" s="239"/>
      <c r="OVK2" s="239"/>
      <c r="OVL2" s="239"/>
      <c r="OVM2" s="239"/>
      <c r="OVN2" s="239"/>
      <c r="OVO2" s="239"/>
      <c r="OVP2" s="239"/>
      <c r="OVQ2" s="239"/>
      <c r="OVR2" s="239"/>
      <c r="OVS2" s="239"/>
      <c r="OVT2" s="239"/>
      <c r="OVU2" s="239"/>
      <c r="OVV2" s="239"/>
      <c r="OVW2" s="239"/>
      <c r="OVX2" s="239"/>
      <c r="OVY2" s="239"/>
      <c r="OVZ2" s="239"/>
      <c r="OWA2" s="239"/>
      <c r="OWB2" s="239"/>
      <c r="OWC2" s="239"/>
      <c r="OWD2" s="239"/>
      <c r="OWE2" s="239"/>
      <c r="OWF2" s="239"/>
      <c r="OWG2" s="239"/>
      <c r="OWH2" s="239"/>
      <c r="OWI2" s="239"/>
      <c r="OWJ2" s="239"/>
      <c r="OWK2" s="239"/>
      <c r="OWL2" s="239"/>
      <c r="OWM2" s="239"/>
      <c r="OWN2" s="239"/>
      <c r="OWO2" s="239"/>
      <c r="OWP2" s="239"/>
      <c r="OWQ2" s="239"/>
      <c r="OWR2" s="239"/>
      <c r="OWS2" s="239"/>
      <c r="OWT2" s="239"/>
      <c r="OWU2" s="239"/>
      <c r="OWV2" s="239"/>
      <c r="OWW2" s="239"/>
      <c r="OWX2" s="239"/>
      <c r="OWY2" s="239"/>
      <c r="OWZ2" s="239"/>
      <c r="OXA2" s="239"/>
      <c r="OXB2" s="239"/>
      <c r="OXC2" s="239"/>
      <c r="OXD2" s="239"/>
      <c r="OXE2" s="239"/>
      <c r="OXF2" s="239"/>
      <c r="OXG2" s="239"/>
      <c r="OXH2" s="239"/>
      <c r="OXI2" s="239"/>
      <c r="OXJ2" s="239"/>
      <c r="OXK2" s="239"/>
      <c r="OXL2" s="239"/>
      <c r="OXM2" s="239"/>
      <c r="OXN2" s="239"/>
      <c r="OXO2" s="239"/>
      <c r="OXP2" s="239"/>
      <c r="OXQ2" s="239"/>
      <c r="OXR2" s="239"/>
      <c r="OXS2" s="239"/>
      <c r="OXT2" s="239"/>
      <c r="OXU2" s="239"/>
      <c r="OXV2" s="239"/>
      <c r="OXW2" s="239"/>
      <c r="OXX2" s="239"/>
      <c r="OXY2" s="239"/>
      <c r="OXZ2" s="239"/>
      <c r="OYA2" s="239"/>
      <c r="OYB2" s="239"/>
      <c r="OYC2" s="239"/>
      <c r="OYD2" s="239"/>
      <c r="OYE2" s="239"/>
      <c r="OYF2" s="239"/>
      <c r="OYG2" s="239"/>
      <c r="OYH2" s="239"/>
      <c r="OYI2" s="239"/>
      <c r="OYJ2" s="239"/>
      <c r="OYK2" s="239"/>
      <c r="OYL2" s="239"/>
      <c r="OYM2" s="239"/>
      <c r="OYN2" s="239"/>
      <c r="OYO2" s="239"/>
      <c r="OYP2" s="239"/>
      <c r="OYQ2" s="239"/>
      <c r="OYR2" s="239"/>
      <c r="OYS2" s="239"/>
      <c r="OYT2" s="239"/>
      <c r="OYU2" s="239"/>
      <c r="OYV2" s="239"/>
      <c r="OYW2" s="239"/>
      <c r="OYX2" s="239"/>
      <c r="OYY2" s="239"/>
      <c r="OYZ2" s="239"/>
      <c r="OZA2" s="239"/>
      <c r="OZB2" s="239"/>
      <c r="OZC2" s="239"/>
      <c r="OZD2" s="239"/>
      <c r="OZE2" s="239"/>
      <c r="OZF2" s="239"/>
      <c r="OZG2" s="239"/>
      <c r="OZH2" s="239"/>
      <c r="OZI2" s="239"/>
      <c r="OZJ2" s="239"/>
      <c r="OZK2" s="239"/>
      <c r="OZL2" s="239"/>
      <c r="OZM2" s="239"/>
      <c r="OZN2" s="239"/>
      <c r="OZO2" s="239"/>
      <c r="OZP2" s="239"/>
      <c r="OZQ2" s="239"/>
      <c r="OZR2" s="239"/>
      <c r="OZS2" s="239"/>
      <c r="OZT2" s="239"/>
      <c r="OZU2" s="239"/>
      <c r="OZV2" s="239"/>
      <c r="OZW2" s="239"/>
      <c r="OZX2" s="239"/>
      <c r="OZY2" s="239"/>
      <c r="OZZ2" s="239"/>
      <c r="PAA2" s="239"/>
      <c r="PAB2" s="239"/>
      <c r="PAC2" s="239"/>
      <c r="PAD2" s="239"/>
      <c r="PAE2" s="239"/>
      <c r="PAF2" s="239"/>
      <c r="PAG2" s="239"/>
      <c r="PAH2" s="239"/>
      <c r="PAI2" s="239"/>
      <c r="PAJ2" s="239"/>
      <c r="PAK2" s="239"/>
      <c r="PAL2" s="239"/>
      <c r="PAM2" s="239"/>
      <c r="PAN2" s="239"/>
      <c r="PAO2" s="239"/>
      <c r="PAP2" s="239"/>
      <c r="PAQ2" s="239"/>
      <c r="PAR2" s="239"/>
      <c r="PAS2" s="239"/>
      <c r="PAT2" s="239"/>
      <c r="PAU2" s="239"/>
      <c r="PAV2" s="239"/>
      <c r="PAW2" s="239"/>
      <c r="PAX2" s="239"/>
      <c r="PAY2" s="239"/>
      <c r="PAZ2" s="239"/>
      <c r="PBA2" s="239"/>
      <c r="PBB2" s="239"/>
      <c r="PBC2" s="239"/>
      <c r="PBD2" s="239"/>
      <c r="PBE2" s="239"/>
      <c r="PBF2" s="239"/>
      <c r="PBG2" s="239"/>
      <c r="PBH2" s="239"/>
      <c r="PBI2" s="239"/>
      <c r="PBJ2" s="239"/>
      <c r="PBK2" s="239"/>
      <c r="PBL2" s="239"/>
      <c r="PBM2" s="239"/>
      <c r="PBN2" s="239"/>
      <c r="PBO2" s="239"/>
      <c r="PBP2" s="239"/>
      <c r="PBQ2" s="239"/>
      <c r="PBR2" s="239"/>
      <c r="PBS2" s="239"/>
      <c r="PBT2" s="239"/>
      <c r="PBU2" s="239"/>
      <c r="PBV2" s="239"/>
      <c r="PBW2" s="239"/>
      <c r="PBX2" s="239"/>
      <c r="PBY2" s="239"/>
      <c r="PBZ2" s="239"/>
      <c r="PCA2" s="239"/>
      <c r="PCB2" s="239"/>
      <c r="PCC2" s="239"/>
      <c r="PCD2" s="239"/>
      <c r="PCE2" s="239"/>
      <c r="PCF2" s="239"/>
      <c r="PCG2" s="239"/>
      <c r="PCH2" s="239"/>
      <c r="PCI2" s="239"/>
      <c r="PCJ2" s="239"/>
      <c r="PCK2" s="239"/>
      <c r="PCL2" s="239"/>
      <c r="PCM2" s="239"/>
      <c r="PCN2" s="239"/>
      <c r="PCO2" s="239"/>
      <c r="PCP2" s="239"/>
      <c r="PCQ2" s="239"/>
      <c r="PCR2" s="239"/>
      <c r="PCS2" s="239"/>
      <c r="PCT2" s="239"/>
      <c r="PCU2" s="239"/>
      <c r="PCV2" s="239"/>
      <c r="PCW2" s="239"/>
      <c r="PCX2" s="239"/>
      <c r="PCY2" s="239"/>
      <c r="PCZ2" s="239"/>
      <c r="PDA2" s="239"/>
      <c r="PDB2" s="239"/>
      <c r="PDC2" s="239"/>
      <c r="PDD2" s="239"/>
      <c r="PDE2" s="239"/>
      <c r="PDF2" s="239"/>
      <c r="PDG2" s="239"/>
      <c r="PDH2" s="239"/>
      <c r="PDI2" s="239"/>
      <c r="PDJ2" s="239"/>
      <c r="PDK2" s="239"/>
      <c r="PDL2" s="239"/>
      <c r="PDM2" s="239"/>
      <c r="PDN2" s="239"/>
      <c r="PDO2" s="239"/>
      <c r="PDP2" s="239"/>
      <c r="PDQ2" s="239"/>
      <c r="PDR2" s="239"/>
      <c r="PDS2" s="239"/>
      <c r="PDT2" s="239"/>
      <c r="PDU2" s="239"/>
      <c r="PDV2" s="239"/>
      <c r="PDW2" s="239"/>
      <c r="PDX2" s="239"/>
      <c r="PDY2" s="239"/>
      <c r="PDZ2" s="239"/>
      <c r="PEA2" s="239"/>
      <c r="PEB2" s="239"/>
      <c r="PEC2" s="239"/>
      <c r="PED2" s="239"/>
      <c r="PEE2" s="239"/>
      <c r="PEF2" s="239"/>
      <c r="PEG2" s="239"/>
      <c r="PEH2" s="239"/>
      <c r="PEI2" s="239"/>
      <c r="PEJ2" s="239"/>
      <c r="PEK2" s="239"/>
      <c r="PEL2" s="239"/>
      <c r="PEM2" s="239"/>
      <c r="PEN2" s="239"/>
      <c r="PEO2" s="239"/>
      <c r="PEP2" s="239"/>
      <c r="PEQ2" s="239"/>
      <c r="PER2" s="239"/>
      <c r="PES2" s="239"/>
      <c r="PET2" s="239"/>
      <c r="PEU2" s="239"/>
      <c r="PEV2" s="239"/>
      <c r="PEW2" s="239"/>
      <c r="PEX2" s="239"/>
      <c r="PEY2" s="239"/>
      <c r="PEZ2" s="239"/>
      <c r="PFA2" s="239"/>
      <c r="PFB2" s="239"/>
      <c r="PFC2" s="239"/>
      <c r="PFD2" s="239"/>
      <c r="PFE2" s="239"/>
      <c r="PFF2" s="239"/>
      <c r="PFG2" s="239"/>
      <c r="PFH2" s="239"/>
      <c r="PFI2" s="239"/>
      <c r="PFJ2" s="239"/>
      <c r="PFK2" s="239"/>
      <c r="PFL2" s="239"/>
      <c r="PFM2" s="239"/>
      <c r="PFN2" s="239"/>
      <c r="PFO2" s="239"/>
      <c r="PFP2" s="239"/>
      <c r="PFQ2" s="239"/>
      <c r="PFR2" s="239"/>
      <c r="PFS2" s="239"/>
      <c r="PFT2" s="239"/>
      <c r="PFU2" s="239"/>
      <c r="PFV2" s="239"/>
      <c r="PFW2" s="239"/>
      <c r="PFX2" s="239"/>
      <c r="PFY2" s="239"/>
      <c r="PFZ2" s="239"/>
      <c r="PGA2" s="239"/>
      <c r="PGB2" s="239"/>
      <c r="PGC2" s="239"/>
      <c r="PGD2" s="239"/>
      <c r="PGE2" s="239"/>
      <c r="PGF2" s="239"/>
      <c r="PGG2" s="239"/>
      <c r="PGH2" s="239"/>
      <c r="PGI2" s="239"/>
      <c r="PGJ2" s="239"/>
      <c r="PGK2" s="239"/>
      <c r="PGL2" s="239"/>
      <c r="PGM2" s="239"/>
      <c r="PGN2" s="239"/>
      <c r="PGO2" s="239"/>
      <c r="PGP2" s="239"/>
      <c r="PGQ2" s="239"/>
      <c r="PGR2" s="239"/>
      <c r="PGS2" s="239"/>
      <c r="PGT2" s="239"/>
      <c r="PGU2" s="239"/>
      <c r="PGV2" s="239"/>
      <c r="PGW2" s="239"/>
      <c r="PGX2" s="239"/>
      <c r="PGY2" s="239"/>
      <c r="PGZ2" s="239"/>
      <c r="PHA2" s="239"/>
      <c r="PHB2" s="239"/>
      <c r="PHC2" s="239"/>
      <c r="PHD2" s="239"/>
      <c r="PHE2" s="239"/>
      <c r="PHF2" s="239"/>
      <c r="PHG2" s="239"/>
      <c r="PHH2" s="239"/>
      <c r="PHI2" s="239"/>
      <c r="PHJ2" s="239"/>
      <c r="PHK2" s="239"/>
      <c r="PHL2" s="239"/>
      <c r="PHM2" s="239"/>
      <c r="PHN2" s="239"/>
      <c r="PHO2" s="239"/>
      <c r="PHP2" s="239"/>
      <c r="PHQ2" s="239"/>
      <c r="PHR2" s="239"/>
      <c r="PHS2" s="239"/>
      <c r="PHT2" s="239"/>
      <c r="PHU2" s="239"/>
      <c r="PHV2" s="239"/>
      <c r="PHW2" s="239"/>
      <c r="PHX2" s="239"/>
      <c r="PHY2" s="239"/>
      <c r="PHZ2" s="239"/>
      <c r="PIA2" s="239"/>
      <c r="PIB2" s="239"/>
      <c r="PIC2" s="239"/>
      <c r="PID2" s="239"/>
      <c r="PIE2" s="239"/>
      <c r="PIF2" s="239"/>
      <c r="PIG2" s="239"/>
      <c r="PIH2" s="239"/>
      <c r="PII2" s="239"/>
      <c r="PIJ2" s="239"/>
      <c r="PIK2" s="239"/>
      <c r="PIL2" s="239"/>
      <c r="PIM2" s="239"/>
      <c r="PIN2" s="239"/>
      <c r="PIO2" s="239"/>
      <c r="PIP2" s="239"/>
      <c r="PIQ2" s="239"/>
      <c r="PIR2" s="239"/>
      <c r="PIS2" s="239"/>
      <c r="PIT2" s="239"/>
      <c r="PIU2" s="239"/>
      <c r="PIV2" s="239"/>
      <c r="PIW2" s="239"/>
      <c r="PIX2" s="239"/>
      <c r="PIY2" s="239"/>
      <c r="PIZ2" s="239"/>
      <c r="PJA2" s="239"/>
      <c r="PJB2" s="239"/>
      <c r="PJC2" s="239"/>
      <c r="PJD2" s="239"/>
      <c r="PJE2" s="239"/>
      <c r="PJF2" s="239"/>
      <c r="PJG2" s="239"/>
      <c r="PJH2" s="239"/>
      <c r="PJI2" s="239"/>
      <c r="PJJ2" s="239"/>
      <c r="PJK2" s="239"/>
      <c r="PJL2" s="239"/>
      <c r="PJM2" s="239"/>
      <c r="PJN2" s="239"/>
      <c r="PJO2" s="239"/>
      <c r="PJP2" s="239"/>
      <c r="PJQ2" s="239"/>
      <c r="PJR2" s="239"/>
      <c r="PJS2" s="239"/>
      <c r="PJT2" s="239"/>
      <c r="PJU2" s="239"/>
      <c r="PJV2" s="239"/>
      <c r="PJW2" s="239"/>
      <c r="PJX2" s="239"/>
      <c r="PJY2" s="239"/>
      <c r="PJZ2" s="239"/>
      <c r="PKA2" s="239"/>
      <c r="PKB2" s="239"/>
      <c r="PKC2" s="239"/>
      <c r="PKD2" s="239"/>
      <c r="PKE2" s="239"/>
      <c r="PKF2" s="239"/>
      <c r="PKG2" s="239"/>
      <c r="PKH2" s="239"/>
      <c r="PKI2" s="239"/>
      <c r="PKJ2" s="239"/>
      <c r="PKK2" s="239"/>
      <c r="PKL2" s="239"/>
      <c r="PKM2" s="239"/>
      <c r="PKN2" s="239"/>
      <c r="PKO2" s="239"/>
      <c r="PKP2" s="239"/>
      <c r="PKQ2" s="239"/>
      <c r="PKR2" s="239"/>
      <c r="PKS2" s="239"/>
      <c r="PKT2" s="239"/>
      <c r="PKU2" s="239"/>
      <c r="PKV2" s="239"/>
      <c r="PKW2" s="239"/>
      <c r="PKX2" s="239"/>
      <c r="PKY2" s="239"/>
      <c r="PKZ2" s="239"/>
      <c r="PLA2" s="239"/>
      <c r="PLB2" s="239"/>
      <c r="PLC2" s="239"/>
      <c r="PLD2" s="239"/>
      <c r="PLE2" s="239"/>
      <c r="PLF2" s="239"/>
      <c r="PLG2" s="239"/>
      <c r="PLH2" s="239"/>
      <c r="PLI2" s="239"/>
      <c r="PLJ2" s="239"/>
      <c r="PLK2" s="239"/>
      <c r="PLL2" s="239"/>
      <c r="PLM2" s="239"/>
      <c r="PLN2" s="239"/>
      <c r="PLO2" s="239"/>
      <c r="PLP2" s="239"/>
      <c r="PLQ2" s="239"/>
      <c r="PLR2" s="239"/>
      <c r="PLS2" s="239"/>
      <c r="PLT2" s="239"/>
      <c r="PLU2" s="239"/>
      <c r="PLV2" s="239"/>
      <c r="PLW2" s="239"/>
      <c r="PLX2" s="239"/>
      <c r="PLY2" s="239"/>
      <c r="PLZ2" s="239"/>
      <c r="PMA2" s="239"/>
      <c r="PMB2" s="239"/>
      <c r="PMC2" s="239"/>
      <c r="PMD2" s="239"/>
      <c r="PME2" s="239"/>
      <c r="PMF2" s="239"/>
      <c r="PMG2" s="239"/>
      <c r="PMH2" s="239"/>
      <c r="PMI2" s="239"/>
      <c r="PMJ2" s="239"/>
      <c r="PMK2" s="239"/>
      <c r="PML2" s="239"/>
      <c r="PMM2" s="239"/>
      <c r="PMN2" s="239"/>
      <c r="PMO2" s="239"/>
      <c r="PMP2" s="239"/>
      <c r="PMQ2" s="239"/>
      <c r="PMR2" s="239"/>
      <c r="PMS2" s="239"/>
      <c r="PMT2" s="239"/>
      <c r="PMU2" s="239"/>
      <c r="PMV2" s="239"/>
      <c r="PMW2" s="239"/>
      <c r="PMX2" s="239"/>
      <c r="PMY2" s="239"/>
      <c r="PMZ2" s="239"/>
      <c r="PNA2" s="239"/>
      <c r="PNB2" s="239"/>
      <c r="PNC2" s="239"/>
      <c r="PND2" s="239"/>
      <c r="PNE2" s="239"/>
      <c r="PNF2" s="239"/>
      <c r="PNG2" s="239"/>
      <c r="PNH2" s="239"/>
      <c r="PNI2" s="239"/>
      <c r="PNJ2" s="239"/>
      <c r="PNK2" s="239"/>
      <c r="PNL2" s="239"/>
      <c r="PNM2" s="239"/>
      <c r="PNN2" s="239"/>
      <c r="PNO2" s="239"/>
      <c r="PNP2" s="239"/>
      <c r="PNQ2" s="239"/>
      <c r="PNR2" s="239"/>
      <c r="PNS2" s="239"/>
      <c r="PNT2" s="239"/>
      <c r="PNU2" s="239"/>
      <c r="PNV2" s="239"/>
      <c r="PNW2" s="239"/>
      <c r="PNX2" s="239"/>
      <c r="PNY2" s="239"/>
      <c r="PNZ2" s="239"/>
      <c r="POA2" s="239"/>
      <c r="POB2" s="239"/>
      <c r="POC2" s="239"/>
      <c r="POD2" s="239"/>
      <c r="POE2" s="239"/>
      <c r="POF2" s="239"/>
      <c r="POG2" s="239"/>
      <c r="POH2" s="239"/>
      <c r="POI2" s="239"/>
      <c r="POJ2" s="239"/>
      <c r="POK2" s="239"/>
      <c r="POL2" s="239"/>
      <c r="POM2" s="239"/>
      <c r="PON2" s="239"/>
      <c r="POO2" s="239"/>
      <c r="POP2" s="239"/>
      <c r="POQ2" s="239"/>
      <c r="POR2" s="239"/>
      <c r="POS2" s="239"/>
      <c r="POT2" s="239"/>
      <c r="POU2" s="239"/>
      <c r="POV2" s="239"/>
      <c r="POW2" s="239"/>
      <c r="POX2" s="239"/>
      <c r="POY2" s="239"/>
      <c r="POZ2" s="239"/>
      <c r="PPA2" s="239"/>
      <c r="PPB2" s="239"/>
      <c r="PPC2" s="239"/>
      <c r="PPD2" s="239"/>
      <c r="PPE2" s="239"/>
      <c r="PPF2" s="239"/>
      <c r="PPG2" s="239"/>
      <c r="PPH2" s="239"/>
      <c r="PPI2" s="239"/>
      <c r="PPJ2" s="239"/>
      <c r="PPK2" s="239"/>
      <c r="PPL2" s="239"/>
      <c r="PPM2" s="239"/>
      <c r="PPN2" s="239"/>
      <c r="PPO2" s="239"/>
      <c r="PPP2" s="239"/>
      <c r="PPQ2" s="239"/>
      <c r="PPR2" s="239"/>
      <c r="PPS2" s="239"/>
      <c r="PPT2" s="239"/>
      <c r="PPU2" s="239"/>
      <c r="PPV2" s="239"/>
      <c r="PPW2" s="239"/>
      <c r="PPX2" s="239"/>
      <c r="PPY2" s="239"/>
      <c r="PPZ2" s="239"/>
      <c r="PQA2" s="239"/>
      <c r="PQB2" s="239"/>
      <c r="PQC2" s="239"/>
      <c r="PQD2" s="239"/>
      <c r="PQE2" s="239"/>
      <c r="PQF2" s="239"/>
      <c r="PQG2" s="239"/>
      <c r="PQH2" s="239"/>
      <c r="PQI2" s="239"/>
      <c r="PQJ2" s="239"/>
      <c r="PQK2" s="239"/>
      <c r="PQL2" s="239"/>
      <c r="PQM2" s="239"/>
      <c r="PQN2" s="239"/>
      <c r="PQO2" s="239"/>
      <c r="PQP2" s="239"/>
      <c r="PQQ2" s="239"/>
      <c r="PQR2" s="239"/>
      <c r="PQS2" s="239"/>
      <c r="PQT2" s="239"/>
      <c r="PQU2" s="239"/>
      <c r="PQV2" s="239"/>
      <c r="PQW2" s="239"/>
      <c r="PQX2" s="239"/>
      <c r="PQY2" s="239"/>
      <c r="PQZ2" s="239"/>
      <c r="PRA2" s="239"/>
      <c r="PRB2" s="239"/>
      <c r="PRC2" s="239"/>
      <c r="PRD2" s="239"/>
      <c r="PRE2" s="239"/>
      <c r="PRF2" s="239"/>
      <c r="PRG2" s="239"/>
      <c r="PRH2" s="239"/>
      <c r="PRI2" s="239"/>
      <c r="PRJ2" s="239"/>
      <c r="PRK2" s="239"/>
      <c r="PRL2" s="239"/>
      <c r="PRM2" s="239"/>
      <c r="PRN2" s="239"/>
      <c r="PRO2" s="239"/>
      <c r="PRP2" s="239"/>
      <c r="PRQ2" s="239"/>
      <c r="PRR2" s="239"/>
      <c r="PRS2" s="239"/>
      <c r="PRT2" s="239"/>
      <c r="PRU2" s="239"/>
      <c r="PRV2" s="239"/>
      <c r="PRW2" s="239"/>
      <c r="PRX2" s="239"/>
      <c r="PRY2" s="239"/>
      <c r="PRZ2" s="239"/>
      <c r="PSA2" s="239"/>
      <c r="PSB2" s="239"/>
      <c r="PSC2" s="239"/>
      <c r="PSD2" s="239"/>
      <c r="PSE2" s="239"/>
      <c r="PSF2" s="239"/>
      <c r="PSG2" s="239"/>
      <c r="PSH2" s="239"/>
      <c r="PSI2" s="239"/>
      <c r="PSJ2" s="239"/>
      <c r="PSK2" s="239"/>
      <c r="PSL2" s="239"/>
      <c r="PSM2" s="239"/>
      <c r="PSN2" s="239"/>
      <c r="PSO2" s="239"/>
      <c r="PSP2" s="239"/>
      <c r="PSQ2" s="239"/>
      <c r="PSR2" s="239"/>
      <c r="PSS2" s="239"/>
      <c r="PST2" s="239"/>
      <c r="PSU2" s="239"/>
      <c r="PSV2" s="239"/>
      <c r="PSW2" s="239"/>
      <c r="PSX2" s="239"/>
      <c r="PSY2" s="239"/>
      <c r="PSZ2" s="239"/>
      <c r="PTA2" s="239"/>
      <c r="PTB2" s="239"/>
      <c r="PTC2" s="239"/>
      <c r="PTD2" s="239"/>
      <c r="PTE2" s="239"/>
      <c r="PTF2" s="239"/>
      <c r="PTG2" s="239"/>
      <c r="PTH2" s="239"/>
      <c r="PTI2" s="239"/>
      <c r="PTJ2" s="239"/>
      <c r="PTK2" s="239"/>
      <c r="PTL2" s="239"/>
      <c r="PTM2" s="239"/>
      <c r="PTN2" s="239"/>
      <c r="PTO2" s="239"/>
      <c r="PTP2" s="239"/>
      <c r="PTQ2" s="239"/>
      <c r="PTR2" s="239"/>
      <c r="PTS2" s="239"/>
      <c r="PTT2" s="239"/>
      <c r="PTU2" s="239"/>
      <c r="PTV2" s="239"/>
      <c r="PTW2" s="239"/>
      <c r="PTX2" s="239"/>
      <c r="PTY2" s="239"/>
      <c r="PTZ2" s="239"/>
      <c r="PUA2" s="239"/>
      <c r="PUB2" s="239"/>
      <c r="PUC2" s="239"/>
      <c r="PUD2" s="239"/>
      <c r="PUE2" s="239"/>
      <c r="PUF2" s="239"/>
      <c r="PUG2" s="239"/>
      <c r="PUH2" s="239"/>
      <c r="PUI2" s="239"/>
      <c r="PUJ2" s="239"/>
      <c r="PUK2" s="239"/>
      <c r="PUL2" s="239"/>
      <c r="PUM2" s="239"/>
      <c r="PUN2" s="239"/>
      <c r="PUO2" s="239"/>
      <c r="PUP2" s="239"/>
      <c r="PUQ2" s="239"/>
      <c r="PUR2" s="239"/>
      <c r="PUS2" s="239"/>
      <c r="PUT2" s="239"/>
      <c r="PUU2" s="239"/>
      <c r="PUV2" s="239"/>
      <c r="PUW2" s="239"/>
      <c r="PUX2" s="239"/>
      <c r="PUY2" s="239"/>
      <c r="PUZ2" s="239"/>
      <c r="PVA2" s="239"/>
      <c r="PVB2" s="239"/>
      <c r="PVC2" s="239"/>
      <c r="PVD2" s="239"/>
      <c r="PVE2" s="239"/>
      <c r="PVF2" s="239"/>
      <c r="PVG2" s="239"/>
      <c r="PVH2" s="239"/>
      <c r="PVI2" s="239"/>
      <c r="PVJ2" s="239"/>
      <c r="PVK2" s="239"/>
      <c r="PVL2" s="239"/>
      <c r="PVM2" s="239"/>
      <c r="PVN2" s="239"/>
      <c r="PVO2" s="239"/>
      <c r="PVP2" s="239"/>
      <c r="PVQ2" s="239"/>
      <c r="PVR2" s="239"/>
      <c r="PVS2" s="239"/>
      <c r="PVT2" s="239"/>
      <c r="PVU2" s="239"/>
      <c r="PVV2" s="239"/>
      <c r="PVW2" s="239"/>
      <c r="PVX2" s="239"/>
      <c r="PVY2" s="239"/>
      <c r="PVZ2" s="239"/>
      <c r="PWA2" s="239"/>
      <c r="PWB2" s="239"/>
      <c r="PWC2" s="239"/>
      <c r="PWD2" s="239"/>
      <c r="PWE2" s="239"/>
      <c r="PWF2" s="239"/>
      <c r="PWG2" s="239"/>
      <c r="PWH2" s="239"/>
      <c r="PWI2" s="239"/>
      <c r="PWJ2" s="239"/>
      <c r="PWK2" s="239"/>
      <c r="PWL2" s="239"/>
      <c r="PWM2" s="239"/>
      <c r="PWN2" s="239"/>
      <c r="PWO2" s="239"/>
      <c r="PWP2" s="239"/>
      <c r="PWQ2" s="239"/>
      <c r="PWR2" s="239"/>
      <c r="PWS2" s="239"/>
      <c r="PWT2" s="239"/>
      <c r="PWU2" s="239"/>
      <c r="PWV2" s="239"/>
      <c r="PWW2" s="239"/>
      <c r="PWX2" s="239"/>
      <c r="PWY2" s="239"/>
      <c r="PWZ2" s="239"/>
      <c r="PXA2" s="239"/>
      <c r="PXB2" s="239"/>
      <c r="PXC2" s="239"/>
      <c r="PXD2" s="239"/>
      <c r="PXE2" s="239"/>
      <c r="PXF2" s="239"/>
      <c r="PXG2" s="239"/>
      <c r="PXH2" s="239"/>
      <c r="PXI2" s="239"/>
      <c r="PXJ2" s="239"/>
      <c r="PXK2" s="239"/>
      <c r="PXL2" s="239"/>
      <c r="PXM2" s="239"/>
      <c r="PXN2" s="239"/>
      <c r="PXO2" s="239"/>
      <c r="PXP2" s="239"/>
      <c r="PXQ2" s="239"/>
      <c r="PXR2" s="239"/>
      <c r="PXS2" s="239"/>
      <c r="PXT2" s="239"/>
      <c r="PXU2" s="239"/>
      <c r="PXV2" s="239"/>
      <c r="PXW2" s="239"/>
      <c r="PXX2" s="239"/>
      <c r="PXY2" s="239"/>
      <c r="PXZ2" s="239"/>
      <c r="PYA2" s="239"/>
      <c r="PYB2" s="239"/>
      <c r="PYC2" s="239"/>
      <c r="PYD2" s="239"/>
      <c r="PYE2" s="239"/>
      <c r="PYF2" s="239"/>
      <c r="PYG2" s="239"/>
      <c r="PYH2" s="239"/>
      <c r="PYI2" s="239"/>
      <c r="PYJ2" s="239"/>
      <c r="PYK2" s="239"/>
      <c r="PYL2" s="239"/>
      <c r="PYM2" s="239"/>
      <c r="PYN2" s="239"/>
      <c r="PYO2" s="239"/>
      <c r="PYP2" s="239"/>
      <c r="PYQ2" s="239"/>
      <c r="PYR2" s="239"/>
      <c r="PYS2" s="239"/>
      <c r="PYT2" s="239"/>
      <c r="PYU2" s="239"/>
      <c r="PYV2" s="239"/>
      <c r="PYW2" s="239"/>
      <c r="PYX2" s="239"/>
      <c r="PYY2" s="239"/>
      <c r="PYZ2" s="239"/>
      <c r="PZA2" s="239"/>
      <c r="PZB2" s="239"/>
      <c r="PZC2" s="239"/>
      <c r="PZD2" s="239"/>
      <c r="PZE2" s="239"/>
      <c r="PZF2" s="239"/>
      <c r="PZG2" s="239"/>
      <c r="PZH2" s="239"/>
      <c r="PZI2" s="239"/>
      <c r="PZJ2" s="239"/>
      <c r="PZK2" s="239"/>
      <c r="PZL2" s="239"/>
      <c r="PZM2" s="239"/>
      <c r="PZN2" s="239"/>
      <c r="PZO2" s="239"/>
      <c r="PZP2" s="239"/>
      <c r="PZQ2" s="239"/>
      <c r="PZR2" s="239"/>
      <c r="PZS2" s="239"/>
      <c r="PZT2" s="239"/>
      <c r="PZU2" s="239"/>
      <c r="PZV2" s="239"/>
      <c r="PZW2" s="239"/>
      <c r="PZX2" s="239"/>
      <c r="PZY2" s="239"/>
      <c r="PZZ2" s="239"/>
      <c r="QAA2" s="239"/>
      <c r="QAB2" s="239"/>
      <c r="QAC2" s="239"/>
      <c r="QAD2" s="239"/>
      <c r="QAE2" s="239"/>
      <c r="QAF2" s="239"/>
      <c r="QAG2" s="239"/>
      <c r="QAH2" s="239"/>
      <c r="QAI2" s="239"/>
      <c r="QAJ2" s="239"/>
      <c r="QAK2" s="239"/>
      <c r="QAL2" s="239"/>
      <c r="QAM2" s="239"/>
      <c r="QAN2" s="239"/>
      <c r="QAO2" s="239"/>
      <c r="QAP2" s="239"/>
      <c r="QAQ2" s="239"/>
      <c r="QAR2" s="239"/>
      <c r="QAS2" s="239"/>
      <c r="QAT2" s="239"/>
      <c r="QAU2" s="239"/>
      <c r="QAV2" s="239"/>
      <c r="QAW2" s="239"/>
      <c r="QAX2" s="239"/>
      <c r="QAY2" s="239"/>
      <c r="QAZ2" s="239"/>
      <c r="QBA2" s="239"/>
      <c r="QBB2" s="239"/>
      <c r="QBC2" s="239"/>
      <c r="QBD2" s="239"/>
      <c r="QBE2" s="239"/>
      <c r="QBF2" s="239"/>
      <c r="QBG2" s="239"/>
      <c r="QBH2" s="239"/>
      <c r="QBI2" s="239"/>
      <c r="QBJ2" s="239"/>
      <c r="QBK2" s="239"/>
      <c r="QBL2" s="239"/>
      <c r="QBM2" s="239"/>
      <c r="QBN2" s="239"/>
      <c r="QBO2" s="239"/>
      <c r="QBP2" s="239"/>
      <c r="QBQ2" s="239"/>
      <c r="QBR2" s="239"/>
      <c r="QBS2" s="239"/>
      <c r="QBT2" s="239"/>
      <c r="QBU2" s="239"/>
      <c r="QBV2" s="239"/>
      <c r="QBW2" s="239"/>
      <c r="QBX2" s="239"/>
      <c r="QBY2" s="239"/>
      <c r="QBZ2" s="239"/>
      <c r="QCA2" s="239"/>
      <c r="QCB2" s="239"/>
      <c r="QCC2" s="239"/>
      <c r="QCD2" s="239"/>
      <c r="QCE2" s="239"/>
      <c r="QCF2" s="239"/>
      <c r="QCG2" s="239"/>
      <c r="QCH2" s="239"/>
      <c r="QCI2" s="239"/>
      <c r="QCJ2" s="239"/>
      <c r="QCK2" s="239"/>
      <c r="QCL2" s="239"/>
      <c r="QCM2" s="239"/>
      <c r="QCN2" s="239"/>
      <c r="QCO2" s="239"/>
      <c r="QCP2" s="239"/>
      <c r="QCQ2" s="239"/>
      <c r="QCR2" s="239"/>
      <c r="QCS2" s="239"/>
      <c r="QCT2" s="239"/>
      <c r="QCU2" s="239"/>
      <c r="QCV2" s="239"/>
      <c r="QCW2" s="239"/>
      <c r="QCX2" s="239"/>
      <c r="QCY2" s="239"/>
      <c r="QCZ2" s="239"/>
      <c r="QDA2" s="239"/>
      <c r="QDB2" s="239"/>
      <c r="QDC2" s="239"/>
      <c r="QDD2" s="239"/>
      <c r="QDE2" s="239"/>
      <c r="QDF2" s="239"/>
      <c r="QDG2" s="239"/>
      <c r="QDH2" s="239"/>
      <c r="QDI2" s="239"/>
      <c r="QDJ2" s="239"/>
      <c r="QDK2" s="239"/>
      <c r="QDL2" s="239"/>
      <c r="QDM2" s="239"/>
      <c r="QDN2" s="239"/>
      <c r="QDO2" s="239"/>
      <c r="QDP2" s="239"/>
      <c r="QDQ2" s="239"/>
      <c r="QDR2" s="239"/>
      <c r="QDS2" s="239"/>
      <c r="QDT2" s="239"/>
      <c r="QDU2" s="239"/>
      <c r="QDV2" s="239"/>
      <c r="QDW2" s="239"/>
      <c r="QDX2" s="239"/>
      <c r="QDY2" s="239"/>
      <c r="QDZ2" s="239"/>
      <c r="QEA2" s="239"/>
      <c r="QEB2" s="239"/>
      <c r="QEC2" s="239"/>
      <c r="QED2" s="239"/>
      <c r="QEE2" s="239"/>
      <c r="QEF2" s="239"/>
      <c r="QEG2" s="239"/>
      <c r="QEH2" s="239"/>
      <c r="QEI2" s="239"/>
      <c r="QEJ2" s="239"/>
      <c r="QEK2" s="239"/>
      <c r="QEL2" s="239"/>
      <c r="QEM2" s="239"/>
      <c r="QEN2" s="239"/>
      <c r="QEO2" s="239"/>
      <c r="QEP2" s="239"/>
      <c r="QEQ2" s="239"/>
      <c r="QER2" s="239"/>
      <c r="QES2" s="239"/>
      <c r="QET2" s="239"/>
      <c r="QEU2" s="239"/>
      <c r="QEV2" s="239"/>
      <c r="QEW2" s="239"/>
      <c r="QEX2" s="239"/>
      <c r="QEY2" s="239"/>
      <c r="QEZ2" s="239"/>
      <c r="QFA2" s="239"/>
      <c r="QFB2" s="239"/>
      <c r="QFC2" s="239"/>
      <c r="QFD2" s="239"/>
      <c r="QFE2" s="239"/>
      <c r="QFF2" s="239"/>
      <c r="QFG2" s="239"/>
      <c r="QFH2" s="239"/>
      <c r="QFI2" s="239"/>
      <c r="QFJ2" s="239"/>
      <c r="QFK2" s="239"/>
      <c r="QFL2" s="239"/>
      <c r="QFM2" s="239"/>
      <c r="QFN2" s="239"/>
      <c r="QFO2" s="239"/>
      <c r="QFP2" s="239"/>
      <c r="QFQ2" s="239"/>
      <c r="QFR2" s="239"/>
      <c r="QFS2" s="239"/>
      <c r="QFT2" s="239"/>
      <c r="QFU2" s="239"/>
      <c r="QFV2" s="239"/>
      <c r="QFW2" s="239"/>
      <c r="QFX2" s="239"/>
      <c r="QFY2" s="239"/>
      <c r="QFZ2" s="239"/>
      <c r="QGA2" s="239"/>
      <c r="QGB2" s="239"/>
      <c r="QGC2" s="239"/>
      <c r="QGD2" s="239"/>
      <c r="QGE2" s="239"/>
      <c r="QGF2" s="239"/>
      <c r="QGG2" s="239"/>
      <c r="QGH2" s="239"/>
      <c r="QGI2" s="239"/>
      <c r="QGJ2" s="239"/>
      <c r="QGK2" s="239"/>
      <c r="QGL2" s="239"/>
      <c r="QGM2" s="239"/>
      <c r="QGN2" s="239"/>
      <c r="QGO2" s="239"/>
      <c r="QGP2" s="239"/>
      <c r="QGQ2" s="239"/>
      <c r="QGR2" s="239"/>
      <c r="QGS2" s="239"/>
      <c r="QGT2" s="239"/>
      <c r="QGU2" s="239"/>
      <c r="QGV2" s="239"/>
      <c r="QGW2" s="239"/>
      <c r="QGX2" s="239"/>
      <c r="QGY2" s="239"/>
      <c r="QGZ2" s="239"/>
      <c r="QHA2" s="239"/>
      <c r="QHB2" s="239"/>
      <c r="QHC2" s="239"/>
      <c r="QHD2" s="239"/>
      <c r="QHE2" s="239"/>
      <c r="QHF2" s="239"/>
      <c r="QHG2" s="239"/>
      <c r="QHH2" s="239"/>
      <c r="QHI2" s="239"/>
      <c r="QHJ2" s="239"/>
      <c r="QHK2" s="239"/>
      <c r="QHL2" s="239"/>
      <c r="QHM2" s="239"/>
      <c r="QHN2" s="239"/>
      <c r="QHO2" s="239"/>
      <c r="QHP2" s="239"/>
      <c r="QHQ2" s="239"/>
      <c r="QHR2" s="239"/>
      <c r="QHS2" s="239"/>
      <c r="QHT2" s="239"/>
      <c r="QHU2" s="239"/>
      <c r="QHV2" s="239"/>
      <c r="QHW2" s="239"/>
      <c r="QHX2" s="239"/>
      <c r="QHY2" s="239"/>
      <c r="QHZ2" s="239"/>
      <c r="QIA2" s="239"/>
      <c r="QIB2" s="239"/>
      <c r="QIC2" s="239"/>
      <c r="QID2" s="239"/>
      <c r="QIE2" s="239"/>
      <c r="QIF2" s="239"/>
      <c r="QIG2" s="239"/>
      <c r="QIH2" s="239"/>
      <c r="QII2" s="239"/>
      <c r="QIJ2" s="239"/>
      <c r="QIK2" s="239"/>
      <c r="QIL2" s="239"/>
      <c r="QIM2" s="239"/>
      <c r="QIN2" s="239"/>
      <c r="QIO2" s="239"/>
      <c r="QIP2" s="239"/>
      <c r="QIQ2" s="239"/>
      <c r="QIR2" s="239"/>
      <c r="QIS2" s="239"/>
      <c r="QIT2" s="239"/>
      <c r="QIU2" s="239"/>
      <c r="QIV2" s="239"/>
      <c r="QIW2" s="239"/>
      <c r="QIX2" s="239"/>
      <c r="QIY2" s="239"/>
      <c r="QIZ2" s="239"/>
      <c r="QJA2" s="239"/>
      <c r="QJB2" s="239"/>
      <c r="QJC2" s="239"/>
      <c r="QJD2" s="239"/>
      <c r="QJE2" s="239"/>
      <c r="QJF2" s="239"/>
      <c r="QJG2" s="239"/>
      <c r="QJH2" s="239"/>
      <c r="QJI2" s="239"/>
      <c r="QJJ2" s="239"/>
      <c r="QJK2" s="239"/>
      <c r="QJL2" s="239"/>
      <c r="QJM2" s="239"/>
      <c r="QJN2" s="239"/>
      <c r="QJO2" s="239"/>
      <c r="QJP2" s="239"/>
      <c r="QJQ2" s="239"/>
      <c r="QJR2" s="239"/>
      <c r="QJS2" s="239"/>
      <c r="QJT2" s="239"/>
      <c r="QJU2" s="239"/>
      <c r="QJV2" s="239"/>
      <c r="QJW2" s="239"/>
      <c r="QJX2" s="239"/>
      <c r="QJY2" s="239"/>
      <c r="QJZ2" s="239"/>
      <c r="QKA2" s="239"/>
      <c r="QKB2" s="239"/>
      <c r="QKC2" s="239"/>
      <c r="QKD2" s="239"/>
      <c r="QKE2" s="239"/>
      <c r="QKF2" s="239"/>
      <c r="QKG2" s="239"/>
      <c r="QKH2" s="239"/>
      <c r="QKI2" s="239"/>
      <c r="QKJ2" s="239"/>
      <c r="QKK2" s="239"/>
      <c r="QKL2" s="239"/>
      <c r="QKM2" s="239"/>
      <c r="QKN2" s="239"/>
      <c r="QKO2" s="239"/>
      <c r="QKP2" s="239"/>
      <c r="QKQ2" s="239"/>
      <c r="QKR2" s="239"/>
      <c r="QKS2" s="239"/>
      <c r="QKT2" s="239"/>
      <c r="QKU2" s="239"/>
      <c r="QKV2" s="239"/>
      <c r="QKW2" s="239"/>
      <c r="QKX2" s="239"/>
      <c r="QKY2" s="239"/>
      <c r="QKZ2" s="239"/>
      <c r="QLA2" s="239"/>
      <c r="QLB2" s="239"/>
      <c r="QLC2" s="239"/>
      <c r="QLD2" s="239"/>
      <c r="QLE2" s="239"/>
      <c r="QLF2" s="239"/>
      <c r="QLG2" s="239"/>
      <c r="QLH2" s="239"/>
      <c r="QLI2" s="239"/>
      <c r="QLJ2" s="239"/>
      <c r="QLK2" s="239"/>
      <c r="QLL2" s="239"/>
      <c r="QLM2" s="239"/>
      <c r="QLN2" s="239"/>
      <c r="QLO2" s="239"/>
      <c r="QLP2" s="239"/>
      <c r="QLQ2" s="239"/>
      <c r="QLR2" s="239"/>
      <c r="QLS2" s="239"/>
      <c r="QLT2" s="239"/>
      <c r="QLU2" s="239"/>
      <c r="QLV2" s="239"/>
      <c r="QLW2" s="239"/>
      <c r="QLX2" s="239"/>
      <c r="QLY2" s="239"/>
      <c r="QLZ2" s="239"/>
      <c r="QMA2" s="239"/>
      <c r="QMB2" s="239"/>
      <c r="QMC2" s="239"/>
      <c r="QMD2" s="239"/>
      <c r="QME2" s="239"/>
      <c r="QMF2" s="239"/>
      <c r="QMG2" s="239"/>
      <c r="QMH2" s="239"/>
      <c r="QMI2" s="239"/>
      <c r="QMJ2" s="239"/>
      <c r="QMK2" s="239"/>
      <c r="QML2" s="239"/>
      <c r="QMM2" s="239"/>
      <c r="QMN2" s="239"/>
      <c r="QMO2" s="239"/>
      <c r="QMP2" s="239"/>
      <c r="QMQ2" s="239"/>
      <c r="QMR2" s="239"/>
      <c r="QMS2" s="239"/>
      <c r="QMT2" s="239"/>
      <c r="QMU2" s="239"/>
      <c r="QMV2" s="239"/>
      <c r="QMW2" s="239"/>
      <c r="QMX2" s="239"/>
      <c r="QMY2" s="239"/>
      <c r="QMZ2" s="239"/>
      <c r="QNA2" s="239"/>
      <c r="QNB2" s="239"/>
      <c r="QNC2" s="239"/>
      <c r="QND2" s="239"/>
      <c r="QNE2" s="239"/>
      <c r="QNF2" s="239"/>
      <c r="QNG2" s="239"/>
      <c r="QNH2" s="239"/>
      <c r="QNI2" s="239"/>
      <c r="QNJ2" s="239"/>
      <c r="QNK2" s="239"/>
      <c r="QNL2" s="239"/>
      <c r="QNM2" s="239"/>
      <c r="QNN2" s="239"/>
      <c r="QNO2" s="239"/>
      <c r="QNP2" s="239"/>
      <c r="QNQ2" s="239"/>
      <c r="QNR2" s="239"/>
      <c r="QNS2" s="239"/>
      <c r="QNT2" s="239"/>
      <c r="QNU2" s="239"/>
      <c r="QNV2" s="239"/>
      <c r="QNW2" s="239"/>
      <c r="QNX2" s="239"/>
      <c r="QNY2" s="239"/>
      <c r="QNZ2" s="239"/>
      <c r="QOA2" s="239"/>
      <c r="QOB2" s="239"/>
      <c r="QOC2" s="239"/>
      <c r="QOD2" s="239"/>
      <c r="QOE2" s="239"/>
      <c r="QOF2" s="239"/>
      <c r="QOG2" s="239"/>
      <c r="QOH2" s="239"/>
      <c r="QOI2" s="239"/>
      <c r="QOJ2" s="239"/>
      <c r="QOK2" s="239"/>
      <c r="QOL2" s="239"/>
      <c r="QOM2" s="239"/>
      <c r="QON2" s="239"/>
      <c r="QOO2" s="239"/>
      <c r="QOP2" s="239"/>
      <c r="QOQ2" s="239"/>
      <c r="QOR2" s="239"/>
      <c r="QOS2" s="239"/>
      <c r="QOT2" s="239"/>
      <c r="QOU2" s="239"/>
      <c r="QOV2" s="239"/>
      <c r="QOW2" s="239"/>
      <c r="QOX2" s="239"/>
      <c r="QOY2" s="239"/>
      <c r="QOZ2" s="239"/>
      <c r="QPA2" s="239"/>
      <c r="QPB2" s="239"/>
      <c r="QPC2" s="239"/>
      <c r="QPD2" s="239"/>
      <c r="QPE2" s="239"/>
      <c r="QPF2" s="239"/>
      <c r="QPG2" s="239"/>
      <c r="QPH2" s="239"/>
      <c r="QPI2" s="239"/>
      <c r="QPJ2" s="239"/>
      <c r="QPK2" s="239"/>
      <c r="QPL2" s="239"/>
      <c r="QPM2" s="239"/>
      <c r="QPN2" s="239"/>
      <c r="QPO2" s="239"/>
      <c r="QPP2" s="239"/>
      <c r="QPQ2" s="239"/>
      <c r="QPR2" s="239"/>
      <c r="QPS2" s="239"/>
      <c r="QPT2" s="239"/>
      <c r="QPU2" s="239"/>
      <c r="QPV2" s="239"/>
      <c r="QPW2" s="239"/>
      <c r="QPX2" s="239"/>
      <c r="QPY2" s="239"/>
      <c r="QPZ2" s="239"/>
      <c r="QQA2" s="239"/>
      <c r="QQB2" s="239"/>
      <c r="QQC2" s="239"/>
      <c r="QQD2" s="239"/>
      <c r="QQE2" s="239"/>
      <c r="QQF2" s="239"/>
      <c r="QQG2" s="239"/>
      <c r="QQH2" s="239"/>
      <c r="QQI2" s="239"/>
      <c r="QQJ2" s="239"/>
      <c r="QQK2" s="239"/>
      <c r="QQL2" s="239"/>
      <c r="QQM2" s="239"/>
      <c r="QQN2" s="239"/>
      <c r="QQO2" s="239"/>
      <c r="QQP2" s="239"/>
      <c r="QQQ2" s="239"/>
      <c r="QQR2" s="239"/>
      <c r="QQS2" s="239"/>
      <c r="QQT2" s="239"/>
      <c r="QQU2" s="239"/>
      <c r="QQV2" s="239"/>
      <c r="QQW2" s="239"/>
      <c r="QQX2" s="239"/>
      <c r="QQY2" s="239"/>
      <c r="QQZ2" s="239"/>
      <c r="QRA2" s="239"/>
      <c r="QRB2" s="239"/>
      <c r="QRC2" s="239"/>
      <c r="QRD2" s="239"/>
      <c r="QRE2" s="239"/>
      <c r="QRF2" s="239"/>
      <c r="QRG2" s="239"/>
      <c r="QRH2" s="239"/>
      <c r="QRI2" s="239"/>
      <c r="QRJ2" s="239"/>
      <c r="QRK2" s="239"/>
      <c r="QRL2" s="239"/>
      <c r="QRM2" s="239"/>
      <c r="QRN2" s="239"/>
      <c r="QRO2" s="239"/>
      <c r="QRP2" s="239"/>
      <c r="QRQ2" s="239"/>
      <c r="QRR2" s="239"/>
      <c r="QRS2" s="239"/>
      <c r="QRT2" s="239"/>
      <c r="QRU2" s="239"/>
      <c r="QRV2" s="239"/>
      <c r="QRW2" s="239"/>
      <c r="QRX2" s="239"/>
      <c r="QRY2" s="239"/>
      <c r="QRZ2" s="239"/>
      <c r="QSA2" s="239"/>
      <c r="QSB2" s="239"/>
      <c r="QSC2" s="239"/>
      <c r="QSD2" s="239"/>
      <c r="QSE2" s="239"/>
      <c r="QSF2" s="239"/>
      <c r="QSG2" s="239"/>
      <c r="QSH2" s="239"/>
      <c r="QSI2" s="239"/>
      <c r="QSJ2" s="239"/>
      <c r="QSK2" s="239"/>
      <c r="QSL2" s="239"/>
      <c r="QSM2" s="239"/>
      <c r="QSN2" s="239"/>
      <c r="QSO2" s="239"/>
      <c r="QSP2" s="239"/>
      <c r="QSQ2" s="239"/>
      <c r="QSR2" s="239"/>
      <c r="QSS2" s="239"/>
      <c r="QST2" s="239"/>
      <c r="QSU2" s="239"/>
      <c r="QSV2" s="239"/>
      <c r="QSW2" s="239"/>
      <c r="QSX2" s="239"/>
      <c r="QSY2" s="239"/>
      <c r="QSZ2" s="239"/>
      <c r="QTA2" s="239"/>
      <c r="QTB2" s="239"/>
      <c r="QTC2" s="239"/>
      <c r="QTD2" s="239"/>
      <c r="QTE2" s="239"/>
      <c r="QTF2" s="239"/>
      <c r="QTG2" s="239"/>
      <c r="QTH2" s="239"/>
      <c r="QTI2" s="239"/>
      <c r="QTJ2" s="239"/>
      <c r="QTK2" s="239"/>
      <c r="QTL2" s="239"/>
      <c r="QTM2" s="239"/>
      <c r="QTN2" s="239"/>
      <c r="QTO2" s="239"/>
      <c r="QTP2" s="239"/>
      <c r="QTQ2" s="239"/>
      <c r="QTR2" s="239"/>
      <c r="QTS2" s="239"/>
      <c r="QTT2" s="239"/>
      <c r="QTU2" s="239"/>
      <c r="QTV2" s="239"/>
      <c r="QTW2" s="239"/>
      <c r="QTX2" s="239"/>
      <c r="QTY2" s="239"/>
      <c r="QTZ2" s="239"/>
      <c r="QUA2" s="239"/>
      <c r="QUB2" s="239"/>
      <c r="QUC2" s="239"/>
      <c r="QUD2" s="239"/>
      <c r="QUE2" s="239"/>
      <c r="QUF2" s="239"/>
      <c r="QUG2" s="239"/>
      <c r="QUH2" s="239"/>
      <c r="QUI2" s="239"/>
      <c r="QUJ2" s="239"/>
      <c r="QUK2" s="239"/>
      <c r="QUL2" s="239"/>
      <c r="QUM2" s="239"/>
      <c r="QUN2" s="239"/>
      <c r="QUO2" s="239"/>
      <c r="QUP2" s="239"/>
      <c r="QUQ2" s="239"/>
      <c r="QUR2" s="239"/>
      <c r="QUS2" s="239"/>
      <c r="QUT2" s="239"/>
      <c r="QUU2" s="239"/>
      <c r="QUV2" s="239"/>
      <c r="QUW2" s="239"/>
      <c r="QUX2" s="239"/>
      <c r="QUY2" s="239"/>
      <c r="QUZ2" s="239"/>
      <c r="QVA2" s="239"/>
      <c r="QVB2" s="239"/>
      <c r="QVC2" s="239"/>
      <c r="QVD2" s="239"/>
      <c r="QVE2" s="239"/>
      <c r="QVF2" s="239"/>
      <c r="QVG2" s="239"/>
      <c r="QVH2" s="239"/>
      <c r="QVI2" s="239"/>
      <c r="QVJ2" s="239"/>
      <c r="QVK2" s="239"/>
      <c r="QVL2" s="239"/>
      <c r="QVM2" s="239"/>
      <c r="QVN2" s="239"/>
      <c r="QVO2" s="239"/>
      <c r="QVP2" s="239"/>
      <c r="QVQ2" s="239"/>
      <c r="QVR2" s="239"/>
      <c r="QVS2" s="239"/>
      <c r="QVT2" s="239"/>
      <c r="QVU2" s="239"/>
      <c r="QVV2" s="239"/>
      <c r="QVW2" s="239"/>
      <c r="QVX2" s="239"/>
      <c r="QVY2" s="239"/>
      <c r="QVZ2" s="239"/>
      <c r="QWA2" s="239"/>
      <c r="QWB2" s="239"/>
      <c r="QWC2" s="239"/>
      <c r="QWD2" s="239"/>
      <c r="QWE2" s="239"/>
      <c r="QWF2" s="239"/>
      <c r="QWG2" s="239"/>
      <c r="QWH2" s="239"/>
      <c r="QWI2" s="239"/>
      <c r="QWJ2" s="239"/>
      <c r="QWK2" s="239"/>
      <c r="QWL2" s="239"/>
      <c r="QWM2" s="239"/>
      <c r="QWN2" s="239"/>
      <c r="QWO2" s="239"/>
      <c r="QWP2" s="239"/>
      <c r="QWQ2" s="239"/>
      <c r="QWR2" s="239"/>
      <c r="QWS2" s="239"/>
      <c r="QWT2" s="239"/>
      <c r="QWU2" s="239"/>
      <c r="QWV2" s="239"/>
      <c r="QWW2" s="239"/>
      <c r="QWX2" s="239"/>
      <c r="QWY2" s="239"/>
      <c r="QWZ2" s="239"/>
      <c r="QXA2" s="239"/>
      <c r="QXB2" s="239"/>
      <c r="QXC2" s="239"/>
      <c r="QXD2" s="239"/>
      <c r="QXE2" s="239"/>
      <c r="QXF2" s="239"/>
      <c r="QXG2" s="239"/>
      <c r="QXH2" s="239"/>
      <c r="QXI2" s="239"/>
      <c r="QXJ2" s="239"/>
      <c r="QXK2" s="239"/>
      <c r="QXL2" s="239"/>
      <c r="QXM2" s="239"/>
      <c r="QXN2" s="239"/>
      <c r="QXO2" s="239"/>
      <c r="QXP2" s="239"/>
      <c r="QXQ2" s="239"/>
      <c r="QXR2" s="239"/>
      <c r="QXS2" s="239"/>
      <c r="QXT2" s="239"/>
      <c r="QXU2" s="239"/>
      <c r="QXV2" s="239"/>
      <c r="QXW2" s="239"/>
      <c r="QXX2" s="239"/>
      <c r="QXY2" s="239"/>
      <c r="QXZ2" s="239"/>
      <c r="QYA2" s="239"/>
      <c r="QYB2" s="239"/>
      <c r="QYC2" s="239"/>
      <c r="QYD2" s="239"/>
      <c r="QYE2" s="239"/>
      <c r="QYF2" s="239"/>
      <c r="QYG2" s="239"/>
      <c r="QYH2" s="239"/>
      <c r="QYI2" s="239"/>
      <c r="QYJ2" s="239"/>
      <c r="QYK2" s="239"/>
      <c r="QYL2" s="239"/>
      <c r="QYM2" s="239"/>
      <c r="QYN2" s="239"/>
      <c r="QYO2" s="239"/>
      <c r="QYP2" s="239"/>
      <c r="QYQ2" s="239"/>
      <c r="QYR2" s="239"/>
      <c r="QYS2" s="239"/>
      <c r="QYT2" s="239"/>
      <c r="QYU2" s="239"/>
      <c r="QYV2" s="239"/>
      <c r="QYW2" s="239"/>
      <c r="QYX2" s="239"/>
      <c r="QYY2" s="239"/>
      <c r="QYZ2" s="239"/>
      <c r="QZA2" s="239"/>
      <c r="QZB2" s="239"/>
      <c r="QZC2" s="239"/>
      <c r="QZD2" s="239"/>
      <c r="QZE2" s="239"/>
      <c r="QZF2" s="239"/>
      <c r="QZG2" s="239"/>
      <c r="QZH2" s="239"/>
      <c r="QZI2" s="239"/>
      <c r="QZJ2" s="239"/>
      <c r="QZK2" s="239"/>
      <c r="QZL2" s="239"/>
      <c r="QZM2" s="239"/>
      <c r="QZN2" s="239"/>
      <c r="QZO2" s="239"/>
      <c r="QZP2" s="239"/>
      <c r="QZQ2" s="239"/>
      <c r="QZR2" s="239"/>
      <c r="QZS2" s="239"/>
      <c r="QZT2" s="239"/>
      <c r="QZU2" s="239"/>
      <c r="QZV2" s="239"/>
      <c r="QZW2" s="239"/>
      <c r="QZX2" s="239"/>
      <c r="QZY2" s="239"/>
      <c r="QZZ2" s="239"/>
      <c r="RAA2" s="239"/>
      <c r="RAB2" s="239"/>
      <c r="RAC2" s="239"/>
      <c r="RAD2" s="239"/>
      <c r="RAE2" s="239"/>
      <c r="RAF2" s="239"/>
      <c r="RAG2" s="239"/>
      <c r="RAH2" s="239"/>
      <c r="RAI2" s="239"/>
      <c r="RAJ2" s="239"/>
      <c r="RAK2" s="239"/>
      <c r="RAL2" s="239"/>
      <c r="RAM2" s="239"/>
      <c r="RAN2" s="239"/>
      <c r="RAO2" s="239"/>
      <c r="RAP2" s="239"/>
      <c r="RAQ2" s="239"/>
      <c r="RAR2" s="239"/>
      <c r="RAS2" s="239"/>
      <c r="RAT2" s="239"/>
      <c r="RAU2" s="239"/>
      <c r="RAV2" s="239"/>
      <c r="RAW2" s="239"/>
      <c r="RAX2" s="239"/>
      <c r="RAY2" s="239"/>
      <c r="RAZ2" s="239"/>
      <c r="RBA2" s="239"/>
      <c r="RBB2" s="239"/>
      <c r="RBC2" s="239"/>
      <c r="RBD2" s="239"/>
      <c r="RBE2" s="239"/>
      <c r="RBF2" s="239"/>
      <c r="RBG2" s="239"/>
      <c r="RBH2" s="239"/>
      <c r="RBI2" s="239"/>
      <c r="RBJ2" s="239"/>
      <c r="RBK2" s="239"/>
      <c r="RBL2" s="239"/>
      <c r="RBM2" s="239"/>
      <c r="RBN2" s="239"/>
      <c r="RBO2" s="239"/>
      <c r="RBP2" s="239"/>
      <c r="RBQ2" s="239"/>
      <c r="RBR2" s="239"/>
      <c r="RBS2" s="239"/>
      <c r="RBT2" s="239"/>
      <c r="RBU2" s="239"/>
      <c r="RBV2" s="239"/>
      <c r="RBW2" s="239"/>
      <c r="RBX2" s="239"/>
      <c r="RBY2" s="239"/>
      <c r="RBZ2" s="239"/>
      <c r="RCA2" s="239"/>
      <c r="RCB2" s="239"/>
      <c r="RCC2" s="239"/>
      <c r="RCD2" s="239"/>
      <c r="RCE2" s="239"/>
      <c r="RCF2" s="239"/>
      <c r="RCG2" s="239"/>
      <c r="RCH2" s="239"/>
      <c r="RCI2" s="239"/>
      <c r="RCJ2" s="239"/>
      <c r="RCK2" s="239"/>
      <c r="RCL2" s="239"/>
      <c r="RCM2" s="239"/>
      <c r="RCN2" s="239"/>
      <c r="RCO2" s="239"/>
      <c r="RCP2" s="239"/>
      <c r="RCQ2" s="239"/>
      <c r="RCR2" s="239"/>
      <c r="RCS2" s="239"/>
      <c r="RCT2" s="239"/>
      <c r="RCU2" s="239"/>
      <c r="RCV2" s="239"/>
      <c r="RCW2" s="239"/>
      <c r="RCX2" s="239"/>
      <c r="RCY2" s="239"/>
      <c r="RCZ2" s="239"/>
      <c r="RDA2" s="239"/>
      <c r="RDB2" s="239"/>
      <c r="RDC2" s="239"/>
      <c r="RDD2" s="239"/>
      <c r="RDE2" s="239"/>
      <c r="RDF2" s="239"/>
      <c r="RDG2" s="239"/>
      <c r="RDH2" s="239"/>
      <c r="RDI2" s="239"/>
      <c r="RDJ2" s="239"/>
      <c r="RDK2" s="239"/>
      <c r="RDL2" s="239"/>
      <c r="RDM2" s="239"/>
      <c r="RDN2" s="239"/>
      <c r="RDO2" s="239"/>
      <c r="RDP2" s="239"/>
      <c r="RDQ2" s="239"/>
      <c r="RDR2" s="239"/>
      <c r="RDS2" s="239"/>
      <c r="RDT2" s="239"/>
      <c r="RDU2" s="239"/>
      <c r="RDV2" s="239"/>
      <c r="RDW2" s="239"/>
      <c r="RDX2" s="239"/>
      <c r="RDY2" s="239"/>
      <c r="RDZ2" s="239"/>
      <c r="REA2" s="239"/>
      <c r="REB2" s="239"/>
      <c r="REC2" s="239"/>
      <c r="RED2" s="239"/>
      <c r="REE2" s="239"/>
      <c r="REF2" s="239"/>
      <c r="REG2" s="239"/>
      <c r="REH2" s="239"/>
      <c r="REI2" s="239"/>
      <c r="REJ2" s="239"/>
      <c r="REK2" s="239"/>
      <c r="REL2" s="239"/>
      <c r="REM2" s="239"/>
      <c r="REN2" s="239"/>
      <c r="REO2" s="239"/>
      <c r="REP2" s="239"/>
      <c r="REQ2" s="239"/>
      <c r="RER2" s="239"/>
      <c r="RES2" s="239"/>
      <c r="RET2" s="239"/>
      <c r="REU2" s="239"/>
      <c r="REV2" s="239"/>
      <c r="REW2" s="239"/>
      <c r="REX2" s="239"/>
      <c r="REY2" s="239"/>
      <c r="REZ2" s="239"/>
      <c r="RFA2" s="239"/>
      <c r="RFB2" s="239"/>
      <c r="RFC2" s="239"/>
      <c r="RFD2" s="239"/>
      <c r="RFE2" s="239"/>
      <c r="RFF2" s="239"/>
      <c r="RFG2" s="239"/>
      <c r="RFH2" s="239"/>
      <c r="RFI2" s="239"/>
      <c r="RFJ2" s="239"/>
      <c r="RFK2" s="239"/>
      <c r="RFL2" s="239"/>
      <c r="RFM2" s="239"/>
      <c r="RFN2" s="239"/>
      <c r="RFO2" s="239"/>
      <c r="RFP2" s="239"/>
      <c r="RFQ2" s="239"/>
      <c r="RFR2" s="239"/>
      <c r="RFS2" s="239"/>
      <c r="RFT2" s="239"/>
      <c r="RFU2" s="239"/>
      <c r="RFV2" s="239"/>
      <c r="RFW2" s="239"/>
      <c r="RFX2" s="239"/>
      <c r="RFY2" s="239"/>
      <c r="RFZ2" s="239"/>
      <c r="RGA2" s="239"/>
      <c r="RGB2" s="239"/>
      <c r="RGC2" s="239"/>
      <c r="RGD2" s="239"/>
      <c r="RGE2" s="239"/>
      <c r="RGF2" s="239"/>
      <c r="RGG2" s="239"/>
      <c r="RGH2" s="239"/>
      <c r="RGI2" s="239"/>
      <c r="RGJ2" s="239"/>
      <c r="RGK2" s="239"/>
      <c r="RGL2" s="239"/>
      <c r="RGM2" s="239"/>
      <c r="RGN2" s="239"/>
      <c r="RGO2" s="239"/>
      <c r="RGP2" s="239"/>
      <c r="RGQ2" s="239"/>
      <c r="RGR2" s="239"/>
      <c r="RGS2" s="239"/>
      <c r="RGT2" s="239"/>
      <c r="RGU2" s="239"/>
      <c r="RGV2" s="239"/>
      <c r="RGW2" s="239"/>
      <c r="RGX2" s="239"/>
      <c r="RGY2" s="239"/>
      <c r="RGZ2" s="239"/>
      <c r="RHA2" s="239"/>
      <c r="RHB2" s="239"/>
      <c r="RHC2" s="239"/>
      <c r="RHD2" s="239"/>
      <c r="RHE2" s="239"/>
      <c r="RHF2" s="239"/>
      <c r="RHG2" s="239"/>
      <c r="RHH2" s="239"/>
      <c r="RHI2" s="239"/>
      <c r="RHJ2" s="239"/>
      <c r="RHK2" s="239"/>
      <c r="RHL2" s="239"/>
      <c r="RHM2" s="239"/>
      <c r="RHN2" s="239"/>
      <c r="RHO2" s="239"/>
      <c r="RHP2" s="239"/>
      <c r="RHQ2" s="239"/>
      <c r="RHR2" s="239"/>
      <c r="RHS2" s="239"/>
      <c r="RHT2" s="239"/>
      <c r="RHU2" s="239"/>
      <c r="RHV2" s="239"/>
      <c r="RHW2" s="239"/>
      <c r="RHX2" s="239"/>
      <c r="RHY2" s="239"/>
      <c r="RHZ2" s="239"/>
      <c r="RIA2" s="239"/>
      <c r="RIB2" s="239"/>
      <c r="RIC2" s="239"/>
      <c r="RID2" s="239"/>
      <c r="RIE2" s="239"/>
      <c r="RIF2" s="239"/>
      <c r="RIG2" s="239"/>
      <c r="RIH2" s="239"/>
      <c r="RII2" s="239"/>
      <c r="RIJ2" s="239"/>
      <c r="RIK2" s="239"/>
      <c r="RIL2" s="239"/>
      <c r="RIM2" s="239"/>
      <c r="RIN2" s="239"/>
      <c r="RIO2" s="239"/>
      <c r="RIP2" s="239"/>
      <c r="RIQ2" s="239"/>
      <c r="RIR2" s="239"/>
      <c r="RIS2" s="239"/>
      <c r="RIT2" s="239"/>
      <c r="RIU2" s="239"/>
      <c r="RIV2" s="239"/>
      <c r="RIW2" s="239"/>
      <c r="RIX2" s="239"/>
      <c r="RIY2" s="239"/>
      <c r="RIZ2" s="239"/>
      <c r="RJA2" s="239"/>
      <c r="RJB2" s="239"/>
      <c r="RJC2" s="239"/>
      <c r="RJD2" s="239"/>
      <c r="RJE2" s="239"/>
      <c r="RJF2" s="239"/>
      <c r="RJG2" s="239"/>
      <c r="RJH2" s="239"/>
      <c r="RJI2" s="239"/>
      <c r="RJJ2" s="239"/>
      <c r="RJK2" s="239"/>
      <c r="RJL2" s="239"/>
      <c r="RJM2" s="239"/>
      <c r="RJN2" s="239"/>
      <c r="RJO2" s="239"/>
      <c r="RJP2" s="239"/>
      <c r="RJQ2" s="239"/>
      <c r="RJR2" s="239"/>
      <c r="RJS2" s="239"/>
      <c r="RJT2" s="239"/>
      <c r="RJU2" s="239"/>
      <c r="RJV2" s="239"/>
      <c r="RJW2" s="239"/>
      <c r="RJX2" s="239"/>
      <c r="RJY2" s="239"/>
      <c r="RJZ2" s="239"/>
      <c r="RKA2" s="239"/>
      <c r="RKB2" s="239"/>
      <c r="RKC2" s="239"/>
      <c r="RKD2" s="239"/>
      <c r="RKE2" s="239"/>
      <c r="RKF2" s="239"/>
      <c r="RKG2" s="239"/>
      <c r="RKH2" s="239"/>
      <c r="RKI2" s="239"/>
      <c r="RKJ2" s="239"/>
      <c r="RKK2" s="239"/>
      <c r="RKL2" s="239"/>
      <c r="RKM2" s="239"/>
      <c r="RKN2" s="239"/>
      <c r="RKO2" s="239"/>
      <c r="RKP2" s="239"/>
      <c r="RKQ2" s="239"/>
      <c r="RKR2" s="239"/>
      <c r="RKS2" s="239"/>
      <c r="RKT2" s="239"/>
      <c r="RKU2" s="239"/>
      <c r="RKV2" s="239"/>
      <c r="RKW2" s="239"/>
      <c r="RKX2" s="239"/>
      <c r="RKY2" s="239"/>
      <c r="RKZ2" s="239"/>
      <c r="RLA2" s="239"/>
      <c r="RLB2" s="239"/>
      <c r="RLC2" s="239"/>
      <c r="RLD2" s="239"/>
      <c r="RLE2" s="239"/>
      <c r="RLF2" s="239"/>
      <c r="RLG2" s="239"/>
      <c r="RLH2" s="239"/>
      <c r="RLI2" s="239"/>
      <c r="RLJ2" s="239"/>
      <c r="RLK2" s="239"/>
      <c r="RLL2" s="239"/>
      <c r="RLM2" s="239"/>
      <c r="RLN2" s="239"/>
      <c r="RLO2" s="239"/>
      <c r="RLP2" s="239"/>
      <c r="RLQ2" s="239"/>
      <c r="RLR2" s="239"/>
      <c r="RLS2" s="239"/>
      <c r="RLT2" s="239"/>
      <c r="RLU2" s="239"/>
      <c r="RLV2" s="239"/>
      <c r="RLW2" s="239"/>
      <c r="RLX2" s="239"/>
      <c r="RLY2" s="239"/>
      <c r="RLZ2" s="239"/>
      <c r="RMA2" s="239"/>
      <c r="RMB2" s="239"/>
      <c r="RMC2" s="239"/>
      <c r="RMD2" s="239"/>
      <c r="RME2" s="239"/>
      <c r="RMF2" s="239"/>
      <c r="RMG2" s="239"/>
      <c r="RMH2" s="239"/>
      <c r="RMI2" s="239"/>
      <c r="RMJ2" s="239"/>
      <c r="RMK2" s="239"/>
      <c r="RML2" s="239"/>
      <c r="RMM2" s="239"/>
      <c r="RMN2" s="239"/>
      <c r="RMO2" s="239"/>
      <c r="RMP2" s="239"/>
      <c r="RMQ2" s="239"/>
      <c r="RMR2" s="239"/>
      <c r="RMS2" s="239"/>
      <c r="RMT2" s="239"/>
      <c r="RMU2" s="239"/>
      <c r="RMV2" s="239"/>
      <c r="RMW2" s="239"/>
      <c r="RMX2" s="239"/>
      <c r="RMY2" s="239"/>
      <c r="RMZ2" s="239"/>
      <c r="RNA2" s="239"/>
      <c r="RNB2" s="239"/>
      <c r="RNC2" s="239"/>
      <c r="RND2" s="239"/>
      <c r="RNE2" s="239"/>
      <c r="RNF2" s="239"/>
      <c r="RNG2" s="239"/>
      <c r="RNH2" s="239"/>
      <c r="RNI2" s="239"/>
      <c r="RNJ2" s="239"/>
      <c r="RNK2" s="239"/>
      <c r="RNL2" s="239"/>
      <c r="RNM2" s="239"/>
      <c r="RNN2" s="239"/>
      <c r="RNO2" s="239"/>
      <c r="RNP2" s="239"/>
      <c r="RNQ2" s="239"/>
      <c r="RNR2" s="239"/>
      <c r="RNS2" s="239"/>
      <c r="RNT2" s="239"/>
      <c r="RNU2" s="239"/>
      <c r="RNV2" s="239"/>
      <c r="RNW2" s="239"/>
      <c r="RNX2" s="239"/>
      <c r="RNY2" s="239"/>
      <c r="RNZ2" s="239"/>
      <c r="ROA2" s="239"/>
      <c r="ROB2" s="239"/>
      <c r="ROC2" s="239"/>
      <c r="ROD2" s="239"/>
      <c r="ROE2" s="239"/>
      <c r="ROF2" s="239"/>
      <c r="ROG2" s="239"/>
      <c r="ROH2" s="239"/>
      <c r="ROI2" s="239"/>
      <c r="ROJ2" s="239"/>
      <c r="ROK2" s="239"/>
      <c r="ROL2" s="239"/>
      <c r="ROM2" s="239"/>
      <c r="RON2" s="239"/>
      <c r="ROO2" s="239"/>
      <c r="ROP2" s="239"/>
      <c r="ROQ2" s="239"/>
      <c r="ROR2" s="239"/>
      <c r="ROS2" s="239"/>
      <c r="ROT2" s="239"/>
      <c r="ROU2" s="239"/>
      <c r="ROV2" s="239"/>
      <c r="ROW2" s="239"/>
      <c r="ROX2" s="239"/>
      <c r="ROY2" s="239"/>
      <c r="ROZ2" s="239"/>
      <c r="RPA2" s="239"/>
      <c r="RPB2" s="239"/>
      <c r="RPC2" s="239"/>
      <c r="RPD2" s="239"/>
      <c r="RPE2" s="239"/>
      <c r="RPF2" s="239"/>
      <c r="RPG2" s="239"/>
      <c r="RPH2" s="239"/>
      <c r="RPI2" s="239"/>
      <c r="RPJ2" s="239"/>
      <c r="RPK2" s="239"/>
      <c r="RPL2" s="239"/>
      <c r="RPM2" s="239"/>
      <c r="RPN2" s="239"/>
      <c r="RPO2" s="239"/>
      <c r="RPP2" s="239"/>
      <c r="RPQ2" s="239"/>
      <c r="RPR2" s="239"/>
      <c r="RPS2" s="239"/>
      <c r="RPT2" s="239"/>
      <c r="RPU2" s="239"/>
      <c r="RPV2" s="239"/>
      <c r="RPW2" s="239"/>
      <c r="RPX2" s="239"/>
      <c r="RPY2" s="239"/>
      <c r="RPZ2" s="239"/>
      <c r="RQA2" s="239"/>
      <c r="RQB2" s="239"/>
      <c r="RQC2" s="239"/>
      <c r="RQD2" s="239"/>
      <c r="RQE2" s="239"/>
      <c r="RQF2" s="239"/>
      <c r="RQG2" s="239"/>
      <c r="RQH2" s="239"/>
      <c r="RQI2" s="239"/>
      <c r="RQJ2" s="239"/>
      <c r="RQK2" s="239"/>
      <c r="RQL2" s="239"/>
      <c r="RQM2" s="239"/>
      <c r="RQN2" s="239"/>
      <c r="RQO2" s="239"/>
      <c r="RQP2" s="239"/>
      <c r="RQQ2" s="239"/>
      <c r="RQR2" s="239"/>
      <c r="RQS2" s="239"/>
      <c r="RQT2" s="239"/>
      <c r="RQU2" s="239"/>
      <c r="RQV2" s="239"/>
      <c r="RQW2" s="239"/>
      <c r="RQX2" s="239"/>
      <c r="RQY2" s="239"/>
      <c r="RQZ2" s="239"/>
      <c r="RRA2" s="239"/>
      <c r="RRB2" s="239"/>
      <c r="RRC2" s="239"/>
      <c r="RRD2" s="239"/>
      <c r="RRE2" s="239"/>
      <c r="RRF2" s="239"/>
      <c r="RRG2" s="239"/>
      <c r="RRH2" s="239"/>
      <c r="RRI2" s="239"/>
      <c r="RRJ2" s="239"/>
      <c r="RRK2" s="239"/>
      <c r="RRL2" s="239"/>
      <c r="RRM2" s="239"/>
      <c r="RRN2" s="239"/>
      <c r="RRO2" s="239"/>
      <c r="RRP2" s="239"/>
      <c r="RRQ2" s="239"/>
      <c r="RRR2" s="239"/>
      <c r="RRS2" s="239"/>
      <c r="RRT2" s="239"/>
      <c r="RRU2" s="239"/>
      <c r="RRV2" s="239"/>
      <c r="RRW2" s="239"/>
      <c r="RRX2" s="239"/>
      <c r="RRY2" s="239"/>
      <c r="RRZ2" s="239"/>
      <c r="RSA2" s="239"/>
      <c r="RSB2" s="239"/>
      <c r="RSC2" s="239"/>
      <c r="RSD2" s="239"/>
      <c r="RSE2" s="239"/>
      <c r="RSF2" s="239"/>
      <c r="RSG2" s="239"/>
      <c r="RSH2" s="239"/>
      <c r="RSI2" s="239"/>
      <c r="RSJ2" s="239"/>
      <c r="RSK2" s="239"/>
      <c r="RSL2" s="239"/>
      <c r="RSM2" s="239"/>
      <c r="RSN2" s="239"/>
      <c r="RSO2" s="239"/>
      <c r="RSP2" s="239"/>
      <c r="RSQ2" s="239"/>
      <c r="RSR2" s="239"/>
      <c r="RSS2" s="239"/>
      <c r="RST2" s="239"/>
      <c r="RSU2" s="239"/>
      <c r="RSV2" s="239"/>
      <c r="RSW2" s="239"/>
      <c r="RSX2" s="239"/>
      <c r="RSY2" s="239"/>
      <c r="RSZ2" s="239"/>
      <c r="RTA2" s="239"/>
      <c r="RTB2" s="239"/>
      <c r="RTC2" s="239"/>
      <c r="RTD2" s="239"/>
      <c r="RTE2" s="239"/>
      <c r="RTF2" s="239"/>
      <c r="RTG2" s="239"/>
      <c r="RTH2" s="239"/>
      <c r="RTI2" s="239"/>
      <c r="RTJ2" s="239"/>
      <c r="RTK2" s="239"/>
      <c r="RTL2" s="239"/>
      <c r="RTM2" s="239"/>
      <c r="RTN2" s="239"/>
      <c r="RTO2" s="239"/>
      <c r="RTP2" s="239"/>
      <c r="RTQ2" s="239"/>
      <c r="RTR2" s="239"/>
      <c r="RTS2" s="239"/>
      <c r="RTT2" s="239"/>
      <c r="RTU2" s="239"/>
      <c r="RTV2" s="239"/>
      <c r="RTW2" s="239"/>
      <c r="RTX2" s="239"/>
      <c r="RTY2" s="239"/>
      <c r="RTZ2" s="239"/>
      <c r="RUA2" s="239"/>
      <c r="RUB2" s="239"/>
      <c r="RUC2" s="239"/>
      <c r="RUD2" s="239"/>
      <c r="RUE2" s="239"/>
      <c r="RUF2" s="239"/>
      <c r="RUG2" s="239"/>
      <c r="RUH2" s="239"/>
      <c r="RUI2" s="239"/>
      <c r="RUJ2" s="239"/>
      <c r="RUK2" s="239"/>
      <c r="RUL2" s="239"/>
      <c r="RUM2" s="239"/>
      <c r="RUN2" s="239"/>
      <c r="RUO2" s="239"/>
      <c r="RUP2" s="239"/>
      <c r="RUQ2" s="239"/>
      <c r="RUR2" s="239"/>
      <c r="RUS2" s="239"/>
      <c r="RUT2" s="239"/>
      <c r="RUU2" s="239"/>
      <c r="RUV2" s="239"/>
      <c r="RUW2" s="239"/>
      <c r="RUX2" s="239"/>
      <c r="RUY2" s="239"/>
      <c r="RUZ2" s="239"/>
      <c r="RVA2" s="239"/>
      <c r="RVB2" s="239"/>
      <c r="RVC2" s="239"/>
      <c r="RVD2" s="239"/>
      <c r="RVE2" s="239"/>
      <c r="RVF2" s="239"/>
      <c r="RVG2" s="239"/>
      <c r="RVH2" s="239"/>
      <c r="RVI2" s="239"/>
      <c r="RVJ2" s="239"/>
      <c r="RVK2" s="239"/>
      <c r="RVL2" s="239"/>
      <c r="RVM2" s="239"/>
      <c r="RVN2" s="239"/>
      <c r="RVO2" s="239"/>
      <c r="RVP2" s="239"/>
      <c r="RVQ2" s="239"/>
      <c r="RVR2" s="239"/>
      <c r="RVS2" s="239"/>
      <c r="RVT2" s="239"/>
      <c r="RVU2" s="239"/>
      <c r="RVV2" s="239"/>
      <c r="RVW2" s="239"/>
      <c r="RVX2" s="239"/>
      <c r="RVY2" s="239"/>
      <c r="RVZ2" s="239"/>
      <c r="RWA2" s="239"/>
      <c r="RWB2" s="239"/>
      <c r="RWC2" s="239"/>
      <c r="RWD2" s="239"/>
      <c r="RWE2" s="239"/>
      <c r="RWF2" s="239"/>
      <c r="RWG2" s="239"/>
      <c r="RWH2" s="239"/>
      <c r="RWI2" s="239"/>
      <c r="RWJ2" s="239"/>
      <c r="RWK2" s="239"/>
      <c r="RWL2" s="239"/>
      <c r="RWM2" s="239"/>
      <c r="RWN2" s="239"/>
      <c r="RWO2" s="239"/>
      <c r="RWP2" s="239"/>
      <c r="RWQ2" s="239"/>
      <c r="RWR2" s="239"/>
      <c r="RWS2" s="239"/>
      <c r="RWT2" s="239"/>
      <c r="RWU2" s="239"/>
      <c r="RWV2" s="239"/>
      <c r="RWW2" s="239"/>
      <c r="RWX2" s="239"/>
      <c r="RWY2" s="239"/>
      <c r="RWZ2" s="239"/>
      <c r="RXA2" s="239"/>
      <c r="RXB2" s="239"/>
      <c r="RXC2" s="239"/>
      <c r="RXD2" s="239"/>
      <c r="RXE2" s="239"/>
      <c r="RXF2" s="239"/>
      <c r="RXG2" s="239"/>
      <c r="RXH2" s="239"/>
      <c r="RXI2" s="239"/>
      <c r="RXJ2" s="239"/>
      <c r="RXK2" s="239"/>
      <c r="RXL2" s="239"/>
      <c r="RXM2" s="239"/>
      <c r="RXN2" s="239"/>
      <c r="RXO2" s="239"/>
      <c r="RXP2" s="239"/>
      <c r="RXQ2" s="239"/>
      <c r="RXR2" s="239"/>
      <c r="RXS2" s="239"/>
      <c r="RXT2" s="239"/>
      <c r="RXU2" s="239"/>
      <c r="RXV2" s="239"/>
      <c r="RXW2" s="239"/>
      <c r="RXX2" s="239"/>
      <c r="RXY2" s="239"/>
      <c r="RXZ2" s="239"/>
      <c r="RYA2" s="239"/>
      <c r="RYB2" s="239"/>
      <c r="RYC2" s="239"/>
      <c r="RYD2" s="239"/>
      <c r="RYE2" s="239"/>
      <c r="RYF2" s="239"/>
      <c r="RYG2" s="239"/>
      <c r="RYH2" s="239"/>
      <c r="RYI2" s="239"/>
      <c r="RYJ2" s="239"/>
      <c r="RYK2" s="239"/>
      <c r="RYL2" s="239"/>
      <c r="RYM2" s="239"/>
      <c r="RYN2" s="239"/>
      <c r="RYO2" s="239"/>
      <c r="RYP2" s="239"/>
      <c r="RYQ2" s="239"/>
      <c r="RYR2" s="239"/>
      <c r="RYS2" s="239"/>
      <c r="RYT2" s="239"/>
      <c r="RYU2" s="239"/>
      <c r="RYV2" s="239"/>
      <c r="RYW2" s="239"/>
      <c r="RYX2" s="239"/>
      <c r="RYY2" s="239"/>
      <c r="RYZ2" s="239"/>
      <c r="RZA2" s="239"/>
      <c r="RZB2" s="239"/>
      <c r="RZC2" s="239"/>
      <c r="RZD2" s="239"/>
      <c r="RZE2" s="239"/>
      <c r="RZF2" s="239"/>
      <c r="RZG2" s="239"/>
      <c r="RZH2" s="239"/>
      <c r="RZI2" s="239"/>
      <c r="RZJ2" s="239"/>
      <c r="RZK2" s="239"/>
      <c r="RZL2" s="239"/>
      <c r="RZM2" s="239"/>
      <c r="RZN2" s="239"/>
      <c r="RZO2" s="239"/>
      <c r="RZP2" s="239"/>
      <c r="RZQ2" s="239"/>
      <c r="RZR2" s="239"/>
      <c r="RZS2" s="239"/>
      <c r="RZT2" s="239"/>
      <c r="RZU2" s="239"/>
      <c r="RZV2" s="239"/>
      <c r="RZW2" s="239"/>
      <c r="RZX2" s="239"/>
      <c r="RZY2" s="239"/>
      <c r="RZZ2" s="239"/>
      <c r="SAA2" s="239"/>
      <c r="SAB2" s="239"/>
      <c r="SAC2" s="239"/>
      <c r="SAD2" s="239"/>
      <c r="SAE2" s="239"/>
      <c r="SAF2" s="239"/>
      <c r="SAG2" s="239"/>
      <c r="SAH2" s="239"/>
      <c r="SAI2" s="239"/>
      <c r="SAJ2" s="239"/>
      <c r="SAK2" s="239"/>
      <c r="SAL2" s="239"/>
      <c r="SAM2" s="239"/>
      <c r="SAN2" s="239"/>
      <c r="SAO2" s="239"/>
      <c r="SAP2" s="239"/>
      <c r="SAQ2" s="239"/>
      <c r="SAR2" s="239"/>
      <c r="SAS2" s="239"/>
      <c r="SAT2" s="239"/>
      <c r="SAU2" s="239"/>
      <c r="SAV2" s="239"/>
      <c r="SAW2" s="239"/>
      <c r="SAX2" s="239"/>
      <c r="SAY2" s="239"/>
      <c r="SAZ2" s="239"/>
      <c r="SBA2" s="239"/>
      <c r="SBB2" s="239"/>
      <c r="SBC2" s="239"/>
      <c r="SBD2" s="239"/>
      <c r="SBE2" s="239"/>
      <c r="SBF2" s="239"/>
      <c r="SBG2" s="239"/>
      <c r="SBH2" s="239"/>
      <c r="SBI2" s="239"/>
      <c r="SBJ2" s="239"/>
      <c r="SBK2" s="239"/>
      <c r="SBL2" s="239"/>
      <c r="SBM2" s="239"/>
      <c r="SBN2" s="239"/>
      <c r="SBO2" s="239"/>
      <c r="SBP2" s="239"/>
      <c r="SBQ2" s="239"/>
      <c r="SBR2" s="239"/>
      <c r="SBS2" s="239"/>
      <c r="SBT2" s="239"/>
      <c r="SBU2" s="239"/>
      <c r="SBV2" s="239"/>
      <c r="SBW2" s="239"/>
      <c r="SBX2" s="239"/>
      <c r="SBY2" s="239"/>
      <c r="SBZ2" s="239"/>
      <c r="SCA2" s="239"/>
      <c r="SCB2" s="239"/>
      <c r="SCC2" s="239"/>
      <c r="SCD2" s="239"/>
      <c r="SCE2" s="239"/>
      <c r="SCF2" s="239"/>
      <c r="SCG2" s="239"/>
      <c r="SCH2" s="239"/>
      <c r="SCI2" s="239"/>
      <c r="SCJ2" s="239"/>
      <c r="SCK2" s="239"/>
      <c r="SCL2" s="239"/>
      <c r="SCM2" s="239"/>
      <c r="SCN2" s="239"/>
      <c r="SCO2" s="239"/>
      <c r="SCP2" s="239"/>
      <c r="SCQ2" s="239"/>
      <c r="SCR2" s="239"/>
      <c r="SCS2" s="239"/>
      <c r="SCT2" s="239"/>
      <c r="SCU2" s="239"/>
      <c r="SCV2" s="239"/>
      <c r="SCW2" s="239"/>
      <c r="SCX2" s="239"/>
      <c r="SCY2" s="239"/>
      <c r="SCZ2" s="239"/>
      <c r="SDA2" s="239"/>
      <c r="SDB2" s="239"/>
      <c r="SDC2" s="239"/>
      <c r="SDD2" s="239"/>
      <c r="SDE2" s="239"/>
      <c r="SDF2" s="239"/>
      <c r="SDG2" s="239"/>
      <c r="SDH2" s="239"/>
      <c r="SDI2" s="239"/>
      <c r="SDJ2" s="239"/>
      <c r="SDK2" s="239"/>
      <c r="SDL2" s="239"/>
      <c r="SDM2" s="239"/>
      <c r="SDN2" s="239"/>
      <c r="SDO2" s="239"/>
      <c r="SDP2" s="239"/>
      <c r="SDQ2" s="239"/>
      <c r="SDR2" s="239"/>
      <c r="SDS2" s="239"/>
      <c r="SDT2" s="239"/>
      <c r="SDU2" s="239"/>
      <c r="SDV2" s="239"/>
      <c r="SDW2" s="239"/>
      <c r="SDX2" s="239"/>
      <c r="SDY2" s="239"/>
      <c r="SDZ2" s="239"/>
      <c r="SEA2" s="239"/>
      <c r="SEB2" s="239"/>
      <c r="SEC2" s="239"/>
      <c r="SED2" s="239"/>
      <c r="SEE2" s="239"/>
      <c r="SEF2" s="239"/>
      <c r="SEG2" s="239"/>
      <c r="SEH2" s="239"/>
      <c r="SEI2" s="239"/>
      <c r="SEJ2" s="239"/>
      <c r="SEK2" s="239"/>
      <c r="SEL2" s="239"/>
      <c r="SEM2" s="239"/>
      <c r="SEN2" s="239"/>
      <c r="SEO2" s="239"/>
      <c r="SEP2" s="239"/>
      <c r="SEQ2" s="239"/>
      <c r="SER2" s="239"/>
      <c r="SES2" s="239"/>
      <c r="SET2" s="239"/>
      <c r="SEU2" s="239"/>
      <c r="SEV2" s="239"/>
      <c r="SEW2" s="239"/>
      <c r="SEX2" s="239"/>
      <c r="SEY2" s="239"/>
      <c r="SEZ2" s="239"/>
      <c r="SFA2" s="239"/>
      <c r="SFB2" s="239"/>
      <c r="SFC2" s="239"/>
      <c r="SFD2" s="239"/>
      <c r="SFE2" s="239"/>
      <c r="SFF2" s="239"/>
      <c r="SFG2" s="239"/>
      <c r="SFH2" s="239"/>
      <c r="SFI2" s="239"/>
      <c r="SFJ2" s="239"/>
      <c r="SFK2" s="239"/>
      <c r="SFL2" s="239"/>
      <c r="SFM2" s="239"/>
      <c r="SFN2" s="239"/>
      <c r="SFO2" s="239"/>
      <c r="SFP2" s="239"/>
      <c r="SFQ2" s="239"/>
      <c r="SFR2" s="239"/>
      <c r="SFS2" s="239"/>
      <c r="SFT2" s="239"/>
      <c r="SFU2" s="239"/>
      <c r="SFV2" s="239"/>
      <c r="SFW2" s="239"/>
      <c r="SFX2" s="239"/>
      <c r="SFY2" s="239"/>
      <c r="SFZ2" s="239"/>
      <c r="SGA2" s="239"/>
      <c r="SGB2" s="239"/>
      <c r="SGC2" s="239"/>
      <c r="SGD2" s="239"/>
      <c r="SGE2" s="239"/>
      <c r="SGF2" s="239"/>
      <c r="SGG2" s="239"/>
      <c r="SGH2" s="239"/>
      <c r="SGI2" s="239"/>
      <c r="SGJ2" s="239"/>
      <c r="SGK2" s="239"/>
      <c r="SGL2" s="239"/>
      <c r="SGM2" s="239"/>
      <c r="SGN2" s="239"/>
      <c r="SGO2" s="239"/>
      <c r="SGP2" s="239"/>
      <c r="SGQ2" s="239"/>
      <c r="SGR2" s="239"/>
      <c r="SGS2" s="239"/>
      <c r="SGT2" s="239"/>
      <c r="SGU2" s="239"/>
      <c r="SGV2" s="239"/>
      <c r="SGW2" s="239"/>
      <c r="SGX2" s="239"/>
      <c r="SGY2" s="239"/>
      <c r="SGZ2" s="239"/>
      <c r="SHA2" s="239"/>
      <c r="SHB2" s="239"/>
      <c r="SHC2" s="239"/>
      <c r="SHD2" s="239"/>
      <c r="SHE2" s="239"/>
      <c r="SHF2" s="239"/>
      <c r="SHG2" s="239"/>
      <c r="SHH2" s="239"/>
      <c r="SHI2" s="239"/>
      <c r="SHJ2" s="239"/>
      <c r="SHK2" s="239"/>
      <c r="SHL2" s="239"/>
      <c r="SHM2" s="239"/>
      <c r="SHN2" s="239"/>
      <c r="SHO2" s="239"/>
      <c r="SHP2" s="239"/>
      <c r="SHQ2" s="239"/>
      <c r="SHR2" s="239"/>
      <c r="SHS2" s="239"/>
      <c r="SHT2" s="239"/>
      <c r="SHU2" s="239"/>
      <c r="SHV2" s="239"/>
      <c r="SHW2" s="239"/>
      <c r="SHX2" s="239"/>
      <c r="SHY2" s="239"/>
      <c r="SHZ2" s="239"/>
      <c r="SIA2" s="239"/>
      <c r="SIB2" s="239"/>
      <c r="SIC2" s="239"/>
      <c r="SID2" s="239"/>
      <c r="SIE2" s="239"/>
      <c r="SIF2" s="239"/>
      <c r="SIG2" s="239"/>
      <c r="SIH2" s="239"/>
      <c r="SII2" s="239"/>
      <c r="SIJ2" s="239"/>
      <c r="SIK2" s="239"/>
      <c r="SIL2" s="239"/>
      <c r="SIM2" s="239"/>
      <c r="SIN2" s="239"/>
      <c r="SIO2" s="239"/>
      <c r="SIP2" s="239"/>
      <c r="SIQ2" s="239"/>
      <c r="SIR2" s="239"/>
      <c r="SIS2" s="239"/>
      <c r="SIT2" s="239"/>
      <c r="SIU2" s="239"/>
      <c r="SIV2" s="239"/>
      <c r="SIW2" s="239"/>
      <c r="SIX2" s="239"/>
      <c r="SIY2" s="239"/>
      <c r="SIZ2" s="239"/>
      <c r="SJA2" s="239"/>
      <c r="SJB2" s="239"/>
      <c r="SJC2" s="239"/>
      <c r="SJD2" s="239"/>
      <c r="SJE2" s="239"/>
      <c r="SJF2" s="239"/>
      <c r="SJG2" s="239"/>
      <c r="SJH2" s="239"/>
      <c r="SJI2" s="239"/>
      <c r="SJJ2" s="239"/>
      <c r="SJK2" s="239"/>
      <c r="SJL2" s="239"/>
      <c r="SJM2" s="239"/>
      <c r="SJN2" s="239"/>
      <c r="SJO2" s="239"/>
      <c r="SJP2" s="239"/>
      <c r="SJQ2" s="239"/>
      <c r="SJR2" s="239"/>
      <c r="SJS2" s="239"/>
      <c r="SJT2" s="239"/>
      <c r="SJU2" s="239"/>
      <c r="SJV2" s="239"/>
      <c r="SJW2" s="239"/>
      <c r="SJX2" s="239"/>
      <c r="SJY2" s="239"/>
      <c r="SJZ2" s="239"/>
      <c r="SKA2" s="239"/>
      <c r="SKB2" s="239"/>
      <c r="SKC2" s="239"/>
      <c r="SKD2" s="239"/>
      <c r="SKE2" s="239"/>
      <c r="SKF2" s="239"/>
      <c r="SKG2" s="239"/>
      <c r="SKH2" s="239"/>
      <c r="SKI2" s="239"/>
      <c r="SKJ2" s="239"/>
      <c r="SKK2" s="239"/>
      <c r="SKL2" s="239"/>
      <c r="SKM2" s="239"/>
      <c r="SKN2" s="239"/>
      <c r="SKO2" s="239"/>
      <c r="SKP2" s="239"/>
      <c r="SKQ2" s="239"/>
      <c r="SKR2" s="239"/>
      <c r="SKS2" s="239"/>
      <c r="SKT2" s="239"/>
      <c r="SKU2" s="239"/>
      <c r="SKV2" s="239"/>
      <c r="SKW2" s="239"/>
      <c r="SKX2" s="239"/>
      <c r="SKY2" s="239"/>
      <c r="SKZ2" s="239"/>
      <c r="SLA2" s="239"/>
      <c r="SLB2" s="239"/>
      <c r="SLC2" s="239"/>
      <c r="SLD2" s="239"/>
      <c r="SLE2" s="239"/>
      <c r="SLF2" s="239"/>
      <c r="SLG2" s="239"/>
      <c r="SLH2" s="239"/>
      <c r="SLI2" s="239"/>
      <c r="SLJ2" s="239"/>
      <c r="SLK2" s="239"/>
      <c r="SLL2" s="239"/>
      <c r="SLM2" s="239"/>
      <c r="SLN2" s="239"/>
      <c r="SLO2" s="239"/>
      <c r="SLP2" s="239"/>
      <c r="SLQ2" s="239"/>
      <c r="SLR2" s="239"/>
      <c r="SLS2" s="239"/>
      <c r="SLT2" s="239"/>
      <c r="SLU2" s="239"/>
      <c r="SLV2" s="239"/>
      <c r="SLW2" s="239"/>
      <c r="SLX2" s="239"/>
      <c r="SLY2" s="239"/>
      <c r="SLZ2" s="239"/>
      <c r="SMA2" s="239"/>
      <c r="SMB2" s="239"/>
      <c r="SMC2" s="239"/>
      <c r="SMD2" s="239"/>
      <c r="SME2" s="239"/>
      <c r="SMF2" s="239"/>
      <c r="SMG2" s="239"/>
      <c r="SMH2" s="239"/>
      <c r="SMI2" s="239"/>
      <c r="SMJ2" s="239"/>
      <c r="SMK2" s="239"/>
      <c r="SML2" s="239"/>
      <c r="SMM2" s="239"/>
      <c r="SMN2" s="239"/>
      <c r="SMO2" s="239"/>
      <c r="SMP2" s="239"/>
      <c r="SMQ2" s="239"/>
      <c r="SMR2" s="239"/>
      <c r="SMS2" s="239"/>
      <c r="SMT2" s="239"/>
      <c r="SMU2" s="239"/>
      <c r="SMV2" s="239"/>
      <c r="SMW2" s="239"/>
      <c r="SMX2" s="239"/>
      <c r="SMY2" s="239"/>
      <c r="SMZ2" s="239"/>
      <c r="SNA2" s="239"/>
      <c r="SNB2" s="239"/>
      <c r="SNC2" s="239"/>
      <c r="SND2" s="239"/>
      <c r="SNE2" s="239"/>
      <c r="SNF2" s="239"/>
      <c r="SNG2" s="239"/>
      <c r="SNH2" s="239"/>
      <c r="SNI2" s="239"/>
      <c r="SNJ2" s="239"/>
      <c r="SNK2" s="239"/>
      <c r="SNL2" s="239"/>
      <c r="SNM2" s="239"/>
      <c r="SNN2" s="239"/>
      <c r="SNO2" s="239"/>
      <c r="SNP2" s="239"/>
      <c r="SNQ2" s="239"/>
      <c r="SNR2" s="239"/>
      <c r="SNS2" s="239"/>
      <c r="SNT2" s="239"/>
      <c r="SNU2" s="239"/>
      <c r="SNV2" s="239"/>
      <c r="SNW2" s="239"/>
      <c r="SNX2" s="239"/>
      <c r="SNY2" s="239"/>
      <c r="SNZ2" s="239"/>
      <c r="SOA2" s="239"/>
      <c r="SOB2" s="239"/>
      <c r="SOC2" s="239"/>
      <c r="SOD2" s="239"/>
      <c r="SOE2" s="239"/>
      <c r="SOF2" s="239"/>
      <c r="SOG2" s="239"/>
      <c r="SOH2" s="239"/>
      <c r="SOI2" s="239"/>
      <c r="SOJ2" s="239"/>
      <c r="SOK2" s="239"/>
      <c r="SOL2" s="239"/>
      <c r="SOM2" s="239"/>
      <c r="SON2" s="239"/>
      <c r="SOO2" s="239"/>
      <c r="SOP2" s="239"/>
      <c r="SOQ2" s="239"/>
      <c r="SOR2" s="239"/>
      <c r="SOS2" s="239"/>
      <c r="SOT2" s="239"/>
      <c r="SOU2" s="239"/>
      <c r="SOV2" s="239"/>
      <c r="SOW2" s="239"/>
      <c r="SOX2" s="239"/>
      <c r="SOY2" s="239"/>
      <c r="SOZ2" s="239"/>
      <c r="SPA2" s="239"/>
      <c r="SPB2" s="239"/>
      <c r="SPC2" s="239"/>
      <c r="SPD2" s="239"/>
      <c r="SPE2" s="239"/>
      <c r="SPF2" s="239"/>
      <c r="SPG2" s="239"/>
      <c r="SPH2" s="239"/>
      <c r="SPI2" s="239"/>
      <c r="SPJ2" s="239"/>
      <c r="SPK2" s="239"/>
      <c r="SPL2" s="239"/>
      <c r="SPM2" s="239"/>
      <c r="SPN2" s="239"/>
      <c r="SPO2" s="239"/>
      <c r="SPP2" s="239"/>
      <c r="SPQ2" s="239"/>
      <c r="SPR2" s="239"/>
      <c r="SPS2" s="239"/>
      <c r="SPT2" s="239"/>
      <c r="SPU2" s="239"/>
      <c r="SPV2" s="239"/>
      <c r="SPW2" s="239"/>
      <c r="SPX2" s="239"/>
      <c r="SPY2" s="239"/>
      <c r="SPZ2" s="239"/>
      <c r="SQA2" s="239"/>
      <c r="SQB2" s="239"/>
      <c r="SQC2" s="239"/>
      <c r="SQD2" s="239"/>
      <c r="SQE2" s="239"/>
      <c r="SQF2" s="239"/>
      <c r="SQG2" s="239"/>
      <c r="SQH2" s="239"/>
      <c r="SQI2" s="239"/>
      <c r="SQJ2" s="239"/>
      <c r="SQK2" s="239"/>
      <c r="SQL2" s="239"/>
      <c r="SQM2" s="239"/>
      <c r="SQN2" s="239"/>
      <c r="SQO2" s="239"/>
      <c r="SQP2" s="239"/>
      <c r="SQQ2" s="239"/>
      <c r="SQR2" s="239"/>
      <c r="SQS2" s="239"/>
      <c r="SQT2" s="239"/>
      <c r="SQU2" s="239"/>
      <c r="SQV2" s="239"/>
      <c r="SQW2" s="239"/>
      <c r="SQX2" s="239"/>
      <c r="SQY2" s="239"/>
      <c r="SQZ2" s="239"/>
      <c r="SRA2" s="239"/>
      <c r="SRB2" s="239"/>
      <c r="SRC2" s="239"/>
      <c r="SRD2" s="239"/>
      <c r="SRE2" s="239"/>
      <c r="SRF2" s="239"/>
      <c r="SRG2" s="239"/>
      <c r="SRH2" s="239"/>
      <c r="SRI2" s="239"/>
      <c r="SRJ2" s="239"/>
      <c r="SRK2" s="239"/>
      <c r="SRL2" s="239"/>
      <c r="SRM2" s="239"/>
      <c r="SRN2" s="239"/>
      <c r="SRO2" s="239"/>
      <c r="SRP2" s="239"/>
      <c r="SRQ2" s="239"/>
      <c r="SRR2" s="239"/>
      <c r="SRS2" s="239"/>
      <c r="SRT2" s="239"/>
      <c r="SRU2" s="239"/>
      <c r="SRV2" s="239"/>
      <c r="SRW2" s="239"/>
      <c r="SRX2" s="239"/>
      <c r="SRY2" s="239"/>
      <c r="SRZ2" s="239"/>
      <c r="SSA2" s="239"/>
      <c r="SSB2" s="239"/>
      <c r="SSC2" s="239"/>
      <c r="SSD2" s="239"/>
      <c r="SSE2" s="239"/>
      <c r="SSF2" s="239"/>
      <c r="SSG2" s="239"/>
      <c r="SSH2" s="239"/>
      <c r="SSI2" s="239"/>
      <c r="SSJ2" s="239"/>
      <c r="SSK2" s="239"/>
      <c r="SSL2" s="239"/>
      <c r="SSM2" s="239"/>
      <c r="SSN2" s="239"/>
      <c r="SSO2" s="239"/>
      <c r="SSP2" s="239"/>
      <c r="SSQ2" s="239"/>
      <c r="SSR2" s="239"/>
      <c r="SSS2" s="239"/>
      <c r="SST2" s="239"/>
      <c r="SSU2" s="239"/>
      <c r="SSV2" s="239"/>
      <c r="SSW2" s="239"/>
      <c r="SSX2" s="239"/>
      <c r="SSY2" s="239"/>
      <c r="SSZ2" s="239"/>
      <c r="STA2" s="239"/>
      <c r="STB2" s="239"/>
      <c r="STC2" s="239"/>
      <c r="STD2" s="239"/>
      <c r="STE2" s="239"/>
      <c r="STF2" s="239"/>
      <c r="STG2" s="239"/>
      <c r="STH2" s="239"/>
      <c r="STI2" s="239"/>
      <c r="STJ2" s="239"/>
      <c r="STK2" s="239"/>
      <c r="STL2" s="239"/>
      <c r="STM2" s="239"/>
      <c r="STN2" s="239"/>
      <c r="STO2" s="239"/>
      <c r="STP2" s="239"/>
      <c r="STQ2" s="239"/>
      <c r="STR2" s="239"/>
      <c r="STS2" s="239"/>
      <c r="STT2" s="239"/>
      <c r="STU2" s="239"/>
      <c r="STV2" s="239"/>
      <c r="STW2" s="239"/>
      <c r="STX2" s="239"/>
      <c r="STY2" s="239"/>
      <c r="STZ2" s="239"/>
      <c r="SUA2" s="239"/>
      <c r="SUB2" s="239"/>
      <c r="SUC2" s="239"/>
      <c r="SUD2" s="239"/>
      <c r="SUE2" s="239"/>
      <c r="SUF2" s="239"/>
      <c r="SUG2" s="239"/>
      <c r="SUH2" s="239"/>
      <c r="SUI2" s="239"/>
      <c r="SUJ2" s="239"/>
      <c r="SUK2" s="239"/>
      <c r="SUL2" s="239"/>
      <c r="SUM2" s="239"/>
      <c r="SUN2" s="239"/>
      <c r="SUO2" s="239"/>
      <c r="SUP2" s="239"/>
      <c r="SUQ2" s="239"/>
      <c r="SUR2" s="239"/>
      <c r="SUS2" s="239"/>
      <c r="SUT2" s="239"/>
      <c r="SUU2" s="239"/>
      <c r="SUV2" s="239"/>
      <c r="SUW2" s="239"/>
      <c r="SUX2" s="239"/>
      <c r="SUY2" s="239"/>
      <c r="SUZ2" s="239"/>
      <c r="SVA2" s="239"/>
      <c r="SVB2" s="239"/>
      <c r="SVC2" s="239"/>
      <c r="SVD2" s="239"/>
      <c r="SVE2" s="239"/>
      <c r="SVF2" s="239"/>
      <c r="SVG2" s="239"/>
      <c r="SVH2" s="239"/>
      <c r="SVI2" s="239"/>
      <c r="SVJ2" s="239"/>
      <c r="SVK2" s="239"/>
      <c r="SVL2" s="239"/>
      <c r="SVM2" s="239"/>
      <c r="SVN2" s="239"/>
      <c r="SVO2" s="239"/>
      <c r="SVP2" s="239"/>
      <c r="SVQ2" s="239"/>
      <c r="SVR2" s="239"/>
      <c r="SVS2" s="239"/>
      <c r="SVT2" s="239"/>
      <c r="SVU2" s="239"/>
      <c r="SVV2" s="239"/>
      <c r="SVW2" s="239"/>
      <c r="SVX2" s="239"/>
      <c r="SVY2" s="239"/>
      <c r="SVZ2" s="239"/>
      <c r="SWA2" s="239"/>
      <c r="SWB2" s="239"/>
      <c r="SWC2" s="239"/>
      <c r="SWD2" s="239"/>
      <c r="SWE2" s="239"/>
      <c r="SWF2" s="239"/>
      <c r="SWG2" s="239"/>
      <c r="SWH2" s="239"/>
      <c r="SWI2" s="239"/>
      <c r="SWJ2" s="239"/>
      <c r="SWK2" s="239"/>
      <c r="SWL2" s="239"/>
      <c r="SWM2" s="239"/>
      <c r="SWN2" s="239"/>
      <c r="SWO2" s="239"/>
      <c r="SWP2" s="239"/>
      <c r="SWQ2" s="239"/>
      <c r="SWR2" s="239"/>
      <c r="SWS2" s="239"/>
      <c r="SWT2" s="239"/>
      <c r="SWU2" s="239"/>
      <c r="SWV2" s="239"/>
      <c r="SWW2" s="239"/>
      <c r="SWX2" s="239"/>
      <c r="SWY2" s="239"/>
      <c r="SWZ2" s="239"/>
      <c r="SXA2" s="239"/>
      <c r="SXB2" s="239"/>
      <c r="SXC2" s="239"/>
      <c r="SXD2" s="239"/>
      <c r="SXE2" s="239"/>
      <c r="SXF2" s="239"/>
      <c r="SXG2" s="239"/>
      <c r="SXH2" s="239"/>
      <c r="SXI2" s="239"/>
      <c r="SXJ2" s="239"/>
      <c r="SXK2" s="239"/>
      <c r="SXL2" s="239"/>
      <c r="SXM2" s="239"/>
      <c r="SXN2" s="239"/>
      <c r="SXO2" s="239"/>
      <c r="SXP2" s="239"/>
      <c r="SXQ2" s="239"/>
      <c r="SXR2" s="239"/>
      <c r="SXS2" s="239"/>
      <c r="SXT2" s="239"/>
      <c r="SXU2" s="239"/>
      <c r="SXV2" s="239"/>
      <c r="SXW2" s="239"/>
      <c r="SXX2" s="239"/>
      <c r="SXY2" s="239"/>
      <c r="SXZ2" s="239"/>
      <c r="SYA2" s="239"/>
      <c r="SYB2" s="239"/>
      <c r="SYC2" s="239"/>
      <c r="SYD2" s="239"/>
      <c r="SYE2" s="239"/>
      <c r="SYF2" s="239"/>
      <c r="SYG2" s="239"/>
      <c r="SYH2" s="239"/>
      <c r="SYI2" s="239"/>
      <c r="SYJ2" s="239"/>
      <c r="SYK2" s="239"/>
      <c r="SYL2" s="239"/>
      <c r="SYM2" s="239"/>
      <c r="SYN2" s="239"/>
      <c r="SYO2" s="239"/>
      <c r="SYP2" s="239"/>
      <c r="SYQ2" s="239"/>
      <c r="SYR2" s="239"/>
      <c r="SYS2" s="239"/>
      <c r="SYT2" s="239"/>
      <c r="SYU2" s="239"/>
      <c r="SYV2" s="239"/>
      <c r="SYW2" s="239"/>
      <c r="SYX2" s="239"/>
      <c r="SYY2" s="239"/>
      <c r="SYZ2" s="239"/>
      <c r="SZA2" s="239"/>
      <c r="SZB2" s="239"/>
      <c r="SZC2" s="239"/>
      <c r="SZD2" s="239"/>
      <c r="SZE2" s="239"/>
      <c r="SZF2" s="239"/>
      <c r="SZG2" s="239"/>
      <c r="SZH2" s="239"/>
      <c r="SZI2" s="239"/>
      <c r="SZJ2" s="239"/>
      <c r="SZK2" s="239"/>
      <c r="SZL2" s="239"/>
      <c r="SZM2" s="239"/>
      <c r="SZN2" s="239"/>
      <c r="SZO2" s="239"/>
      <c r="SZP2" s="239"/>
      <c r="SZQ2" s="239"/>
      <c r="SZR2" s="239"/>
      <c r="SZS2" s="239"/>
      <c r="SZT2" s="239"/>
      <c r="SZU2" s="239"/>
      <c r="SZV2" s="239"/>
      <c r="SZW2" s="239"/>
      <c r="SZX2" s="239"/>
      <c r="SZY2" s="239"/>
      <c r="SZZ2" s="239"/>
      <c r="TAA2" s="239"/>
      <c r="TAB2" s="239"/>
      <c r="TAC2" s="239"/>
      <c r="TAD2" s="239"/>
      <c r="TAE2" s="239"/>
      <c r="TAF2" s="239"/>
      <c r="TAG2" s="239"/>
      <c r="TAH2" s="239"/>
      <c r="TAI2" s="239"/>
      <c r="TAJ2" s="239"/>
      <c r="TAK2" s="239"/>
      <c r="TAL2" s="239"/>
      <c r="TAM2" s="239"/>
      <c r="TAN2" s="239"/>
      <c r="TAO2" s="239"/>
      <c r="TAP2" s="239"/>
      <c r="TAQ2" s="239"/>
      <c r="TAR2" s="239"/>
      <c r="TAS2" s="239"/>
      <c r="TAT2" s="239"/>
      <c r="TAU2" s="239"/>
      <c r="TAV2" s="239"/>
      <c r="TAW2" s="239"/>
      <c r="TAX2" s="239"/>
      <c r="TAY2" s="239"/>
      <c r="TAZ2" s="239"/>
      <c r="TBA2" s="239"/>
      <c r="TBB2" s="239"/>
      <c r="TBC2" s="239"/>
      <c r="TBD2" s="239"/>
      <c r="TBE2" s="239"/>
      <c r="TBF2" s="239"/>
      <c r="TBG2" s="239"/>
      <c r="TBH2" s="239"/>
      <c r="TBI2" s="239"/>
      <c r="TBJ2" s="239"/>
      <c r="TBK2" s="239"/>
      <c r="TBL2" s="239"/>
      <c r="TBM2" s="239"/>
      <c r="TBN2" s="239"/>
      <c r="TBO2" s="239"/>
      <c r="TBP2" s="239"/>
      <c r="TBQ2" s="239"/>
      <c r="TBR2" s="239"/>
      <c r="TBS2" s="239"/>
      <c r="TBT2" s="239"/>
      <c r="TBU2" s="239"/>
      <c r="TBV2" s="239"/>
      <c r="TBW2" s="239"/>
      <c r="TBX2" s="239"/>
      <c r="TBY2" s="239"/>
      <c r="TBZ2" s="239"/>
      <c r="TCA2" s="239"/>
      <c r="TCB2" s="239"/>
      <c r="TCC2" s="239"/>
      <c r="TCD2" s="239"/>
      <c r="TCE2" s="239"/>
      <c r="TCF2" s="239"/>
      <c r="TCG2" s="239"/>
      <c r="TCH2" s="239"/>
      <c r="TCI2" s="239"/>
      <c r="TCJ2" s="239"/>
      <c r="TCK2" s="239"/>
      <c r="TCL2" s="239"/>
      <c r="TCM2" s="239"/>
      <c r="TCN2" s="239"/>
      <c r="TCO2" s="239"/>
      <c r="TCP2" s="239"/>
      <c r="TCQ2" s="239"/>
      <c r="TCR2" s="239"/>
      <c r="TCS2" s="239"/>
      <c r="TCT2" s="239"/>
      <c r="TCU2" s="239"/>
      <c r="TCV2" s="239"/>
      <c r="TCW2" s="239"/>
      <c r="TCX2" s="239"/>
      <c r="TCY2" s="239"/>
      <c r="TCZ2" s="239"/>
      <c r="TDA2" s="239"/>
      <c r="TDB2" s="239"/>
      <c r="TDC2" s="239"/>
      <c r="TDD2" s="239"/>
      <c r="TDE2" s="239"/>
      <c r="TDF2" s="239"/>
      <c r="TDG2" s="239"/>
      <c r="TDH2" s="239"/>
      <c r="TDI2" s="239"/>
      <c r="TDJ2" s="239"/>
      <c r="TDK2" s="239"/>
      <c r="TDL2" s="239"/>
      <c r="TDM2" s="239"/>
      <c r="TDN2" s="239"/>
      <c r="TDO2" s="239"/>
      <c r="TDP2" s="239"/>
      <c r="TDQ2" s="239"/>
      <c r="TDR2" s="239"/>
      <c r="TDS2" s="239"/>
      <c r="TDT2" s="239"/>
      <c r="TDU2" s="239"/>
      <c r="TDV2" s="239"/>
      <c r="TDW2" s="239"/>
      <c r="TDX2" s="239"/>
      <c r="TDY2" s="239"/>
      <c r="TDZ2" s="239"/>
      <c r="TEA2" s="239"/>
      <c r="TEB2" s="239"/>
      <c r="TEC2" s="239"/>
      <c r="TED2" s="239"/>
      <c r="TEE2" s="239"/>
      <c r="TEF2" s="239"/>
      <c r="TEG2" s="239"/>
      <c r="TEH2" s="239"/>
      <c r="TEI2" s="239"/>
      <c r="TEJ2" s="239"/>
      <c r="TEK2" s="239"/>
      <c r="TEL2" s="239"/>
      <c r="TEM2" s="239"/>
      <c r="TEN2" s="239"/>
      <c r="TEO2" s="239"/>
      <c r="TEP2" s="239"/>
      <c r="TEQ2" s="239"/>
      <c r="TER2" s="239"/>
      <c r="TES2" s="239"/>
      <c r="TET2" s="239"/>
      <c r="TEU2" s="239"/>
      <c r="TEV2" s="239"/>
      <c r="TEW2" s="239"/>
      <c r="TEX2" s="239"/>
      <c r="TEY2" s="239"/>
      <c r="TEZ2" s="239"/>
      <c r="TFA2" s="239"/>
      <c r="TFB2" s="239"/>
      <c r="TFC2" s="239"/>
      <c r="TFD2" s="239"/>
      <c r="TFE2" s="239"/>
      <c r="TFF2" s="239"/>
      <c r="TFG2" s="239"/>
      <c r="TFH2" s="239"/>
      <c r="TFI2" s="239"/>
      <c r="TFJ2" s="239"/>
      <c r="TFK2" s="239"/>
      <c r="TFL2" s="239"/>
      <c r="TFM2" s="239"/>
      <c r="TFN2" s="239"/>
      <c r="TFO2" s="239"/>
      <c r="TFP2" s="239"/>
      <c r="TFQ2" s="239"/>
      <c r="TFR2" s="239"/>
      <c r="TFS2" s="239"/>
      <c r="TFT2" s="239"/>
      <c r="TFU2" s="239"/>
      <c r="TFV2" s="239"/>
      <c r="TFW2" s="239"/>
      <c r="TFX2" s="239"/>
      <c r="TFY2" s="239"/>
      <c r="TFZ2" s="239"/>
      <c r="TGA2" s="239"/>
      <c r="TGB2" s="239"/>
      <c r="TGC2" s="239"/>
      <c r="TGD2" s="239"/>
      <c r="TGE2" s="239"/>
      <c r="TGF2" s="239"/>
      <c r="TGG2" s="239"/>
      <c r="TGH2" s="239"/>
      <c r="TGI2" s="239"/>
      <c r="TGJ2" s="239"/>
      <c r="TGK2" s="239"/>
      <c r="TGL2" s="239"/>
      <c r="TGM2" s="239"/>
      <c r="TGN2" s="239"/>
      <c r="TGO2" s="239"/>
      <c r="TGP2" s="239"/>
      <c r="TGQ2" s="239"/>
      <c r="TGR2" s="239"/>
      <c r="TGS2" s="239"/>
      <c r="TGT2" s="239"/>
      <c r="TGU2" s="239"/>
      <c r="TGV2" s="239"/>
      <c r="TGW2" s="239"/>
      <c r="TGX2" s="239"/>
      <c r="TGY2" s="239"/>
      <c r="TGZ2" s="239"/>
      <c r="THA2" s="239"/>
      <c r="THB2" s="239"/>
      <c r="THC2" s="239"/>
      <c r="THD2" s="239"/>
      <c r="THE2" s="239"/>
      <c r="THF2" s="239"/>
      <c r="THG2" s="239"/>
      <c r="THH2" s="239"/>
      <c r="THI2" s="239"/>
      <c r="THJ2" s="239"/>
      <c r="THK2" s="239"/>
      <c r="THL2" s="239"/>
      <c r="THM2" s="239"/>
      <c r="THN2" s="239"/>
      <c r="THO2" s="239"/>
      <c r="THP2" s="239"/>
      <c r="THQ2" s="239"/>
      <c r="THR2" s="239"/>
      <c r="THS2" s="239"/>
      <c r="THT2" s="239"/>
      <c r="THU2" s="239"/>
      <c r="THV2" s="239"/>
      <c r="THW2" s="239"/>
      <c r="THX2" s="239"/>
      <c r="THY2" s="239"/>
      <c r="THZ2" s="239"/>
      <c r="TIA2" s="239"/>
      <c r="TIB2" s="239"/>
      <c r="TIC2" s="239"/>
      <c r="TID2" s="239"/>
      <c r="TIE2" s="239"/>
      <c r="TIF2" s="239"/>
      <c r="TIG2" s="239"/>
      <c r="TIH2" s="239"/>
      <c r="TII2" s="239"/>
      <c r="TIJ2" s="239"/>
      <c r="TIK2" s="239"/>
      <c r="TIL2" s="239"/>
      <c r="TIM2" s="239"/>
      <c r="TIN2" s="239"/>
      <c r="TIO2" s="239"/>
      <c r="TIP2" s="239"/>
      <c r="TIQ2" s="239"/>
      <c r="TIR2" s="239"/>
      <c r="TIS2" s="239"/>
      <c r="TIT2" s="239"/>
      <c r="TIU2" s="239"/>
      <c r="TIV2" s="239"/>
      <c r="TIW2" s="239"/>
      <c r="TIX2" s="239"/>
      <c r="TIY2" s="239"/>
      <c r="TIZ2" s="239"/>
      <c r="TJA2" s="239"/>
      <c r="TJB2" s="239"/>
      <c r="TJC2" s="239"/>
      <c r="TJD2" s="239"/>
      <c r="TJE2" s="239"/>
      <c r="TJF2" s="239"/>
      <c r="TJG2" s="239"/>
      <c r="TJH2" s="239"/>
      <c r="TJI2" s="239"/>
      <c r="TJJ2" s="239"/>
      <c r="TJK2" s="239"/>
      <c r="TJL2" s="239"/>
      <c r="TJM2" s="239"/>
      <c r="TJN2" s="239"/>
      <c r="TJO2" s="239"/>
      <c r="TJP2" s="239"/>
      <c r="TJQ2" s="239"/>
      <c r="TJR2" s="239"/>
      <c r="TJS2" s="239"/>
      <c r="TJT2" s="239"/>
      <c r="TJU2" s="239"/>
      <c r="TJV2" s="239"/>
      <c r="TJW2" s="239"/>
      <c r="TJX2" s="239"/>
      <c r="TJY2" s="239"/>
      <c r="TJZ2" s="239"/>
      <c r="TKA2" s="239"/>
      <c r="TKB2" s="239"/>
      <c r="TKC2" s="239"/>
      <c r="TKD2" s="239"/>
      <c r="TKE2" s="239"/>
      <c r="TKF2" s="239"/>
      <c r="TKG2" s="239"/>
      <c r="TKH2" s="239"/>
      <c r="TKI2" s="239"/>
      <c r="TKJ2" s="239"/>
      <c r="TKK2" s="239"/>
      <c r="TKL2" s="239"/>
      <c r="TKM2" s="239"/>
      <c r="TKN2" s="239"/>
      <c r="TKO2" s="239"/>
      <c r="TKP2" s="239"/>
      <c r="TKQ2" s="239"/>
      <c r="TKR2" s="239"/>
      <c r="TKS2" s="239"/>
      <c r="TKT2" s="239"/>
      <c r="TKU2" s="239"/>
      <c r="TKV2" s="239"/>
      <c r="TKW2" s="239"/>
      <c r="TKX2" s="239"/>
      <c r="TKY2" s="239"/>
      <c r="TKZ2" s="239"/>
      <c r="TLA2" s="239"/>
      <c r="TLB2" s="239"/>
      <c r="TLC2" s="239"/>
      <c r="TLD2" s="239"/>
      <c r="TLE2" s="239"/>
      <c r="TLF2" s="239"/>
      <c r="TLG2" s="239"/>
      <c r="TLH2" s="239"/>
      <c r="TLI2" s="239"/>
      <c r="TLJ2" s="239"/>
      <c r="TLK2" s="239"/>
      <c r="TLL2" s="239"/>
      <c r="TLM2" s="239"/>
      <c r="TLN2" s="239"/>
      <c r="TLO2" s="239"/>
      <c r="TLP2" s="239"/>
      <c r="TLQ2" s="239"/>
      <c r="TLR2" s="239"/>
      <c r="TLS2" s="239"/>
      <c r="TLT2" s="239"/>
      <c r="TLU2" s="239"/>
      <c r="TLV2" s="239"/>
      <c r="TLW2" s="239"/>
      <c r="TLX2" s="239"/>
      <c r="TLY2" s="239"/>
      <c r="TLZ2" s="239"/>
      <c r="TMA2" s="239"/>
      <c r="TMB2" s="239"/>
      <c r="TMC2" s="239"/>
      <c r="TMD2" s="239"/>
      <c r="TME2" s="239"/>
      <c r="TMF2" s="239"/>
      <c r="TMG2" s="239"/>
      <c r="TMH2" s="239"/>
      <c r="TMI2" s="239"/>
      <c r="TMJ2" s="239"/>
      <c r="TMK2" s="239"/>
      <c r="TML2" s="239"/>
      <c r="TMM2" s="239"/>
      <c r="TMN2" s="239"/>
      <c r="TMO2" s="239"/>
      <c r="TMP2" s="239"/>
      <c r="TMQ2" s="239"/>
      <c r="TMR2" s="239"/>
      <c r="TMS2" s="239"/>
      <c r="TMT2" s="239"/>
      <c r="TMU2" s="239"/>
      <c r="TMV2" s="239"/>
      <c r="TMW2" s="239"/>
      <c r="TMX2" s="239"/>
      <c r="TMY2" s="239"/>
      <c r="TMZ2" s="239"/>
      <c r="TNA2" s="239"/>
      <c r="TNB2" s="239"/>
      <c r="TNC2" s="239"/>
      <c r="TND2" s="239"/>
      <c r="TNE2" s="239"/>
      <c r="TNF2" s="239"/>
      <c r="TNG2" s="239"/>
      <c r="TNH2" s="239"/>
      <c r="TNI2" s="239"/>
      <c r="TNJ2" s="239"/>
      <c r="TNK2" s="239"/>
      <c r="TNL2" s="239"/>
      <c r="TNM2" s="239"/>
      <c r="TNN2" s="239"/>
      <c r="TNO2" s="239"/>
      <c r="TNP2" s="239"/>
      <c r="TNQ2" s="239"/>
      <c r="TNR2" s="239"/>
      <c r="TNS2" s="239"/>
      <c r="TNT2" s="239"/>
      <c r="TNU2" s="239"/>
      <c r="TNV2" s="239"/>
      <c r="TNW2" s="239"/>
      <c r="TNX2" s="239"/>
      <c r="TNY2" s="239"/>
      <c r="TNZ2" s="239"/>
      <c r="TOA2" s="239"/>
      <c r="TOB2" s="239"/>
      <c r="TOC2" s="239"/>
      <c r="TOD2" s="239"/>
      <c r="TOE2" s="239"/>
      <c r="TOF2" s="239"/>
      <c r="TOG2" s="239"/>
      <c r="TOH2" s="239"/>
      <c r="TOI2" s="239"/>
      <c r="TOJ2" s="239"/>
      <c r="TOK2" s="239"/>
      <c r="TOL2" s="239"/>
      <c r="TOM2" s="239"/>
      <c r="TON2" s="239"/>
      <c r="TOO2" s="239"/>
      <c r="TOP2" s="239"/>
      <c r="TOQ2" s="239"/>
      <c r="TOR2" s="239"/>
      <c r="TOS2" s="239"/>
      <c r="TOT2" s="239"/>
      <c r="TOU2" s="239"/>
      <c r="TOV2" s="239"/>
      <c r="TOW2" s="239"/>
      <c r="TOX2" s="239"/>
      <c r="TOY2" s="239"/>
      <c r="TOZ2" s="239"/>
      <c r="TPA2" s="239"/>
      <c r="TPB2" s="239"/>
      <c r="TPC2" s="239"/>
      <c r="TPD2" s="239"/>
      <c r="TPE2" s="239"/>
      <c r="TPF2" s="239"/>
      <c r="TPG2" s="239"/>
      <c r="TPH2" s="239"/>
      <c r="TPI2" s="239"/>
      <c r="TPJ2" s="239"/>
      <c r="TPK2" s="239"/>
      <c r="TPL2" s="239"/>
      <c r="TPM2" s="239"/>
      <c r="TPN2" s="239"/>
      <c r="TPO2" s="239"/>
      <c r="TPP2" s="239"/>
      <c r="TPQ2" s="239"/>
      <c r="TPR2" s="239"/>
      <c r="TPS2" s="239"/>
      <c r="TPT2" s="239"/>
      <c r="TPU2" s="239"/>
      <c r="TPV2" s="239"/>
      <c r="TPW2" s="239"/>
      <c r="TPX2" s="239"/>
      <c r="TPY2" s="239"/>
      <c r="TPZ2" s="239"/>
      <c r="TQA2" s="239"/>
      <c r="TQB2" s="239"/>
      <c r="TQC2" s="239"/>
      <c r="TQD2" s="239"/>
      <c r="TQE2" s="239"/>
      <c r="TQF2" s="239"/>
      <c r="TQG2" s="239"/>
      <c r="TQH2" s="239"/>
      <c r="TQI2" s="239"/>
      <c r="TQJ2" s="239"/>
      <c r="TQK2" s="239"/>
      <c r="TQL2" s="239"/>
      <c r="TQM2" s="239"/>
      <c r="TQN2" s="239"/>
      <c r="TQO2" s="239"/>
      <c r="TQP2" s="239"/>
      <c r="TQQ2" s="239"/>
      <c r="TQR2" s="239"/>
      <c r="TQS2" s="239"/>
      <c r="TQT2" s="239"/>
      <c r="TQU2" s="239"/>
      <c r="TQV2" s="239"/>
      <c r="TQW2" s="239"/>
      <c r="TQX2" s="239"/>
      <c r="TQY2" s="239"/>
      <c r="TQZ2" s="239"/>
      <c r="TRA2" s="239"/>
      <c r="TRB2" s="239"/>
      <c r="TRC2" s="239"/>
      <c r="TRD2" s="239"/>
      <c r="TRE2" s="239"/>
      <c r="TRF2" s="239"/>
      <c r="TRG2" s="239"/>
      <c r="TRH2" s="239"/>
      <c r="TRI2" s="239"/>
      <c r="TRJ2" s="239"/>
      <c r="TRK2" s="239"/>
      <c r="TRL2" s="239"/>
      <c r="TRM2" s="239"/>
      <c r="TRN2" s="239"/>
      <c r="TRO2" s="239"/>
      <c r="TRP2" s="239"/>
      <c r="TRQ2" s="239"/>
      <c r="TRR2" s="239"/>
      <c r="TRS2" s="239"/>
      <c r="TRT2" s="239"/>
      <c r="TRU2" s="239"/>
      <c r="TRV2" s="239"/>
      <c r="TRW2" s="239"/>
      <c r="TRX2" s="239"/>
      <c r="TRY2" s="239"/>
      <c r="TRZ2" s="239"/>
      <c r="TSA2" s="239"/>
      <c r="TSB2" s="239"/>
      <c r="TSC2" s="239"/>
      <c r="TSD2" s="239"/>
      <c r="TSE2" s="239"/>
      <c r="TSF2" s="239"/>
      <c r="TSG2" s="239"/>
      <c r="TSH2" s="239"/>
      <c r="TSI2" s="239"/>
      <c r="TSJ2" s="239"/>
      <c r="TSK2" s="239"/>
      <c r="TSL2" s="239"/>
      <c r="TSM2" s="239"/>
      <c r="TSN2" s="239"/>
      <c r="TSO2" s="239"/>
      <c r="TSP2" s="239"/>
      <c r="TSQ2" s="239"/>
      <c r="TSR2" s="239"/>
      <c r="TSS2" s="239"/>
      <c r="TST2" s="239"/>
      <c r="TSU2" s="239"/>
      <c r="TSV2" s="239"/>
      <c r="TSW2" s="239"/>
      <c r="TSX2" s="239"/>
      <c r="TSY2" s="239"/>
      <c r="TSZ2" s="239"/>
      <c r="TTA2" s="239"/>
      <c r="TTB2" s="239"/>
      <c r="TTC2" s="239"/>
      <c r="TTD2" s="239"/>
      <c r="TTE2" s="239"/>
      <c r="TTF2" s="239"/>
      <c r="TTG2" s="239"/>
      <c r="TTH2" s="239"/>
      <c r="TTI2" s="239"/>
      <c r="TTJ2" s="239"/>
      <c r="TTK2" s="239"/>
      <c r="TTL2" s="239"/>
      <c r="TTM2" s="239"/>
      <c r="TTN2" s="239"/>
      <c r="TTO2" s="239"/>
      <c r="TTP2" s="239"/>
      <c r="TTQ2" s="239"/>
      <c r="TTR2" s="239"/>
      <c r="TTS2" s="239"/>
      <c r="TTT2" s="239"/>
      <c r="TTU2" s="239"/>
      <c r="TTV2" s="239"/>
      <c r="TTW2" s="239"/>
      <c r="TTX2" s="239"/>
      <c r="TTY2" s="239"/>
      <c r="TTZ2" s="239"/>
      <c r="TUA2" s="239"/>
      <c r="TUB2" s="239"/>
      <c r="TUC2" s="239"/>
      <c r="TUD2" s="239"/>
      <c r="TUE2" s="239"/>
      <c r="TUF2" s="239"/>
      <c r="TUG2" s="239"/>
      <c r="TUH2" s="239"/>
      <c r="TUI2" s="239"/>
      <c r="TUJ2" s="239"/>
      <c r="TUK2" s="239"/>
      <c r="TUL2" s="239"/>
      <c r="TUM2" s="239"/>
      <c r="TUN2" s="239"/>
      <c r="TUO2" s="239"/>
      <c r="TUP2" s="239"/>
      <c r="TUQ2" s="239"/>
      <c r="TUR2" s="239"/>
      <c r="TUS2" s="239"/>
      <c r="TUT2" s="239"/>
      <c r="TUU2" s="239"/>
      <c r="TUV2" s="239"/>
      <c r="TUW2" s="239"/>
      <c r="TUX2" s="239"/>
      <c r="TUY2" s="239"/>
      <c r="TUZ2" s="239"/>
      <c r="TVA2" s="239"/>
      <c r="TVB2" s="239"/>
      <c r="TVC2" s="239"/>
      <c r="TVD2" s="239"/>
      <c r="TVE2" s="239"/>
      <c r="TVF2" s="239"/>
      <c r="TVG2" s="239"/>
      <c r="TVH2" s="239"/>
      <c r="TVI2" s="239"/>
      <c r="TVJ2" s="239"/>
      <c r="TVK2" s="239"/>
      <c r="TVL2" s="239"/>
      <c r="TVM2" s="239"/>
      <c r="TVN2" s="239"/>
      <c r="TVO2" s="239"/>
      <c r="TVP2" s="239"/>
      <c r="TVQ2" s="239"/>
      <c r="TVR2" s="239"/>
      <c r="TVS2" s="239"/>
      <c r="TVT2" s="239"/>
      <c r="TVU2" s="239"/>
      <c r="TVV2" s="239"/>
      <c r="TVW2" s="239"/>
      <c r="TVX2" s="239"/>
      <c r="TVY2" s="239"/>
      <c r="TVZ2" s="239"/>
      <c r="TWA2" s="239"/>
      <c r="TWB2" s="239"/>
      <c r="TWC2" s="239"/>
      <c r="TWD2" s="239"/>
      <c r="TWE2" s="239"/>
      <c r="TWF2" s="239"/>
      <c r="TWG2" s="239"/>
      <c r="TWH2" s="239"/>
      <c r="TWI2" s="239"/>
      <c r="TWJ2" s="239"/>
      <c r="TWK2" s="239"/>
      <c r="TWL2" s="239"/>
      <c r="TWM2" s="239"/>
      <c r="TWN2" s="239"/>
      <c r="TWO2" s="239"/>
      <c r="TWP2" s="239"/>
      <c r="TWQ2" s="239"/>
      <c r="TWR2" s="239"/>
      <c r="TWS2" s="239"/>
      <c r="TWT2" s="239"/>
      <c r="TWU2" s="239"/>
      <c r="TWV2" s="239"/>
      <c r="TWW2" s="239"/>
      <c r="TWX2" s="239"/>
      <c r="TWY2" s="239"/>
      <c r="TWZ2" s="239"/>
      <c r="TXA2" s="239"/>
      <c r="TXB2" s="239"/>
      <c r="TXC2" s="239"/>
      <c r="TXD2" s="239"/>
      <c r="TXE2" s="239"/>
      <c r="TXF2" s="239"/>
      <c r="TXG2" s="239"/>
      <c r="TXH2" s="239"/>
      <c r="TXI2" s="239"/>
      <c r="TXJ2" s="239"/>
      <c r="TXK2" s="239"/>
      <c r="TXL2" s="239"/>
      <c r="TXM2" s="239"/>
      <c r="TXN2" s="239"/>
      <c r="TXO2" s="239"/>
      <c r="TXP2" s="239"/>
      <c r="TXQ2" s="239"/>
      <c r="TXR2" s="239"/>
      <c r="TXS2" s="239"/>
      <c r="TXT2" s="239"/>
      <c r="TXU2" s="239"/>
      <c r="TXV2" s="239"/>
      <c r="TXW2" s="239"/>
      <c r="TXX2" s="239"/>
      <c r="TXY2" s="239"/>
      <c r="TXZ2" s="239"/>
      <c r="TYA2" s="239"/>
      <c r="TYB2" s="239"/>
      <c r="TYC2" s="239"/>
      <c r="TYD2" s="239"/>
      <c r="TYE2" s="239"/>
      <c r="TYF2" s="239"/>
      <c r="TYG2" s="239"/>
      <c r="TYH2" s="239"/>
      <c r="TYI2" s="239"/>
      <c r="TYJ2" s="239"/>
      <c r="TYK2" s="239"/>
      <c r="TYL2" s="239"/>
      <c r="TYM2" s="239"/>
      <c r="TYN2" s="239"/>
      <c r="TYO2" s="239"/>
      <c r="TYP2" s="239"/>
      <c r="TYQ2" s="239"/>
      <c r="TYR2" s="239"/>
      <c r="TYS2" s="239"/>
      <c r="TYT2" s="239"/>
      <c r="TYU2" s="239"/>
      <c r="TYV2" s="239"/>
      <c r="TYW2" s="239"/>
      <c r="TYX2" s="239"/>
      <c r="TYY2" s="239"/>
      <c r="TYZ2" s="239"/>
      <c r="TZA2" s="239"/>
      <c r="TZB2" s="239"/>
      <c r="TZC2" s="239"/>
      <c r="TZD2" s="239"/>
      <c r="TZE2" s="239"/>
      <c r="TZF2" s="239"/>
      <c r="TZG2" s="239"/>
      <c r="TZH2" s="239"/>
      <c r="TZI2" s="239"/>
      <c r="TZJ2" s="239"/>
      <c r="TZK2" s="239"/>
      <c r="TZL2" s="239"/>
      <c r="TZM2" s="239"/>
      <c r="TZN2" s="239"/>
      <c r="TZO2" s="239"/>
      <c r="TZP2" s="239"/>
      <c r="TZQ2" s="239"/>
      <c r="TZR2" s="239"/>
      <c r="TZS2" s="239"/>
      <c r="TZT2" s="239"/>
      <c r="TZU2" s="239"/>
      <c r="TZV2" s="239"/>
      <c r="TZW2" s="239"/>
      <c r="TZX2" s="239"/>
      <c r="TZY2" s="239"/>
      <c r="TZZ2" s="239"/>
      <c r="UAA2" s="239"/>
      <c r="UAB2" s="239"/>
      <c r="UAC2" s="239"/>
      <c r="UAD2" s="239"/>
      <c r="UAE2" s="239"/>
      <c r="UAF2" s="239"/>
      <c r="UAG2" s="239"/>
      <c r="UAH2" s="239"/>
      <c r="UAI2" s="239"/>
      <c r="UAJ2" s="239"/>
      <c r="UAK2" s="239"/>
      <c r="UAL2" s="239"/>
      <c r="UAM2" s="239"/>
      <c r="UAN2" s="239"/>
      <c r="UAO2" s="239"/>
      <c r="UAP2" s="239"/>
      <c r="UAQ2" s="239"/>
      <c r="UAR2" s="239"/>
      <c r="UAS2" s="239"/>
      <c r="UAT2" s="239"/>
      <c r="UAU2" s="239"/>
      <c r="UAV2" s="239"/>
      <c r="UAW2" s="239"/>
      <c r="UAX2" s="239"/>
      <c r="UAY2" s="239"/>
      <c r="UAZ2" s="239"/>
      <c r="UBA2" s="239"/>
      <c r="UBB2" s="239"/>
      <c r="UBC2" s="239"/>
      <c r="UBD2" s="239"/>
      <c r="UBE2" s="239"/>
      <c r="UBF2" s="239"/>
      <c r="UBG2" s="239"/>
      <c r="UBH2" s="239"/>
      <c r="UBI2" s="239"/>
      <c r="UBJ2" s="239"/>
      <c r="UBK2" s="239"/>
      <c r="UBL2" s="239"/>
      <c r="UBM2" s="239"/>
      <c r="UBN2" s="239"/>
      <c r="UBO2" s="239"/>
      <c r="UBP2" s="239"/>
      <c r="UBQ2" s="239"/>
      <c r="UBR2" s="239"/>
      <c r="UBS2" s="239"/>
      <c r="UBT2" s="239"/>
      <c r="UBU2" s="239"/>
      <c r="UBV2" s="239"/>
      <c r="UBW2" s="239"/>
      <c r="UBX2" s="239"/>
      <c r="UBY2" s="239"/>
      <c r="UBZ2" s="239"/>
      <c r="UCA2" s="239"/>
      <c r="UCB2" s="239"/>
      <c r="UCC2" s="239"/>
      <c r="UCD2" s="239"/>
      <c r="UCE2" s="239"/>
      <c r="UCF2" s="239"/>
      <c r="UCG2" s="239"/>
      <c r="UCH2" s="239"/>
      <c r="UCI2" s="239"/>
      <c r="UCJ2" s="239"/>
      <c r="UCK2" s="239"/>
      <c r="UCL2" s="239"/>
      <c r="UCM2" s="239"/>
      <c r="UCN2" s="239"/>
      <c r="UCO2" s="239"/>
      <c r="UCP2" s="239"/>
      <c r="UCQ2" s="239"/>
      <c r="UCR2" s="239"/>
      <c r="UCS2" s="239"/>
      <c r="UCT2" s="239"/>
      <c r="UCU2" s="239"/>
      <c r="UCV2" s="239"/>
      <c r="UCW2" s="239"/>
      <c r="UCX2" s="239"/>
      <c r="UCY2" s="239"/>
      <c r="UCZ2" s="239"/>
      <c r="UDA2" s="239"/>
      <c r="UDB2" s="239"/>
      <c r="UDC2" s="239"/>
      <c r="UDD2" s="239"/>
      <c r="UDE2" s="239"/>
      <c r="UDF2" s="239"/>
      <c r="UDG2" s="239"/>
      <c r="UDH2" s="239"/>
      <c r="UDI2" s="239"/>
      <c r="UDJ2" s="239"/>
      <c r="UDK2" s="239"/>
      <c r="UDL2" s="239"/>
      <c r="UDM2" s="239"/>
      <c r="UDN2" s="239"/>
      <c r="UDO2" s="239"/>
      <c r="UDP2" s="239"/>
      <c r="UDQ2" s="239"/>
      <c r="UDR2" s="239"/>
      <c r="UDS2" s="239"/>
      <c r="UDT2" s="239"/>
      <c r="UDU2" s="239"/>
      <c r="UDV2" s="239"/>
      <c r="UDW2" s="239"/>
      <c r="UDX2" s="239"/>
      <c r="UDY2" s="239"/>
      <c r="UDZ2" s="239"/>
      <c r="UEA2" s="239"/>
      <c r="UEB2" s="239"/>
      <c r="UEC2" s="239"/>
      <c r="UED2" s="239"/>
      <c r="UEE2" s="239"/>
      <c r="UEF2" s="239"/>
      <c r="UEG2" s="239"/>
      <c r="UEH2" s="239"/>
      <c r="UEI2" s="239"/>
      <c r="UEJ2" s="239"/>
      <c r="UEK2" s="239"/>
      <c r="UEL2" s="239"/>
      <c r="UEM2" s="239"/>
      <c r="UEN2" s="239"/>
      <c r="UEO2" s="239"/>
      <c r="UEP2" s="239"/>
      <c r="UEQ2" s="239"/>
      <c r="UER2" s="239"/>
      <c r="UES2" s="239"/>
      <c r="UET2" s="239"/>
      <c r="UEU2" s="239"/>
      <c r="UEV2" s="239"/>
      <c r="UEW2" s="239"/>
      <c r="UEX2" s="239"/>
      <c r="UEY2" s="239"/>
      <c r="UEZ2" s="239"/>
      <c r="UFA2" s="239"/>
      <c r="UFB2" s="239"/>
      <c r="UFC2" s="239"/>
      <c r="UFD2" s="239"/>
      <c r="UFE2" s="239"/>
      <c r="UFF2" s="239"/>
      <c r="UFG2" s="239"/>
      <c r="UFH2" s="239"/>
      <c r="UFI2" s="239"/>
      <c r="UFJ2" s="239"/>
      <c r="UFK2" s="239"/>
      <c r="UFL2" s="239"/>
      <c r="UFM2" s="239"/>
      <c r="UFN2" s="239"/>
      <c r="UFO2" s="239"/>
      <c r="UFP2" s="239"/>
      <c r="UFQ2" s="239"/>
      <c r="UFR2" s="239"/>
      <c r="UFS2" s="239"/>
      <c r="UFT2" s="239"/>
      <c r="UFU2" s="239"/>
      <c r="UFV2" s="239"/>
      <c r="UFW2" s="239"/>
      <c r="UFX2" s="239"/>
      <c r="UFY2" s="239"/>
      <c r="UFZ2" s="239"/>
      <c r="UGA2" s="239"/>
      <c r="UGB2" s="239"/>
      <c r="UGC2" s="239"/>
      <c r="UGD2" s="239"/>
      <c r="UGE2" s="239"/>
      <c r="UGF2" s="239"/>
      <c r="UGG2" s="239"/>
      <c r="UGH2" s="239"/>
      <c r="UGI2" s="239"/>
      <c r="UGJ2" s="239"/>
      <c r="UGK2" s="239"/>
      <c r="UGL2" s="239"/>
      <c r="UGM2" s="239"/>
      <c r="UGN2" s="239"/>
      <c r="UGO2" s="239"/>
      <c r="UGP2" s="239"/>
      <c r="UGQ2" s="239"/>
      <c r="UGR2" s="239"/>
      <c r="UGS2" s="239"/>
      <c r="UGT2" s="239"/>
      <c r="UGU2" s="239"/>
      <c r="UGV2" s="239"/>
      <c r="UGW2" s="239"/>
      <c r="UGX2" s="239"/>
      <c r="UGY2" s="239"/>
      <c r="UGZ2" s="239"/>
      <c r="UHA2" s="239"/>
      <c r="UHB2" s="239"/>
      <c r="UHC2" s="239"/>
      <c r="UHD2" s="239"/>
      <c r="UHE2" s="239"/>
      <c r="UHF2" s="239"/>
      <c r="UHG2" s="239"/>
      <c r="UHH2" s="239"/>
      <c r="UHI2" s="239"/>
      <c r="UHJ2" s="239"/>
      <c r="UHK2" s="239"/>
      <c r="UHL2" s="239"/>
      <c r="UHM2" s="239"/>
      <c r="UHN2" s="239"/>
      <c r="UHO2" s="239"/>
      <c r="UHP2" s="239"/>
      <c r="UHQ2" s="239"/>
      <c r="UHR2" s="239"/>
      <c r="UHS2" s="239"/>
      <c r="UHT2" s="239"/>
      <c r="UHU2" s="239"/>
      <c r="UHV2" s="239"/>
      <c r="UHW2" s="239"/>
      <c r="UHX2" s="239"/>
      <c r="UHY2" s="239"/>
      <c r="UHZ2" s="239"/>
      <c r="UIA2" s="239"/>
      <c r="UIB2" s="239"/>
      <c r="UIC2" s="239"/>
      <c r="UID2" s="239"/>
      <c r="UIE2" s="239"/>
      <c r="UIF2" s="239"/>
      <c r="UIG2" s="239"/>
      <c r="UIH2" s="239"/>
      <c r="UII2" s="239"/>
      <c r="UIJ2" s="239"/>
      <c r="UIK2" s="239"/>
      <c r="UIL2" s="239"/>
      <c r="UIM2" s="239"/>
      <c r="UIN2" s="239"/>
      <c r="UIO2" s="239"/>
      <c r="UIP2" s="239"/>
      <c r="UIQ2" s="239"/>
      <c r="UIR2" s="239"/>
      <c r="UIS2" s="239"/>
      <c r="UIT2" s="239"/>
      <c r="UIU2" s="239"/>
      <c r="UIV2" s="239"/>
      <c r="UIW2" s="239"/>
      <c r="UIX2" s="239"/>
      <c r="UIY2" s="239"/>
      <c r="UIZ2" s="239"/>
      <c r="UJA2" s="239"/>
      <c r="UJB2" s="239"/>
      <c r="UJC2" s="239"/>
      <c r="UJD2" s="239"/>
      <c r="UJE2" s="239"/>
      <c r="UJF2" s="239"/>
      <c r="UJG2" s="239"/>
      <c r="UJH2" s="239"/>
      <c r="UJI2" s="239"/>
      <c r="UJJ2" s="239"/>
      <c r="UJK2" s="239"/>
      <c r="UJL2" s="239"/>
      <c r="UJM2" s="239"/>
      <c r="UJN2" s="239"/>
      <c r="UJO2" s="239"/>
      <c r="UJP2" s="239"/>
      <c r="UJQ2" s="239"/>
      <c r="UJR2" s="239"/>
      <c r="UJS2" s="239"/>
      <c r="UJT2" s="239"/>
      <c r="UJU2" s="239"/>
      <c r="UJV2" s="239"/>
      <c r="UJW2" s="239"/>
      <c r="UJX2" s="239"/>
      <c r="UJY2" s="239"/>
      <c r="UJZ2" s="239"/>
      <c r="UKA2" s="239"/>
      <c r="UKB2" s="239"/>
      <c r="UKC2" s="239"/>
      <c r="UKD2" s="239"/>
      <c r="UKE2" s="239"/>
      <c r="UKF2" s="239"/>
      <c r="UKG2" s="239"/>
      <c r="UKH2" s="239"/>
      <c r="UKI2" s="239"/>
      <c r="UKJ2" s="239"/>
      <c r="UKK2" s="239"/>
      <c r="UKL2" s="239"/>
      <c r="UKM2" s="239"/>
      <c r="UKN2" s="239"/>
      <c r="UKO2" s="239"/>
      <c r="UKP2" s="239"/>
      <c r="UKQ2" s="239"/>
      <c r="UKR2" s="239"/>
      <c r="UKS2" s="239"/>
      <c r="UKT2" s="239"/>
      <c r="UKU2" s="239"/>
      <c r="UKV2" s="239"/>
      <c r="UKW2" s="239"/>
      <c r="UKX2" s="239"/>
      <c r="UKY2" s="239"/>
      <c r="UKZ2" s="239"/>
      <c r="ULA2" s="239"/>
      <c r="ULB2" s="239"/>
      <c r="ULC2" s="239"/>
      <c r="ULD2" s="239"/>
      <c r="ULE2" s="239"/>
      <c r="ULF2" s="239"/>
      <c r="ULG2" s="239"/>
      <c r="ULH2" s="239"/>
      <c r="ULI2" s="239"/>
      <c r="ULJ2" s="239"/>
      <c r="ULK2" s="239"/>
      <c r="ULL2" s="239"/>
      <c r="ULM2" s="239"/>
      <c r="ULN2" s="239"/>
      <c r="ULO2" s="239"/>
      <c r="ULP2" s="239"/>
      <c r="ULQ2" s="239"/>
      <c r="ULR2" s="239"/>
      <c r="ULS2" s="239"/>
      <c r="ULT2" s="239"/>
      <c r="ULU2" s="239"/>
      <c r="ULV2" s="239"/>
      <c r="ULW2" s="239"/>
      <c r="ULX2" s="239"/>
      <c r="ULY2" s="239"/>
      <c r="ULZ2" s="239"/>
      <c r="UMA2" s="239"/>
      <c r="UMB2" s="239"/>
      <c r="UMC2" s="239"/>
      <c r="UMD2" s="239"/>
      <c r="UME2" s="239"/>
      <c r="UMF2" s="239"/>
      <c r="UMG2" s="239"/>
      <c r="UMH2" s="239"/>
      <c r="UMI2" s="239"/>
      <c r="UMJ2" s="239"/>
      <c r="UMK2" s="239"/>
      <c r="UML2" s="239"/>
      <c r="UMM2" s="239"/>
      <c r="UMN2" s="239"/>
      <c r="UMO2" s="239"/>
      <c r="UMP2" s="239"/>
      <c r="UMQ2" s="239"/>
      <c r="UMR2" s="239"/>
      <c r="UMS2" s="239"/>
      <c r="UMT2" s="239"/>
      <c r="UMU2" s="239"/>
      <c r="UMV2" s="239"/>
      <c r="UMW2" s="239"/>
      <c r="UMX2" s="239"/>
      <c r="UMY2" s="239"/>
      <c r="UMZ2" s="239"/>
      <c r="UNA2" s="239"/>
      <c r="UNB2" s="239"/>
      <c r="UNC2" s="239"/>
      <c r="UND2" s="239"/>
      <c r="UNE2" s="239"/>
      <c r="UNF2" s="239"/>
      <c r="UNG2" s="239"/>
      <c r="UNH2" s="239"/>
      <c r="UNI2" s="239"/>
      <c r="UNJ2" s="239"/>
      <c r="UNK2" s="239"/>
      <c r="UNL2" s="239"/>
      <c r="UNM2" s="239"/>
      <c r="UNN2" s="239"/>
      <c r="UNO2" s="239"/>
      <c r="UNP2" s="239"/>
      <c r="UNQ2" s="239"/>
      <c r="UNR2" s="239"/>
      <c r="UNS2" s="239"/>
      <c r="UNT2" s="239"/>
      <c r="UNU2" s="239"/>
      <c r="UNV2" s="239"/>
      <c r="UNW2" s="239"/>
      <c r="UNX2" s="239"/>
      <c r="UNY2" s="239"/>
      <c r="UNZ2" s="239"/>
      <c r="UOA2" s="239"/>
      <c r="UOB2" s="239"/>
      <c r="UOC2" s="239"/>
      <c r="UOD2" s="239"/>
      <c r="UOE2" s="239"/>
      <c r="UOF2" s="239"/>
      <c r="UOG2" s="239"/>
      <c r="UOH2" s="239"/>
      <c r="UOI2" s="239"/>
      <c r="UOJ2" s="239"/>
      <c r="UOK2" s="239"/>
      <c r="UOL2" s="239"/>
      <c r="UOM2" s="239"/>
      <c r="UON2" s="239"/>
      <c r="UOO2" s="239"/>
      <c r="UOP2" s="239"/>
      <c r="UOQ2" s="239"/>
      <c r="UOR2" s="239"/>
      <c r="UOS2" s="239"/>
      <c r="UOT2" s="239"/>
      <c r="UOU2" s="239"/>
      <c r="UOV2" s="239"/>
      <c r="UOW2" s="239"/>
      <c r="UOX2" s="239"/>
      <c r="UOY2" s="239"/>
      <c r="UOZ2" s="239"/>
      <c r="UPA2" s="239"/>
      <c r="UPB2" s="239"/>
      <c r="UPC2" s="239"/>
      <c r="UPD2" s="239"/>
      <c r="UPE2" s="239"/>
      <c r="UPF2" s="239"/>
      <c r="UPG2" s="239"/>
      <c r="UPH2" s="239"/>
      <c r="UPI2" s="239"/>
      <c r="UPJ2" s="239"/>
      <c r="UPK2" s="239"/>
      <c r="UPL2" s="239"/>
      <c r="UPM2" s="239"/>
      <c r="UPN2" s="239"/>
      <c r="UPO2" s="239"/>
      <c r="UPP2" s="239"/>
      <c r="UPQ2" s="239"/>
      <c r="UPR2" s="239"/>
      <c r="UPS2" s="239"/>
      <c r="UPT2" s="239"/>
      <c r="UPU2" s="239"/>
      <c r="UPV2" s="239"/>
      <c r="UPW2" s="239"/>
      <c r="UPX2" s="239"/>
      <c r="UPY2" s="239"/>
      <c r="UPZ2" s="239"/>
      <c r="UQA2" s="239"/>
      <c r="UQB2" s="239"/>
      <c r="UQC2" s="239"/>
      <c r="UQD2" s="239"/>
      <c r="UQE2" s="239"/>
      <c r="UQF2" s="239"/>
      <c r="UQG2" s="239"/>
      <c r="UQH2" s="239"/>
      <c r="UQI2" s="239"/>
      <c r="UQJ2" s="239"/>
      <c r="UQK2" s="239"/>
      <c r="UQL2" s="239"/>
      <c r="UQM2" s="239"/>
      <c r="UQN2" s="239"/>
      <c r="UQO2" s="239"/>
      <c r="UQP2" s="239"/>
      <c r="UQQ2" s="239"/>
      <c r="UQR2" s="239"/>
      <c r="UQS2" s="239"/>
      <c r="UQT2" s="239"/>
      <c r="UQU2" s="239"/>
      <c r="UQV2" s="239"/>
      <c r="UQW2" s="239"/>
      <c r="UQX2" s="239"/>
      <c r="UQY2" s="239"/>
      <c r="UQZ2" s="239"/>
      <c r="URA2" s="239"/>
      <c r="URB2" s="239"/>
      <c r="URC2" s="239"/>
      <c r="URD2" s="239"/>
      <c r="URE2" s="239"/>
      <c r="URF2" s="239"/>
      <c r="URG2" s="239"/>
      <c r="URH2" s="239"/>
      <c r="URI2" s="239"/>
      <c r="URJ2" s="239"/>
      <c r="URK2" s="239"/>
      <c r="URL2" s="239"/>
      <c r="URM2" s="239"/>
      <c r="URN2" s="239"/>
      <c r="URO2" s="239"/>
      <c r="URP2" s="239"/>
      <c r="URQ2" s="239"/>
      <c r="URR2" s="239"/>
      <c r="URS2" s="239"/>
      <c r="URT2" s="239"/>
      <c r="URU2" s="239"/>
      <c r="URV2" s="239"/>
      <c r="URW2" s="239"/>
      <c r="URX2" s="239"/>
      <c r="URY2" s="239"/>
      <c r="URZ2" s="239"/>
      <c r="USA2" s="239"/>
      <c r="USB2" s="239"/>
      <c r="USC2" s="239"/>
      <c r="USD2" s="239"/>
      <c r="USE2" s="239"/>
      <c r="USF2" s="239"/>
      <c r="USG2" s="239"/>
      <c r="USH2" s="239"/>
      <c r="USI2" s="239"/>
      <c r="USJ2" s="239"/>
      <c r="USK2" s="239"/>
      <c r="USL2" s="239"/>
      <c r="USM2" s="239"/>
      <c r="USN2" s="239"/>
      <c r="USO2" s="239"/>
      <c r="USP2" s="239"/>
      <c r="USQ2" s="239"/>
      <c r="USR2" s="239"/>
      <c r="USS2" s="239"/>
      <c r="UST2" s="239"/>
      <c r="USU2" s="239"/>
      <c r="USV2" s="239"/>
      <c r="USW2" s="239"/>
      <c r="USX2" s="239"/>
      <c r="USY2" s="239"/>
      <c r="USZ2" s="239"/>
      <c r="UTA2" s="239"/>
      <c r="UTB2" s="239"/>
      <c r="UTC2" s="239"/>
      <c r="UTD2" s="239"/>
      <c r="UTE2" s="239"/>
      <c r="UTF2" s="239"/>
      <c r="UTG2" s="239"/>
      <c r="UTH2" s="239"/>
      <c r="UTI2" s="239"/>
      <c r="UTJ2" s="239"/>
      <c r="UTK2" s="239"/>
      <c r="UTL2" s="239"/>
      <c r="UTM2" s="239"/>
      <c r="UTN2" s="239"/>
      <c r="UTO2" s="239"/>
      <c r="UTP2" s="239"/>
      <c r="UTQ2" s="239"/>
      <c r="UTR2" s="239"/>
      <c r="UTS2" s="239"/>
      <c r="UTT2" s="239"/>
      <c r="UTU2" s="239"/>
      <c r="UTV2" s="239"/>
      <c r="UTW2" s="239"/>
      <c r="UTX2" s="239"/>
      <c r="UTY2" s="239"/>
      <c r="UTZ2" s="239"/>
      <c r="UUA2" s="239"/>
      <c r="UUB2" s="239"/>
      <c r="UUC2" s="239"/>
      <c r="UUD2" s="239"/>
      <c r="UUE2" s="239"/>
      <c r="UUF2" s="239"/>
      <c r="UUG2" s="239"/>
      <c r="UUH2" s="239"/>
      <c r="UUI2" s="239"/>
      <c r="UUJ2" s="239"/>
      <c r="UUK2" s="239"/>
      <c r="UUL2" s="239"/>
      <c r="UUM2" s="239"/>
      <c r="UUN2" s="239"/>
      <c r="UUO2" s="239"/>
      <c r="UUP2" s="239"/>
      <c r="UUQ2" s="239"/>
      <c r="UUR2" s="239"/>
      <c r="UUS2" s="239"/>
      <c r="UUT2" s="239"/>
      <c r="UUU2" s="239"/>
      <c r="UUV2" s="239"/>
      <c r="UUW2" s="239"/>
      <c r="UUX2" s="239"/>
      <c r="UUY2" s="239"/>
      <c r="UUZ2" s="239"/>
      <c r="UVA2" s="239"/>
      <c r="UVB2" s="239"/>
      <c r="UVC2" s="239"/>
      <c r="UVD2" s="239"/>
      <c r="UVE2" s="239"/>
      <c r="UVF2" s="239"/>
      <c r="UVG2" s="239"/>
      <c r="UVH2" s="239"/>
      <c r="UVI2" s="239"/>
      <c r="UVJ2" s="239"/>
      <c r="UVK2" s="239"/>
      <c r="UVL2" s="239"/>
      <c r="UVM2" s="239"/>
      <c r="UVN2" s="239"/>
      <c r="UVO2" s="239"/>
      <c r="UVP2" s="239"/>
      <c r="UVQ2" s="239"/>
      <c r="UVR2" s="239"/>
      <c r="UVS2" s="239"/>
      <c r="UVT2" s="239"/>
      <c r="UVU2" s="239"/>
      <c r="UVV2" s="239"/>
      <c r="UVW2" s="239"/>
      <c r="UVX2" s="239"/>
      <c r="UVY2" s="239"/>
      <c r="UVZ2" s="239"/>
      <c r="UWA2" s="239"/>
      <c r="UWB2" s="239"/>
      <c r="UWC2" s="239"/>
      <c r="UWD2" s="239"/>
      <c r="UWE2" s="239"/>
      <c r="UWF2" s="239"/>
      <c r="UWG2" s="239"/>
      <c r="UWH2" s="239"/>
      <c r="UWI2" s="239"/>
      <c r="UWJ2" s="239"/>
      <c r="UWK2" s="239"/>
      <c r="UWL2" s="239"/>
      <c r="UWM2" s="239"/>
      <c r="UWN2" s="239"/>
      <c r="UWO2" s="239"/>
      <c r="UWP2" s="239"/>
      <c r="UWQ2" s="239"/>
      <c r="UWR2" s="239"/>
      <c r="UWS2" s="239"/>
      <c r="UWT2" s="239"/>
      <c r="UWU2" s="239"/>
      <c r="UWV2" s="239"/>
      <c r="UWW2" s="239"/>
      <c r="UWX2" s="239"/>
      <c r="UWY2" s="239"/>
      <c r="UWZ2" s="239"/>
      <c r="UXA2" s="239"/>
      <c r="UXB2" s="239"/>
      <c r="UXC2" s="239"/>
      <c r="UXD2" s="239"/>
      <c r="UXE2" s="239"/>
      <c r="UXF2" s="239"/>
      <c r="UXG2" s="239"/>
      <c r="UXH2" s="239"/>
      <c r="UXI2" s="239"/>
      <c r="UXJ2" s="239"/>
      <c r="UXK2" s="239"/>
      <c r="UXL2" s="239"/>
      <c r="UXM2" s="239"/>
      <c r="UXN2" s="239"/>
      <c r="UXO2" s="239"/>
      <c r="UXP2" s="239"/>
      <c r="UXQ2" s="239"/>
      <c r="UXR2" s="239"/>
      <c r="UXS2" s="239"/>
      <c r="UXT2" s="239"/>
      <c r="UXU2" s="239"/>
      <c r="UXV2" s="239"/>
      <c r="UXW2" s="239"/>
      <c r="UXX2" s="239"/>
      <c r="UXY2" s="239"/>
      <c r="UXZ2" s="239"/>
      <c r="UYA2" s="239"/>
      <c r="UYB2" s="239"/>
      <c r="UYC2" s="239"/>
      <c r="UYD2" s="239"/>
      <c r="UYE2" s="239"/>
      <c r="UYF2" s="239"/>
      <c r="UYG2" s="239"/>
      <c r="UYH2" s="239"/>
      <c r="UYI2" s="239"/>
      <c r="UYJ2" s="239"/>
      <c r="UYK2" s="239"/>
      <c r="UYL2" s="239"/>
      <c r="UYM2" s="239"/>
      <c r="UYN2" s="239"/>
      <c r="UYO2" s="239"/>
      <c r="UYP2" s="239"/>
      <c r="UYQ2" s="239"/>
      <c r="UYR2" s="239"/>
      <c r="UYS2" s="239"/>
      <c r="UYT2" s="239"/>
      <c r="UYU2" s="239"/>
      <c r="UYV2" s="239"/>
      <c r="UYW2" s="239"/>
      <c r="UYX2" s="239"/>
      <c r="UYY2" s="239"/>
      <c r="UYZ2" s="239"/>
      <c r="UZA2" s="239"/>
      <c r="UZB2" s="239"/>
      <c r="UZC2" s="239"/>
      <c r="UZD2" s="239"/>
      <c r="UZE2" s="239"/>
      <c r="UZF2" s="239"/>
      <c r="UZG2" s="239"/>
      <c r="UZH2" s="239"/>
      <c r="UZI2" s="239"/>
      <c r="UZJ2" s="239"/>
      <c r="UZK2" s="239"/>
      <c r="UZL2" s="239"/>
      <c r="UZM2" s="239"/>
      <c r="UZN2" s="239"/>
      <c r="UZO2" s="239"/>
      <c r="UZP2" s="239"/>
      <c r="UZQ2" s="239"/>
      <c r="UZR2" s="239"/>
      <c r="UZS2" s="239"/>
      <c r="UZT2" s="239"/>
      <c r="UZU2" s="239"/>
      <c r="UZV2" s="239"/>
      <c r="UZW2" s="239"/>
      <c r="UZX2" s="239"/>
      <c r="UZY2" s="239"/>
      <c r="UZZ2" s="239"/>
      <c r="VAA2" s="239"/>
      <c r="VAB2" s="239"/>
      <c r="VAC2" s="239"/>
      <c r="VAD2" s="239"/>
      <c r="VAE2" s="239"/>
      <c r="VAF2" s="239"/>
      <c r="VAG2" s="239"/>
      <c r="VAH2" s="239"/>
      <c r="VAI2" s="239"/>
      <c r="VAJ2" s="239"/>
      <c r="VAK2" s="239"/>
      <c r="VAL2" s="239"/>
      <c r="VAM2" s="239"/>
      <c r="VAN2" s="239"/>
      <c r="VAO2" s="239"/>
      <c r="VAP2" s="239"/>
      <c r="VAQ2" s="239"/>
      <c r="VAR2" s="239"/>
      <c r="VAS2" s="239"/>
      <c r="VAT2" s="239"/>
      <c r="VAU2" s="239"/>
      <c r="VAV2" s="239"/>
      <c r="VAW2" s="239"/>
      <c r="VAX2" s="239"/>
      <c r="VAY2" s="239"/>
      <c r="VAZ2" s="239"/>
      <c r="VBA2" s="239"/>
      <c r="VBB2" s="239"/>
      <c r="VBC2" s="239"/>
      <c r="VBD2" s="239"/>
      <c r="VBE2" s="239"/>
      <c r="VBF2" s="239"/>
      <c r="VBG2" s="239"/>
      <c r="VBH2" s="239"/>
      <c r="VBI2" s="239"/>
      <c r="VBJ2" s="239"/>
      <c r="VBK2" s="239"/>
      <c r="VBL2" s="239"/>
      <c r="VBM2" s="239"/>
      <c r="VBN2" s="239"/>
      <c r="VBO2" s="239"/>
      <c r="VBP2" s="239"/>
      <c r="VBQ2" s="239"/>
      <c r="VBR2" s="239"/>
      <c r="VBS2" s="239"/>
      <c r="VBT2" s="239"/>
      <c r="VBU2" s="239"/>
      <c r="VBV2" s="239"/>
      <c r="VBW2" s="239"/>
      <c r="VBX2" s="239"/>
      <c r="VBY2" s="239"/>
      <c r="VBZ2" s="239"/>
      <c r="VCA2" s="239"/>
      <c r="VCB2" s="239"/>
      <c r="VCC2" s="239"/>
      <c r="VCD2" s="239"/>
      <c r="VCE2" s="239"/>
      <c r="VCF2" s="239"/>
      <c r="VCG2" s="239"/>
      <c r="VCH2" s="239"/>
      <c r="VCI2" s="239"/>
      <c r="VCJ2" s="239"/>
      <c r="VCK2" s="239"/>
      <c r="VCL2" s="239"/>
      <c r="VCM2" s="239"/>
      <c r="VCN2" s="239"/>
      <c r="VCO2" s="239"/>
      <c r="VCP2" s="239"/>
      <c r="VCQ2" s="239"/>
      <c r="VCR2" s="239"/>
      <c r="VCS2" s="239"/>
      <c r="VCT2" s="239"/>
      <c r="VCU2" s="239"/>
      <c r="VCV2" s="239"/>
      <c r="VCW2" s="239"/>
      <c r="VCX2" s="239"/>
      <c r="VCY2" s="239"/>
      <c r="VCZ2" s="239"/>
      <c r="VDA2" s="239"/>
      <c r="VDB2" s="239"/>
      <c r="VDC2" s="239"/>
      <c r="VDD2" s="239"/>
      <c r="VDE2" s="239"/>
      <c r="VDF2" s="239"/>
      <c r="VDG2" s="239"/>
      <c r="VDH2" s="239"/>
      <c r="VDI2" s="239"/>
      <c r="VDJ2" s="239"/>
      <c r="VDK2" s="239"/>
      <c r="VDL2" s="239"/>
      <c r="VDM2" s="239"/>
      <c r="VDN2" s="239"/>
      <c r="VDO2" s="239"/>
      <c r="VDP2" s="239"/>
      <c r="VDQ2" s="239"/>
      <c r="VDR2" s="239"/>
      <c r="VDS2" s="239"/>
      <c r="VDT2" s="239"/>
      <c r="VDU2" s="239"/>
      <c r="VDV2" s="239"/>
      <c r="VDW2" s="239"/>
      <c r="VDX2" s="239"/>
      <c r="VDY2" s="239"/>
      <c r="VDZ2" s="239"/>
      <c r="VEA2" s="239"/>
      <c r="VEB2" s="239"/>
      <c r="VEC2" s="239"/>
      <c r="VED2" s="239"/>
      <c r="VEE2" s="239"/>
      <c r="VEF2" s="239"/>
      <c r="VEG2" s="239"/>
      <c r="VEH2" s="239"/>
      <c r="VEI2" s="239"/>
      <c r="VEJ2" s="239"/>
      <c r="VEK2" s="239"/>
      <c r="VEL2" s="239"/>
      <c r="VEM2" s="239"/>
      <c r="VEN2" s="239"/>
      <c r="VEO2" s="239"/>
      <c r="VEP2" s="239"/>
      <c r="VEQ2" s="239"/>
      <c r="VER2" s="239"/>
      <c r="VES2" s="239"/>
      <c r="VET2" s="239"/>
      <c r="VEU2" s="239"/>
      <c r="VEV2" s="239"/>
      <c r="VEW2" s="239"/>
      <c r="VEX2" s="239"/>
      <c r="VEY2" s="239"/>
      <c r="VEZ2" s="239"/>
      <c r="VFA2" s="239"/>
      <c r="VFB2" s="239"/>
      <c r="VFC2" s="239"/>
      <c r="VFD2" s="239"/>
      <c r="VFE2" s="239"/>
      <c r="VFF2" s="239"/>
      <c r="VFG2" s="239"/>
      <c r="VFH2" s="239"/>
      <c r="VFI2" s="239"/>
      <c r="VFJ2" s="239"/>
      <c r="VFK2" s="239"/>
      <c r="VFL2" s="239"/>
      <c r="VFM2" s="239"/>
      <c r="VFN2" s="239"/>
      <c r="VFO2" s="239"/>
      <c r="VFP2" s="239"/>
      <c r="VFQ2" s="239"/>
      <c r="VFR2" s="239"/>
      <c r="VFS2" s="239"/>
      <c r="VFT2" s="239"/>
      <c r="VFU2" s="239"/>
      <c r="VFV2" s="239"/>
      <c r="VFW2" s="239"/>
      <c r="VFX2" s="239"/>
      <c r="VFY2" s="239"/>
      <c r="VFZ2" s="239"/>
      <c r="VGA2" s="239"/>
      <c r="VGB2" s="239"/>
      <c r="VGC2" s="239"/>
      <c r="VGD2" s="239"/>
      <c r="VGE2" s="239"/>
      <c r="VGF2" s="239"/>
      <c r="VGG2" s="239"/>
      <c r="VGH2" s="239"/>
      <c r="VGI2" s="239"/>
      <c r="VGJ2" s="239"/>
      <c r="VGK2" s="239"/>
      <c r="VGL2" s="239"/>
      <c r="VGM2" s="239"/>
      <c r="VGN2" s="239"/>
      <c r="VGO2" s="239"/>
      <c r="VGP2" s="239"/>
      <c r="VGQ2" s="239"/>
      <c r="VGR2" s="239"/>
      <c r="VGS2" s="239"/>
      <c r="VGT2" s="239"/>
      <c r="VGU2" s="239"/>
      <c r="VGV2" s="239"/>
      <c r="VGW2" s="239"/>
      <c r="VGX2" s="239"/>
      <c r="VGY2" s="239"/>
      <c r="VGZ2" s="239"/>
      <c r="VHA2" s="239"/>
      <c r="VHB2" s="239"/>
      <c r="VHC2" s="239"/>
      <c r="VHD2" s="239"/>
      <c r="VHE2" s="239"/>
      <c r="VHF2" s="239"/>
      <c r="VHG2" s="239"/>
      <c r="VHH2" s="239"/>
      <c r="VHI2" s="239"/>
      <c r="VHJ2" s="239"/>
      <c r="VHK2" s="239"/>
      <c r="VHL2" s="239"/>
      <c r="VHM2" s="239"/>
      <c r="VHN2" s="239"/>
      <c r="VHO2" s="239"/>
      <c r="VHP2" s="239"/>
      <c r="VHQ2" s="239"/>
      <c r="VHR2" s="239"/>
      <c r="VHS2" s="239"/>
      <c r="VHT2" s="239"/>
      <c r="VHU2" s="239"/>
      <c r="VHV2" s="239"/>
      <c r="VHW2" s="239"/>
      <c r="VHX2" s="239"/>
      <c r="VHY2" s="239"/>
      <c r="VHZ2" s="239"/>
      <c r="VIA2" s="239"/>
      <c r="VIB2" s="239"/>
      <c r="VIC2" s="239"/>
      <c r="VID2" s="239"/>
      <c r="VIE2" s="239"/>
      <c r="VIF2" s="239"/>
      <c r="VIG2" s="239"/>
      <c r="VIH2" s="239"/>
      <c r="VII2" s="239"/>
      <c r="VIJ2" s="239"/>
      <c r="VIK2" s="239"/>
      <c r="VIL2" s="239"/>
      <c r="VIM2" s="239"/>
      <c r="VIN2" s="239"/>
      <c r="VIO2" s="239"/>
      <c r="VIP2" s="239"/>
      <c r="VIQ2" s="239"/>
      <c r="VIR2" s="239"/>
      <c r="VIS2" s="239"/>
      <c r="VIT2" s="239"/>
      <c r="VIU2" s="239"/>
      <c r="VIV2" s="239"/>
      <c r="VIW2" s="239"/>
      <c r="VIX2" s="239"/>
      <c r="VIY2" s="239"/>
      <c r="VIZ2" s="239"/>
      <c r="VJA2" s="239"/>
      <c r="VJB2" s="239"/>
      <c r="VJC2" s="239"/>
      <c r="VJD2" s="239"/>
      <c r="VJE2" s="239"/>
      <c r="VJF2" s="239"/>
      <c r="VJG2" s="239"/>
      <c r="VJH2" s="239"/>
      <c r="VJI2" s="239"/>
      <c r="VJJ2" s="239"/>
      <c r="VJK2" s="239"/>
      <c r="VJL2" s="239"/>
      <c r="VJM2" s="239"/>
      <c r="VJN2" s="239"/>
      <c r="VJO2" s="239"/>
      <c r="VJP2" s="239"/>
      <c r="VJQ2" s="239"/>
      <c r="VJR2" s="239"/>
      <c r="VJS2" s="239"/>
      <c r="VJT2" s="239"/>
      <c r="VJU2" s="239"/>
      <c r="VJV2" s="239"/>
      <c r="VJW2" s="239"/>
      <c r="VJX2" s="239"/>
      <c r="VJY2" s="239"/>
      <c r="VJZ2" s="239"/>
      <c r="VKA2" s="239"/>
      <c r="VKB2" s="239"/>
      <c r="VKC2" s="239"/>
      <c r="VKD2" s="239"/>
      <c r="VKE2" s="239"/>
      <c r="VKF2" s="239"/>
      <c r="VKG2" s="239"/>
      <c r="VKH2" s="239"/>
      <c r="VKI2" s="239"/>
      <c r="VKJ2" s="239"/>
      <c r="VKK2" s="239"/>
      <c r="VKL2" s="239"/>
      <c r="VKM2" s="239"/>
      <c r="VKN2" s="239"/>
      <c r="VKO2" s="239"/>
      <c r="VKP2" s="239"/>
      <c r="VKQ2" s="239"/>
      <c r="VKR2" s="239"/>
      <c r="VKS2" s="239"/>
      <c r="VKT2" s="239"/>
      <c r="VKU2" s="239"/>
      <c r="VKV2" s="239"/>
      <c r="VKW2" s="239"/>
      <c r="VKX2" s="239"/>
      <c r="VKY2" s="239"/>
      <c r="VKZ2" s="239"/>
      <c r="VLA2" s="239"/>
      <c r="VLB2" s="239"/>
      <c r="VLC2" s="239"/>
      <c r="VLD2" s="239"/>
      <c r="VLE2" s="239"/>
      <c r="VLF2" s="239"/>
      <c r="VLG2" s="239"/>
      <c r="VLH2" s="239"/>
      <c r="VLI2" s="239"/>
      <c r="VLJ2" s="239"/>
      <c r="VLK2" s="239"/>
      <c r="VLL2" s="239"/>
      <c r="VLM2" s="239"/>
      <c r="VLN2" s="239"/>
      <c r="VLO2" s="239"/>
      <c r="VLP2" s="239"/>
      <c r="VLQ2" s="239"/>
      <c r="VLR2" s="239"/>
      <c r="VLS2" s="239"/>
      <c r="VLT2" s="239"/>
      <c r="VLU2" s="239"/>
      <c r="VLV2" s="239"/>
      <c r="VLW2" s="239"/>
      <c r="VLX2" s="239"/>
      <c r="VLY2" s="239"/>
      <c r="VLZ2" s="239"/>
      <c r="VMA2" s="239"/>
      <c r="VMB2" s="239"/>
      <c r="VMC2" s="239"/>
      <c r="VMD2" s="239"/>
      <c r="VME2" s="239"/>
      <c r="VMF2" s="239"/>
      <c r="VMG2" s="239"/>
      <c r="VMH2" s="239"/>
      <c r="VMI2" s="239"/>
      <c r="VMJ2" s="239"/>
      <c r="VMK2" s="239"/>
      <c r="VML2" s="239"/>
      <c r="VMM2" s="239"/>
      <c r="VMN2" s="239"/>
      <c r="VMO2" s="239"/>
      <c r="VMP2" s="239"/>
      <c r="VMQ2" s="239"/>
      <c r="VMR2" s="239"/>
      <c r="VMS2" s="239"/>
      <c r="VMT2" s="239"/>
      <c r="VMU2" s="239"/>
      <c r="VMV2" s="239"/>
      <c r="VMW2" s="239"/>
      <c r="VMX2" s="239"/>
      <c r="VMY2" s="239"/>
      <c r="VMZ2" s="239"/>
      <c r="VNA2" s="239"/>
      <c r="VNB2" s="239"/>
      <c r="VNC2" s="239"/>
      <c r="VND2" s="239"/>
      <c r="VNE2" s="239"/>
      <c r="VNF2" s="239"/>
      <c r="VNG2" s="239"/>
      <c r="VNH2" s="239"/>
      <c r="VNI2" s="239"/>
      <c r="VNJ2" s="239"/>
      <c r="VNK2" s="239"/>
      <c r="VNL2" s="239"/>
      <c r="VNM2" s="239"/>
      <c r="VNN2" s="239"/>
      <c r="VNO2" s="239"/>
      <c r="VNP2" s="239"/>
      <c r="VNQ2" s="239"/>
      <c r="VNR2" s="239"/>
      <c r="VNS2" s="239"/>
      <c r="VNT2" s="239"/>
      <c r="VNU2" s="239"/>
      <c r="VNV2" s="239"/>
      <c r="VNW2" s="239"/>
      <c r="VNX2" s="239"/>
      <c r="VNY2" s="239"/>
      <c r="VNZ2" s="239"/>
      <c r="VOA2" s="239"/>
      <c r="VOB2" s="239"/>
      <c r="VOC2" s="239"/>
      <c r="VOD2" s="239"/>
      <c r="VOE2" s="239"/>
      <c r="VOF2" s="239"/>
      <c r="VOG2" s="239"/>
      <c r="VOH2" s="239"/>
      <c r="VOI2" s="239"/>
      <c r="VOJ2" s="239"/>
      <c r="VOK2" s="239"/>
      <c r="VOL2" s="239"/>
      <c r="VOM2" s="239"/>
      <c r="VON2" s="239"/>
      <c r="VOO2" s="239"/>
      <c r="VOP2" s="239"/>
      <c r="VOQ2" s="239"/>
      <c r="VOR2" s="239"/>
      <c r="VOS2" s="239"/>
      <c r="VOT2" s="239"/>
      <c r="VOU2" s="239"/>
      <c r="VOV2" s="239"/>
      <c r="VOW2" s="239"/>
      <c r="VOX2" s="239"/>
      <c r="VOY2" s="239"/>
      <c r="VOZ2" s="239"/>
      <c r="VPA2" s="239"/>
      <c r="VPB2" s="239"/>
      <c r="VPC2" s="239"/>
      <c r="VPD2" s="239"/>
      <c r="VPE2" s="239"/>
      <c r="VPF2" s="239"/>
      <c r="VPG2" s="239"/>
      <c r="VPH2" s="239"/>
      <c r="VPI2" s="239"/>
      <c r="VPJ2" s="239"/>
      <c r="VPK2" s="239"/>
      <c r="VPL2" s="239"/>
      <c r="VPM2" s="239"/>
      <c r="VPN2" s="239"/>
      <c r="VPO2" s="239"/>
      <c r="VPP2" s="239"/>
      <c r="VPQ2" s="239"/>
      <c r="VPR2" s="239"/>
      <c r="VPS2" s="239"/>
      <c r="VPT2" s="239"/>
      <c r="VPU2" s="239"/>
      <c r="VPV2" s="239"/>
      <c r="VPW2" s="239"/>
      <c r="VPX2" s="239"/>
      <c r="VPY2" s="239"/>
      <c r="VPZ2" s="239"/>
      <c r="VQA2" s="239"/>
      <c r="VQB2" s="239"/>
      <c r="VQC2" s="239"/>
      <c r="VQD2" s="239"/>
      <c r="VQE2" s="239"/>
      <c r="VQF2" s="239"/>
      <c r="VQG2" s="239"/>
      <c r="VQH2" s="239"/>
      <c r="VQI2" s="239"/>
      <c r="VQJ2" s="239"/>
      <c r="VQK2" s="239"/>
      <c r="VQL2" s="239"/>
      <c r="VQM2" s="239"/>
      <c r="VQN2" s="239"/>
      <c r="VQO2" s="239"/>
      <c r="VQP2" s="239"/>
      <c r="VQQ2" s="239"/>
      <c r="VQR2" s="239"/>
      <c r="VQS2" s="239"/>
      <c r="VQT2" s="239"/>
      <c r="VQU2" s="239"/>
      <c r="VQV2" s="239"/>
      <c r="VQW2" s="239"/>
      <c r="VQX2" s="239"/>
      <c r="VQY2" s="239"/>
      <c r="VQZ2" s="239"/>
      <c r="VRA2" s="239"/>
      <c r="VRB2" s="239"/>
      <c r="VRC2" s="239"/>
      <c r="VRD2" s="239"/>
      <c r="VRE2" s="239"/>
      <c r="VRF2" s="239"/>
      <c r="VRG2" s="239"/>
      <c r="VRH2" s="239"/>
      <c r="VRI2" s="239"/>
      <c r="VRJ2" s="239"/>
      <c r="VRK2" s="239"/>
      <c r="VRL2" s="239"/>
      <c r="VRM2" s="239"/>
      <c r="VRN2" s="239"/>
      <c r="VRO2" s="239"/>
      <c r="VRP2" s="239"/>
      <c r="VRQ2" s="239"/>
      <c r="VRR2" s="239"/>
      <c r="VRS2" s="239"/>
      <c r="VRT2" s="239"/>
      <c r="VRU2" s="239"/>
      <c r="VRV2" s="239"/>
      <c r="VRW2" s="239"/>
      <c r="VRX2" s="239"/>
      <c r="VRY2" s="239"/>
      <c r="VRZ2" s="239"/>
      <c r="VSA2" s="239"/>
      <c r="VSB2" s="239"/>
      <c r="VSC2" s="239"/>
      <c r="VSD2" s="239"/>
      <c r="VSE2" s="239"/>
      <c r="VSF2" s="239"/>
      <c r="VSG2" s="239"/>
      <c r="VSH2" s="239"/>
      <c r="VSI2" s="239"/>
      <c r="VSJ2" s="239"/>
      <c r="VSK2" s="239"/>
      <c r="VSL2" s="239"/>
      <c r="VSM2" s="239"/>
      <c r="VSN2" s="239"/>
      <c r="VSO2" s="239"/>
      <c r="VSP2" s="239"/>
      <c r="VSQ2" s="239"/>
      <c r="VSR2" s="239"/>
      <c r="VSS2" s="239"/>
      <c r="VST2" s="239"/>
      <c r="VSU2" s="239"/>
      <c r="VSV2" s="239"/>
      <c r="VSW2" s="239"/>
      <c r="VSX2" s="239"/>
      <c r="VSY2" s="239"/>
      <c r="VSZ2" s="239"/>
      <c r="VTA2" s="239"/>
      <c r="VTB2" s="239"/>
      <c r="VTC2" s="239"/>
      <c r="VTD2" s="239"/>
      <c r="VTE2" s="239"/>
      <c r="VTF2" s="239"/>
      <c r="VTG2" s="239"/>
      <c r="VTH2" s="239"/>
      <c r="VTI2" s="239"/>
      <c r="VTJ2" s="239"/>
      <c r="VTK2" s="239"/>
      <c r="VTL2" s="239"/>
      <c r="VTM2" s="239"/>
      <c r="VTN2" s="239"/>
      <c r="VTO2" s="239"/>
      <c r="VTP2" s="239"/>
      <c r="VTQ2" s="239"/>
      <c r="VTR2" s="239"/>
      <c r="VTS2" s="239"/>
      <c r="VTT2" s="239"/>
      <c r="VTU2" s="239"/>
      <c r="VTV2" s="239"/>
      <c r="VTW2" s="239"/>
      <c r="VTX2" s="239"/>
      <c r="VTY2" s="239"/>
      <c r="VTZ2" s="239"/>
      <c r="VUA2" s="239"/>
      <c r="VUB2" s="239"/>
      <c r="VUC2" s="239"/>
      <c r="VUD2" s="239"/>
      <c r="VUE2" s="239"/>
      <c r="VUF2" s="239"/>
      <c r="VUG2" s="239"/>
      <c r="VUH2" s="239"/>
      <c r="VUI2" s="239"/>
      <c r="VUJ2" s="239"/>
      <c r="VUK2" s="239"/>
      <c r="VUL2" s="239"/>
      <c r="VUM2" s="239"/>
      <c r="VUN2" s="239"/>
      <c r="VUO2" s="239"/>
      <c r="VUP2" s="239"/>
      <c r="VUQ2" s="239"/>
      <c r="VUR2" s="239"/>
      <c r="VUS2" s="239"/>
      <c r="VUT2" s="239"/>
      <c r="VUU2" s="239"/>
      <c r="VUV2" s="239"/>
      <c r="VUW2" s="239"/>
      <c r="VUX2" s="239"/>
      <c r="VUY2" s="239"/>
      <c r="VUZ2" s="239"/>
      <c r="VVA2" s="239"/>
      <c r="VVB2" s="239"/>
      <c r="VVC2" s="239"/>
      <c r="VVD2" s="239"/>
      <c r="VVE2" s="239"/>
      <c r="VVF2" s="239"/>
      <c r="VVG2" s="239"/>
      <c r="VVH2" s="239"/>
      <c r="VVI2" s="239"/>
      <c r="VVJ2" s="239"/>
      <c r="VVK2" s="239"/>
      <c r="VVL2" s="239"/>
      <c r="VVM2" s="239"/>
      <c r="VVN2" s="239"/>
      <c r="VVO2" s="239"/>
      <c r="VVP2" s="239"/>
      <c r="VVQ2" s="239"/>
      <c r="VVR2" s="239"/>
      <c r="VVS2" s="239"/>
      <c r="VVT2" s="239"/>
      <c r="VVU2" s="239"/>
      <c r="VVV2" s="239"/>
      <c r="VVW2" s="239"/>
      <c r="VVX2" s="239"/>
      <c r="VVY2" s="239"/>
      <c r="VVZ2" s="239"/>
      <c r="VWA2" s="239"/>
      <c r="VWB2" s="239"/>
      <c r="VWC2" s="239"/>
      <c r="VWD2" s="239"/>
      <c r="VWE2" s="239"/>
      <c r="VWF2" s="239"/>
      <c r="VWG2" s="239"/>
      <c r="VWH2" s="239"/>
      <c r="VWI2" s="239"/>
      <c r="VWJ2" s="239"/>
      <c r="VWK2" s="239"/>
      <c r="VWL2" s="239"/>
      <c r="VWM2" s="239"/>
      <c r="VWN2" s="239"/>
      <c r="VWO2" s="239"/>
      <c r="VWP2" s="239"/>
      <c r="VWQ2" s="239"/>
      <c r="VWR2" s="239"/>
      <c r="VWS2" s="239"/>
      <c r="VWT2" s="239"/>
      <c r="VWU2" s="239"/>
      <c r="VWV2" s="239"/>
      <c r="VWW2" s="239"/>
      <c r="VWX2" s="239"/>
      <c r="VWY2" s="239"/>
      <c r="VWZ2" s="239"/>
      <c r="VXA2" s="239"/>
      <c r="VXB2" s="239"/>
      <c r="VXC2" s="239"/>
      <c r="VXD2" s="239"/>
      <c r="VXE2" s="239"/>
      <c r="VXF2" s="239"/>
      <c r="VXG2" s="239"/>
      <c r="VXH2" s="239"/>
      <c r="VXI2" s="239"/>
      <c r="VXJ2" s="239"/>
      <c r="VXK2" s="239"/>
      <c r="VXL2" s="239"/>
      <c r="VXM2" s="239"/>
      <c r="VXN2" s="239"/>
      <c r="VXO2" s="239"/>
      <c r="VXP2" s="239"/>
      <c r="VXQ2" s="239"/>
      <c r="VXR2" s="239"/>
      <c r="VXS2" s="239"/>
      <c r="VXT2" s="239"/>
      <c r="VXU2" s="239"/>
      <c r="VXV2" s="239"/>
      <c r="VXW2" s="239"/>
      <c r="VXX2" s="239"/>
      <c r="VXY2" s="239"/>
      <c r="VXZ2" s="239"/>
      <c r="VYA2" s="239"/>
      <c r="VYB2" s="239"/>
      <c r="VYC2" s="239"/>
      <c r="VYD2" s="239"/>
      <c r="VYE2" s="239"/>
      <c r="VYF2" s="239"/>
      <c r="VYG2" s="239"/>
      <c r="VYH2" s="239"/>
      <c r="VYI2" s="239"/>
      <c r="VYJ2" s="239"/>
      <c r="VYK2" s="239"/>
      <c r="VYL2" s="239"/>
      <c r="VYM2" s="239"/>
      <c r="VYN2" s="239"/>
      <c r="VYO2" s="239"/>
      <c r="VYP2" s="239"/>
      <c r="VYQ2" s="239"/>
      <c r="VYR2" s="239"/>
      <c r="VYS2" s="239"/>
      <c r="VYT2" s="239"/>
      <c r="VYU2" s="239"/>
      <c r="VYV2" s="239"/>
      <c r="VYW2" s="239"/>
      <c r="VYX2" s="239"/>
      <c r="VYY2" s="239"/>
      <c r="VYZ2" s="239"/>
      <c r="VZA2" s="239"/>
      <c r="VZB2" s="239"/>
      <c r="VZC2" s="239"/>
      <c r="VZD2" s="239"/>
      <c r="VZE2" s="239"/>
      <c r="VZF2" s="239"/>
      <c r="VZG2" s="239"/>
      <c r="VZH2" s="239"/>
      <c r="VZI2" s="239"/>
      <c r="VZJ2" s="239"/>
      <c r="VZK2" s="239"/>
      <c r="VZL2" s="239"/>
      <c r="VZM2" s="239"/>
      <c r="VZN2" s="239"/>
      <c r="VZO2" s="239"/>
      <c r="VZP2" s="239"/>
      <c r="VZQ2" s="239"/>
      <c r="VZR2" s="239"/>
      <c r="VZS2" s="239"/>
      <c r="VZT2" s="239"/>
      <c r="VZU2" s="239"/>
      <c r="VZV2" s="239"/>
      <c r="VZW2" s="239"/>
      <c r="VZX2" s="239"/>
      <c r="VZY2" s="239"/>
      <c r="VZZ2" s="239"/>
      <c r="WAA2" s="239"/>
      <c r="WAB2" s="239"/>
      <c r="WAC2" s="239"/>
      <c r="WAD2" s="239"/>
      <c r="WAE2" s="239"/>
      <c r="WAF2" s="239"/>
      <c r="WAG2" s="239"/>
      <c r="WAH2" s="239"/>
      <c r="WAI2" s="239"/>
      <c r="WAJ2" s="239"/>
      <c r="WAK2" s="239"/>
      <c r="WAL2" s="239"/>
      <c r="WAM2" s="239"/>
      <c r="WAN2" s="239"/>
      <c r="WAO2" s="239"/>
      <c r="WAP2" s="239"/>
      <c r="WAQ2" s="239"/>
      <c r="WAR2" s="239"/>
      <c r="WAS2" s="239"/>
      <c r="WAT2" s="239"/>
      <c r="WAU2" s="239"/>
      <c r="WAV2" s="239"/>
      <c r="WAW2" s="239"/>
      <c r="WAX2" s="239"/>
      <c r="WAY2" s="239"/>
      <c r="WAZ2" s="239"/>
      <c r="WBA2" s="239"/>
      <c r="WBB2" s="239"/>
      <c r="WBC2" s="239"/>
      <c r="WBD2" s="239"/>
      <c r="WBE2" s="239"/>
      <c r="WBF2" s="239"/>
      <c r="WBG2" s="239"/>
      <c r="WBH2" s="239"/>
      <c r="WBI2" s="239"/>
      <c r="WBJ2" s="239"/>
      <c r="WBK2" s="239"/>
      <c r="WBL2" s="239"/>
      <c r="WBM2" s="239"/>
      <c r="WBN2" s="239"/>
      <c r="WBO2" s="239"/>
      <c r="WBP2" s="239"/>
      <c r="WBQ2" s="239"/>
      <c r="WBR2" s="239"/>
      <c r="WBS2" s="239"/>
      <c r="WBT2" s="239"/>
      <c r="WBU2" s="239"/>
      <c r="WBV2" s="239"/>
      <c r="WBW2" s="239"/>
      <c r="WBX2" s="239"/>
      <c r="WBY2" s="239"/>
      <c r="WBZ2" s="239"/>
      <c r="WCA2" s="239"/>
      <c r="WCB2" s="239"/>
      <c r="WCC2" s="239"/>
      <c r="WCD2" s="239"/>
      <c r="WCE2" s="239"/>
      <c r="WCF2" s="239"/>
      <c r="WCG2" s="239"/>
      <c r="WCH2" s="239"/>
      <c r="WCI2" s="239"/>
      <c r="WCJ2" s="239"/>
      <c r="WCK2" s="239"/>
      <c r="WCL2" s="239"/>
      <c r="WCM2" s="239"/>
      <c r="WCN2" s="239"/>
      <c r="WCO2" s="239"/>
      <c r="WCP2" s="239"/>
      <c r="WCQ2" s="239"/>
      <c r="WCR2" s="239"/>
      <c r="WCS2" s="239"/>
      <c r="WCT2" s="239"/>
      <c r="WCU2" s="239"/>
      <c r="WCV2" s="239"/>
      <c r="WCW2" s="239"/>
      <c r="WCX2" s="239"/>
      <c r="WCY2" s="239"/>
      <c r="WCZ2" s="239"/>
      <c r="WDA2" s="239"/>
      <c r="WDB2" s="239"/>
      <c r="WDC2" s="239"/>
      <c r="WDD2" s="239"/>
      <c r="WDE2" s="239"/>
      <c r="WDF2" s="239"/>
      <c r="WDG2" s="239"/>
      <c r="WDH2" s="239"/>
      <c r="WDI2" s="239"/>
      <c r="WDJ2" s="239"/>
      <c r="WDK2" s="239"/>
      <c r="WDL2" s="239"/>
      <c r="WDM2" s="239"/>
      <c r="WDN2" s="239"/>
      <c r="WDO2" s="239"/>
      <c r="WDP2" s="239"/>
      <c r="WDQ2" s="239"/>
      <c r="WDR2" s="239"/>
      <c r="WDS2" s="239"/>
      <c r="WDT2" s="239"/>
      <c r="WDU2" s="239"/>
      <c r="WDV2" s="239"/>
      <c r="WDW2" s="239"/>
      <c r="WDX2" s="239"/>
      <c r="WDY2" s="239"/>
      <c r="WDZ2" s="239"/>
      <c r="WEA2" s="239"/>
      <c r="WEB2" s="239"/>
      <c r="WEC2" s="239"/>
      <c r="WED2" s="239"/>
      <c r="WEE2" s="239"/>
      <c r="WEF2" s="239"/>
      <c r="WEG2" s="239"/>
      <c r="WEH2" s="239"/>
      <c r="WEI2" s="239"/>
      <c r="WEJ2" s="239"/>
      <c r="WEK2" s="239"/>
      <c r="WEL2" s="239"/>
      <c r="WEM2" s="239"/>
      <c r="WEN2" s="239"/>
      <c r="WEO2" s="239"/>
      <c r="WEP2" s="239"/>
      <c r="WEQ2" s="239"/>
      <c r="WER2" s="239"/>
      <c r="WES2" s="239"/>
      <c r="WET2" s="239"/>
      <c r="WEU2" s="239"/>
      <c r="WEV2" s="239"/>
      <c r="WEW2" s="239"/>
      <c r="WEX2" s="239"/>
      <c r="WEY2" s="239"/>
      <c r="WEZ2" s="239"/>
      <c r="WFA2" s="239"/>
      <c r="WFB2" s="239"/>
      <c r="WFC2" s="239"/>
      <c r="WFD2" s="239"/>
      <c r="WFE2" s="239"/>
      <c r="WFF2" s="239"/>
      <c r="WFG2" s="239"/>
      <c r="WFH2" s="239"/>
      <c r="WFI2" s="239"/>
      <c r="WFJ2" s="239"/>
      <c r="WFK2" s="239"/>
      <c r="WFL2" s="239"/>
      <c r="WFM2" s="239"/>
      <c r="WFN2" s="239"/>
      <c r="WFO2" s="239"/>
      <c r="WFP2" s="239"/>
      <c r="WFQ2" s="239"/>
      <c r="WFR2" s="239"/>
      <c r="WFS2" s="239"/>
      <c r="WFT2" s="239"/>
      <c r="WFU2" s="239"/>
      <c r="WFV2" s="239"/>
      <c r="WFW2" s="239"/>
      <c r="WFX2" s="239"/>
      <c r="WFY2" s="239"/>
      <c r="WFZ2" s="239"/>
      <c r="WGA2" s="239"/>
      <c r="WGB2" s="239"/>
      <c r="WGC2" s="239"/>
      <c r="WGD2" s="239"/>
      <c r="WGE2" s="239"/>
      <c r="WGF2" s="239"/>
      <c r="WGG2" s="239"/>
      <c r="WGH2" s="239"/>
      <c r="WGI2" s="239"/>
      <c r="WGJ2" s="239"/>
      <c r="WGK2" s="239"/>
      <c r="WGL2" s="239"/>
      <c r="WGM2" s="239"/>
      <c r="WGN2" s="239"/>
      <c r="WGO2" s="239"/>
      <c r="WGP2" s="239"/>
      <c r="WGQ2" s="239"/>
      <c r="WGR2" s="239"/>
      <c r="WGS2" s="239"/>
      <c r="WGT2" s="239"/>
      <c r="WGU2" s="239"/>
      <c r="WGV2" s="239"/>
      <c r="WGW2" s="239"/>
      <c r="WGX2" s="239"/>
      <c r="WGY2" s="239"/>
      <c r="WGZ2" s="239"/>
      <c r="WHA2" s="239"/>
      <c r="WHB2" s="239"/>
      <c r="WHC2" s="239"/>
      <c r="WHD2" s="239"/>
      <c r="WHE2" s="239"/>
      <c r="WHF2" s="239"/>
      <c r="WHG2" s="239"/>
      <c r="WHH2" s="239"/>
      <c r="WHI2" s="239"/>
      <c r="WHJ2" s="239"/>
      <c r="WHK2" s="239"/>
      <c r="WHL2" s="239"/>
      <c r="WHM2" s="239"/>
      <c r="WHN2" s="239"/>
      <c r="WHO2" s="239"/>
      <c r="WHP2" s="239"/>
      <c r="WHQ2" s="239"/>
      <c r="WHR2" s="239"/>
      <c r="WHS2" s="239"/>
      <c r="WHT2" s="239"/>
      <c r="WHU2" s="239"/>
      <c r="WHV2" s="239"/>
      <c r="WHW2" s="239"/>
      <c r="WHX2" s="239"/>
      <c r="WHY2" s="239"/>
      <c r="WHZ2" s="239"/>
      <c r="WIA2" s="239"/>
      <c r="WIB2" s="239"/>
      <c r="WIC2" s="239"/>
      <c r="WID2" s="239"/>
      <c r="WIE2" s="239"/>
      <c r="WIF2" s="239"/>
      <c r="WIG2" s="239"/>
      <c r="WIH2" s="239"/>
      <c r="WII2" s="239"/>
      <c r="WIJ2" s="239"/>
      <c r="WIK2" s="239"/>
      <c r="WIL2" s="239"/>
      <c r="WIM2" s="239"/>
      <c r="WIN2" s="239"/>
      <c r="WIO2" s="239"/>
      <c r="WIP2" s="239"/>
      <c r="WIQ2" s="239"/>
      <c r="WIR2" s="239"/>
      <c r="WIS2" s="239"/>
      <c r="WIT2" s="239"/>
      <c r="WIU2" s="239"/>
      <c r="WIV2" s="239"/>
      <c r="WIW2" s="239"/>
      <c r="WIX2" s="239"/>
      <c r="WIY2" s="239"/>
      <c r="WIZ2" s="239"/>
      <c r="WJA2" s="239"/>
      <c r="WJB2" s="239"/>
      <c r="WJC2" s="239"/>
      <c r="WJD2" s="239"/>
      <c r="WJE2" s="239"/>
      <c r="WJF2" s="239"/>
      <c r="WJG2" s="239"/>
      <c r="WJH2" s="239"/>
      <c r="WJI2" s="239"/>
      <c r="WJJ2" s="239"/>
      <c r="WJK2" s="239"/>
      <c r="WJL2" s="239"/>
      <c r="WJM2" s="239"/>
      <c r="WJN2" s="239"/>
      <c r="WJO2" s="239"/>
      <c r="WJP2" s="239"/>
      <c r="WJQ2" s="239"/>
      <c r="WJR2" s="239"/>
      <c r="WJS2" s="239"/>
      <c r="WJT2" s="239"/>
      <c r="WJU2" s="239"/>
      <c r="WJV2" s="239"/>
      <c r="WJW2" s="239"/>
      <c r="WJX2" s="239"/>
      <c r="WJY2" s="239"/>
      <c r="WJZ2" s="239"/>
      <c r="WKA2" s="239"/>
      <c r="WKB2" s="239"/>
      <c r="WKC2" s="239"/>
      <c r="WKD2" s="239"/>
      <c r="WKE2" s="239"/>
      <c r="WKF2" s="239"/>
      <c r="WKG2" s="239"/>
      <c r="WKH2" s="239"/>
      <c r="WKI2" s="239"/>
      <c r="WKJ2" s="239"/>
      <c r="WKK2" s="239"/>
      <c r="WKL2" s="239"/>
      <c r="WKM2" s="239"/>
      <c r="WKN2" s="239"/>
      <c r="WKO2" s="239"/>
      <c r="WKP2" s="239"/>
      <c r="WKQ2" s="239"/>
      <c r="WKR2" s="239"/>
      <c r="WKS2" s="239"/>
      <c r="WKT2" s="239"/>
      <c r="WKU2" s="239"/>
      <c r="WKV2" s="239"/>
      <c r="WKW2" s="239"/>
      <c r="WKX2" s="239"/>
      <c r="WKY2" s="239"/>
      <c r="WKZ2" s="239"/>
      <c r="WLA2" s="239"/>
      <c r="WLB2" s="239"/>
      <c r="WLC2" s="239"/>
      <c r="WLD2" s="239"/>
      <c r="WLE2" s="239"/>
      <c r="WLF2" s="239"/>
      <c r="WLG2" s="239"/>
      <c r="WLH2" s="239"/>
      <c r="WLI2" s="239"/>
      <c r="WLJ2" s="239"/>
      <c r="WLK2" s="239"/>
      <c r="WLL2" s="239"/>
      <c r="WLM2" s="239"/>
      <c r="WLN2" s="239"/>
      <c r="WLO2" s="239"/>
      <c r="WLP2" s="239"/>
      <c r="WLQ2" s="239"/>
      <c r="WLR2" s="239"/>
      <c r="WLS2" s="239"/>
      <c r="WLT2" s="239"/>
      <c r="WLU2" s="239"/>
      <c r="WLV2" s="239"/>
      <c r="WLW2" s="239"/>
      <c r="WLX2" s="239"/>
      <c r="WLY2" s="239"/>
      <c r="WLZ2" s="239"/>
      <c r="WMA2" s="239"/>
      <c r="WMB2" s="239"/>
      <c r="WMC2" s="239"/>
      <c r="WMD2" s="239"/>
      <c r="WME2" s="239"/>
      <c r="WMF2" s="239"/>
      <c r="WMG2" s="239"/>
      <c r="WMH2" s="239"/>
      <c r="WMI2" s="239"/>
      <c r="WMJ2" s="239"/>
      <c r="WMK2" s="239"/>
      <c r="WML2" s="239"/>
      <c r="WMM2" s="239"/>
      <c r="WMN2" s="239"/>
      <c r="WMO2" s="239"/>
      <c r="WMP2" s="239"/>
      <c r="WMQ2" s="239"/>
      <c r="WMR2" s="239"/>
      <c r="WMS2" s="239"/>
      <c r="WMT2" s="239"/>
      <c r="WMU2" s="239"/>
      <c r="WMV2" s="239"/>
      <c r="WMW2" s="239"/>
      <c r="WMX2" s="239"/>
      <c r="WMY2" s="239"/>
      <c r="WMZ2" s="239"/>
      <c r="WNA2" s="239"/>
      <c r="WNB2" s="239"/>
      <c r="WNC2" s="239"/>
      <c r="WND2" s="239"/>
      <c r="WNE2" s="239"/>
      <c r="WNF2" s="239"/>
      <c r="WNG2" s="239"/>
      <c r="WNH2" s="239"/>
      <c r="WNI2" s="239"/>
      <c r="WNJ2" s="239"/>
      <c r="WNK2" s="239"/>
      <c r="WNL2" s="239"/>
      <c r="WNM2" s="239"/>
      <c r="WNN2" s="239"/>
      <c r="WNO2" s="239"/>
      <c r="WNP2" s="239"/>
      <c r="WNQ2" s="239"/>
      <c r="WNR2" s="239"/>
      <c r="WNS2" s="239"/>
      <c r="WNT2" s="239"/>
      <c r="WNU2" s="239"/>
      <c r="WNV2" s="239"/>
      <c r="WNW2" s="239"/>
      <c r="WNX2" s="239"/>
      <c r="WNY2" s="239"/>
      <c r="WNZ2" s="239"/>
      <c r="WOA2" s="239"/>
      <c r="WOB2" s="239"/>
      <c r="WOC2" s="239"/>
      <c r="WOD2" s="239"/>
      <c r="WOE2" s="239"/>
      <c r="WOF2" s="239"/>
      <c r="WOG2" s="239"/>
      <c r="WOH2" s="239"/>
      <c r="WOI2" s="239"/>
      <c r="WOJ2" s="239"/>
      <c r="WOK2" s="239"/>
      <c r="WOL2" s="239"/>
      <c r="WOM2" s="239"/>
      <c r="WON2" s="239"/>
      <c r="WOO2" s="239"/>
      <c r="WOP2" s="239"/>
      <c r="WOQ2" s="239"/>
      <c r="WOR2" s="239"/>
      <c r="WOS2" s="239"/>
      <c r="WOT2" s="239"/>
      <c r="WOU2" s="239"/>
      <c r="WOV2" s="239"/>
      <c r="WOW2" s="239"/>
      <c r="WOX2" s="239"/>
      <c r="WOY2" s="239"/>
      <c r="WOZ2" s="239"/>
      <c r="WPA2" s="239"/>
      <c r="WPB2" s="239"/>
      <c r="WPC2" s="239"/>
      <c r="WPD2" s="239"/>
      <c r="WPE2" s="239"/>
      <c r="WPF2" s="239"/>
      <c r="WPG2" s="239"/>
      <c r="WPH2" s="239"/>
      <c r="WPI2" s="239"/>
      <c r="WPJ2" s="239"/>
      <c r="WPK2" s="239"/>
      <c r="WPL2" s="239"/>
      <c r="WPM2" s="239"/>
      <c r="WPN2" s="239"/>
      <c r="WPO2" s="239"/>
      <c r="WPP2" s="239"/>
      <c r="WPQ2" s="239"/>
      <c r="WPR2" s="239"/>
      <c r="WPS2" s="239"/>
      <c r="WPT2" s="239"/>
      <c r="WPU2" s="239"/>
      <c r="WPV2" s="239"/>
      <c r="WPW2" s="239"/>
      <c r="WPX2" s="239"/>
      <c r="WPY2" s="239"/>
      <c r="WPZ2" s="239"/>
      <c r="WQA2" s="239"/>
      <c r="WQB2" s="239"/>
      <c r="WQC2" s="239"/>
      <c r="WQD2" s="239"/>
      <c r="WQE2" s="239"/>
      <c r="WQF2" s="239"/>
      <c r="WQG2" s="239"/>
      <c r="WQH2" s="239"/>
      <c r="WQI2" s="239"/>
      <c r="WQJ2" s="239"/>
      <c r="WQK2" s="239"/>
      <c r="WQL2" s="239"/>
      <c r="WQM2" s="239"/>
      <c r="WQN2" s="239"/>
      <c r="WQO2" s="239"/>
      <c r="WQP2" s="239"/>
      <c r="WQQ2" s="239"/>
      <c r="WQR2" s="239"/>
      <c r="WQS2" s="239"/>
      <c r="WQT2" s="239"/>
      <c r="WQU2" s="239"/>
      <c r="WQV2" s="239"/>
      <c r="WQW2" s="239"/>
      <c r="WQX2" s="239"/>
      <c r="WQY2" s="239"/>
      <c r="WQZ2" s="239"/>
      <c r="WRA2" s="239"/>
      <c r="WRB2" s="239"/>
      <c r="WRC2" s="239"/>
      <c r="WRD2" s="239"/>
      <c r="WRE2" s="239"/>
      <c r="WRF2" s="239"/>
      <c r="WRG2" s="239"/>
      <c r="WRH2" s="239"/>
      <c r="WRI2" s="239"/>
      <c r="WRJ2" s="239"/>
      <c r="WRK2" s="239"/>
      <c r="WRL2" s="239"/>
      <c r="WRM2" s="239"/>
      <c r="WRN2" s="239"/>
      <c r="WRO2" s="239"/>
      <c r="WRP2" s="239"/>
      <c r="WRQ2" s="239"/>
      <c r="WRR2" s="239"/>
      <c r="WRS2" s="239"/>
      <c r="WRT2" s="239"/>
      <c r="WRU2" s="239"/>
      <c r="WRV2" s="239"/>
      <c r="WRW2" s="239"/>
      <c r="WRX2" s="239"/>
      <c r="WRY2" s="239"/>
      <c r="WRZ2" s="239"/>
      <c r="WSA2" s="239"/>
      <c r="WSB2" s="239"/>
      <c r="WSC2" s="239"/>
      <c r="WSD2" s="239"/>
      <c r="WSE2" s="239"/>
      <c r="WSF2" s="239"/>
      <c r="WSG2" s="239"/>
      <c r="WSH2" s="239"/>
      <c r="WSI2" s="239"/>
      <c r="WSJ2" s="239"/>
      <c r="WSK2" s="239"/>
      <c r="WSL2" s="239"/>
      <c r="WSM2" s="239"/>
      <c r="WSN2" s="239"/>
      <c r="WSO2" s="239"/>
      <c r="WSP2" s="239"/>
      <c r="WSQ2" s="239"/>
      <c r="WSR2" s="239"/>
      <c r="WSS2" s="239"/>
      <c r="WST2" s="239"/>
      <c r="WSU2" s="239"/>
      <c r="WSV2" s="239"/>
      <c r="WSW2" s="239"/>
      <c r="WSX2" s="239"/>
      <c r="WSY2" s="239"/>
      <c r="WSZ2" s="239"/>
      <c r="WTA2" s="239"/>
      <c r="WTB2" s="239"/>
      <c r="WTC2" s="239"/>
      <c r="WTD2" s="239"/>
      <c r="WTE2" s="239"/>
      <c r="WTF2" s="239"/>
      <c r="WTG2" s="239"/>
      <c r="WTH2" s="239"/>
      <c r="WTI2" s="239"/>
      <c r="WTJ2" s="239"/>
      <c r="WTK2" s="239"/>
      <c r="WTL2" s="239"/>
      <c r="WTM2" s="239"/>
      <c r="WTN2" s="239"/>
      <c r="WTO2" s="239"/>
      <c r="WTP2" s="239"/>
      <c r="WTQ2" s="239"/>
      <c r="WTR2" s="239"/>
      <c r="WTS2" s="239"/>
      <c r="WTT2" s="239"/>
      <c r="WTU2" s="239"/>
      <c r="WTV2" s="239"/>
      <c r="WTW2" s="239"/>
      <c r="WTX2" s="239"/>
      <c r="WTY2" s="239"/>
      <c r="WTZ2" s="239"/>
      <c r="WUA2" s="239"/>
      <c r="WUB2" s="239"/>
      <c r="WUC2" s="239"/>
      <c r="WUD2" s="239"/>
      <c r="WUE2" s="239"/>
      <c r="WUF2" s="239"/>
      <c r="WUG2" s="239"/>
      <c r="WUH2" s="239"/>
      <c r="WUI2" s="239"/>
      <c r="WUJ2" s="239"/>
      <c r="WUK2" s="239"/>
      <c r="WUL2" s="239"/>
      <c r="WUM2" s="239"/>
      <c r="WUN2" s="239"/>
      <c r="WUO2" s="239"/>
      <c r="WUP2" s="239"/>
      <c r="WUQ2" s="239"/>
      <c r="WUR2" s="239"/>
      <c r="WUS2" s="239"/>
      <c r="WUT2" s="239"/>
      <c r="WUU2" s="239"/>
      <c r="WUV2" s="239"/>
      <c r="WUW2" s="239"/>
      <c r="WUX2" s="239"/>
      <c r="WUY2" s="239"/>
      <c r="WUZ2" s="239"/>
      <c r="WVA2" s="239"/>
      <c r="WVB2" s="239"/>
      <c r="WVC2" s="239"/>
      <c r="WVD2" s="239"/>
      <c r="WVE2" s="239"/>
      <c r="WVF2" s="239"/>
      <c r="WVG2" s="239"/>
      <c r="WVH2" s="239"/>
      <c r="WVI2" s="239"/>
      <c r="WVJ2" s="239"/>
      <c r="WVK2" s="239"/>
      <c r="WVL2" s="239"/>
      <c r="WVM2" s="239"/>
      <c r="WVN2" s="239"/>
      <c r="WVO2" s="239"/>
      <c r="WVP2" s="239"/>
      <c r="WVQ2" s="239"/>
      <c r="WVR2" s="239"/>
      <c r="WVS2" s="239"/>
      <c r="WVT2" s="239"/>
      <c r="WVU2" s="239"/>
      <c r="WVV2" s="239"/>
      <c r="WVW2" s="239"/>
      <c r="WVX2" s="239"/>
      <c r="WVY2" s="239"/>
      <c r="WVZ2" s="239"/>
      <c r="WWA2" s="239"/>
      <c r="WWB2" s="239"/>
      <c r="WWC2" s="239"/>
      <c r="WWD2" s="239"/>
      <c r="WWE2" s="239"/>
      <c r="WWF2" s="239"/>
      <c r="WWG2" s="239"/>
      <c r="WWH2" s="239"/>
      <c r="WWI2" s="239"/>
      <c r="WWJ2" s="239"/>
      <c r="WWK2" s="239"/>
      <c r="WWL2" s="239"/>
      <c r="WWM2" s="239"/>
      <c r="WWN2" s="239"/>
      <c r="WWO2" s="239"/>
      <c r="WWP2" s="239"/>
      <c r="WWQ2" s="239"/>
      <c r="WWR2" s="239"/>
      <c r="WWS2" s="239"/>
      <c r="WWT2" s="239"/>
      <c r="WWU2" s="239"/>
      <c r="WWV2" s="239"/>
      <c r="WWW2" s="239"/>
      <c r="WWX2" s="239"/>
      <c r="WWY2" s="239"/>
      <c r="WWZ2" s="239"/>
      <c r="WXA2" s="239"/>
      <c r="WXB2" s="239"/>
      <c r="WXC2" s="239"/>
      <c r="WXD2" s="239"/>
      <c r="WXE2" s="239"/>
      <c r="WXF2" s="239"/>
      <c r="WXG2" s="239"/>
      <c r="WXH2" s="239"/>
      <c r="WXI2" s="239"/>
      <c r="WXJ2" s="239"/>
      <c r="WXK2" s="239"/>
      <c r="WXL2" s="239"/>
      <c r="WXM2" s="239"/>
      <c r="WXN2" s="239"/>
      <c r="WXO2" s="239"/>
      <c r="WXP2" s="239"/>
      <c r="WXQ2" s="239"/>
      <c r="WXR2" s="239"/>
      <c r="WXS2" s="239"/>
      <c r="WXT2" s="239"/>
      <c r="WXU2" s="239"/>
      <c r="WXV2" s="239"/>
      <c r="WXW2" s="239"/>
      <c r="WXX2" s="239"/>
      <c r="WXY2" s="239"/>
      <c r="WXZ2" s="239"/>
      <c r="WYA2" s="239"/>
      <c r="WYB2" s="239"/>
      <c r="WYC2" s="239"/>
      <c r="WYD2" s="239"/>
      <c r="WYE2" s="239"/>
      <c r="WYF2" s="239"/>
      <c r="WYG2" s="239"/>
      <c r="WYH2" s="239"/>
      <c r="WYI2" s="239"/>
      <c r="WYJ2" s="239"/>
      <c r="WYK2" s="239"/>
      <c r="WYL2" s="239"/>
      <c r="WYM2" s="239"/>
      <c r="WYN2" s="239"/>
      <c r="WYO2" s="239"/>
      <c r="WYP2" s="239"/>
      <c r="WYQ2" s="239"/>
      <c r="WYR2" s="239"/>
      <c r="WYS2" s="239"/>
      <c r="WYT2" s="239"/>
      <c r="WYU2" s="239"/>
      <c r="WYV2" s="239"/>
      <c r="WYW2" s="239"/>
      <c r="WYX2" s="239"/>
      <c r="WYY2" s="239"/>
      <c r="WYZ2" s="239"/>
      <c r="WZA2" s="239"/>
      <c r="WZB2" s="239"/>
      <c r="WZC2" s="239"/>
      <c r="WZD2" s="239"/>
      <c r="WZE2" s="239"/>
      <c r="WZF2" s="239"/>
      <c r="WZG2" s="239"/>
      <c r="WZH2" s="239"/>
      <c r="WZI2" s="239"/>
      <c r="WZJ2" s="239"/>
      <c r="WZK2" s="239"/>
      <c r="WZL2" s="239"/>
      <c r="WZM2" s="239"/>
      <c r="WZN2" s="239"/>
      <c r="WZO2" s="239"/>
      <c r="WZP2" s="239"/>
      <c r="WZQ2" s="239"/>
      <c r="WZR2" s="239"/>
      <c r="WZS2" s="239"/>
      <c r="WZT2" s="239"/>
      <c r="WZU2" s="239"/>
      <c r="WZV2" s="239"/>
      <c r="WZW2" s="239"/>
      <c r="WZX2" s="239"/>
      <c r="WZY2" s="239"/>
      <c r="WZZ2" s="239"/>
      <c r="XAA2" s="239"/>
      <c r="XAB2" s="239"/>
      <c r="XAC2" s="239"/>
      <c r="XAD2" s="239"/>
      <c r="XAE2" s="239"/>
      <c r="XAF2" s="239"/>
      <c r="XAG2" s="239"/>
      <c r="XAH2" s="239"/>
      <c r="XAI2" s="239"/>
      <c r="XAJ2" s="239"/>
      <c r="XAK2" s="239"/>
      <c r="XAL2" s="239"/>
      <c r="XAM2" s="239"/>
      <c r="XAN2" s="239"/>
      <c r="XAO2" s="239"/>
      <c r="XAP2" s="239"/>
      <c r="XAQ2" s="239"/>
      <c r="XAR2" s="239"/>
      <c r="XAS2" s="239"/>
      <c r="XAT2" s="239"/>
      <c r="XAU2" s="239"/>
      <c r="XAV2" s="239"/>
      <c r="XAW2" s="239"/>
      <c r="XAX2" s="239"/>
      <c r="XAY2" s="239"/>
      <c r="XAZ2" s="239"/>
      <c r="XBA2" s="239"/>
      <c r="XBB2" s="239"/>
      <c r="XBC2" s="239"/>
      <c r="XBD2" s="239"/>
      <c r="XBE2" s="239"/>
      <c r="XBF2" s="239"/>
      <c r="XBG2" s="239"/>
      <c r="XBH2" s="239"/>
      <c r="XBI2" s="239"/>
      <c r="XBJ2" s="239"/>
      <c r="XBK2" s="239"/>
      <c r="XBL2" s="239"/>
      <c r="XBM2" s="239"/>
      <c r="XBN2" s="239"/>
      <c r="XBO2" s="239"/>
      <c r="XBP2" s="239"/>
      <c r="XBQ2" s="239"/>
      <c r="XBR2" s="239"/>
      <c r="XBS2" s="239"/>
      <c r="XBT2" s="239"/>
      <c r="XBU2" s="239"/>
      <c r="XBV2" s="239"/>
      <c r="XBW2" s="239"/>
      <c r="XBX2" s="239"/>
      <c r="XBY2" s="239"/>
      <c r="XBZ2" s="239"/>
      <c r="XCA2" s="239"/>
      <c r="XCB2" s="239"/>
      <c r="XCC2" s="239"/>
      <c r="XCD2" s="239"/>
      <c r="XCE2" s="239"/>
      <c r="XCF2" s="239"/>
      <c r="XCG2" s="239"/>
      <c r="XCH2" s="239"/>
      <c r="XCI2" s="239"/>
      <c r="XCJ2" s="239"/>
      <c r="XCK2" s="239"/>
      <c r="XCL2" s="239"/>
      <c r="XCM2" s="239"/>
      <c r="XCN2" s="239"/>
      <c r="XCO2" s="239"/>
      <c r="XCP2" s="239"/>
      <c r="XCQ2" s="239"/>
      <c r="XCR2" s="239"/>
      <c r="XCS2" s="239"/>
      <c r="XCT2" s="239"/>
      <c r="XCU2" s="239"/>
      <c r="XCV2" s="239"/>
      <c r="XCW2" s="239"/>
      <c r="XCX2" s="239"/>
      <c r="XCY2" s="239"/>
      <c r="XCZ2" s="239"/>
      <c r="XDA2" s="239"/>
      <c r="XDB2" s="239"/>
      <c r="XDC2" s="239"/>
      <c r="XDD2" s="239"/>
      <c r="XDE2" s="239"/>
      <c r="XDF2" s="239"/>
      <c r="XDG2" s="239"/>
      <c r="XDH2" s="239"/>
      <c r="XDI2" s="239"/>
      <c r="XDJ2" s="239"/>
      <c r="XDK2" s="239"/>
      <c r="XDL2" s="239"/>
      <c r="XDM2" s="239"/>
      <c r="XDN2" s="239"/>
      <c r="XDO2" s="239"/>
      <c r="XDP2" s="239"/>
      <c r="XDQ2" s="239"/>
      <c r="XDR2" s="239"/>
      <c r="XDS2" s="239"/>
      <c r="XDT2" s="239"/>
      <c r="XDU2" s="239"/>
      <c r="XDV2" s="239"/>
      <c r="XDW2" s="239"/>
      <c r="XDX2" s="239"/>
      <c r="XDY2" s="239"/>
      <c r="XDZ2" s="239"/>
      <c r="XEA2" s="239"/>
      <c r="XEB2" s="239"/>
      <c r="XEC2" s="239"/>
      <c r="XED2" s="239"/>
      <c r="XEE2" s="239"/>
      <c r="XEF2" s="239"/>
      <c r="XEG2" s="239"/>
      <c r="XEH2" s="239"/>
      <c r="XEI2" s="239"/>
      <c r="XEJ2" s="239"/>
      <c r="XEK2" s="239"/>
      <c r="XEL2" s="239"/>
      <c r="XEM2" s="239"/>
      <c r="XEN2" s="239"/>
      <c r="XEO2" s="239"/>
      <c r="XEP2" s="239"/>
      <c r="XEQ2" s="239"/>
      <c r="XER2" s="239"/>
      <c r="XES2" s="239"/>
      <c r="XET2" s="239"/>
      <c r="XEU2" s="239"/>
      <c r="XEV2" s="239"/>
      <c r="XEW2" s="239"/>
      <c r="XEX2" s="239"/>
      <c r="XEY2" s="239"/>
      <c r="XEZ2" s="239"/>
      <c r="XFA2" s="239"/>
      <c r="XFB2" s="239"/>
    </row>
    <row r="3" spans="1:16382" ht="23.25" customHeight="1">
      <c r="A3" s="438" t="str">
        <f t="shared" ref="A3:A19" si="0">CONCATENATE(C3,G3)</f>
        <v>ZHOE17375128256-198-0000</v>
      </c>
      <c r="B3" s="445">
        <v>1</v>
      </c>
      <c r="C3" s="439" t="s">
        <v>209</v>
      </c>
      <c r="D3" s="439">
        <v>10</v>
      </c>
      <c r="E3" s="439" t="s">
        <v>153</v>
      </c>
      <c r="F3" s="439">
        <v>100561</v>
      </c>
      <c r="G3" s="439" t="s">
        <v>73</v>
      </c>
      <c r="H3" s="439" t="s">
        <v>74</v>
      </c>
      <c r="I3" s="439">
        <v>4.3499999999999996</v>
      </c>
      <c r="J3" s="440">
        <v>44197</v>
      </c>
      <c r="K3" s="456">
        <f>VLOOKUP(G3,'Bajajsons UTR 01.04.2021REV1'!B$48:V$148,21,0)</f>
        <v>4.3469190808610554</v>
      </c>
      <c r="L3" s="176">
        <f t="shared" ref="L3:L19" si="1">K3-I3</f>
        <v>-3.0809191389442603E-3</v>
      </c>
      <c r="M3" s="176">
        <f>VLOOKUP(G3,'Bajajsons UTR 01.04.2021REV1'!B$48:AI$148,34,0)</f>
        <v>4.7267190808610557</v>
      </c>
      <c r="N3" s="222">
        <f t="shared" ref="N3:N19" si="2">M3-K3</f>
        <v>0.37980000000000036</v>
      </c>
      <c r="O3" s="223">
        <f t="shared" ref="O3" si="3">N3/K3</f>
        <v>8.737222684273388E-2</v>
      </c>
      <c r="P3" s="446" t="s">
        <v>448</v>
      </c>
    </row>
    <row r="4" spans="1:16382" ht="23.25" customHeight="1">
      <c r="A4" s="438" t="str">
        <f t="shared" si="0"/>
        <v>ZHOE1737514053A-198-9000</v>
      </c>
      <c r="B4" s="445">
        <v>2</v>
      </c>
      <c r="C4" s="439" t="s">
        <v>209</v>
      </c>
      <c r="D4" s="439">
        <v>20</v>
      </c>
      <c r="E4" s="439" t="s">
        <v>153</v>
      </c>
      <c r="F4" s="439">
        <v>100561</v>
      </c>
      <c r="G4" s="439" t="s">
        <v>75</v>
      </c>
      <c r="H4" s="439" t="s">
        <v>76</v>
      </c>
      <c r="I4" s="439">
        <v>5.34</v>
      </c>
      <c r="J4" s="440">
        <v>44197</v>
      </c>
      <c r="K4" s="456">
        <f>VLOOKUP(G4,'Bajajsons UTR 01.04.2021REV1'!B$48:V$148,21,0)</f>
        <v>5.343897309679857</v>
      </c>
      <c r="L4" s="176">
        <f t="shared" si="1"/>
        <v>3.8973096798571305E-3</v>
      </c>
      <c r="M4" s="176">
        <f>VLOOKUP(G4,'Bajajsons UTR 01.04.2021REV1'!B$48:AI$148,34,0)</f>
        <v>5.7838423096798577</v>
      </c>
      <c r="N4" s="222">
        <f t="shared" si="2"/>
        <v>0.4399450000000007</v>
      </c>
      <c r="O4" s="223">
        <f t="shared" ref="O4:O7" si="4">N4/K4</f>
        <v>8.2326619413717175E-2</v>
      </c>
      <c r="P4" s="446" t="s">
        <v>448</v>
      </c>
    </row>
    <row r="5" spans="1:16382" ht="23.25" customHeight="1">
      <c r="A5" s="438" t="str">
        <f t="shared" si="0"/>
        <v>ZHOE1737514054A-198-9000</v>
      </c>
      <c r="B5" s="445">
        <v>3</v>
      </c>
      <c r="C5" s="439" t="s">
        <v>209</v>
      </c>
      <c r="D5" s="439">
        <v>30</v>
      </c>
      <c r="E5" s="439" t="s">
        <v>153</v>
      </c>
      <c r="F5" s="439">
        <v>100561</v>
      </c>
      <c r="G5" s="439" t="s">
        <v>81</v>
      </c>
      <c r="H5" s="439" t="s">
        <v>82</v>
      </c>
      <c r="I5" s="439">
        <v>5.33</v>
      </c>
      <c r="J5" s="440">
        <v>44197</v>
      </c>
      <c r="K5" s="456">
        <f>VLOOKUP(G5,'Bajajsons UTR 01.04.2021REV1'!B$48:V$148,21,0)</f>
        <v>5.3327977670298559</v>
      </c>
      <c r="L5" s="176">
        <f t="shared" si="1"/>
        <v>2.7977670298557911E-3</v>
      </c>
      <c r="M5" s="176">
        <f>VLOOKUP(G5,'Bajajsons UTR 01.04.2021REV1'!B$48:AI$148,34,0)</f>
        <v>5.7727427670298566</v>
      </c>
      <c r="N5" s="222">
        <f t="shared" si="2"/>
        <v>0.4399450000000007</v>
      </c>
      <c r="O5" s="223">
        <f t="shared" si="4"/>
        <v>8.2497971837591652E-2</v>
      </c>
      <c r="P5" s="446" t="s">
        <v>448</v>
      </c>
    </row>
    <row r="6" spans="1:16382" ht="23.25" customHeight="1">
      <c r="A6" s="438" t="str">
        <f t="shared" si="0"/>
        <v>ZHOE1737514054A-KWH-9600</v>
      </c>
      <c r="B6" s="445">
        <v>4</v>
      </c>
      <c r="C6" s="439" t="s">
        <v>209</v>
      </c>
      <c r="D6" s="439">
        <v>40</v>
      </c>
      <c r="E6" s="439" t="s">
        <v>153</v>
      </c>
      <c r="F6" s="439">
        <v>100561</v>
      </c>
      <c r="G6" s="439" t="s">
        <v>91</v>
      </c>
      <c r="H6" s="439" t="s">
        <v>154</v>
      </c>
      <c r="I6" s="439">
        <v>5.6</v>
      </c>
      <c r="J6" s="440">
        <v>44198</v>
      </c>
      <c r="K6" s="456">
        <f>VLOOKUP(G6,'Bajajsons UTR 01.04.2021REV1'!B$48:V$148,21,0)</f>
        <v>5.5954377810829738</v>
      </c>
      <c r="L6" s="176">
        <f t="shared" si="1"/>
        <v>-4.5622189170257954E-3</v>
      </c>
      <c r="M6" s="176">
        <f>VLOOKUP(G6,'Bajajsons UTR 01.04.2021REV1'!B$48:AI$148,34,0)</f>
        <v>6.0763727810829744</v>
      </c>
      <c r="N6" s="222">
        <f t="shared" si="2"/>
        <v>0.48093500000000056</v>
      </c>
      <c r="O6" s="223">
        <f t="shared" si="4"/>
        <v>8.5951272950606838E-2</v>
      </c>
      <c r="P6" s="446" t="s">
        <v>448</v>
      </c>
    </row>
    <row r="7" spans="1:16382" ht="23.25" customHeight="1">
      <c r="A7" s="438" t="str">
        <f t="shared" si="0"/>
        <v>ZHOE1737514053A-KWH-9600</v>
      </c>
      <c r="B7" s="445">
        <v>5</v>
      </c>
      <c r="C7" s="439" t="s">
        <v>209</v>
      </c>
      <c r="D7" s="439">
        <v>50</v>
      </c>
      <c r="E7" s="439" t="s">
        <v>153</v>
      </c>
      <c r="F7" s="439">
        <v>100561</v>
      </c>
      <c r="G7" s="439" t="s">
        <v>90</v>
      </c>
      <c r="H7" s="439" t="s">
        <v>155</v>
      </c>
      <c r="I7" s="439">
        <v>5.6</v>
      </c>
      <c r="J7" s="440">
        <v>44198</v>
      </c>
      <c r="K7" s="456">
        <f>VLOOKUP(G7,'Bajajsons UTR 01.04.2021REV1'!B$48:V$148,21,0)</f>
        <v>5.5954377810829738</v>
      </c>
      <c r="L7" s="176">
        <f t="shared" si="1"/>
        <v>-4.5622189170257954E-3</v>
      </c>
      <c r="M7" s="176">
        <f>VLOOKUP(G7,'Bajajsons UTR 01.04.2021REV1'!B$48:AI$148,34,0)</f>
        <v>6.0763727810829744</v>
      </c>
      <c r="N7" s="222">
        <f t="shared" si="2"/>
        <v>0.48093500000000056</v>
      </c>
      <c r="O7" s="223">
        <f t="shared" si="4"/>
        <v>8.5951272950606838E-2</v>
      </c>
      <c r="P7" s="446" t="s">
        <v>448</v>
      </c>
    </row>
    <row r="8" spans="1:16382" ht="23.25" customHeight="1">
      <c r="A8" s="438" t="str">
        <f t="shared" si="0"/>
        <v>ZHOE1737514053A-KST-9400</v>
      </c>
      <c r="B8" s="445">
        <v>6</v>
      </c>
      <c r="C8" s="439" t="s">
        <v>209</v>
      </c>
      <c r="D8" s="439">
        <v>60</v>
      </c>
      <c r="E8" s="439" t="s">
        <v>153</v>
      </c>
      <c r="F8" s="439">
        <v>100561</v>
      </c>
      <c r="G8" s="439" t="s">
        <v>112</v>
      </c>
      <c r="H8" s="439" t="s">
        <v>156</v>
      </c>
      <c r="I8" s="439">
        <v>5.58</v>
      </c>
      <c r="J8" s="440">
        <v>44198</v>
      </c>
      <c r="K8" s="456">
        <f>VLOOKUP(G8,'Bajajsons UTR 01.04.2021REV1'!B$48:V$148,21,0)</f>
        <v>5.5789080512097096</v>
      </c>
      <c r="L8" s="176">
        <f t="shared" si="1"/>
        <v>-1.091948790290509E-3</v>
      </c>
      <c r="M8" s="176">
        <f>VLOOKUP(G8,'Bajajsons UTR 01.04.2021REV1'!B$48:AI$148,34,0)</f>
        <v>6.0598430512097101</v>
      </c>
      <c r="N8" s="222">
        <f t="shared" si="2"/>
        <v>0.48093500000000056</v>
      </c>
      <c r="O8" s="223">
        <f t="shared" ref="O8:O14" si="5">N8/K8</f>
        <v>8.6205937718531925E-2</v>
      </c>
      <c r="P8" s="446" t="s">
        <v>448</v>
      </c>
    </row>
    <row r="9" spans="1:16382" ht="23.25" customHeight="1">
      <c r="A9" s="438" t="str">
        <f t="shared" si="0"/>
        <v>ZHOE1737514054A-KST-9400</v>
      </c>
      <c r="B9" s="445">
        <v>7</v>
      </c>
      <c r="C9" s="439" t="s">
        <v>209</v>
      </c>
      <c r="D9" s="439">
        <v>70</v>
      </c>
      <c r="E9" s="439" t="s">
        <v>153</v>
      </c>
      <c r="F9" s="439">
        <v>100561</v>
      </c>
      <c r="G9" s="439" t="s">
        <v>113</v>
      </c>
      <c r="H9" s="439" t="s">
        <v>157</v>
      </c>
      <c r="I9" s="439">
        <v>5.52</v>
      </c>
      <c r="J9" s="440">
        <v>44198</v>
      </c>
      <c r="K9" s="456">
        <f>VLOOKUP(G9,'Bajajsons UTR 01.04.2021REV1'!B$48:V$148,21,0)</f>
        <v>5.5189672304597082</v>
      </c>
      <c r="L9" s="176">
        <f t="shared" si="1"/>
        <v>-1.0327695402914117E-3</v>
      </c>
      <c r="M9" s="176">
        <f>VLOOKUP(G9,'Bajajsons UTR 01.04.2021REV1'!B$48:AI$148,34,0)</f>
        <v>5.9943922304597095</v>
      </c>
      <c r="N9" s="222">
        <f t="shared" si="2"/>
        <v>0.47542500000000132</v>
      </c>
      <c r="O9" s="223">
        <f t="shared" si="5"/>
        <v>8.6143834552248333E-2</v>
      </c>
      <c r="P9" s="446" t="s">
        <v>448</v>
      </c>
    </row>
    <row r="10" spans="1:16382" ht="23.25" customHeight="1">
      <c r="A10" s="438" t="str">
        <f t="shared" si="0"/>
        <v>ZHOE17375150353-AAT-0000</v>
      </c>
      <c r="B10" s="445">
        <v>8</v>
      </c>
      <c r="C10" s="439" t="s">
        <v>209</v>
      </c>
      <c r="D10" s="439">
        <v>80</v>
      </c>
      <c r="E10" s="439" t="s">
        <v>153</v>
      </c>
      <c r="F10" s="439">
        <v>100561</v>
      </c>
      <c r="G10" s="439" t="s">
        <v>213</v>
      </c>
      <c r="H10" s="439" t="s">
        <v>212</v>
      </c>
      <c r="I10" s="439">
        <v>15.61</v>
      </c>
      <c r="J10" s="440">
        <v>44197</v>
      </c>
      <c r="K10" s="456">
        <f>VLOOKUP(G10,'Bajajsons UTR 01.04.2021REV1'!B$48:V$148,21,0)</f>
        <v>15.611293157705607</v>
      </c>
      <c r="L10" s="176">
        <f t="shared" si="1"/>
        <v>1.2931577056072285E-3</v>
      </c>
      <c r="M10" s="176">
        <f>VLOOKUP(G10,'Bajajsons UTR 01.04.2021REV1'!B$48:AI$148,34,0)</f>
        <v>16.960837340960779</v>
      </c>
      <c r="N10" s="222">
        <f t="shared" si="2"/>
        <v>1.3495441832551727</v>
      </c>
      <c r="O10" s="223">
        <f t="shared" si="5"/>
        <v>8.6446662017172396E-2</v>
      </c>
      <c r="P10" s="446" t="s">
        <v>448</v>
      </c>
    </row>
    <row r="11" spans="1:16382" ht="23.25" customHeight="1">
      <c r="A11" s="438" t="str">
        <f t="shared" si="0"/>
        <v>ZHOE17375128215-AAF-4000</v>
      </c>
      <c r="B11" s="445">
        <v>9</v>
      </c>
      <c r="C11" s="439" t="s">
        <v>209</v>
      </c>
      <c r="D11" s="439">
        <v>90</v>
      </c>
      <c r="E11" s="439" t="s">
        <v>153</v>
      </c>
      <c r="F11" s="439">
        <v>100561</v>
      </c>
      <c r="G11" s="439" t="s">
        <v>236</v>
      </c>
      <c r="H11" s="439" t="s">
        <v>237</v>
      </c>
      <c r="I11" s="439">
        <v>4.3</v>
      </c>
      <c r="J11" s="440">
        <v>44197</v>
      </c>
      <c r="K11" s="456">
        <f>VLOOKUP(G11,'Bajajsons UTR 01.04.2021REV1'!B$48:V$148,21,0)</f>
        <v>4.2995126756741779</v>
      </c>
      <c r="L11" s="176">
        <f t="shared" si="1"/>
        <v>-4.8732432582188068E-4</v>
      </c>
      <c r="M11" s="176">
        <f>VLOOKUP(G11,'Bajajsons UTR 01.04.2021REV1'!B$48:AI$148,34,0)</f>
        <v>4.3691379100491776</v>
      </c>
      <c r="N11" s="222">
        <f t="shared" si="2"/>
        <v>6.9625234374999678E-2</v>
      </c>
      <c r="O11" s="223">
        <f t="shared" si="5"/>
        <v>1.6193750228700562E-2</v>
      </c>
      <c r="P11" s="446" t="s">
        <v>448</v>
      </c>
    </row>
    <row r="12" spans="1:16382" ht="23.25" customHeight="1">
      <c r="A12" s="438" t="str">
        <f t="shared" si="0"/>
        <v>ZHOE19010628117-ACK-0100</v>
      </c>
      <c r="B12" s="445">
        <v>10</v>
      </c>
      <c r="C12" s="439" t="s">
        <v>249</v>
      </c>
      <c r="D12" s="439">
        <v>10</v>
      </c>
      <c r="E12" s="439" t="s">
        <v>153</v>
      </c>
      <c r="F12" s="439">
        <v>100561</v>
      </c>
      <c r="G12" s="439" t="s">
        <v>250</v>
      </c>
      <c r="H12" s="439" t="s">
        <v>251</v>
      </c>
      <c r="I12" s="439">
        <v>2.21</v>
      </c>
      <c r="J12" s="440">
        <v>44197</v>
      </c>
      <c r="K12" s="456">
        <f>VLOOKUP(G12,'Bajajsons UTR 01.04.2021REV1'!B$48:V$148,21,0)</f>
        <v>2.2114106920000003</v>
      </c>
      <c r="L12" s="176">
        <f t="shared" si="1"/>
        <v>1.4106920000003242E-3</v>
      </c>
      <c r="M12" s="176">
        <f>VLOOKUP(G12,'Bajajsons UTR 01.04.2021REV1'!B$48:AI$148,34,0)</f>
        <v>2.2873706920000005</v>
      </c>
      <c r="N12" s="222">
        <f t="shared" si="2"/>
        <v>7.596000000000025E-2</v>
      </c>
      <c r="O12" s="223">
        <f t="shared" si="5"/>
        <v>3.4349114922340371E-2</v>
      </c>
      <c r="P12" s="446" t="s">
        <v>448</v>
      </c>
    </row>
    <row r="13" spans="1:16382" ht="23.25" customHeight="1">
      <c r="A13" s="438" t="str">
        <f t="shared" si="0"/>
        <v>ZHOE1901071450A-ACK-0000</v>
      </c>
      <c r="B13" s="445">
        <v>11</v>
      </c>
      <c r="C13" s="439" t="s">
        <v>252</v>
      </c>
      <c r="D13" s="439">
        <v>10</v>
      </c>
      <c r="E13" s="439" t="s">
        <v>153</v>
      </c>
      <c r="F13" s="439">
        <v>100561</v>
      </c>
      <c r="G13" s="439" t="s">
        <v>253</v>
      </c>
      <c r="H13" s="439" t="s">
        <v>254</v>
      </c>
      <c r="I13" s="439">
        <v>33.22</v>
      </c>
      <c r="J13" s="440">
        <v>44198</v>
      </c>
      <c r="K13" s="456">
        <f>VLOOKUP(G13,'Bajajsons UTR 01.04.2021REV1'!B$48:V$148,21,0)</f>
        <v>33.222005438143768</v>
      </c>
      <c r="L13" s="176">
        <f t="shared" si="1"/>
        <v>2.0054381437688562E-3</v>
      </c>
      <c r="M13" s="176">
        <f>VLOOKUP(G13,'Bajajsons UTR 01.04.2021REV1'!B$48:AI$148,34,0)</f>
        <v>34.554045438143774</v>
      </c>
      <c r="N13" s="222">
        <f t="shared" si="2"/>
        <v>1.3320400000000063</v>
      </c>
      <c r="O13" s="223">
        <f t="shared" si="5"/>
        <v>4.009511112988464E-2</v>
      </c>
      <c r="P13" s="446" t="s">
        <v>448</v>
      </c>
    </row>
    <row r="14" spans="1:16382" ht="23.25" customHeight="1">
      <c r="A14" s="438" t="str">
        <f t="shared" si="0"/>
        <v>ZHOE19011111218-ACK-0000</v>
      </c>
      <c r="B14" s="445">
        <v>12</v>
      </c>
      <c r="C14" s="439" t="s">
        <v>255</v>
      </c>
      <c r="D14" s="439">
        <v>10</v>
      </c>
      <c r="E14" s="439" t="s">
        <v>153</v>
      </c>
      <c r="F14" s="439">
        <v>100561</v>
      </c>
      <c r="G14" s="439" t="s">
        <v>256</v>
      </c>
      <c r="H14" s="439" t="s">
        <v>257</v>
      </c>
      <c r="I14" s="439">
        <v>1.52</v>
      </c>
      <c r="J14" s="440">
        <v>44197</v>
      </c>
      <c r="K14" s="456">
        <f>VLOOKUP(G14,'Bajajsons UTR 01.04.2021REV1'!B$48:V$148,21,0)</f>
        <v>1.5223722739999999</v>
      </c>
      <c r="L14" s="176">
        <f t="shared" si="1"/>
        <v>2.372273999999841E-3</v>
      </c>
      <c r="M14" s="176">
        <f>VLOOKUP(G14,'Bajajsons UTR 01.04.2021REV1'!B$48:AI$148,34,0)</f>
        <v>1.5744422739999999</v>
      </c>
      <c r="N14" s="222">
        <f t="shared" si="2"/>
        <v>5.2070000000000061E-2</v>
      </c>
      <c r="O14" s="223">
        <f t="shared" si="5"/>
        <v>3.4203197791554146E-2</v>
      </c>
      <c r="P14" s="446" t="s">
        <v>448</v>
      </c>
    </row>
    <row r="15" spans="1:16382" ht="23.25" customHeight="1">
      <c r="A15" s="438" t="str">
        <f t="shared" si="0"/>
        <v>ZNGC17377743451ABA000</v>
      </c>
      <c r="B15" s="445">
        <v>13</v>
      </c>
      <c r="C15" s="439" t="s">
        <v>210</v>
      </c>
      <c r="D15" s="439">
        <v>10</v>
      </c>
      <c r="E15" s="439" t="s">
        <v>158</v>
      </c>
      <c r="F15" s="439">
        <v>100561</v>
      </c>
      <c r="G15" s="439" t="s">
        <v>141</v>
      </c>
      <c r="H15" s="439" t="s">
        <v>152</v>
      </c>
      <c r="I15" s="439">
        <v>14.98</v>
      </c>
      <c r="J15" s="440">
        <v>44197</v>
      </c>
      <c r="K15" s="456">
        <f>VLOOKUP(G15,'Bajajsons UTR 01.04.2021REV1'!B$158:D$160,3,0)</f>
        <v>14.983650157799124</v>
      </c>
      <c r="L15" s="176">
        <f t="shared" si="1"/>
        <v>3.6501577991234768E-3</v>
      </c>
      <c r="M15" s="457">
        <f>VLOOKUP(G15,'Bajajsons UTR 01.04.2021REV1'!B$158:F$160,5,0)</f>
        <v>15.562803299389083</v>
      </c>
      <c r="N15" s="222">
        <f t="shared" si="2"/>
        <v>0.57915314158995912</v>
      </c>
      <c r="O15" s="223">
        <f t="shared" ref="O15" si="6">N15/K15</f>
        <v>3.8652340083401154E-2</v>
      </c>
      <c r="P15" s="446" t="s">
        <v>448</v>
      </c>
    </row>
    <row r="16" spans="1:16382" ht="23.25" customHeight="1">
      <c r="A16" s="438" t="str">
        <f t="shared" si="0"/>
        <v>ZNGC17377750353AAT000</v>
      </c>
      <c r="B16" s="445">
        <v>14</v>
      </c>
      <c r="C16" s="439" t="s">
        <v>210</v>
      </c>
      <c r="D16" s="439">
        <v>20</v>
      </c>
      <c r="E16" s="439" t="s">
        <v>158</v>
      </c>
      <c r="F16" s="439">
        <v>100561</v>
      </c>
      <c r="G16" s="439" t="s">
        <v>211</v>
      </c>
      <c r="H16" s="439" t="s">
        <v>212</v>
      </c>
      <c r="I16" s="439">
        <v>15.99</v>
      </c>
      <c r="J16" s="440">
        <v>44197</v>
      </c>
      <c r="K16" s="456">
        <f>VLOOKUP(G16,'Bajajsons UTR 01.04.2021REV1'!B$158:D$160,3,0)</f>
        <v>15.991293157705607</v>
      </c>
      <c r="L16" s="176">
        <f t="shared" si="1"/>
        <v>1.2931577056072285E-3</v>
      </c>
      <c r="M16" s="457">
        <f>VLOOKUP(G16,'Bajajsons UTR 01.04.2021REV1'!B$158:F$160,5,0)</f>
        <v>17.340837340960782</v>
      </c>
      <c r="N16" s="222">
        <f t="shared" si="2"/>
        <v>1.3495441832551744</v>
      </c>
      <c r="O16" s="223">
        <f t="shared" ref="O16:O19" si="7">N16/K16</f>
        <v>8.4392435930353726E-2</v>
      </c>
      <c r="P16" s="446" t="s">
        <v>448</v>
      </c>
    </row>
    <row r="17" spans="1:16" ht="23.25" customHeight="1">
      <c r="A17" s="438" t="str">
        <f t="shared" si="0"/>
        <v>ZNGC17377743451AAF400</v>
      </c>
      <c r="B17" s="445">
        <v>15</v>
      </c>
      <c r="C17" s="439" t="s">
        <v>210</v>
      </c>
      <c r="D17" s="439">
        <v>30</v>
      </c>
      <c r="E17" s="439" t="s">
        <v>158</v>
      </c>
      <c r="F17" s="439">
        <v>100561</v>
      </c>
      <c r="G17" s="439" t="s">
        <v>238</v>
      </c>
      <c r="H17" s="439" t="s">
        <v>227</v>
      </c>
      <c r="I17" s="439">
        <v>28.1</v>
      </c>
      <c r="J17" s="440">
        <v>44197</v>
      </c>
      <c r="K17" s="456">
        <f>VLOOKUP(G17,'Bajajsons UTR 01.04.2021REV1'!B$158:D$160,3,0)</f>
        <v>28.09606145593623</v>
      </c>
      <c r="L17" s="176">
        <f t="shared" si="1"/>
        <v>-3.9385440637715874E-3</v>
      </c>
      <c r="M17" s="457">
        <f>VLOOKUP(G17,'Bajajsons UTR 01.04.2021REV1'!B$158:F$160,5,0)</f>
        <v>29.296001240255361</v>
      </c>
      <c r="N17" s="222">
        <f t="shared" si="2"/>
        <v>1.1999397843191311</v>
      </c>
      <c r="O17" s="223">
        <f t="shared" si="7"/>
        <v>4.2708469519865878E-2</v>
      </c>
      <c r="P17" s="446" t="s">
        <v>448</v>
      </c>
    </row>
    <row r="18" spans="1:16" ht="23.25" customHeight="1">
      <c r="A18" s="438" t="str">
        <f t="shared" si="0"/>
        <v>ZGSP17373743451ABA000</v>
      </c>
      <c r="B18" s="445">
        <v>16</v>
      </c>
      <c r="C18" s="439" t="s">
        <v>208</v>
      </c>
      <c r="D18" s="439">
        <v>10</v>
      </c>
      <c r="E18" s="439" t="s">
        <v>151</v>
      </c>
      <c r="F18" s="439">
        <v>100561</v>
      </c>
      <c r="G18" s="439" t="s">
        <v>141</v>
      </c>
      <c r="H18" s="439" t="s">
        <v>152</v>
      </c>
      <c r="I18" s="439">
        <v>14.76</v>
      </c>
      <c r="J18" s="440">
        <v>44197</v>
      </c>
      <c r="K18" s="456">
        <f>VLOOKUP(G18,'Bajajsons UTR 01.04.2021REV1'!B$154:D$155,3,0)</f>
        <v>14.763650157799125</v>
      </c>
      <c r="L18" s="176">
        <f t="shared" si="1"/>
        <v>3.6501577991252532E-3</v>
      </c>
      <c r="M18" s="457">
        <f>VLOOKUP(G18,'Bajajsons UTR 01.04.2021REV1'!B$154:F$155,5,0)</f>
        <v>15.342803299389084</v>
      </c>
      <c r="N18" s="222">
        <f t="shared" si="2"/>
        <v>0.57915314158995912</v>
      </c>
      <c r="O18" s="223">
        <f t="shared" si="7"/>
        <v>3.9228316534174482E-2</v>
      </c>
      <c r="P18" s="446" t="s">
        <v>448</v>
      </c>
    </row>
    <row r="19" spans="1:16" ht="23.25" customHeight="1">
      <c r="A19" s="438" t="str">
        <f t="shared" si="0"/>
        <v>ZGSP17373750353AAT000</v>
      </c>
      <c r="B19" s="445">
        <v>17</v>
      </c>
      <c r="C19" s="439" t="s">
        <v>208</v>
      </c>
      <c r="D19" s="439">
        <v>20</v>
      </c>
      <c r="E19" s="439" t="s">
        <v>151</v>
      </c>
      <c r="F19" s="439">
        <v>100561</v>
      </c>
      <c r="G19" s="439" t="s">
        <v>211</v>
      </c>
      <c r="H19" s="439" t="s">
        <v>212</v>
      </c>
      <c r="I19" s="439">
        <v>15.88</v>
      </c>
      <c r="J19" s="440">
        <v>44197</v>
      </c>
      <c r="K19" s="456">
        <f>VLOOKUP(G19,'Bajajsons UTR 01.04.2021REV1'!B$154:D$155,3,0)</f>
        <v>15.881293157705606</v>
      </c>
      <c r="L19" s="176">
        <f t="shared" si="1"/>
        <v>1.2931577056054522E-3</v>
      </c>
      <c r="M19" s="457">
        <f>VLOOKUP(G19,'Bajajsons UTR 01.04.2021REV1'!B$154:F$155,5,0)</f>
        <v>17.230837340960779</v>
      </c>
      <c r="N19" s="222">
        <f t="shared" si="2"/>
        <v>1.3495441832551727</v>
      </c>
      <c r="O19" s="223">
        <f t="shared" si="7"/>
        <v>8.4976970694629714E-2</v>
      </c>
      <c r="P19" s="446" t="s">
        <v>448</v>
      </c>
    </row>
    <row r="20" spans="1:16">
      <c r="B20" s="447"/>
      <c r="C20" s="448"/>
      <c r="D20" s="448"/>
      <c r="E20" s="448"/>
      <c r="F20" s="448"/>
      <c r="G20" s="448"/>
      <c r="H20" s="448"/>
      <c r="I20" s="448"/>
      <c r="J20" s="448"/>
      <c r="K20" s="448"/>
      <c r="L20" s="448"/>
      <c r="M20" s="448"/>
      <c r="N20" s="448"/>
      <c r="O20" s="448"/>
      <c r="P20" s="449"/>
    </row>
    <row r="21" spans="1:16">
      <c r="B21" s="447"/>
      <c r="C21" s="448"/>
      <c r="D21" s="448"/>
      <c r="E21" s="448"/>
      <c r="F21" s="448"/>
      <c r="G21" s="448"/>
      <c r="H21" s="448"/>
      <c r="I21" s="448"/>
      <c r="J21" s="448"/>
      <c r="K21" s="448"/>
      <c r="L21" s="448"/>
      <c r="M21" s="448"/>
      <c r="N21" s="448"/>
      <c r="O21" s="448"/>
      <c r="P21" s="449"/>
    </row>
    <row r="22" spans="1:16">
      <c r="B22" s="447"/>
      <c r="C22" s="448"/>
      <c r="D22" s="448"/>
      <c r="E22" s="448"/>
      <c r="F22" s="448"/>
      <c r="G22" s="448"/>
      <c r="H22" s="448"/>
      <c r="I22" s="448"/>
      <c r="J22" s="448"/>
      <c r="K22" s="448"/>
      <c r="L22" s="448"/>
      <c r="M22" s="448"/>
      <c r="N22" s="448"/>
      <c r="O22" s="448"/>
      <c r="P22" s="449"/>
    </row>
    <row r="23" spans="1:16">
      <c r="B23" s="447"/>
      <c r="C23" s="448"/>
      <c r="D23" s="448"/>
      <c r="E23" s="448"/>
      <c r="F23" s="448"/>
      <c r="G23" s="448"/>
      <c r="H23" s="448"/>
      <c r="I23" s="448"/>
      <c r="J23" s="448"/>
      <c r="K23" s="448"/>
      <c r="L23" s="448"/>
      <c r="M23" s="448"/>
      <c r="N23" s="448"/>
      <c r="O23" s="448"/>
      <c r="P23" s="449"/>
    </row>
    <row r="24" spans="1:16">
      <c r="B24" s="447"/>
      <c r="C24" s="448"/>
      <c r="D24" s="448"/>
      <c r="E24" s="448"/>
      <c r="F24" s="448"/>
      <c r="G24" s="448"/>
      <c r="H24" s="448"/>
      <c r="I24" s="448"/>
      <c r="J24" s="448"/>
      <c r="K24" s="448"/>
      <c r="L24" s="448"/>
      <c r="M24" s="448"/>
      <c r="N24" s="448"/>
      <c r="O24" s="448"/>
      <c r="P24" s="449"/>
    </row>
    <row r="25" spans="1:16">
      <c r="B25" s="447"/>
      <c r="C25" s="448"/>
      <c r="D25" s="448"/>
      <c r="E25" s="448"/>
      <c r="F25" s="448"/>
      <c r="G25" s="448"/>
      <c r="H25" s="448"/>
      <c r="I25" s="448"/>
      <c r="J25" s="448"/>
      <c r="K25" s="448"/>
      <c r="L25" s="448"/>
      <c r="M25" s="448"/>
      <c r="N25" s="448"/>
      <c r="O25" s="448"/>
      <c r="P25" s="449"/>
    </row>
    <row r="26" spans="1:16">
      <c r="B26" s="447"/>
      <c r="C26" s="448"/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9"/>
    </row>
    <row r="27" spans="1:16">
      <c r="B27" s="447"/>
      <c r="C27" s="448"/>
      <c r="D27" s="448"/>
      <c r="E27" s="448"/>
      <c r="F27" s="448"/>
      <c r="G27" s="448"/>
      <c r="H27" s="448"/>
      <c r="I27" s="448"/>
      <c r="J27" s="448"/>
      <c r="K27" s="448"/>
      <c r="L27" s="448"/>
      <c r="M27" s="448"/>
      <c r="N27" s="448"/>
      <c r="O27" s="448"/>
      <c r="P27" s="449"/>
    </row>
    <row r="28" spans="1:16">
      <c r="B28" s="447"/>
      <c r="C28" s="448"/>
      <c r="D28" s="448"/>
      <c r="E28" s="448"/>
      <c r="F28" s="448"/>
      <c r="G28" s="448"/>
      <c r="H28" s="448"/>
      <c r="I28" s="448"/>
      <c r="J28" s="448"/>
      <c r="K28" s="448"/>
      <c r="L28" s="448"/>
      <c r="M28" s="448"/>
      <c r="N28" s="448"/>
      <c r="O28" s="448"/>
      <c r="P28" s="449"/>
    </row>
    <row r="29" spans="1:16">
      <c r="B29" s="447"/>
      <c r="C29" s="448"/>
      <c r="D29" s="448"/>
      <c r="E29" s="448"/>
      <c r="F29" s="448"/>
      <c r="G29" s="448"/>
      <c r="H29" s="448"/>
      <c r="I29" s="448"/>
      <c r="J29" s="448"/>
      <c r="K29" s="448"/>
      <c r="L29" s="448"/>
      <c r="M29" s="448"/>
      <c r="N29" s="448"/>
      <c r="O29" s="448"/>
      <c r="P29" s="449"/>
    </row>
    <row r="30" spans="1:16">
      <c r="B30" s="447"/>
      <c r="C30" s="448"/>
      <c r="D30" s="448"/>
      <c r="E30" s="448"/>
      <c r="F30" s="448"/>
      <c r="G30" s="448"/>
      <c r="H30" s="448"/>
      <c r="I30" s="448"/>
      <c r="J30" s="448"/>
      <c r="K30" s="448"/>
      <c r="L30" s="448"/>
      <c r="M30" s="448"/>
      <c r="N30" s="448"/>
      <c r="O30" s="448"/>
      <c r="P30" s="449"/>
    </row>
    <row r="31" spans="1:16">
      <c r="B31" s="447"/>
      <c r="C31" s="448"/>
      <c r="D31" s="448"/>
      <c r="E31" s="448"/>
      <c r="F31" s="448"/>
      <c r="G31" s="448"/>
      <c r="H31" s="448"/>
      <c r="I31" s="448"/>
      <c r="J31" s="448"/>
      <c r="K31" s="448"/>
      <c r="L31" s="448"/>
      <c r="M31" s="448"/>
      <c r="N31" s="448"/>
      <c r="O31" s="448"/>
      <c r="P31" s="449"/>
    </row>
    <row r="32" spans="1:16" ht="15" thickBot="1">
      <c r="B32" s="450"/>
      <c r="C32" s="451"/>
      <c r="D32" s="451"/>
      <c r="E32" s="451"/>
      <c r="F32" s="451"/>
      <c r="G32" s="451"/>
      <c r="H32" s="451"/>
      <c r="I32" s="451"/>
      <c r="J32" s="451"/>
      <c r="K32" s="451"/>
      <c r="L32" s="451"/>
      <c r="M32" s="451"/>
      <c r="N32" s="451"/>
      <c r="O32" s="451"/>
      <c r="P32" s="452"/>
    </row>
  </sheetData>
  <mergeCells count="1">
    <mergeCell ref="B1:J1"/>
  </mergeCells>
  <pageMargins left="0.75" right="0.75" top="1" bottom="1" header="0.5" footer="0.5"/>
  <pageSetup paperSize="8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S160"/>
  <sheetViews>
    <sheetView showZeros="0" view="pageBreakPreview" topLeftCell="C31" zoomScale="60" zoomScaleNormal="36" workbookViewId="0">
      <selection activeCell="H13" sqref="H13:I14"/>
    </sheetView>
  </sheetViews>
  <sheetFormatPr defaultColWidth="9.109375" defaultRowHeight="13.2"/>
  <cols>
    <col min="1" max="1" width="8.33203125" style="413" customWidth="1"/>
    <col min="2" max="2" width="42.33203125" style="413" customWidth="1"/>
    <col min="3" max="3" width="34.6640625" style="413" customWidth="1"/>
    <col min="4" max="4" width="17.5546875" style="413" customWidth="1"/>
    <col min="5" max="5" width="17.33203125" style="413" customWidth="1"/>
    <col min="6" max="6" width="37.33203125" style="413" bestFit="1" customWidth="1"/>
    <col min="7" max="7" width="45.109375" style="413" bestFit="1" customWidth="1"/>
    <col min="8" max="8" width="34.44140625" style="413" customWidth="1"/>
    <col min="9" max="9" width="28.33203125" style="413" customWidth="1"/>
    <col min="10" max="10" width="18.88671875" style="413" customWidth="1"/>
    <col min="11" max="11" width="15.109375" style="413" customWidth="1"/>
    <col min="12" max="12" width="13" style="413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22" style="179" bestFit="1" customWidth="1"/>
    <col min="19" max="19" width="17" style="179" bestFit="1" customWidth="1"/>
    <col min="20" max="20" width="29.109375" style="179" bestFit="1" customWidth="1"/>
    <col min="21" max="21" width="30.109375" style="179" bestFit="1" customWidth="1"/>
    <col min="22" max="22" width="19.44140625" style="179" customWidth="1"/>
    <col min="23" max="23" width="15.109375" style="413" customWidth="1"/>
    <col min="24" max="24" width="6" style="413" customWidth="1"/>
    <col min="25" max="27" width="15.109375" style="179" customWidth="1"/>
    <col min="28" max="28" width="34.88671875" style="179" bestFit="1" customWidth="1"/>
    <col min="29" max="29" width="20.5546875" style="179" bestFit="1" customWidth="1"/>
    <col min="30" max="30" width="15.109375" style="179" customWidth="1"/>
    <col min="31" max="31" width="15.10937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413" customWidth="1"/>
    <col min="38" max="38" width="19.109375" style="413" bestFit="1" customWidth="1"/>
    <col min="39" max="39" width="14.44140625" style="413" bestFit="1" customWidth="1"/>
    <col min="40" max="40" width="3" style="413" customWidth="1"/>
    <col min="41" max="42" width="9.109375" style="413"/>
    <col min="43" max="43" width="23" style="413" customWidth="1"/>
    <col min="44" max="44" width="12.44140625" style="413" bestFit="1" customWidth="1"/>
    <col min="45" max="175" width="9.109375" style="413"/>
    <col min="176" max="16384" width="9.109375" style="43"/>
  </cols>
  <sheetData>
    <row r="1" spans="1:39" s="3" customFormat="1" ht="58.5" customHeight="1">
      <c r="A1" s="86" t="s">
        <v>389</v>
      </c>
      <c r="B1" s="2"/>
      <c r="C1" s="2"/>
      <c r="D1" s="2"/>
      <c r="E1" s="2"/>
      <c r="F1" s="2"/>
      <c r="G1" s="2"/>
      <c r="H1" s="2"/>
      <c r="I1" s="2"/>
      <c r="J1" s="2"/>
      <c r="K1" s="2"/>
      <c r="M1" s="86"/>
      <c r="N1" s="2"/>
      <c r="O1" s="86"/>
      <c r="P1" s="86" t="s">
        <v>407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408</v>
      </c>
      <c r="D8" s="501"/>
      <c r="E8" s="502"/>
      <c r="F8" s="84"/>
      <c r="G8" s="13"/>
      <c r="H8" s="503" t="str">
        <f>"REVISED WEF-"&amp;$P$1</f>
        <v>REVISED WEF-01.04.2021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409" t="s">
        <v>4</v>
      </c>
      <c r="C9" s="409" t="s">
        <v>5</v>
      </c>
      <c r="D9" s="496" t="s">
        <v>6</v>
      </c>
      <c r="E9" s="497"/>
      <c r="F9" s="12"/>
      <c r="G9" s="18"/>
      <c r="H9" s="409" t="s">
        <v>5</v>
      </c>
      <c r="I9" s="409" t="s">
        <v>6</v>
      </c>
      <c r="J9" s="12"/>
      <c r="K9" s="409" t="s">
        <v>7</v>
      </c>
      <c r="L9" s="12"/>
      <c r="M9" s="14"/>
      <c r="N9" s="18"/>
      <c r="O9" s="498" t="s">
        <v>8</v>
      </c>
      <c r="P9" s="498"/>
      <c r="Q9" s="498"/>
      <c r="R9" s="301">
        <v>44287</v>
      </c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410">
        <v>61.85</v>
      </c>
      <c r="D10" s="459">
        <f>+C10-1</f>
        <v>60.85</v>
      </c>
      <c r="E10" s="461"/>
      <c r="F10" s="85"/>
      <c r="G10" s="24"/>
      <c r="H10" s="410">
        <v>71.650000000000006</v>
      </c>
      <c r="I10" s="410">
        <f>+H10-1</f>
        <v>70.650000000000006</v>
      </c>
      <c r="J10" s="25"/>
      <c r="K10" s="410">
        <f t="shared" ref="K10:K15" si="0">H10-C10</f>
        <v>9.8000000000000043</v>
      </c>
      <c r="L10" s="197"/>
      <c r="M10" s="35"/>
      <c r="N10" s="29"/>
      <c r="O10" s="416" t="s">
        <v>10</v>
      </c>
      <c r="P10" s="416" t="s">
        <v>11</v>
      </c>
      <c r="Q10" s="416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410">
        <v>60.85</v>
      </c>
      <c r="D11" s="459">
        <f>+C11-1</f>
        <v>59.85</v>
      </c>
      <c r="E11" s="461"/>
      <c r="F11" s="85"/>
      <c r="G11" s="24"/>
      <c r="H11" s="410">
        <v>70.650000000000006</v>
      </c>
      <c r="I11" s="410">
        <f>+H11-1</f>
        <v>69.650000000000006</v>
      </c>
      <c r="J11" s="25"/>
      <c r="K11" s="410">
        <f t="shared" si="0"/>
        <v>9.8000000000000043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410">
        <v>60.35</v>
      </c>
      <c r="D12" s="459">
        <f>+C12-1</f>
        <v>59.35</v>
      </c>
      <c r="E12" s="461"/>
      <c r="F12" s="85"/>
      <c r="G12" s="24"/>
      <c r="H12" s="410">
        <v>70.150000000000006</v>
      </c>
      <c r="I12" s="410">
        <f>+H12-1</f>
        <v>69.150000000000006</v>
      </c>
      <c r="J12" s="25"/>
      <c r="K12" s="410">
        <f t="shared" si="0"/>
        <v>9.8000000000000043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26.62</v>
      </c>
      <c r="D13" s="460"/>
      <c r="E13" s="461"/>
      <c r="F13" s="203"/>
      <c r="G13" s="204"/>
      <c r="H13" s="459">
        <v>32.130000000000003</v>
      </c>
      <c r="I13" s="461"/>
      <c r="J13" s="25"/>
      <c r="K13" s="410">
        <f t="shared" si="0"/>
        <v>5.5100000000000016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24.87</v>
      </c>
      <c r="D14" s="460"/>
      <c r="E14" s="461"/>
      <c r="F14" s="203"/>
      <c r="G14" s="204"/>
      <c r="H14" s="459">
        <v>28.48</v>
      </c>
      <c r="I14" s="461"/>
      <c r="J14" s="25"/>
      <c r="K14" s="410">
        <f t="shared" si="0"/>
        <v>3.6099999999999994</v>
      </c>
      <c r="L14" s="195"/>
      <c r="M14" s="196"/>
      <c r="N14" s="196"/>
      <c r="O14" s="411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66.78</v>
      </c>
      <c r="D15" s="460"/>
      <c r="E15" s="461"/>
      <c r="F15" s="203"/>
      <c r="G15" s="204"/>
      <c r="H15" s="459">
        <v>76.58</v>
      </c>
      <c r="I15" s="461"/>
      <c r="J15" s="25"/>
      <c r="K15" s="410">
        <f t="shared" si="0"/>
        <v>9.7999999999999972</v>
      </c>
      <c r="L15" s="195"/>
      <c r="M15" s="196"/>
      <c r="N15" s="196"/>
      <c r="O15" s="411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72.5</v>
      </c>
      <c r="D16" s="460"/>
      <c r="E16" s="461"/>
      <c r="F16" s="203"/>
      <c r="G16" s="204"/>
      <c r="H16" s="459">
        <f>C16+K16</f>
        <v>78.5</v>
      </c>
      <c r="I16" s="461"/>
      <c r="J16" s="25"/>
      <c r="K16" s="410">
        <v>6</v>
      </c>
      <c r="L16" s="195"/>
      <c r="M16" s="196"/>
      <c r="N16" s="196"/>
      <c r="O16" s="411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419"/>
      <c r="X16" s="419"/>
      <c r="Y16" s="419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419"/>
    </row>
    <row r="17" spans="1:41" s="20" customFormat="1" ht="27.6">
      <c r="B17" s="22" t="s">
        <v>89</v>
      </c>
      <c r="C17" s="459">
        <v>15.54</v>
      </c>
      <c r="D17" s="460"/>
      <c r="E17" s="461"/>
      <c r="G17" s="202"/>
      <c r="H17" s="459">
        <f>+C17+K17</f>
        <v>15.54</v>
      </c>
      <c r="I17" s="461"/>
      <c r="J17" s="25"/>
      <c r="K17" s="410"/>
      <c r="L17" s="195"/>
      <c r="M17" s="196"/>
      <c r="N17" s="196"/>
      <c r="O17" s="234" t="s">
        <v>93</v>
      </c>
      <c r="P17" s="418">
        <v>0.42381000000000002</v>
      </c>
      <c r="Q17" s="418">
        <f>P17+R17</f>
        <v>0.42381000000000002</v>
      </c>
      <c r="R17" s="376"/>
      <c r="S17" s="419" t="s">
        <v>286</v>
      </c>
      <c r="T17" s="302" t="s">
        <v>287</v>
      </c>
      <c r="U17" s="393">
        <v>42.601999999999997</v>
      </c>
      <c r="V17" s="419">
        <f>U17/100</f>
        <v>0.42601999999999995</v>
      </c>
      <c r="W17" s="419"/>
      <c r="X17" s="419"/>
      <c r="Y17" s="419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419"/>
    </row>
    <row r="18" spans="1:41" s="20" customFormat="1" ht="27.6">
      <c r="B18" s="22" t="s">
        <v>110</v>
      </c>
      <c r="C18" s="459">
        <v>15.74</v>
      </c>
      <c r="D18" s="460"/>
      <c r="E18" s="461"/>
      <c r="F18" s="85"/>
      <c r="G18" s="24"/>
      <c r="H18" s="459">
        <f>C18+K18</f>
        <v>15.74</v>
      </c>
      <c r="I18" s="461"/>
      <c r="J18" s="25"/>
      <c r="K18" s="410"/>
      <c r="L18" s="26"/>
      <c r="M18" s="109"/>
      <c r="N18" s="109"/>
      <c r="O18" s="234" t="s">
        <v>220</v>
      </c>
      <c r="P18" s="146">
        <v>0.75900329000000011</v>
      </c>
      <c r="Q18" s="418">
        <f>P18+R18</f>
        <v>0.75900329000000011</v>
      </c>
      <c r="R18" s="376"/>
      <c r="S18" s="419" t="s">
        <v>286</v>
      </c>
      <c r="T18" s="302" t="s">
        <v>392</v>
      </c>
      <c r="U18" s="393">
        <v>42.161000000000001</v>
      </c>
      <c r="V18" s="419">
        <f>U18/100</f>
        <v>0.42161000000000004</v>
      </c>
      <c r="W18" s="419">
        <f>(V17+V18)/2</f>
        <v>0.423815</v>
      </c>
      <c r="X18" s="419"/>
      <c r="Y18" s="394">
        <f>W18-Q17</f>
        <v>4.9999999999772449E-6</v>
      </c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419"/>
    </row>
    <row r="19" spans="1:41" s="20" customFormat="1" ht="27.6">
      <c r="B19" s="22" t="s">
        <v>68</v>
      </c>
      <c r="C19" s="459">
        <v>1.1299999999999999</v>
      </c>
      <c r="D19" s="460"/>
      <c r="E19" s="461"/>
      <c r="F19" s="85"/>
      <c r="G19" s="24"/>
      <c r="H19" s="459">
        <f>+C19+K19</f>
        <v>1.1299999999999999</v>
      </c>
      <c r="I19" s="461"/>
      <c r="J19" s="25"/>
      <c r="K19" s="410"/>
      <c r="L19" s="26"/>
      <c r="M19" s="109"/>
      <c r="N19" s="126"/>
      <c r="O19" s="235" t="s">
        <v>260</v>
      </c>
      <c r="P19" s="231">
        <v>3.665</v>
      </c>
      <c r="Q19" s="418">
        <f>P19+R19</f>
        <v>3.665</v>
      </c>
      <c r="R19" s="376"/>
      <c r="S19" s="419" t="s">
        <v>286</v>
      </c>
      <c r="T19" s="302" t="s">
        <v>391</v>
      </c>
      <c r="U19" s="395">
        <v>75.910503000000006</v>
      </c>
      <c r="V19" s="419">
        <f>U19/100</f>
        <v>0.75910503000000007</v>
      </c>
      <c r="W19" s="105"/>
      <c r="X19" s="109"/>
      <c r="Y19" s="394">
        <f>V19-Q18</f>
        <v>1.0173999999996131E-4</v>
      </c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419"/>
    </row>
    <row r="20" spans="1:41" s="20" customFormat="1" ht="27.6">
      <c r="B20" s="22" t="s">
        <v>69</v>
      </c>
      <c r="C20" s="459">
        <v>0.39</v>
      </c>
      <c r="D20" s="460"/>
      <c r="E20" s="461"/>
      <c r="F20" s="85"/>
      <c r="G20" s="24"/>
      <c r="H20" s="459">
        <f>+C20+K20</f>
        <v>0.4</v>
      </c>
      <c r="I20" s="461"/>
      <c r="J20" s="25"/>
      <c r="K20" s="92">
        <v>0.01</v>
      </c>
      <c r="L20" s="26"/>
      <c r="M20" s="109"/>
      <c r="N20" s="126"/>
      <c r="O20" s="236" t="s">
        <v>261</v>
      </c>
      <c r="P20" s="231">
        <v>2.331</v>
      </c>
      <c r="Q20" s="418">
        <f>P20+R20</f>
        <v>2.331</v>
      </c>
      <c r="R20" s="376"/>
      <c r="S20" s="419" t="s">
        <v>286</v>
      </c>
      <c r="T20" s="302" t="s">
        <v>391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419"/>
    </row>
    <row r="21" spans="1:41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13.77</v>
      </c>
      <c r="Q21" s="231">
        <f>P21+R21</f>
        <v>13.77</v>
      </c>
      <c r="R21" s="377">
        <v>0</v>
      </c>
      <c r="S21" s="419" t="s">
        <v>286</v>
      </c>
      <c r="T21" s="302" t="s">
        <v>390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419"/>
    </row>
    <row r="22" spans="1:41" s="20" customFormat="1" ht="27.6">
      <c r="B22" s="22" t="s">
        <v>243</v>
      </c>
      <c r="C22" s="459">
        <v>117.77</v>
      </c>
      <c r="D22" s="460"/>
      <c r="E22" s="461"/>
      <c r="F22" s="85"/>
      <c r="G22" s="24"/>
      <c r="H22" s="459">
        <f>C22+K22</f>
        <v>123.77</v>
      </c>
      <c r="I22" s="461"/>
      <c r="J22" s="25"/>
      <c r="K22" s="410">
        <v>6</v>
      </c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396">
        <v>3.6124413408000007</v>
      </c>
      <c r="V22" s="105">
        <f>U22+U23</f>
        <v>7.3327233408000012</v>
      </c>
      <c r="W22" s="419">
        <f>V22/2</f>
        <v>3.6663616704000006</v>
      </c>
      <c r="X22" s="109"/>
      <c r="Y22" s="394">
        <f>W22-Q19</f>
        <v>1.3616704000005697E-3</v>
      </c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419"/>
    </row>
    <row r="23" spans="1:41" s="20" customFormat="1" ht="27.6">
      <c r="B23" s="194" t="s">
        <v>232</v>
      </c>
      <c r="C23" s="459">
        <v>84.31</v>
      </c>
      <c r="D23" s="460"/>
      <c r="E23" s="461"/>
      <c r="F23" s="85"/>
      <c r="G23" s="24"/>
      <c r="H23" s="459">
        <f>C23+K23</f>
        <v>90.31</v>
      </c>
      <c r="I23" s="461"/>
      <c r="J23" s="180"/>
      <c r="K23" s="410">
        <v>6</v>
      </c>
      <c r="L23" s="26"/>
      <c r="M23" s="109"/>
      <c r="N23" s="126"/>
      <c r="O23" s="124"/>
      <c r="P23" s="420">
        <v>13.44</v>
      </c>
      <c r="Q23" s="420">
        <v>13.77</v>
      </c>
      <c r="R23" s="111"/>
      <c r="S23" s="109"/>
      <c r="T23" s="109"/>
      <c r="U23" s="396">
        <v>3.7202820000000001</v>
      </c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419"/>
    </row>
    <row r="24" spans="1:41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410" t="s">
        <v>122</v>
      </c>
      <c r="I24" s="410" t="s">
        <v>109</v>
      </c>
      <c r="J24" s="410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419">
        <v>2.33</v>
      </c>
      <c r="X24" s="109"/>
      <c r="Y24" s="394">
        <f>W24-Q20</f>
        <v>-9.9999999999988987E-4</v>
      </c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419"/>
    </row>
    <row r="25" spans="1:41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41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41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41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1" s="16" customFormat="1" ht="56.25" customHeight="1">
      <c r="A29" s="11"/>
      <c r="B29" s="12"/>
      <c r="C29" s="495" t="str">
        <f>C8</f>
        <v>Existing WEF-  01.01.2021</v>
      </c>
      <c r="D29" s="495"/>
      <c r="E29" s="495"/>
      <c r="F29" s="84"/>
      <c r="G29" s="13"/>
      <c r="H29" s="495" t="str">
        <f>"REVISED WEF-"&amp;$P$1</f>
        <v>REVISED WEF-01.04.2021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41" s="16" customFormat="1" ht="100.5" customHeight="1">
      <c r="A30" s="11"/>
      <c r="B30" s="409" t="s">
        <v>4</v>
      </c>
      <c r="C30" s="409" t="s">
        <v>5</v>
      </c>
      <c r="D30" s="496" t="s">
        <v>6</v>
      </c>
      <c r="E30" s="497"/>
      <c r="F30" s="12"/>
      <c r="G30" s="18"/>
      <c r="H30" s="409" t="s">
        <v>5</v>
      </c>
      <c r="I30" s="409" t="s">
        <v>6</v>
      </c>
      <c r="J30" s="12"/>
      <c r="K30" s="409" t="s">
        <v>7</v>
      </c>
      <c r="L30" s="12"/>
      <c r="M30" s="155"/>
      <c r="N30" s="96"/>
      <c r="O30" s="498" t="s">
        <v>8</v>
      </c>
      <c r="P30" s="498"/>
      <c r="Q30" s="498"/>
      <c r="R30" s="75"/>
      <c r="S30" s="308"/>
      <c r="T30" s="308"/>
      <c r="U30" s="112"/>
      <c r="V30" s="112"/>
      <c r="W30" s="309"/>
      <c r="X30" s="309"/>
      <c r="Y30" s="310"/>
      <c r="Z30" s="311"/>
      <c r="AA30" s="311"/>
      <c r="AB30" s="311"/>
      <c r="AC30" s="310"/>
      <c r="AD30" s="310"/>
      <c r="AE30" s="310"/>
      <c r="AF30" s="310"/>
      <c r="AG30" s="491" t="s">
        <v>296</v>
      </c>
      <c r="AH30" s="491"/>
      <c r="AI30" s="491"/>
      <c r="AJ30" s="491"/>
      <c r="AK30" s="328"/>
      <c r="AL30" s="491" t="s">
        <v>296</v>
      </c>
      <c r="AM30" s="491"/>
      <c r="AN30" s="491"/>
      <c r="AO30" s="491"/>
    </row>
    <row r="31" spans="1:41" s="20" customFormat="1" ht="63">
      <c r="B31" s="194" t="s">
        <v>9</v>
      </c>
      <c r="C31" s="410">
        <v>61.85</v>
      </c>
      <c r="D31" s="459">
        <f>+C31-1</f>
        <v>60.85</v>
      </c>
      <c r="E31" s="461"/>
      <c r="F31" s="85"/>
      <c r="G31" s="24"/>
      <c r="H31" s="92">
        <f>+H10*$H$25</f>
        <v>71.650000000000006</v>
      </c>
      <c r="I31" s="410">
        <f>+H31-1</f>
        <v>70.650000000000006</v>
      </c>
      <c r="J31" s="25"/>
      <c r="K31" s="410">
        <f t="shared" ref="K31:K36" si="1">H31-C31</f>
        <v>9.8000000000000043</v>
      </c>
      <c r="L31" s="26"/>
      <c r="M31" s="156"/>
      <c r="N31" s="93"/>
      <c r="O31" s="416" t="s">
        <v>10</v>
      </c>
      <c r="P31" s="416" t="s">
        <v>11</v>
      </c>
      <c r="Q31" s="416" t="s">
        <v>12</v>
      </c>
      <c r="R31" s="76"/>
      <c r="S31" s="312"/>
      <c r="T31" s="312"/>
      <c r="U31" s="112"/>
      <c r="V31" s="112"/>
      <c r="W31" s="313"/>
      <c r="X31" s="314"/>
      <c r="Y31" s="113"/>
      <c r="Z31" s="112"/>
      <c r="AA31" s="112"/>
      <c r="AB31" s="112"/>
      <c r="AC31" s="113"/>
      <c r="AD31" s="113"/>
      <c r="AE31" s="113"/>
      <c r="AF31" s="113"/>
      <c r="AG31" s="492" t="s">
        <v>88</v>
      </c>
      <c r="AH31" s="492"/>
      <c r="AI31" s="417" t="s">
        <v>33</v>
      </c>
      <c r="AJ31" s="417" t="s">
        <v>36</v>
      </c>
      <c r="AK31" s="328"/>
      <c r="AL31" s="328" t="s">
        <v>297</v>
      </c>
      <c r="AM31" s="99"/>
    </row>
    <row r="32" spans="1:41" s="20" customFormat="1" ht="27.6">
      <c r="B32" s="194" t="s">
        <v>13</v>
      </c>
      <c r="C32" s="410">
        <v>60.85</v>
      </c>
      <c r="D32" s="459">
        <f>+C32-1</f>
        <v>59.85</v>
      </c>
      <c r="E32" s="461"/>
      <c r="F32" s="85"/>
      <c r="G32" s="24"/>
      <c r="H32" s="92">
        <f>+H11*$H$25</f>
        <v>70.650000000000006</v>
      </c>
      <c r="I32" s="410">
        <f>+H32-1</f>
        <v>69.650000000000006</v>
      </c>
      <c r="J32" s="25"/>
      <c r="K32" s="410">
        <f t="shared" si="1"/>
        <v>9.8000000000000043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315"/>
      <c r="T32" s="315"/>
      <c r="U32" s="112"/>
      <c r="V32" s="112"/>
      <c r="W32" s="313"/>
      <c r="X32" s="316"/>
      <c r="Y32" s="113"/>
      <c r="Z32" s="112"/>
      <c r="AA32" s="112"/>
      <c r="AB32" s="112"/>
      <c r="AC32" s="113"/>
      <c r="AD32" s="113"/>
      <c r="AE32" s="113"/>
      <c r="AF32" s="113"/>
      <c r="AG32" s="493" t="s">
        <v>298</v>
      </c>
      <c r="AH32" s="493"/>
      <c r="AI32" s="330">
        <v>1</v>
      </c>
      <c r="AJ32" s="331">
        <v>1.0612999999999999</v>
      </c>
      <c r="AK32" s="328"/>
      <c r="AL32" s="328">
        <v>6.13E-2</v>
      </c>
      <c r="AM32" s="99"/>
    </row>
    <row r="33" spans="1:175" s="20" customFormat="1" ht="27.6">
      <c r="B33" s="194" t="s">
        <v>15</v>
      </c>
      <c r="C33" s="410">
        <v>60.35</v>
      </c>
      <c r="D33" s="459">
        <f>+C33-1</f>
        <v>59.35</v>
      </c>
      <c r="E33" s="461"/>
      <c r="F33" s="85"/>
      <c r="G33" s="24"/>
      <c r="H33" s="92">
        <f>+H12*$H$25</f>
        <v>70.150000000000006</v>
      </c>
      <c r="I33" s="410">
        <f>+H33-1</f>
        <v>69.150000000000006</v>
      </c>
      <c r="J33" s="25"/>
      <c r="K33" s="410">
        <f t="shared" si="1"/>
        <v>9.8000000000000043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315"/>
      <c r="T33" s="315"/>
      <c r="U33" s="112"/>
      <c r="V33" s="112"/>
      <c r="W33" s="313"/>
      <c r="X33" s="316"/>
      <c r="Y33" s="113"/>
      <c r="Z33" s="112"/>
      <c r="AA33" s="112"/>
      <c r="AB33" s="112"/>
      <c r="AC33" s="113"/>
      <c r="AD33" s="113"/>
      <c r="AE33" s="113"/>
      <c r="AF33" s="113"/>
      <c r="AG33" s="493" t="s">
        <v>299</v>
      </c>
      <c r="AH33" s="493"/>
      <c r="AI33" s="330">
        <v>1</v>
      </c>
      <c r="AJ33" s="331">
        <v>1.0612999999999999</v>
      </c>
      <c r="AK33" s="328"/>
      <c r="AL33" s="328">
        <v>6.13E-2</v>
      </c>
      <c r="AM33" s="99"/>
    </row>
    <row r="34" spans="1:175" s="20" customFormat="1" ht="27.6">
      <c r="B34" s="194" t="s">
        <v>19</v>
      </c>
      <c r="C34" s="459">
        <v>26.62</v>
      </c>
      <c r="D34" s="460"/>
      <c r="E34" s="461"/>
      <c r="F34" s="85"/>
      <c r="G34" s="24"/>
      <c r="H34" s="459">
        <f>H13</f>
        <v>32.130000000000003</v>
      </c>
      <c r="I34" s="461"/>
      <c r="J34" s="25"/>
      <c r="K34" s="410">
        <f t="shared" si="1"/>
        <v>5.5100000000000016</v>
      </c>
      <c r="L34" s="26"/>
      <c r="M34" s="419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317"/>
      <c r="T34" s="31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24.87</v>
      </c>
      <c r="D35" s="460"/>
      <c r="E35" s="461"/>
      <c r="F35" s="85"/>
      <c r="G35" s="24"/>
      <c r="H35" s="459">
        <f>H14</f>
        <v>28.48</v>
      </c>
      <c r="I35" s="461"/>
      <c r="J35" s="25"/>
      <c r="K35" s="410">
        <f t="shared" si="1"/>
        <v>3.6099999999999994</v>
      </c>
      <c r="L35" s="26"/>
      <c r="M35" s="419"/>
      <c r="N35" s="93"/>
      <c r="O35" s="411" t="s">
        <v>20</v>
      </c>
      <c r="P35" s="91">
        <v>0.40980000000000005</v>
      </c>
      <c r="Q35" s="91">
        <f t="shared" si="2"/>
        <v>0.40980000000000005</v>
      </c>
      <c r="R35" s="78"/>
      <c r="S35" s="317"/>
      <c r="T35" s="317"/>
      <c r="U35" s="113"/>
      <c r="V35" s="113"/>
      <c r="W35" s="113"/>
      <c r="X35" s="113"/>
      <c r="Y35" s="112"/>
      <c r="Z35" s="113"/>
      <c r="AA35" s="491" t="s">
        <v>296</v>
      </c>
      <c r="AB35" s="491"/>
      <c r="AC35" s="491"/>
      <c r="AD35" s="491"/>
      <c r="AE35" s="327" t="s">
        <v>296</v>
      </c>
      <c r="AF35" s="327"/>
      <c r="AG35" s="327"/>
      <c r="AH35" s="327"/>
      <c r="AI35" s="113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66.78</v>
      </c>
      <c r="D36" s="460"/>
      <c r="E36" s="461"/>
      <c r="F36" s="85"/>
      <c r="G36" s="24"/>
      <c r="H36" s="459">
        <f>H15</f>
        <v>76.58</v>
      </c>
      <c r="I36" s="461"/>
      <c r="J36" s="25"/>
      <c r="K36" s="410">
        <f t="shared" si="1"/>
        <v>9.7999999999999972</v>
      </c>
      <c r="L36" s="26"/>
      <c r="M36" s="419"/>
      <c r="N36" s="93"/>
      <c r="O36" s="411" t="s">
        <v>22</v>
      </c>
      <c r="P36" s="91">
        <v>0.41270000000000001</v>
      </c>
      <c r="Q36" s="91">
        <f t="shared" si="2"/>
        <v>0.41270000000000001</v>
      </c>
      <c r="R36" s="78"/>
      <c r="S36" s="317"/>
      <c r="T36" s="317"/>
      <c r="U36" s="113"/>
      <c r="V36" s="113"/>
      <c r="W36" s="113"/>
      <c r="X36" s="113"/>
      <c r="Y36" s="112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72.5</v>
      </c>
      <c r="D37" s="460"/>
      <c r="E37" s="461"/>
      <c r="F37" s="85"/>
      <c r="G37" s="24"/>
      <c r="H37" s="459">
        <f>+H16*J25</f>
        <v>78.5</v>
      </c>
      <c r="I37" s="461"/>
      <c r="J37" s="25"/>
      <c r="K37" s="410">
        <f>+H37-C37</f>
        <v>6</v>
      </c>
      <c r="L37" s="26"/>
      <c r="M37" s="419"/>
      <c r="N37" s="93"/>
      <c r="O37" s="411" t="s">
        <v>24</v>
      </c>
      <c r="P37" s="91">
        <v>0.61160000000000003</v>
      </c>
      <c r="Q37" s="91">
        <f t="shared" si="2"/>
        <v>0.61160000000000003</v>
      </c>
      <c r="R37" s="78"/>
      <c r="S37" s="111"/>
      <c r="T37" s="111"/>
      <c r="U37" s="113"/>
      <c r="V37" s="111"/>
      <c r="W37" s="111"/>
      <c r="X37" s="111"/>
      <c r="Y37" s="111"/>
      <c r="Z37" s="113"/>
      <c r="AA37" s="318" t="s">
        <v>88</v>
      </c>
      <c r="AB37" s="318" t="s">
        <v>33</v>
      </c>
      <c r="AC37" s="318" t="s">
        <v>36</v>
      </c>
      <c r="AD37" s="319"/>
      <c r="AE37" s="328" t="s">
        <v>297</v>
      </c>
      <c r="AF37" s="114"/>
      <c r="AG37" s="114"/>
      <c r="AH37" s="114"/>
      <c r="AI37" s="113"/>
      <c r="AJ37" s="99"/>
      <c r="AK37" s="99"/>
      <c r="AL37" s="99"/>
      <c r="AM37" s="419"/>
    </row>
    <row r="38" spans="1:175" s="20" customFormat="1" ht="27.6">
      <c r="B38" s="22" t="s">
        <v>89</v>
      </c>
      <c r="C38" s="459">
        <v>15.54</v>
      </c>
      <c r="D38" s="460"/>
      <c r="E38" s="461"/>
      <c r="F38" s="85"/>
      <c r="G38" s="24"/>
      <c r="H38" s="459">
        <f>+C38+K38</f>
        <v>15.54</v>
      </c>
      <c r="I38" s="461"/>
      <c r="J38" s="25"/>
      <c r="K38" s="410">
        <v>0</v>
      </c>
      <c r="L38" s="26"/>
      <c r="M38" s="419"/>
      <c r="N38" s="109"/>
      <c r="O38" s="74" t="s">
        <v>93</v>
      </c>
      <c r="P38" s="134">
        <v>0.39681</v>
      </c>
      <c r="Q38" s="324">
        <f>Q17*Q25</f>
        <v>0.42381000000000002</v>
      </c>
      <c r="R38" s="181" t="s">
        <v>244</v>
      </c>
      <c r="S38" s="111"/>
      <c r="T38" s="111"/>
      <c r="U38" s="113"/>
      <c r="V38" s="111"/>
      <c r="W38" s="111"/>
      <c r="X38" s="111"/>
      <c r="Y38" s="111"/>
      <c r="Z38" s="113"/>
      <c r="AA38" s="320" t="s">
        <v>298</v>
      </c>
      <c r="AB38" s="330">
        <v>1</v>
      </c>
      <c r="AC38" s="326">
        <f>AB38+AE38</f>
        <v>1</v>
      </c>
      <c r="AD38" s="319"/>
      <c r="AE38" s="328">
        <v>0</v>
      </c>
      <c r="AF38" s="114"/>
      <c r="AG38" s="114"/>
      <c r="AH38" s="114"/>
      <c r="AI38" s="113"/>
      <c r="AJ38" s="99"/>
      <c r="AK38" s="99"/>
      <c r="AL38" s="99"/>
      <c r="AM38" s="419"/>
    </row>
    <row r="39" spans="1:175" s="20" customFormat="1" ht="27.6">
      <c r="B39" s="22" t="s">
        <v>110</v>
      </c>
      <c r="C39" s="459">
        <v>15.74</v>
      </c>
      <c r="D39" s="460"/>
      <c r="E39" s="461"/>
      <c r="F39" s="85"/>
      <c r="G39" s="24"/>
      <c r="H39" s="459">
        <f>C39+K39</f>
        <v>15.74</v>
      </c>
      <c r="I39" s="461"/>
      <c r="J39" s="25"/>
      <c r="K39" s="410">
        <v>0</v>
      </c>
      <c r="L39" s="26"/>
      <c r="M39" s="419"/>
      <c r="N39" s="419"/>
      <c r="O39" s="74" t="s">
        <v>220</v>
      </c>
      <c r="P39" s="154">
        <v>0.71500329000000007</v>
      </c>
      <c r="Q39" s="325">
        <f>Q18*Q25</f>
        <v>0.75900329000000011</v>
      </c>
      <c r="R39" s="182" t="s">
        <v>245</v>
      </c>
      <c r="S39" s="314"/>
      <c r="T39" s="314"/>
      <c r="U39" s="314"/>
      <c r="V39" s="314"/>
      <c r="W39" s="314"/>
      <c r="X39" s="314"/>
      <c r="Y39" s="314"/>
      <c r="Z39" s="314"/>
      <c r="AA39" s="320" t="s">
        <v>299</v>
      </c>
      <c r="AB39" s="330">
        <v>1</v>
      </c>
      <c r="AC39" s="326">
        <f>AB39+AE39</f>
        <v>1</v>
      </c>
      <c r="AD39" s="314"/>
      <c r="AE39" s="328">
        <v>0</v>
      </c>
      <c r="AF39" s="114"/>
      <c r="AG39" s="114"/>
      <c r="AH39" s="114"/>
      <c r="AI39" s="113"/>
      <c r="AJ39" s="99"/>
      <c r="AK39" s="99"/>
      <c r="AL39" s="99"/>
      <c r="AM39" s="419"/>
    </row>
    <row r="40" spans="1:175" s="20" customFormat="1" ht="27.6">
      <c r="B40" s="22" t="s">
        <v>68</v>
      </c>
      <c r="C40" s="459">
        <v>1.1299999999999999</v>
      </c>
      <c r="D40" s="460"/>
      <c r="E40" s="461"/>
      <c r="F40" s="85"/>
      <c r="G40" s="24"/>
      <c r="H40" s="459">
        <f>+C40+K40</f>
        <v>1.1299999999999999</v>
      </c>
      <c r="I40" s="461"/>
      <c r="J40" s="25"/>
      <c r="K40" s="410">
        <v>0</v>
      </c>
      <c r="L40" s="26"/>
      <c r="M40" s="109"/>
      <c r="N40" s="119"/>
      <c r="O40" s="109"/>
      <c r="P40" s="109"/>
      <c r="Q40" s="109"/>
      <c r="R40" s="109"/>
      <c r="S40" s="111"/>
      <c r="T40" s="111"/>
      <c r="U40" s="113"/>
      <c r="V40" s="111"/>
      <c r="W40" s="111"/>
      <c r="X40" s="111"/>
      <c r="Y40" s="111"/>
      <c r="Z40" s="113"/>
      <c r="AA40" s="112"/>
      <c r="AB40" s="113" t="s">
        <v>86</v>
      </c>
      <c r="AC40" s="321">
        <f>1+(1*12.36%)+(1+1*12.36%)*2%</f>
        <v>1.146072</v>
      </c>
      <c r="AD40" s="112"/>
      <c r="AE40" s="112"/>
      <c r="AF40" s="114"/>
      <c r="AG40" s="114"/>
      <c r="AH40" s="114"/>
      <c r="AI40" s="113"/>
      <c r="AJ40" s="99"/>
      <c r="AK40" s="99"/>
      <c r="AL40" s="99"/>
      <c r="AM40" s="419"/>
    </row>
    <row r="41" spans="1:175" s="20" customFormat="1" ht="27.6">
      <c r="B41" s="22" t="s">
        <v>69</v>
      </c>
      <c r="C41" s="459">
        <v>0.39</v>
      </c>
      <c r="D41" s="460"/>
      <c r="E41" s="461"/>
      <c r="F41" s="85"/>
      <c r="G41" s="24"/>
      <c r="H41" s="459">
        <f>+C41+K41</f>
        <v>0.4</v>
      </c>
      <c r="I41" s="461"/>
      <c r="J41" s="25"/>
      <c r="K41" s="92">
        <v>0.01</v>
      </c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111"/>
      <c r="T41" s="111"/>
      <c r="U41" s="113"/>
      <c r="V41" s="111"/>
      <c r="W41" s="111"/>
      <c r="X41" s="111"/>
      <c r="Y41" s="111"/>
      <c r="Z41" s="113"/>
      <c r="AA41" s="113"/>
      <c r="AB41" s="322">
        <v>1</v>
      </c>
      <c r="AC41" s="115"/>
      <c r="AD41" s="114"/>
      <c r="AE41" s="114"/>
      <c r="AF41" s="114"/>
      <c r="AG41" s="114"/>
      <c r="AH41" s="114"/>
      <c r="AI41" s="113"/>
      <c r="AJ41" s="99"/>
      <c r="AK41" s="99"/>
      <c r="AL41" s="99"/>
      <c r="AM41" s="419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111"/>
      <c r="T42" s="111"/>
      <c r="U42" s="113"/>
      <c r="V42" s="111"/>
      <c r="W42" s="111"/>
      <c r="X42" s="111"/>
      <c r="Y42" s="111"/>
      <c r="Z42" s="113"/>
      <c r="AA42" s="113"/>
      <c r="AB42" s="322">
        <v>1</v>
      </c>
      <c r="AC42" s="115"/>
      <c r="AD42" s="114"/>
      <c r="AE42" s="114"/>
      <c r="AF42" s="114"/>
      <c r="AG42" s="114"/>
      <c r="AH42" s="114"/>
      <c r="AI42" s="113"/>
      <c r="AJ42" s="99"/>
      <c r="AK42" s="99"/>
      <c r="AL42" s="99"/>
      <c r="AM42" s="419"/>
    </row>
    <row r="43" spans="1:175" s="20" customFormat="1" ht="27.6">
      <c r="B43" s="22" t="s">
        <v>243</v>
      </c>
      <c r="C43" s="459">
        <v>117.77</v>
      </c>
      <c r="D43" s="460"/>
      <c r="E43" s="461"/>
      <c r="F43" s="85"/>
      <c r="G43" s="24"/>
      <c r="H43" s="459">
        <f>H22</f>
        <v>123.77</v>
      </c>
      <c r="I43" s="461"/>
      <c r="J43" s="25"/>
      <c r="K43" s="410">
        <f>+H43-C43</f>
        <v>6</v>
      </c>
      <c r="L43" s="197"/>
      <c r="M43" s="35"/>
      <c r="N43" s="35"/>
      <c r="O43" s="135"/>
      <c r="P43" s="109"/>
      <c r="Q43" s="109"/>
      <c r="R43" s="109"/>
      <c r="S43" s="111"/>
      <c r="T43" s="111"/>
      <c r="U43" s="113"/>
      <c r="V43" s="111"/>
      <c r="W43" s="111"/>
      <c r="X43" s="111"/>
      <c r="Y43" s="111"/>
      <c r="Z43" s="113"/>
      <c r="AA43" s="113"/>
      <c r="AB43" s="322"/>
      <c r="AC43" s="115"/>
      <c r="AD43" s="114"/>
      <c r="AE43" s="114"/>
      <c r="AF43" s="114"/>
      <c r="AG43" s="114"/>
      <c r="AH43" s="114"/>
      <c r="AI43" s="113"/>
      <c r="AJ43" s="99"/>
      <c r="AK43" s="99"/>
      <c r="AL43" s="99"/>
      <c r="AM43" s="419"/>
    </row>
    <row r="44" spans="1:175" ht="79.5" customHeight="1">
      <c r="A44" s="39"/>
      <c r="B44" s="194" t="s">
        <v>232</v>
      </c>
      <c r="C44" s="459">
        <v>84.31</v>
      </c>
      <c r="D44" s="460"/>
      <c r="E44" s="461"/>
      <c r="F44" s="39"/>
      <c r="G44" s="39"/>
      <c r="H44" s="459">
        <f>H23</f>
        <v>90.31</v>
      </c>
      <c r="I44" s="461"/>
      <c r="J44" s="39"/>
      <c r="K44" s="410">
        <f>+H44-C44</f>
        <v>6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01.01.2021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WEF-01.04.2021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33.80000000000001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415" t="s">
        <v>47</v>
      </c>
      <c r="O46" s="415" t="s">
        <v>48</v>
      </c>
      <c r="P46" s="415" t="s">
        <v>49</v>
      </c>
      <c r="Q46" s="415" t="s">
        <v>50</v>
      </c>
      <c r="R46" s="415" t="s">
        <v>69</v>
      </c>
      <c r="S46" s="415" t="s">
        <v>68</v>
      </c>
      <c r="T46" s="415" t="s">
        <v>87</v>
      </c>
      <c r="U46" s="415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415" t="s">
        <v>47</v>
      </c>
      <c r="AB46" s="415" t="s">
        <v>48</v>
      </c>
      <c r="AC46" s="415" t="s">
        <v>49</v>
      </c>
      <c r="AD46" s="415" t="s">
        <v>50</v>
      </c>
      <c r="AE46" s="415" t="s">
        <v>69</v>
      </c>
      <c r="AF46" s="415" t="s">
        <v>68</v>
      </c>
      <c r="AG46" s="415" t="s">
        <v>87</v>
      </c>
      <c r="AH46" s="415" t="s">
        <v>51</v>
      </c>
      <c r="AI46" s="414" t="s">
        <v>52</v>
      </c>
      <c r="AJ46" s="415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412" t="s">
        <v>55</v>
      </c>
      <c r="O47" s="412"/>
      <c r="P47" s="412" t="s">
        <v>55</v>
      </c>
      <c r="Q47" s="412" t="s">
        <v>55</v>
      </c>
      <c r="R47" s="412"/>
      <c r="S47" s="412"/>
      <c r="T47" s="412"/>
      <c r="U47" s="412" t="s">
        <v>55</v>
      </c>
      <c r="V47" s="54" t="s">
        <v>55</v>
      </c>
      <c r="W47" s="412" t="s">
        <v>56</v>
      </c>
      <c r="X47" s="46"/>
      <c r="Y47" s="49" t="s">
        <v>57</v>
      </c>
      <c r="Z47" s="52" t="s">
        <v>58</v>
      </c>
      <c r="AA47" s="412" t="s">
        <v>55</v>
      </c>
      <c r="AB47" s="412"/>
      <c r="AC47" s="412" t="s">
        <v>59</v>
      </c>
      <c r="AD47" s="412" t="s">
        <v>55</v>
      </c>
      <c r="AE47" s="412"/>
      <c r="AF47" s="412"/>
      <c r="AG47" s="412"/>
      <c r="AH47" s="412" t="s">
        <v>55</v>
      </c>
      <c r="AI47" s="54" t="s">
        <v>56</v>
      </c>
      <c r="AJ47" s="412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60.35</v>
      </c>
      <c r="M48" s="61">
        <v>26.62</v>
      </c>
      <c r="N48" s="58">
        <f>+L48*I48</f>
        <v>3.0175000000000001</v>
      </c>
      <c r="O48" s="58">
        <f>+N48*$O$42</f>
        <v>3.0175000000000001</v>
      </c>
      <c r="P48" s="58">
        <f>+M48*J48</f>
        <v>0.5324000000000001</v>
      </c>
      <c r="Q48" s="58">
        <f>+O48-P48</f>
        <v>2.4851000000000001</v>
      </c>
      <c r="R48" s="58"/>
      <c r="S48" s="58"/>
      <c r="T48" s="58"/>
      <c r="U48" s="82">
        <f>+V48-SUM(Q49:T49)</f>
        <v>1.8618190808610553</v>
      </c>
      <c r="V48" s="62">
        <v>4.3469190808610554</v>
      </c>
      <c r="W48" s="58">
        <f>+V48</f>
        <v>4.3469190808610554</v>
      </c>
      <c r="X48" s="63"/>
      <c r="Y48" s="60">
        <f>+$H$33</f>
        <v>70.150000000000006</v>
      </c>
      <c r="Z48" s="61">
        <f>+$H$34</f>
        <v>32.130000000000003</v>
      </c>
      <c r="AA48" s="64">
        <f>+Y48*I48</f>
        <v>3.5075000000000003</v>
      </c>
      <c r="AB48" s="58">
        <f>+AA48*$AB$42</f>
        <v>3.5075000000000003</v>
      </c>
      <c r="AC48" s="64">
        <f>+Z48*J48</f>
        <v>0.64260000000000017</v>
      </c>
      <c r="AD48" s="64">
        <f>+AB48-AC48</f>
        <v>2.8649</v>
      </c>
      <c r="AE48" s="64"/>
      <c r="AF48" s="64"/>
      <c r="AG48" s="64"/>
      <c r="AH48" s="83">
        <f>U48*$AC$38</f>
        <v>1.8618190808610553</v>
      </c>
      <c r="AI48" s="62">
        <f>SUM(AD49:AH49)</f>
        <v>4.7267190808610557</v>
      </c>
      <c r="AJ48" s="58">
        <f>+AI48</f>
        <v>4.7267190808610557</v>
      </c>
      <c r="AK48" s="65"/>
      <c r="AL48" s="66">
        <f>AI48-V48</f>
        <v>0.37980000000000036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2.4851000000000001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1.8618190808610553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2.8649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1.8618190808610553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0.57169226152416475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0.42830773847583531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0.60610752426567049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0.39389247573432945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59.35</v>
      </c>
      <c r="M51" s="61">
        <v>26.62</v>
      </c>
      <c r="N51" s="58">
        <f>+L51*I51</f>
        <v>2.8488000000000002</v>
      </c>
      <c r="O51" s="58">
        <f>+N51*$O$42</f>
        <v>2.8488000000000002</v>
      </c>
      <c r="P51" s="58">
        <f>+M51*J51</f>
        <v>0.39929999999999999</v>
      </c>
      <c r="Q51" s="58">
        <f>+O51-P51</f>
        <v>2.4495000000000005</v>
      </c>
      <c r="R51" s="58"/>
      <c r="S51" s="58"/>
      <c r="T51" s="58">
        <f>$K51*$C$38</f>
        <v>0.51281999999999994</v>
      </c>
      <c r="U51" s="82">
        <f>+V51-SUM(Q54:T54)</f>
        <v>1.1516223096798566</v>
      </c>
      <c r="V51" s="62">
        <v>5.343897309679857</v>
      </c>
      <c r="W51" s="58">
        <f>+V51</f>
        <v>5.343897309679857</v>
      </c>
      <c r="X51" s="63"/>
      <c r="Y51" s="60">
        <f>+$I$33</f>
        <v>69.150000000000006</v>
      </c>
      <c r="Z51" s="61">
        <f>+$H$34</f>
        <v>32.130000000000003</v>
      </c>
      <c r="AA51" s="64">
        <f>+Y51*I51</f>
        <v>3.3192000000000004</v>
      </c>
      <c r="AB51" s="58">
        <f>+AA51*$AB$42</f>
        <v>3.3192000000000004</v>
      </c>
      <c r="AC51" s="64">
        <f>+Z51*J51</f>
        <v>0.48195000000000005</v>
      </c>
      <c r="AD51" s="64">
        <f>+AB51-AC51</f>
        <v>2.8372500000000005</v>
      </c>
      <c r="AE51" s="64"/>
      <c r="AF51" s="64"/>
      <c r="AG51" s="58">
        <f>$K51*$H$38</f>
        <v>0.51281999999999994</v>
      </c>
      <c r="AH51" s="83">
        <f>U51*$AC$38</f>
        <v>1.1516223096798566</v>
      </c>
      <c r="AI51" s="62">
        <f>SUM(AD54:AH54)</f>
        <v>5.7838423096798577</v>
      </c>
      <c r="AJ51" s="58">
        <f>+AI51</f>
        <v>5.7838423096798577</v>
      </c>
      <c r="AK51" s="65"/>
      <c r="AL51" s="66">
        <f>AI51-V51</f>
        <v>0.4399450000000007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72.5</v>
      </c>
      <c r="M52" s="61">
        <v>24.87</v>
      </c>
      <c r="N52" s="58">
        <f>+L52*I52</f>
        <v>0.65249999999999997</v>
      </c>
      <c r="O52" s="58">
        <f>+N52*$O$42</f>
        <v>0.65249999999999997</v>
      </c>
      <c r="P52" s="58">
        <f>+M52*J52</f>
        <v>1.2434999999999969E-2</v>
      </c>
      <c r="Q52" s="58">
        <f>+O52-P52</f>
        <v>0.640065</v>
      </c>
      <c r="R52" s="58"/>
      <c r="S52" s="58"/>
      <c r="T52" s="58">
        <f>$K52*$C$38</f>
        <v>0.13209000000000001</v>
      </c>
      <c r="U52" s="58"/>
      <c r="V52" s="62"/>
      <c r="W52" s="58"/>
      <c r="X52" s="63"/>
      <c r="Y52" s="60">
        <f>+$H$37</f>
        <v>78.5</v>
      </c>
      <c r="Z52" s="61">
        <f>+$H$35</f>
        <v>28.48</v>
      </c>
      <c r="AA52" s="64">
        <f>+Y52*I52</f>
        <v>0.70649999999999991</v>
      </c>
      <c r="AB52" s="58">
        <f>+AA52*$AB$42</f>
        <v>0.70649999999999991</v>
      </c>
      <c r="AC52" s="64">
        <f>+Z52*J52</f>
        <v>1.4239999999999963E-2</v>
      </c>
      <c r="AD52" s="64">
        <f>+AB52-AC52</f>
        <v>0.69225999999999999</v>
      </c>
      <c r="AE52" s="64"/>
      <c r="AF52" s="64"/>
      <c r="AG52" s="58">
        <f>$K52*$H$38</f>
        <v>0.13209000000000001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3.5473650000000001</v>
      </c>
      <c r="R54" s="79">
        <f>SUM(R51:R53)</f>
        <v>0</v>
      </c>
      <c r="S54" s="79">
        <f>SUM(S51:S53)</f>
        <v>0</v>
      </c>
      <c r="T54" s="79">
        <f>SUM(T51:T53)</f>
        <v>0.64490999999999998</v>
      </c>
      <c r="U54" s="79">
        <f>SUM(U51:U53)</f>
        <v>1.1516223096798566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3.9873100000000008</v>
      </c>
      <c r="AE54" s="79">
        <f>SUM(AE51:AE53)</f>
        <v>0</v>
      </c>
      <c r="AF54" s="79">
        <f>SUM(AF51:AF53)</f>
        <v>0</v>
      </c>
      <c r="AG54" s="79">
        <f>SUM(AG51:AG53)</f>
        <v>0.64490999999999998</v>
      </c>
      <c r="AH54" s="79">
        <f>SUM(AH51:AH53)</f>
        <v>1.1516223096798566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0.66381608673025116</v>
      </c>
      <c r="R55" s="67">
        <f>+R54/$V$51</f>
        <v>0</v>
      </c>
      <c r="S55" s="67">
        <f>+S54/$V$51</f>
        <v>0</v>
      </c>
      <c r="T55" s="67">
        <f>+T54/$V$51</f>
        <v>0.12068158548477709</v>
      </c>
      <c r="U55" s="67">
        <f>+U54/$V$51</f>
        <v>0.21550232778497164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0.68938774373686251</v>
      </c>
      <c r="AE55" s="67">
        <f>+AE54/$AI$51</f>
        <v>0</v>
      </c>
      <c r="AF55" s="67">
        <f>+AF54/$AI$51</f>
        <v>0</v>
      </c>
      <c r="AG55" s="67">
        <f>+AG54/$AI$51</f>
        <v>0.1115020025564453</v>
      </c>
      <c r="AH55" s="67">
        <f>+AH54/$AI$51</f>
        <v>0.19911025370669211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59.35</v>
      </c>
      <c r="M56" s="61">
        <v>26.62</v>
      </c>
      <c r="N56" s="58">
        <f>+L56*I56</f>
        <v>2.8488000000000002</v>
      </c>
      <c r="O56" s="58">
        <f>+N56*$O$42</f>
        <v>2.8488000000000002</v>
      </c>
      <c r="P56" s="58">
        <f>+M56*J56</f>
        <v>0.39929999999999999</v>
      </c>
      <c r="Q56" s="58">
        <f>+O56-P56</f>
        <v>2.4495000000000005</v>
      </c>
      <c r="R56" s="58"/>
      <c r="S56" s="58"/>
      <c r="T56" s="58">
        <f>$K56*$C$38</f>
        <v>0.51281999999999994</v>
      </c>
      <c r="U56" s="82">
        <f>+V56-SUM(Q59:T59)</f>
        <v>1.1405227670298554</v>
      </c>
      <c r="V56" s="62">
        <v>5.3327977670298559</v>
      </c>
      <c r="W56" s="58">
        <f>+V56</f>
        <v>5.3327977670298559</v>
      </c>
      <c r="X56" s="63"/>
      <c r="Y56" s="60">
        <f>+$I$33</f>
        <v>69.150000000000006</v>
      </c>
      <c r="Z56" s="61">
        <f>+$H$34</f>
        <v>32.130000000000003</v>
      </c>
      <c r="AA56" s="64">
        <f>+Y56*I56</f>
        <v>3.3192000000000004</v>
      </c>
      <c r="AB56" s="58">
        <f>+AA56*$AB$42</f>
        <v>3.3192000000000004</v>
      </c>
      <c r="AC56" s="64">
        <f>+Z56*J56</f>
        <v>0.48195000000000005</v>
      </c>
      <c r="AD56" s="64">
        <f>+AB56-AC56</f>
        <v>2.8372500000000005</v>
      </c>
      <c r="AE56" s="64"/>
      <c r="AF56" s="64"/>
      <c r="AG56" s="58">
        <f>$K56*$H$38</f>
        <v>0.51281999999999994</v>
      </c>
      <c r="AH56" s="83">
        <f>U56*$AC$38</f>
        <v>1.1405227670298554</v>
      </c>
      <c r="AI56" s="62">
        <f>SUM(AD59:AH59)</f>
        <v>5.7727427670298566</v>
      </c>
      <c r="AJ56" s="58">
        <f>+AI56</f>
        <v>5.7727427670298566</v>
      </c>
      <c r="AK56" s="65"/>
      <c r="AL56" s="66">
        <f>AI56-V56</f>
        <v>0.4399450000000007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72.5</v>
      </c>
      <c r="M57" s="61">
        <v>24.87</v>
      </c>
      <c r="N57" s="58">
        <f>+L57*I57</f>
        <v>0.65249999999999997</v>
      </c>
      <c r="O57" s="58">
        <f>+N57*$O$42</f>
        <v>0.65249999999999997</v>
      </c>
      <c r="P57" s="58">
        <f>+M57*J57</f>
        <v>1.2434999999999969E-2</v>
      </c>
      <c r="Q57" s="58">
        <f>+O57-P57</f>
        <v>0.640065</v>
      </c>
      <c r="R57" s="58"/>
      <c r="S57" s="58"/>
      <c r="T57" s="58">
        <f>$K57*$C$38</f>
        <v>0.13209000000000001</v>
      </c>
      <c r="U57" s="58"/>
      <c r="V57" s="62"/>
      <c r="W57" s="58"/>
      <c r="X57" s="63"/>
      <c r="Y57" s="60">
        <f>+$H$37</f>
        <v>78.5</v>
      </c>
      <c r="Z57" s="61">
        <f>+$H$35</f>
        <v>28.48</v>
      </c>
      <c r="AA57" s="64">
        <f>+Y57*I57</f>
        <v>0.70649999999999991</v>
      </c>
      <c r="AB57" s="58">
        <f>+AA57*$AB$42</f>
        <v>0.70649999999999991</v>
      </c>
      <c r="AC57" s="64">
        <f>+Z57*J57</f>
        <v>1.4239999999999963E-2</v>
      </c>
      <c r="AD57" s="64">
        <f>+AB57-AC57</f>
        <v>0.69225999999999999</v>
      </c>
      <c r="AE57" s="64"/>
      <c r="AF57" s="64"/>
      <c r="AG57" s="58">
        <f>$K57*$H$38</f>
        <v>0.13209000000000001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3.5473650000000001</v>
      </c>
      <c r="R59" s="79">
        <f>SUM(R56:R58)</f>
        <v>0</v>
      </c>
      <c r="S59" s="79">
        <f>SUM(S56:S58)</f>
        <v>0</v>
      </c>
      <c r="T59" s="79">
        <f>SUM(T56:T58)</f>
        <v>0.64490999999999998</v>
      </c>
      <c r="U59" s="79">
        <f>SUM(U56:U58)</f>
        <v>1.1405227670298554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3.9873100000000008</v>
      </c>
      <c r="AE59" s="79">
        <f>SUM(AE56:AE58)</f>
        <v>0</v>
      </c>
      <c r="AF59" s="79">
        <f>SUM(AF56:AF58)</f>
        <v>0</v>
      </c>
      <c r="AG59" s="79">
        <f>SUM(AG56:AG58)</f>
        <v>0.64490999999999998</v>
      </c>
      <c r="AH59" s="79">
        <f>SUM(AH56:AH58)</f>
        <v>1.1405227670298554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0.66519773577983121</v>
      </c>
      <c r="R60" s="67">
        <f>+R59/$V$56</f>
        <v>0</v>
      </c>
      <c r="S60" s="67">
        <f>+S59/$V$56</f>
        <v>0</v>
      </c>
      <c r="T60" s="67">
        <f>+T59/$V$56</f>
        <v>0.12093276890925263</v>
      </c>
      <c r="U60" s="67">
        <f>+U59/$V$56</f>
        <v>0.21386949531091606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0.69071326419963075</v>
      </c>
      <c r="AE60" s="67">
        <f>+AE59/$AI$56</f>
        <v>0</v>
      </c>
      <c r="AF60" s="67">
        <f>+AF59/$AI$56</f>
        <v>0</v>
      </c>
      <c r="AG60" s="67">
        <f>+AG59/$AI$56</f>
        <v>0.11171639306073111</v>
      </c>
      <c r="AH60" s="67">
        <f>+AH59/$AI$56</f>
        <v>0.19757034273963808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59.35</v>
      </c>
      <c r="M61" s="61">
        <v>26.62</v>
      </c>
      <c r="N61" s="58">
        <f>+L61*I61</f>
        <v>2.8488000000000002</v>
      </c>
      <c r="O61" s="58">
        <f>+N61*$O$42</f>
        <v>2.8488000000000002</v>
      </c>
      <c r="P61" s="58">
        <f>+M61*J61</f>
        <v>0.39929999999999999</v>
      </c>
      <c r="Q61" s="58">
        <f>+O61-P61</f>
        <v>2.4495000000000005</v>
      </c>
      <c r="R61" s="58"/>
      <c r="S61" s="58"/>
      <c r="T61" s="58">
        <f>$K61*$C$38</f>
        <v>0.51281999999999994</v>
      </c>
      <c r="U61" s="82">
        <f>+V61-SUM(Q64:T64)</f>
        <v>1.1516223096798566</v>
      </c>
      <c r="V61" s="62">
        <v>5.343897309679857</v>
      </c>
      <c r="W61" s="58">
        <f>+V61</f>
        <v>5.343897309679857</v>
      </c>
      <c r="X61" s="63"/>
      <c r="Y61" s="60">
        <f>+$I$33</f>
        <v>69.150000000000006</v>
      </c>
      <c r="Z61" s="61">
        <f>+$H$34</f>
        <v>32.130000000000003</v>
      </c>
      <c r="AA61" s="64">
        <f>+Y61*I61</f>
        <v>3.3192000000000004</v>
      </c>
      <c r="AB61" s="58">
        <f>+AA61*$AB$42</f>
        <v>3.3192000000000004</v>
      </c>
      <c r="AC61" s="64">
        <f>+Z61*J61</f>
        <v>0.48195000000000005</v>
      </c>
      <c r="AD61" s="64">
        <f>+AB61-AC61</f>
        <v>2.8372500000000005</v>
      </c>
      <c r="AE61" s="64"/>
      <c r="AF61" s="64"/>
      <c r="AG61" s="58">
        <f>$K61*$H$38</f>
        <v>0.51281999999999994</v>
      </c>
      <c r="AH61" s="83">
        <f>U61*$AC$38</f>
        <v>1.1516223096798566</v>
      </c>
      <c r="AI61" s="62">
        <f>SUM(AD64:AH64)</f>
        <v>5.7838423096798577</v>
      </c>
      <c r="AJ61" s="58">
        <f>+AI61</f>
        <v>5.7838423096798577</v>
      </c>
      <c r="AK61" s="65"/>
      <c r="AL61" s="66">
        <f>AI61-V61</f>
        <v>0.4399450000000007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72.5</v>
      </c>
      <c r="M62" s="61">
        <v>24.87</v>
      </c>
      <c r="N62" s="58">
        <f>+L62*I62</f>
        <v>0.65249999999999997</v>
      </c>
      <c r="O62" s="58">
        <f>+N62*$O$42</f>
        <v>0.65249999999999997</v>
      </c>
      <c r="P62" s="58">
        <f>+M62*J62</f>
        <v>1.2434999999999969E-2</v>
      </c>
      <c r="Q62" s="58">
        <f>+O62-P62</f>
        <v>0.640065</v>
      </c>
      <c r="R62" s="58"/>
      <c r="S62" s="58"/>
      <c r="T62" s="58">
        <f>$K62*$C$38</f>
        <v>0.13209000000000001</v>
      </c>
      <c r="U62" s="58"/>
      <c r="V62" s="62"/>
      <c r="W62" s="58"/>
      <c r="X62" s="63"/>
      <c r="Y62" s="60">
        <f>+$H$37</f>
        <v>78.5</v>
      </c>
      <c r="Z62" s="61">
        <f>+$H$35</f>
        <v>28.48</v>
      </c>
      <c r="AA62" s="64">
        <f>+Y62*I62</f>
        <v>0.70649999999999991</v>
      </c>
      <c r="AB62" s="58">
        <f>+AA62*$AB$42</f>
        <v>0.70649999999999991</v>
      </c>
      <c r="AC62" s="64">
        <f>+Z62*J62</f>
        <v>1.4239999999999963E-2</v>
      </c>
      <c r="AD62" s="64">
        <f>+AB62-AC62</f>
        <v>0.69225999999999999</v>
      </c>
      <c r="AE62" s="64"/>
      <c r="AF62" s="64"/>
      <c r="AG62" s="58">
        <f>$K62*$H$38</f>
        <v>0.13209000000000001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3.5473650000000001</v>
      </c>
      <c r="R64" s="79">
        <f>SUM(R61:R63)</f>
        <v>0</v>
      </c>
      <c r="S64" s="79">
        <f>SUM(S61:S63)</f>
        <v>0</v>
      </c>
      <c r="T64" s="79">
        <f>SUM(T61:T63)</f>
        <v>0.64490999999999998</v>
      </c>
      <c r="U64" s="79">
        <f>SUM(U61:U63)</f>
        <v>1.1516223096798566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3.9873100000000008</v>
      </c>
      <c r="AE64" s="79">
        <f>SUM(AE61:AE63)</f>
        <v>0</v>
      </c>
      <c r="AF64" s="79">
        <f>SUM(AF61:AF63)</f>
        <v>0</v>
      </c>
      <c r="AG64" s="79">
        <f>SUM(AG61:AG63)</f>
        <v>0.64490999999999998</v>
      </c>
      <c r="AH64" s="79">
        <f>SUM(AH61:AH63)</f>
        <v>1.1516223096798566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0.66381608673025116</v>
      </c>
      <c r="R65" s="67">
        <f>+R64/$V$61</f>
        <v>0</v>
      </c>
      <c r="S65" s="67">
        <f>+S64/$V$61</f>
        <v>0</v>
      </c>
      <c r="T65" s="67">
        <f>+T64/$V$61</f>
        <v>0.12068158548477709</v>
      </c>
      <c r="U65" s="67">
        <f>+U64/$V$61</f>
        <v>0.21550232778497164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0.68938774373686251</v>
      </c>
      <c r="AE65" s="67">
        <f>+AE64/$AI$61</f>
        <v>0</v>
      </c>
      <c r="AF65" s="67">
        <f>+AF64/$AI$61</f>
        <v>0</v>
      </c>
      <c r="AG65" s="67">
        <f>+AG64/$AI$61</f>
        <v>0.1115020025564453</v>
      </c>
      <c r="AH65" s="67">
        <f>+AH64/$AI$61</f>
        <v>0.19911025370669211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59.35</v>
      </c>
      <c r="M66" s="61">
        <v>26.62</v>
      </c>
      <c r="N66" s="58">
        <f>+L66*I66</f>
        <v>2.8488000000000002</v>
      </c>
      <c r="O66" s="58">
        <f>+N66*$O$42</f>
        <v>2.8488000000000002</v>
      </c>
      <c r="P66" s="58">
        <f>+M66*J66</f>
        <v>0.39929999999999999</v>
      </c>
      <c r="Q66" s="58">
        <f>+O66-P66</f>
        <v>2.4495000000000005</v>
      </c>
      <c r="R66" s="58"/>
      <c r="S66" s="58"/>
      <c r="T66" s="58">
        <f>$K66*$C$38</f>
        <v>0.51281999999999994</v>
      </c>
      <c r="U66" s="82">
        <f>+V66-SUM(Q69:T69)</f>
        <v>1.1405227670298554</v>
      </c>
      <c r="V66" s="62">
        <v>5.3327977670298559</v>
      </c>
      <c r="W66" s="58">
        <f>+V66</f>
        <v>5.3327977670298559</v>
      </c>
      <c r="X66" s="63"/>
      <c r="Y66" s="60">
        <f>+$I$33</f>
        <v>69.150000000000006</v>
      </c>
      <c r="Z66" s="61">
        <f>+$H$34</f>
        <v>32.130000000000003</v>
      </c>
      <c r="AA66" s="64">
        <f>+Y66*I66</f>
        <v>3.3192000000000004</v>
      </c>
      <c r="AB66" s="58">
        <f>+AA66*$AB$42</f>
        <v>3.3192000000000004</v>
      </c>
      <c r="AC66" s="64">
        <f>+Z66*J66</f>
        <v>0.48195000000000005</v>
      </c>
      <c r="AD66" s="64">
        <f>+AB66-AC66</f>
        <v>2.8372500000000005</v>
      </c>
      <c r="AE66" s="64"/>
      <c r="AF66" s="64"/>
      <c r="AG66" s="58">
        <f>$K66*$H$38</f>
        <v>0.51281999999999994</v>
      </c>
      <c r="AH66" s="83">
        <f>U66*$AC$38</f>
        <v>1.1405227670298554</v>
      </c>
      <c r="AI66" s="62">
        <f>SUM(AD69:AH69)</f>
        <v>5.7727427670298566</v>
      </c>
      <c r="AJ66" s="58">
        <f>+AI66</f>
        <v>5.7727427670298566</v>
      </c>
      <c r="AK66" s="65"/>
      <c r="AL66" s="66">
        <f>AI66-V66</f>
        <v>0.4399450000000007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72.5</v>
      </c>
      <c r="M67" s="61">
        <v>24.87</v>
      </c>
      <c r="N67" s="58">
        <f>+L67*I67</f>
        <v>0.65249999999999997</v>
      </c>
      <c r="O67" s="58">
        <f>+N67*$O$42</f>
        <v>0.65249999999999997</v>
      </c>
      <c r="P67" s="58">
        <f>+M67*J67</f>
        <v>1.2434999999999969E-2</v>
      </c>
      <c r="Q67" s="58">
        <f>+O67-P67</f>
        <v>0.640065</v>
      </c>
      <c r="R67" s="58"/>
      <c r="S67" s="58"/>
      <c r="T67" s="58">
        <f>$K67*$C$38</f>
        <v>0.13209000000000001</v>
      </c>
      <c r="U67" s="58"/>
      <c r="V67" s="62"/>
      <c r="W67" s="58"/>
      <c r="X67" s="63"/>
      <c r="Y67" s="60">
        <f>+$H$37</f>
        <v>78.5</v>
      </c>
      <c r="Z67" s="61">
        <f>+$H$35</f>
        <v>28.48</v>
      </c>
      <c r="AA67" s="64">
        <f>+Y67*I67</f>
        <v>0.70649999999999991</v>
      </c>
      <c r="AB67" s="58">
        <f>+AA67*$AB$42</f>
        <v>0.70649999999999991</v>
      </c>
      <c r="AC67" s="64">
        <f>+Z67*J67</f>
        <v>1.4239999999999963E-2</v>
      </c>
      <c r="AD67" s="64">
        <f>+AB67-AC67</f>
        <v>0.69225999999999999</v>
      </c>
      <c r="AE67" s="64"/>
      <c r="AF67" s="64"/>
      <c r="AG67" s="58">
        <f>$K67*$H$38</f>
        <v>0.13209000000000001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3.5473650000000001</v>
      </c>
      <c r="R69" s="79">
        <f>SUM(R66:R68)</f>
        <v>0</v>
      </c>
      <c r="S69" s="79">
        <f>SUM(S66:S68)</f>
        <v>0</v>
      </c>
      <c r="T69" s="79">
        <f>SUM(T66:T68)</f>
        <v>0.64490999999999998</v>
      </c>
      <c r="U69" s="79">
        <f>SUM(U66:U68)</f>
        <v>1.1405227670298554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3.9873100000000008</v>
      </c>
      <c r="AE69" s="79">
        <f>SUM(AE66:AE68)</f>
        <v>0</v>
      </c>
      <c r="AF69" s="79">
        <f>SUM(AF66:AF68)</f>
        <v>0</v>
      </c>
      <c r="AG69" s="79">
        <f>SUM(AG66:AG68)</f>
        <v>0.64490999999999998</v>
      </c>
      <c r="AH69" s="79">
        <f>SUM(AH66:AH68)</f>
        <v>1.1405227670298554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0.66519773577983121</v>
      </c>
      <c r="R70" s="67">
        <f>+R69/$V$66</f>
        <v>0</v>
      </c>
      <c r="S70" s="67">
        <f>+S69/$V$66</f>
        <v>0</v>
      </c>
      <c r="T70" s="67">
        <f>+T69/$V$66</f>
        <v>0.12093276890925263</v>
      </c>
      <c r="U70" s="67">
        <f>+U69/$V$66</f>
        <v>0.21386949531091606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0.69071326419963075</v>
      </c>
      <c r="AE70" s="67">
        <f>+AE69/$AI$66</f>
        <v>0</v>
      </c>
      <c r="AF70" s="67">
        <f>+AF69/$AI$66</f>
        <v>0</v>
      </c>
      <c r="AG70" s="67">
        <f>+AG69/$AI$66</f>
        <v>0.11171639306073111</v>
      </c>
      <c r="AH70" s="67">
        <f>+AH69/$AI$66</f>
        <v>0.19757034273963808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59.35</v>
      </c>
      <c r="M71" s="61">
        <v>26.62</v>
      </c>
      <c r="N71" s="58">
        <f>+L71*I71</f>
        <v>2.8488000000000002</v>
      </c>
      <c r="O71" s="58">
        <f>+N71*$O$42</f>
        <v>2.8488000000000002</v>
      </c>
      <c r="P71" s="58">
        <f>+M71*J71</f>
        <v>0.39929999999999999</v>
      </c>
      <c r="Q71" s="58">
        <f>+O71-P71</f>
        <v>2.4495000000000005</v>
      </c>
      <c r="R71" s="58"/>
      <c r="S71" s="58"/>
      <c r="T71" s="58">
        <f>$K71*$C$38</f>
        <v>0.51281999999999994</v>
      </c>
      <c r="U71" s="82">
        <f>+V71-SUM(Q76:T76)</f>
        <v>1.1109977810829736</v>
      </c>
      <c r="V71" s="62">
        <v>5.5954377810829738</v>
      </c>
      <c r="W71" s="58">
        <f>+V71</f>
        <v>5.5954377810829738</v>
      </c>
      <c r="X71" s="63"/>
      <c r="Y71" s="60">
        <f>+$I$33</f>
        <v>69.150000000000006</v>
      </c>
      <c r="Z71" s="61">
        <f>+$H$34</f>
        <v>32.130000000000003</v>
      </c>
      <c r="AA71" s="64">
        <f>+Y71*I71</f>
        <v>3.3192000000000004</v>
      </c>
      <c r="AB71" s="58">
        <f>+AA71*$AB$42</f>
        <v>3.3192000000000004</v>
      </c>
      <c r="AC71" s="64">
        <f>+Z71*J71</f>
        <v>0.48195000000000005</v>
      </c>
      <c r="AD71" s="64">
        <f>+AB71-AC71</f>
        <v>2.8372500000000005</v>
      </c>
      <c r="AE71" s="64"/>
      <c r="AF71" s="64"/>
      <c r="AG71" s="58">
        <f>$K71*$H$38</f>
        <v>0.51281999999999994</v>
      </c>
      <c r="AH71" s="83">
        <f>U71*$AC$38</f>
        <v>1.1109977810829736</v>
      </c>
      <c r="AI71" s="62">
        <f>SUM(AD76:AH76)</f>
        <v>6.0813727810829743</v>
      </c>
      <c r="AJ71" s="58">
        <f>+AI71</f>
        <v>6.0813727810829743</v>
      </c>
      <c r="AK71" s="65"/>
      <c r="AL71" s="66">
        <f>AI71-V71</f>
        <v>0.48593500000000045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72.5</v>
      </c>
      <c r="M72" s="61">
        <v>24.87</v>
      </c>
      <c r="N72" s="58">
        <f>+L72*I72</f>
        <v>0.65249999999999997</v>
      </c>
      <c r="O72" s="58">
        <f>+N72*$O$42</f>
        <v>0.65249999999999997</v>
      </c>
      <c r="P72" s="58">
        <f>+M72*J72</f>
        <v>1.2434999999999969E-2</v>
      </c>
      <c r="Q72" s="58">
        <f>+O72-P72</f>
        <v>0.640065</v>
      </c>
      <c r="R72" s="58"/>
      <c r="S72" s="58"/>
      <c r="T72" s="58">
        <f>$K72*$C$38</f>
        <v>0.13209000000000001</v>
      </c>
      <c r="U72" s="58"/>
      <c r="V72" s="62">
        <v>5.5954377810829738</v>
      </c>
      <c r="W72" s="58">
        <f>+V72</f>
        <v>5.5954377810829738</v>
      </c>
      <c r="X72" s="63"/>
      <c r="Y72" s="60">
        <f>+$H$37</f>
        <v>78.5</v>
      </c>
      <c r="Z72" s="61">
        <f>+$H$35</f>
        <v>28.48</v>
      </c>
      <c r="AA72" s="64">
        <f>+Y72*I72</f>
        <v>0.70649999999999991</v>
      </c>
      <c r="AB72" s="58">
        <f>+AA72*$AB$42</f>
        <v>0.70649999999999991</v>
      </c>
      <c r="AC72" s="64">
        <f>+Z72*J72</f>
        <v>1.4239999999999963E-2</v>
      </c>
      <c r="AD72" s="64">
        <f>+AB72-AC72</f>
        <v>0.69225999999999999</v>
      </c>
      <c r="AE72" s="64"/>
      <c r="AF72" s="64"/>
      <c r="AG72" s="58">
        <f>$K72*$H$38</f>
        <v>0.13209000000000001</v>
      </c>
      <c r="AH72" s="64"/>
      <c r="AI72" s="62">
        <f>+AI71</f>
        <v>6.0813727810829743</v>
      </c>
      <c r="AJ72" s="58">
        <f>+AI72</f>
        <v>6.0813727810829743</v>
      </c>
      <c r="AK72" s="65"/>
      <c r="AL72" s="66">
        <f>AI72-V72</f>
        <v>0.48593500000000045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60.35</v>
      </c>
      <c r="M73" s="61">
        <v>26.62</v>
      </c>
      <c r="N73" s="58">
        <f>+L73*I73</f>
        <v>0.15087500000000001</v>
      </c>
      <c r="O73" s="58">
        <f>+N73*$O$42</f>
        <v>0.15087500000000001</v>
      </c>
      <c r="P73" s="58">
        <f>+M73*J73</f>
        <v>2.6620000000000001E-2</v>
      </c>
      <c r="Q73" s="58">
        <f>+O73-P73</f>
        <v>0.124255</v>
      </c>
      <c r="R73" s="58"/>
      <c r="S73" s="58"/>
      <c r="T73" s="58"/>
      <c r="U73" s="58"/>
      <c r="V73" s="62"/>
      <c r="W73" s="58"/>
      <c r="X73" s="63"/>
      <c r="Y73" s="60">
        <f>+$H$33</f>
        <v>70.150000000000006</v>
      </c>
      <c r="Z73" s="61">
        <f>+$H$34</f>
        <v>32.130000000000003</v>
      </c>
      <c r="AA73" s="64">
        <f>+Y73*I73</f>
        <v>0.17537500000000003</v>
      </c>
      <c r="AB73" s="58">
        <f>+AA73*$AB$42</f>
        <v>0.17537500000000003</v>
      </c>
      <c r="AC73" s="64">
        <f>+Z73*J73</f>
        <v>3.2130000000000006E-2</v>
      </c>
      <c r="AD73" s="64">
        <f>+AB73-AC73</f>
        <v>0.14324500000000001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0.39681</v>
      </c>
      <c r="O74" s="58">
        <f>+N74*$O$42</f>
        <v>0.39681</v>
      </c>
      <c r="P74" s="58"/>
      <c r="Q74" s="58">
        <f>+O74-P74</f>
        <v>0.39681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0.42381000000000002</v>
      </c>
      <c r="AB74" s="58">
        <f>+AA74*$AB$42</f>
        <v>0.42381000000000002</v>
      </c>
      <c r="AC74" s="58"/>
      <c r="AD74" s="58">
        <f>+AB74-AC74</f>
        <v>0.42381000000000002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3.8395299999999999</v>
      </c>
      <c r="R76" s="79">
        <f>SUM(R71:R75)</f>
        <v>0</v>
      </c>
      <c r="S76" s="79">
        <f>SUM(S71:S75)</f>
        <v>0</v>
      </c>
      <c r="T76" s="79">
        <f>SUM(T71:T75)</f>
        <v>0.64490999999999998</v>
      </c>
      <c r="U76" s="79">
        <f>SUM(U71:U75)</f>
        <v>1.1109977810829736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4.3254650000000003</v>
      </c>
      <c r="AE76" s="79">
        <f>SUM(AE71:AE75)</f>
        <v>0</v>
      </c>
      <c r="AF76" s="79">
        <f>SUM(AF71:AF75)</f>
        <v>0</v>
      </c>
      <c r="AG76" s="79">
        <f>SUM(AG71:AG75)</f>
        <v>0.64490999999999998</v>
      </c>
      <c r="AH76" s="79">
        <f>SUM(AH71:AH75)</f>
        <v>1.1109977810829736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0.71998417486182997</v>
      </c>
      <c r="R77" s="67">
        <f>+R76/$V$66</f>
        <v>0</v>
      </c>
      <c r="S77" s="67">
        <f>+S76/$V$66</f>
        <v>0</v>
      </c>
      <c r="T77" s="67">
        <f>+T76/$V$66</f>
        <v>0.12093276890925263</v>
      </c>
      <c r="U77" s="67">
        <f>+U76/$V$66</f>
        <v>0.20833300447876402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0.74929113846960871</v>
      </c>
      <c r="AE77" s="67">
        <f>+AE76/$AI$66</f>
        <v>0</v>
      </c>
      <c r="AF77" s="67">
        <f>+AF76/$AI$66</f>
        <v>0</v>
      </c>
      <c r="AG77" s="67">
        <f>+AG76/$AI$66</f>
        <v>0.11171639306073111</v>
      </c>
      <c r="AH77" s="67">
        <f>+AH76/$AI$66</f>
        <v>0.192455791972625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59.35</v>
      </c>
      <c r="M78" s="61">
        <v>26.62</v>
      </c>
      <c r="N78" s="58">
        <f>+L78*I78</f>
        <v>0.68845999999999996</v>
      </c>
      <c r="O78" s="58">
        <f>+N78*$O$42</f>
        <v>0.68845999999999996</v>
      </c>
      <c r="P78" s="58">
        <f>+M78*J78</f>
        <v>0.15971999999999997</v>
      </c>
      <c r="Q78" s="58">
        <f>+O78-P78</f>
        <v>0.52873999999999999</v>
      </c>
      <c r="R78" s="58"/>
      <c r="S78" s="58"/>
      <c r="T78" s="58"/>
      <c r="U78" s="82">
        <f>+V78-SUM(Q79:T79)</f>
        <v>0.43859205874015172</v>
      </c>
      <c r="V78" s="62">
        <v>0.96733205874015171</v>
      </c>
      <c r="W78" s="58">
        <f>+V78</f>
        <v>0.96733205874015171</v>
      </c>
      <c r="X78" s="63"/>
      <c r="Y78" s="60">
        <f>+$I$33</f>
        <v>69.150000000000006</v>
      </c>
      <c r="Z78" s="61">
        <f>+$H$34</f>
        <v>32.130000000000003</v>
      </c>
      <c r="AA78" s="64">
        <f>+Y78*I78</f>
        <v>0.80213999999999996</v>
      </c>
      <c r="AB78" s="58">
        <f>+AA78*$AB$42</f>
        <v>0.80213999999999996</v>
      </c>
      <c r="AC78" s="64">
        <f>+Z78*J78</f>
        <v>0.19277999999999998</v>
      </c>
      <c r="AD78" s="64">
        <f>+AB78-AC78</f>
        <v>0.60936000000000001</v>
      </c>
      <c r="AE78" s="64"/>
      <c r="AF78" s="64"/>
      <c r="AG78" s="64"/>
      <c r="AH78" s="83">
        <f>U78*$AC$38</f>
        <v>0.43859205874015172</v>
      </c>
      <c r="AI78" s="62">
        <f>SUM(AD79:AH79)</f>
        <v>1.0479520587401518</v>
      </c>
      <c r="AJ78" s="58">
        <f>+AI78</f>
        <v>1.0479520587401518</v>
      </c>
      <c r="AK78" s="65"/>
      <c r="AL78" s="66">
        <f>AI78-V78</f>
        <v>8.0620000000000136E-2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0.52873999999999999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0.43859205874015172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0.60936000000000001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0.43859205874015172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0.12163557456773845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0.1008972218211326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0.12891817549880588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9.2789956677572297E-2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60.35</v>
      </c>
      <c r="M81" s="61">
        <v>26.62</v>
      </c>
      <c r="N81" s="58">
        <f>+L81*I81</f>
        <v>2.7761</v>
      </c>
      <c r="O81" s="58">
        <f>+N81*$O$42</f>
        <v>2.7761</v>
      </c>
      <c r="P81" s="58">
        <f>+M81*J81</f>
        <v>0.39929999999999999</v>
      </c>
      <c r="Q81" s="58">
        <f>+O81-P81</f>
        <v>2.3768000000000002</v>
      </c>
      <c r="R81" s="58"/>
      <c r="S81" s="58"/>
      <c r="T81" s="58"/>
      <c r="U81" s="82">
        <f>+V81-SUM(Q82:T82)</f>
        <v>0.65748117179514143</v>
      </c>
      <c r="V81" s="62">
        <v>3.0342811717951417</v>
      </c>
      <c r="W81" s="58">
        <f>+V81</f>
        <v>3.0342811717951417</v>
      </c>
      <c r="X81" s="63"/>
      <c r="Y81" s="60">
        <f>+$H$33</f>
        <v>70.150000000000006</v>
      </c>
      <c r="Z81" s="61">
        <f>+$H$34</f>
        <v>32.130000000000003</v>
      </c>
      <c r="AA81" s="64">
        <f>+Y81*I81</f>
        <v>3.2269000000000001</v>
      </c>
      <c r="AB81" s="58">
        <f>+AA81*$AB$42</f>
        <v>3.2269000000000001</v>
      </c>
      <c r="AC81" s="64">
        <f>+Z81*J81</f>
        <v>0.48195000000000005</v>
      </c>
      <c r="AD81" s="64">
        <f>+AB81-AC81</f>
        <v>2.7449500000000002</v>
      </c>
      <c r="AE81" s="64"/>
      <c r="AF81" s="64"/>
      <c r="AG81" s="64"/>
      <c r="AH81" s="83">
        <f>U81*$AC$38</f>
        <v>0.65748117179514143</v>
      </c>
      <c r="AI81" s="62">
        <f>SUM(AD82:AH82)</f>
        <v>3.4024311717951417</v>
      </c>
      <c r="AJ81" s="58">
        <f>+AI81</f>
        <v>3.4024311717951417</v>
      </c>
      <c r="AK81" s="65"/>
      <c r="AL81" s="66">
        <f>AI81-V81</f>
        <v>0.36814999999999998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2.3768000000000002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0.65748117179514143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2.7449500000000002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0.65748117179514143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0.54677806413851948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0.15125222245105718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0.5807305137118407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0.1390988464826155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3.5" customHeight="1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60.35</v>
      </c>
      <c r="M84" s="61">
        <v>26.62</v>
      </c>
      <c r="N84" s="58">
        <f>+L84*I84</f>
        <v>2.1441460925925924</v>
      </c>
      <c r="O84" s="58">
        <f>+N84*$O$42</f>
        <v>2.1441460925925924</v>
      </c>
      <c r="P84" s="58">
        <f>+M84*J84</f>
        <v>0.42401716296296288</v>
      </c>
      <c r="Q84" s="58">
        <f>+O84-P84</f>
        <v>1.7201289296296296</v>
      </c>
      <c r="R84" s="58"/>
      <c r="S84" s="58"/>
      <c r="T84" s="58">
        <f>$K84*$C$39</f>
        <v>0.308504</v>
      </c>
      <c r="U84" s="82">
        <f>+V84-SUM(Q88:T88)</f>
        <v>5.01516207990836</v>
      </c>
      <c r="V84" s="62">
        <v>12.424570849537989</v>
      </c>
      <c r="W84" s="58">
        <f>+V84</f>
        <v>12.424570849537989</v>
      </c>
      <c r="X84" s="63"/>
      <c r="Y84" s="60">
        <f>+$H$33</f>
        <v>70.150000000000006</v>
      </c>
      <c r="Z84" s="61">
        <f>+$H$34</f>
        <v>32.130000000000003</v>
      </c>
      <c r="AA84" s="64">
        <f>+Y84*I84</f>
        <v>2.4923255740740742</v>
      </c>
      <c r="AB84" s="58">
        <f>+AA84*$AB$42</f>
        <v>2.4923255740740742</v>
      </c>
      <c r="AC84" s="64">
        <f>+Z84*J84</f>
        <v>0.51178329999999994</v>
      </c>
      <c r="AD84" s="64">
        <f>+AB84-AC84</f>
        <v>1.9805422740740743</v>
      </c>
      <c r="AE84" s="64"/>
      <c r="AF84" s="64"/>
      <c r="AG84" s="58">
        <f>$K84*$H$39</f>
        <v>0.308504</v>
      </c>
      <c r="AH84" s="83">
        <f>U84*$AC$38</f>
        <v>5.01516207990836</v>
      </c>
      <c r="AI84" s="62">
        <f>SUM(AD88:AH88)</f>
        <v>13.054976593982435</v>
      </c>
      <c r="AJ84" s="58">
        <f>+AI84</f>
        <v>13.054976593982435</v>
      </c>
      <c r="AK84" s="65"/>
      <c r="AL84" s="66">
        <f>AI84-V84</f>
        <v>0.6304057444444453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0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72.5</v>
      </c>
      <c r="M85" s="61">
        <v>24.87</v>
      </c>
      <c r="N85" s="58">
        <f>+L85*I85</f>
        <v>3.0464500000000001</v>
      </c>
      <c r="O85" s="58">
        <f>+N85*$O$42</f>
        <v>3.0464500000000001</v>
      </c>
      <c r="P85" s="58">
        <f>+M85*J85</f>
        <v>0.32728920000000006</v>
      </c>
      <c r="Q85" s="58">
        <f>+O85-P85</f>
        <v>2.7191608</v>
      </c>
      <c r="R85" s="58"/>
      <c r="S85" s="58"/>
      <c r="T85" s="58"/>
      <c r="U85" s="58"/>
      <c r="V85" s="62">
        <v>12.424570849537989</v>
      </c>
      <c r="W85" s="58">
        <f>+V85</f>
        <v>12.424570849537989</v>
      </c>
      <c r="X85" s="63"/>
      <c r="Y85" s="60">
        <f>+$H$37</f>
        <v>78.5</v>
      </c>
      <c r="Z85" s="61">
        <f>+$H$35</f>
        <v>28.48</v>
      </c>
      <c r="AA85" s="64">
        <f>+Y85*I85</f>
        <v>3.2985700000000002</v>
      </c>
      <c r="AB85" s="58">
        <f>+AA85*$AB$42</f>
        <v>3.2985700000000002</v>
      </c>
      <c r="AC85" s="64">
        <f>+Z85*J85</f>
        <v>0.37479680000000004</v>
      </c>
      <c r="AD85" s="64">
        <f>+AB85-AC85</f>
        <v>2.9237732000000003</v>
      </c>
      <c r="AE85" s="64"/>
      <c r="AF85" s="64"/>
      <c r="AG85" s="58"/>
      <c r="AH85" s="64"/>
      <c r="AI85" s="62">
        <f>+AI84</f>
        <v>13.054976593982435</v>
      </c>
      <c r="AJ85" s="58">
        <f>+AI85</f>
        <v>13.054976593982435</v>
      </c>
      <c r="AK85" s="65"/>
      <c r="AL85" s="66">
        <f>AI85-V85</f>
        <v>0.6304057444444453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66.78</v>
      </c>
      <c r="M87" s="61">
        <v>26.62</v>
      </c>
      <c r="N87" s="58">
        <f>+L87*I87</f>
        <v>1.20204</v>
      </c>
      <c r="O87" s="58">
        <f>+N87*$O$42</f>
        <v>1.20204</v>
      </c>
      <c r="P87" s="58">
        <f>+M87*J87</f>
        <v>5.3239999999999954E-2</v>
      </c>
      <c r="Q87" s="58">
        <f>+O87-P87</f>
        <v>1.1488</v>
      </c>
      <c r="R87" s="58"/>
      <c r="S87" s="58"/>
      <c r="T87" s="58"/>
      <c r="U87" s="58"/>
      <c r="V87" s="62"/>
      <c r="W87" s="58"/>
      <c r="X87" s="63"/>
      <c r="Y87" s="60">
        <f>+$H$36</f>
        <v>76.58</v>
      </c>
      <c r="Z87" s="61">
        <f>+$H$34</f>
        <v>32.130000000000003</v>
      </c>
      <c r="AA87" s="64">
        <f>+Y87*I87</f>
        <v>1.3784399999999999</v>
      </c>
      <c r="AB87" s="58">
        <f>+AA87*$AB$42</f>
        <v>1.3784399999999999</v>
      </c>
      <c r="AC87" s="64">
        <f>+Z87*J87</f>
        <v>6.4259999999999956E-2</v>
      </c>
      <c r="AD87" s="64">
        <f>+AB87-AC87</f>
        <v>1.3141799999999999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7.1009047696296292</v>
      </c>
      <c r="R88" s="79">
        <f>SUM(R84:R87)</f>
        <v>0</v>
      </c>
      <c r="S88" s="79">
        <f>SUM(S84:S87)</f>
        <v>0</v>
      </c>
      <c r="T88" s="79">
        <f>SUM(T84:T87)</f>
        <v>0.308504</v>
      </c>
      <c r="U88" s="79">
        <f>SUM(U84:U87)</f>
        <v>5.01516207990836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7.7313105140740745</v>
      </c>
      <c r="AE88" s="79">
        <f>SUM(AE84:AE87)</f>
        <v>0</v>
      </c>
      <c r="AF88" s="79">
        <f>SUM(AF84:AF87)</f>
        <v>0</v>
      </c>
      <c r="AG88" s="79">
        <f>SUM(AG84:AG87)</f>
        <v>0.308504</v>
      </c>
      <c r="AH88" s="79">
        <f>SUM(AH84:AH87)</f>
        <v>5.01516207990836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1.3315533571385616</v>
      </c>
      <c r="R89" s="67">
        <f>+R88/$V$66</f>
        <v>0</v>
      </c>
      <c r="S89" s="67">
        <f>+S88/$V$66</f>
        <v>0</v>
      </c>
      <c r="T89" s="67">
        <f>+T88/$V$66</f>
        <v>5.7850309251802692E-2</v>
      </c>
      <c r="U89" s="67">
        <f>+U88/$V$66</f>
        <v>0.94043732745965247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1.339278541602491</v>
      </c>
      <c r="AE89" s="67">
        <f>+AE88/$AI$66</f>
        <v>0</v>
      </c>
      <c r="AF89" s="67">
        <f>+AF88/$AI$66</f>
        <v>0</v>
      </c>
      <c r="AG89" s="67">
        <f>+AG88/$AI$66</f>
        <v>5.3441494355503549E-2</v>
      </c>
      <c r="AH89" s="67">
        <f>+AH88/$AI$66</f>
        <v>0.86876590250161434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59.35</v>
      </c>
      <c r="M90" s="61">
        <v>26.62</v>
      </c>
      <c r="N90" s="58">
        <f>+L90*I90</f>
        <v>2.8488000000000002</v>
      </c>
      <c r="O90" s="58">
        <f>+N90*$O$42</f>
        <v>2.8488000000000002</v>
      </c>
      <c r="P90" s="58">
        <f>+M90*J90</f>
        <v>0.39929999999999999</v>
      </c>
      <c r="Q90" s="58">
        <f>+O90-P90</f>
        <v>2.4495000000000005</v>
      </c>
      <c r="R90" s="58"/>
      <c r="S90" s="58"/>
      <c r="T90" s="58">
        <f>$K90*$C$38</f>
        <v>0.51281999999999994</v>
      </c>
      <c r="U90" s="82">
        <f>+V90-SUM(Q95:T95)</f>
        <v>1.0944680512097094</v>
      </c>
      <c r="V90" s="62">
        <v>5.5789080512097096</v>
      </c>
      <c r="W90" s="58">
        <f>+V90</f>
        <v>5.5789080512097096</v>
      </c>
      <c r="X90" s="63"/>
      <c r="Y90" s="60">
        <f>+$I$33</f>
        <v>69.150000000000006</v>
      </c>
      <c r="Z90" s="61">
        <f>+$H$34</f>
        <v>32.130000000000003</v>
      </c>
      <c r="AA90" s="64">
        <f>+Y90*I90</f>
        <v>3.3192000000000004</v>
      </c>
      <c r="AB90" s="58">
        <f>+AA90*$AB$42</f>
        <v>3.3192000000000004</v>
      </c>
      <c r="AC90" s="64">
        <f>+Z90*J90</f>
        <v>0.48195000000000005</v>
      </c>
      <c r="AD90" s="64">
        <f>+AB90-AC90</f>
        <v>2.8372500000000005</v>
      </c>
      <c r="AE90" s="64"/>
      <c r="AF90" s="64"/>
      <c r="AG90" s="58">
        <f>$K90*$H$38</f>
        <v>0.51281999999999994</v>
      </c>
      <c r="AH90" s="83">
        <f>U90*$AC$38</f>
        <v>1.0944680512097094</v>
      </c>
      <c r="AI90" s="62">
        <f>SUM(AD95:AH95)</f>
        <v>6.06484305120971</v>
      </c>
      <c r="AJ90" s="58">
        <f>+AI90</f>
        <v>6.06484305120971</v>
      </c>
      <c r="AK90" s="65"/>
      <c r="AL90" s="66">
        <f>AI90-V90</f>
        <v>0.48593500000000045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72.5</v>
      </c>
      <c r="M91" s="61">
        <v>24.87</v>
      </c>
      <c r="N91" s="58">
        <f>+L91*I91</f>
        <v>0.65249999999999997</v>
      </c>
      <c r="O91" s="58">
        <f>+N91*$O$42</f>
        <v>0.65249999999999997</v>
      </c>
      <c r="P91" s="58">
        <f>+M91*J91</f>
        <v>1.2434999999999969E-2</v>
      </c>
      <c r="Q91" s="58">
        <f>+O91-P91</f>
        <v>0.640065</v>
      </c>
      <c r="R91" s="58"/>
      <c r="S91" s="58"/>
      <c r="T91" s="58">
        <f>$K91*$C$38</f>
        <v>0.13209000000000001</v>
      </c>
      <c r="U91" s="58"/>
      <c r="V91" s="62"/>
      <c r="W91" s="58"/>
      <c r="X91" s="63"/>
      <c r="Y91" s="60">
        <f>+$H$37</f>
        <v>78.5</v>
      </c>
      <c r="Z91" s="61">
        <f>+$H$35</f>
        <v>28.48</v>
      </c>
      <c r="AA91" s="64">
        <f>+Y91*I91</f>
        <v>0.70649999999999991</v>
      </c>
      <c r="AB91" s="58">
        <f>+AA91*$AB$42</f>
        <v>0.70649999999999991</v>
      </c>
      <c r="AC91" s="64">
        <f>+Z91*J91</f>
        <v>1.4239999999999963E-2</v>
      </c>
      <c r="AD91" s="64">
        <f>+AB91-AC91</f>
        <v>0.69225999999999999</v>
      </c>
      <c r="AE91" s="64"/>
      <c r="AF91" s="64"/>
      <c r="AG91" s="58">
        <f>$K91*$H$38</f>
        <v>0.13209000000000001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60.35</v>
      </c>
      <c r="M92" s="61">
        <v>26.62</v>
      </c>
      <c r="N92" s="58">
        <f>+L92*I92</f>
        <v>0.15087500000000001</v>
      </c>
      <c r="O92" s="58">
        <f>+N92*$O$42</f>
        <v>0.15087500000000001</v>
      </c>
      <c r="P92" s="58">
        <f>+M92*J92</f>
        <v>2.6620000000000001E-2</v>
      </c>
      <c r="Q92" s="58">
        <f>+O92-P92</f>
        <v>0.124255</v>
      </c>
      <c r="R92" s="58"/>
      <c r="S92" s="58"/>
      <c r="T92" s="58"/>
      <c r="U92" s="58"/>
      <c r="V92" s="62"/>
      <c r="W92" s="58"/>
      <c r="X92" s="63"/>
      <c r="Y92" s="60">
        <f>+$H$33</f>
        <v>70.150000000000006</v>
      </c>
      <c r="Z92" s="61">
        <f>+$H$34</f>
        <v>32.130000000000003</v>
      </c>
      <c r="AA92" s="64">
        <f>+Y92*I92</f>
        <v>0.17537500000000003</v>
      </c>
      <c r="AB92" s="58">
        <f>+AA92*$AB$42</f>
        <v>0.17537500000000003</v>
      </c>
      <c r="AC92" s="64">
        <f>+Z92*J92</f>
        <v>3.2130000000000006E-2</v>
      </c>
      <c r="AD92" s="64">
        <f>+AB92-AC92</f>
        <v>0.14324500000000001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0.39681</v>
      </c>
      <c r="O93" s="58">
        <f>+N93*$O$42</f>
        <v>0.39681</v>
      </c>
      <c r="P93" s="58"/>
      <c r="Q93" s="58">
        <f>+O93-P93</f>
        <v>0.39681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0.42381000000000002</v>
      </c>
      <c r="AB93" s="58">
        <f>+AA93*$AB$42</f>
        <v>0.42381000000000002</v>
      </c>
      <c r="AC93" s="58"/>
      <c r="AD93" s="58">
        <f>+AB93-AC93</f>
        <v>0.42381000000000002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3.8395299999999999</v>
      </c>
      <c r="R95" s="79">
        <f>SUM(R90:R94)</f>
        <v>0</v>
      </c>
      <c r="S95" s="79">
        <f>SUM(S90:S94)</f>
        <v>0</v>
      </c>
      <c r="T95" s="79">
        <f>SUM(T90:T94)</f>
        <v>0.64490999999999998</v>
      </c>
      <c r="U95" s="79">
        <f>SUM(U90:U94)</f>
        <v>1.0944680512097094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4.3254650000000003</v>
      </c>
      <c r="AE95" s="79">
        <f>SUM(AE90:AE94)</f>
        <v>0</v>
      </c>
      <c r="AF95" s="79">
        <f>SUM(AF90:AF94)</f>
        <v>0</v>
      </c>
      <c r="AG95" s="79">
        <f>SUM(AG90:AG94)</f>
        <v>0.64490999999999998</v>
      </c>
      <c r="AH95" s="79">
        <f>SUM(AH90:AH94)</f>
        <v>1.0944680512097094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59.35</v>
      </c>
      <c r="M96" s="61">
        <v>26.62</v>
      </c>
      <c r="N96" s="58">
        <f>+L96*I96</f>
        <v>2.8488000000000002</v>
      </c>
      <c r="O96" s="58">
        <f>+N96*$O$42</f>
        <v>2.8488000000000002</v>
      </c>
      <c r="P96" s="58">
        <f>+M96*J96</f>
        <v>0.42592000000000002</v>
      </c>
      <c r="Q96" s="58">
        <f>+O96-P96</f>
        <v>2.4228800000000001</v>
      </c>
      <c r="R96" s="58"/>
      <c r="S96" s="58"/>
      <c r="T96" s="58">
        <f>$K96*$C$38</f>
        <v>0.49728</v>
      </c>
      <c r="U96" s="82">
        <f>+V96-SUM(Q101:T101)</f>
        <v>1.0766872304597088</v>
      </c>
      <c r="V96" s="62">
        <v>5.5189672304597082</v>
      </c>
      <c r="W96" s="58">
        <f>+V96</f>
        <v>5.5189672304597082</v>
      </c>
      <c r="X96" s="63"/>
      <c r="Y96" s="60">
        <f>+$I$33</f>
        <v>69.150000000000006</v>
      </c>
      <c r="Z96" s="61">
        <f>+$H$34</f>
        <v>32.130000000000003</v>
      </c>
      <c r="AA96" s="64">
        <f>+Y96*I96</f>
        <v>3.3192000000000004</v>
      </c>
      <c r="AB96" s="58">
        <f>+AA96*$AB$42</f>
        <v>3.3192000000000004</v>
      </c>
      <c r="AC96" s="64">
        <f>+Z96*J96</f>
        <v>0.51408000000000009</v>
      </c>
      <c r="AD96" s="64">
        <f>+AB96-AC96</f>
        <v>2.8051200000000005</v>
      </c>
      <c r="AE96" s="64"/>
      <c r="AF96" s="64"/>
      <c r="AG96" s="58">
        <f>$K96*$H$38</f>
        <v>0.49728</v>
      </c>
      <c r="AH96" s="83">
        <f>U96*$AC$38</f>
        <v>1.0766872304597088</v>
      </c>
      <c r="AI96" s="62">
        <f>SUM(AD101:AH101)</f>
        <v>5.9993922304597094</v>
      </c>
      <c r="AJ96" s="58">
        <f>+AI96</f>
        <v>5.9993922304597094</v>
      </c>
      <c r="AK96" s="65"/>
      <c r="AL96" s="66">
        <f>AI96-V96</f>
        <v>0.48042500000000121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72.5</v>
      </c>
      <c r="M97" s="61">
        <v>24.87</v>
      </c>
      <c r="N97" s="58">
        <f>+L97*I97</f>
        <v>0.65249999999999997</v>
      </c>
      <c r="O97" s="58">
        <f>+N97*$O$42</f>
        <v>0.65249999999999997</v>
      </c>
      <c r="P97" s="58">
        <f>+M97*J97</f>
        <v>1.2434999999999969E-2</v>
      </c>
      <c r="Q97" s="58">
        <f>+O97-P97</f>
        <v>0.640065</v>
      </c>
      <c r="R97" s="58"/>
      <c r="S97" s="58"/>
      <c r="T97" s="58">
        <f>$K97*$C$38</f>
        <v>0.13209000000000001</v>
      </c>
      <c r="U97" s="58"/>
      <c r="V97" s="62"/>
      <c r="W97" s="58"/>
      <c r="X97" s="63"/>
      <c r="Y97" s="60">
        <f>+$H$37</f>
        <v>78.5</v>
      </c>
      <c r="Z97" s="61">
        <f>+$H$35</f>
        <v>28.48</v>
      </c>
      <c r="AA97" s="64">
        <f>+Y97*I97</f>
        <v>0.70649999999999991</v>
      </c>
      <c r="AB97" s="58">
        <f>+AA97*$AB$42</f>
        <v>0.70649999999999991</v>
      </c>
      <c r="AC97" s="64">
        <f>+Z97*J97</f>
        <v>1.4239999999999963E-2</v>
      </c>
      <c r="AD97" s="64">
        <f>+AB97-AC97</f>
        <v>0.69225999999999999</v>
      </c>
      <c r="AE97" s="64"/>
      <c r="AF97" s="64"/>
      <c r="AG97" s="58">
        <f>$K97*$H$38</f>
        <v>0.13209000000000001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60.35</v>
      </c>
      <c r="M98" s="61">
        <v>26.62</v>
      </c>
      <c r="N98" s="58">
        <f>+L98*I98</f>
        <v>0.15087500000000001</v>
      </c>
      <c r="O98" s="58">
        <f>+N98*$O$42</f>
        <v>0.15087500000000001</v>
      </c>
      <c r="P98" s="58">
        <f>+M98*J98</f>
        <v>2.6620000000000001E-2</v>
      </c>
      <c r="Q98" s="58">
        <f>+O98-P98</f>
        <v>0.124255</v>
      </c>
      <c r="R98" s="58"/>
      <c r="S98" s="58"/>
      <c r="T98" s="58"/>
      <c r="U98" s="58"/>
      <c r="V98" s="62"/>
      <c r="W98" s="58"/>
      <c r="X98" s="63"/>
      <c r="Y98" s="60">
        <f>+$H$33</f>
        <v>70.150000000000006</v>
      </c>
      <c r="Z98" s="61">
        <f>+$H$34</f>
        <v>32.130000000000003</v>
      </c>
      <c r="AA98" s="64">
        <f>+Y98*I98</f>
        <v>0.17537500000000003</v>
      </c>
      <c r="AB98" s="58">
        <f>+AA98*$AB$42</f>
        <v>0.17537500000000003</v>
      </c>
      <c r="AC98" s="64">
        <f>+Z98*J98</f>
        <v>3.2130000000000006E-2</v>
      </c>
      <c r="AD98" s="64">
        <f>+AB98-AC98</f>
        <v>0.14324500000000001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0.39681</v>
      </c>
      <c r="O99" s="58">
        <f>+N99*$O$42</f>
        <v>0.39681</v>
      </c>
      <c r="P99" s="58"/>
      <c r="Q99" s="58">
        <f>+O99-P99</f>
        <v>0.39681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0.42381000000000002</v>
      </c>
      <c r="AB99" s="58">
        <f>+AA99*$AB$42</f>
        <v>0.42381000000000002</v>
      </c>
      <c r="AC99" s="58"/>
      <c r="AD99" s="58">
        <f>+AB99-AC99</f>
        <v>0.42381000000000002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3.8129099999999996</v>
      </c>
      <c r="R101" s="79">
        <f>SUM(R96:R100)</f>
        <v>0</v>
      </c>
      <c r="S101" s="79">
        <f>SUM(S96:S100)</f>
        <v>0</v>
      </c>
      <c r="T101" s="79">
        <f>SUM(T96:T100)</f>
        <v>0.62936999999999999</v>
      </c>
      <c r="U101" s="79">
        <f>SUM(U96:U100)</f>
        <v>1.0766872304597088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4.2933350000000008</v>
      </c>
      <c r="AE101" s="79">
        <f>SUM(AE96:AE100)</f>
        <v>0</v>
      </c>
      <c r="AF101" s="79">
        <f>SUM(AF96:AF100)</f>
        <v>0</v>
      </c>
      <c r="AG101" s="79">
        <f>SUM(AG96:AG100)</f>
        <v>0.62936999999999999</v>
      </c>
      <c r="AH101" s="79">
        <f>SUM(AH96:AH100)</f>
        <v>1.0766872304597088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60.35</v>
      </c>
      <c r="M102" s="61">
        <v>26.62</v>
      </c>
      <c r="N102" s="58">
        <f>+L102*I102</f>
        <v>0.38760744975961536</v>
      </c>
      <c r="O102" s="58">
        <f>+N102*$O$42</f>
        <v>0.38760744975961536</v>
      </c>
      <c r="P102" s="58">
        <f>+M102*J102</f>
        <v>5.2245973365384606E-2</v>
      </c>
      <c r="Q102" s="58">
        <f>+O102-P102</f>
        <v>0.33536147639423075</v>
      </c>
      <c r="R102" s="58"/>
      <c r="S102" s="58"/>
      <c r="T102" s="58"/>
      <c r="U102" s="82">
        <f>+V102-SUM(Q106:T106)</f>
        <v>6.7046250408127044</v>
      </c>
      <c r="V102" s="62">
        <v>13.895657495152971</v>
      </c>
      <c r="W102" s="58">
        <f>+V102</f>
        <v>13.895657495152971</v>
      </c>
      <c r="X102" s="63"/>
      <c r="Y102" s="60">
        <f>+$H$33</f>
        <v>70.150000000000006</v>
      </c>
      <c r="Z102" s="61">
        <f>+$H$34</f>
        <v>32.130000000000003</v>
      </c>
      <c r="AA102" s="64">
        <f>+Y102*I102</f>
        <v>0.45054950456730775</v>
      </c>
      <c r="AB102" s="58">
        <f>+AA102*$AB$42</f>
        <v>0.45054950456730775</v>
      </c>
      <c r="AC102" s="64">
        <f>+Z102*J102</f>
        <v>6.3060222548076916E-2</v>
      </c>
      <c r="AD102" s="64">
        <f>+AB102-AC102</f>
        <v>0.38748928201923083</v>
      </c>
      <c r="AE102" s="64"/>
      <c r="AF102" s="64"/>
      <c r="AG102" s="58"/>
      <c r="AH102" s="83">
        <f>U102*$AC$38</f>
        <v>6.7046250408127044</v>
      </c>
      <c r="AI102" s="62">
        <f>SUM(AD106:AH106)</f>
        <v>14.47481063674293</v>
      </c>
      <c r="AJ102" s="58">
        <f>+AI102</f>
        <v>14.47481063674293</v>
      </c>
      <c r="AK102" s="65"/>
      <c r="AL102" s="66">
        <f>AI102-V102</f>
        <v>0.57915314158995912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60.590624999999996</v>
      </c>
      <c r="M103" s="61">
        <v>24.87</v>
      </c>
      <c r="N103" s="58">
        <f>+L103*I103</f>
        <v>5.4460806380336395</v>
      </c>
      <c r="O103" s="58">
        <f>+N103*$O$42</f>
        <v>5.4460806380336395</v>
      </c>
      <c r="P103" s="58">
        <f>+M103*J103</f>
        <v>8.4558000000000008E-2</v>
      </c>
      <c r="Q103" s="58">
        <f>+O103-P103</f>
        <v>5.3615226380336392</v>
      </c>
      <c r="R103" s="58"/>
      <c r="S103" s="58"/>
      <c r="T103" s="58"/>
      <c r="U103" s="58"/>
      <c r="V103" s="62"/>
      <c r="W103" s="58"/>
      <c r="X103" s="63"/>
      <c r="Y103" s="60">
        <f>L103+$K$37</f>
        <v>66.590624999999989</v>
      </c>
      <c r="Z103" s="61">
        <f>+$H$35</f>
        <v>28.48</v>
      </c>
      <c r="AA103" s="64">
        <f>+Y103*I103</f>
        <v>5.9853799739985982</v>
      </c>
      <c r="AB103" s="58">
        <f>+AA103*$AB$42</f>
        <v>5.9853799739985982</v>
      </c>
      <c r="AC103" s="64">
        <f>+Z103*J103</f>
        <v>9.6832000000000015E-2</v>
      </c>
      <c r="AD103" s="64">
        <f>+AB103-AC103</f>
        <v>5.8885479739985982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5.6968841144278697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6.7046250408127044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6.2760372560178288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6.7046250408127044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60.35</v>
      </c>
      <c r="M107" s="61">
        <v>26.62</v>
      </c>
      <c r="N107" s="58">
        <f>+L107*I107</f>
        <v>6.7806187636363626</v>
      </c>
      <c r="O107" s="58">
        <f>+N107*$O$42</f>
        <v>6.7806187636363626</v>
      </c>
      <c r="P107" s="58">
        <f>+M107*J107</f>
        <v>0.91452767999999962</v>
      </c>
      <c r="Q107" s="58">
        <f>+O107-P107</f>
        <v>5.8660910836363627</v>
      </c>
      <c r="R107" s="58"/>
      <c r="S107" s="58"/>
      <c r="T107" s="58"/>
      <c r="U107" s="82">
        <f>+V107-SUM(Q113:T113)</f>
        <v>3.6105868764018716</v>
      </c>
      <c r="V107" s="62">
        <v>15.611293157705607</v>
      </c>
      <c r="W107" s="58">
        <f>+V107</f>
        <v>15.611293157705607</v>
      </c>
      <c r="X107" s="63"/>
      <c r="Y107" s="60">
        <f>+$H$33</f>
        <v>70.150000000000006</v>
      </c>
      <c r="Z107" s="61">
        <f>+$H$34</f>
        <v>32.130000000000003</v>
      </c>
      <c r="AA107" s="64">
        <f>+Y107*I107</f>
        <v>7.8816968727272725</v>
      </c>
      <c r="AB107" s="58">
        <f>+AA107*$AB$42</f>
        <v>7.8816968727272725</v>
      </c>
      <c r="AC107" s="64">
        <f>+Z107*J107</f>
        <v>1.1038232290909087</v>
      </c>
      <c r="AD107" s="64">
        <f>+AB107-AC107</f>
        <v>6.7778736436363634</v>
      </c>
      <c r="AE107" s="64"/>
      <c r="AF107" s="64"/>
      <c r="AG107" s="58"/>
      <c r="AH107" s="83">
        <f>U107*$AC$38</f>
        <v>3.6105868764018716</v>
      </c>
      <c r="AI107" s="62">
        <f>SUM(AD113:AH113)</f>
        <v>16.92383734096078</v>
      </c>
      <c r="AJ107" s="58">
        <f>+AI107</f>
        <v>16.92383734096078</v>
      </c>
      <c r="AK107" s="65"/>
      <c r="AL107" s="66">
        <f>AI107-V107</f>
        <v>1.3125441832551736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60.35</v>
      </c>
      <c r="M108" s="61">
        <v>26.62</v>
      </c>
      <c r="N108" s="58">
        <f>+L108*I108</f>
        <v>3.0798422991724133</v>
      </c>
      <c r="O108" s="58">
        <f>+N108*$O$42</f>
        <v>3.0798422991724133</v>
      </c>
      <c r="P108" s="58">
        <f>+M108*J108</f>
        <v>0.48003879045517212</v>
      </c>
      <c r="Q108" s="58">
        <f>+O108-P108</f>
        <v>2.5998035087172413</v>
      </c>
      <c r="R108" s="58"/>
      <c r="S108" s="58"/>
      <c r="T108" s="58"/>
      <c r="U108" s="58"/>
      <c r="V108" s="62"/>
      <c r="W108" s="58"/>
      <c r="X108" s="63"/>
      <c r="Y108" s="60">
        <f>+$H$33</f>
        <v>70.150000000000006</v>
      </c>
      <c r="Z108" s="61">
        <f>+$H$34</f>
        <v>32.130000000000003</v>
      </c>
      <c r="AA108" s="64">
        <f>+Y108*I108</f>
        <v>3.5799658208275855</v>
      </c>
      <c r="AB108" s="58">
        <f>+AA108*$AB$42</f>
        <v>3.5799658208275855</v>
      </c>
      <c r="AC108" s="64">
        <f>+Z108*J108</f>
        <v>0.57940068885517204</v>
      </c>
      <c r="AD108" s="64">
        <f>+AB108-AC108</f>
        <v>3.0005651319724134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0.75900329000000011</v>
      </c>
      <c r="M109" s="61"/>
      <c r="N109" s="58"/>
      <c r="O109" s="58"/>
      <c r="P109" s="58"/>
      <c r="Q109" s="58">
        <f>H109*L109</f>
        <v>0.75900329000000011</v>
      </c>
      <c r="R109" s="58"/>
      <c r="S109" s="58"/>
      <c r="T109" s="58"/>
      <c r="U109" s="58"/>
      <c r="V109" s="62"/>
      <c r="W109" s="58"/>
      <c r="X109" s="63"/>
      <c r="Y109" s="60">
        <f>$Q$39</f>
        <v>0.75900329000000011</v>
      </c>
      <c r="Z109" s="61"/>
      <c r="AA109" s="64"/>
      <c r="AB109" s="58"/>
      <c r="AC109" s="64"/>
      <c r="AD109" s="64">
        <f>H109*Y109</f>
        <v>0.75900329000000011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9.2248978823536039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3.6105868764018716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10.537442065608777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3.6105868764018716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60.35</v>
      </c>
      <c r="M114" s="61">
        <v>26.62</v>
      </c>
      <c r="N114" s="58">
        <f>+L114*I114</f>
        <v>0.36210000000000003</v>
      </c>
      <c r="O114" s="58">
        <f>+N114*$O$42</f>
        <v>0.36210000000000003</v>
      </c>
      <c r="P114" s="58">
        <f>+M114*J114</f>
        <v>7.986E-2</v>
      </c>
      <c r="Q114" s="58">
        <f>+O114-P114</f>
        <v>0.28224000000000005</v>
      </c>
      <c r="R114" s="58"/>
      <c r="S114" s="58"/>
      <c r="T114" s="58"/>
      <c r="U114" s="82">
        <f>+V114-SUM(Q119:T119)</f>
        <v>8.1797840248566107</v>
      </c>
      <c r="V114" s="62">
        <v>18.097833764429481</v>
      </c>
      <c r="W114" s="58">
        <f>+V114</f>
        <v>18.097833764429481</v>
      </c>
      <c r="X114" s="63"/>
      <c r="Y114" s="60">
        <f>+$H$33</f>
        <v>70.150000000000006</v>
      </c>
      <c r="Z114" s="61">
        <f>+$H$34</f>
        <v>32.130000000000003</v>
      </c>
      <c r="AA114" s="64">
        <f>+Y114*I114</f>
        <v>0.42090000000000005</v>
      </c>
      <c r="AB114" s="58">
        <f>+AA114*$AB$42</f>
        <v>0.42090000000000005</v>
      </c>
      <c r="AC114" s="64">
        <f>+Z114*J114</f>
        <v>9.6390000000000003E-2</v>
      </c>
      <c r="AD114" s="64">
        <f>+AB114-AC114</f>
        <v>0.32451000000000008</v>
      </c>
      <c r="AE114" s="64"/>
      <c r="AF114" s="64"/>
      <c r="AG114" s="58"/>
      <c r="AH114" s="83">
        <f>U114*$AC$38</f>
        <v>8.1797840248566107</v>
      </c>
      <c r="AI114" s="62">
        <f>SUM(AD119:AH119)</f>
        <v>18.80293729434873</v>
      </c>
      <c r="AJ114" s="58">
        <f>+AI114</f>
        <v>18.80293729434873</v>
      </c>
      <c r="AK114" s="65"/>
      <c r="AL114" s="66">
        <f>AI114-V114</f>
        <v>0.70510352991924918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84.31</v>
      </c>
      <c r="M115" s="61">
        <v>24.87</v>
      </c>
      <c r="N115" s="58">
        <f>+L115*I115</f>
        <v>6.6289725320820105</v>
      </c>
      <c r="O115" s="58">
        <f>+N115*$O$42</f>
        <v>6.6289725320820105</v>
      </c>
      <c r="P115" s="58">
        <f>+M115*J115</f>
        <v>8.7045000000000768E-3</v>
      </c>
      <c r="Q115" s="58">
        <f>+O115-P115</f>
        <v>6.6202680320820102</v>
      </c>
      <c r="R115" s="58"/>
      <c r="S115" s="58"/>
      <c r="T115" s="58"/>
      <c r="U115" s="58"/>
      <c r="V115" s="62"/>
      <c r="W115" s="58"/>
      <c r="X115" s="63"/>
      <c r="Y115" s="60">
        <f>$H$44</f>
        <v>90.31</v>
      </c>
      <c r="Z115" s="61">
        <f>+$H$35</f>
        <v>28.48</v>
      </c>
      <c r="AA115" s="64">
        <f>+Y115*I115</f>
        <v>7.1007295620012618</v>
      </c>
      <c r="AB115" s="58">
        <f>+AA115*$AB$42</f>
        <v>7.1007295620012618</v>
      </c>
      <c r="AC115" s="64">
        <f>+Z115*J115</f>
        <v>9.9680000000000879E-3</v>
      </c>
      <c r="AD115" s="64">
        <f>+AB115-AC115</f>
        <v>7.0907615620012621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60.35</v>
      </c>
      <c r="M116" s="61">
        <v>26.62</v>
      </c>
      <c r="N116" s="58">
        <f>+L116*I116</f>
        <v>1.38805</v>
      </c>
      <c r="O116" s="58">
        <f>+N116*$O$42</f>
        <v>1.38805</v>
      </c>
      <c r="P116" s="58">
        <f>+M116*J116</f>
        <v>0.15971999999999997</v>
      </c>
      <c r="Q116" s="58">
        <f>+O116-P116</f>
        <v>1.2283300000000001</v>
      </c>
      <c r="R116" s="58"/>
      <c r="S116" s="58"/>
      <c r="T116" s="58"/>
      <c r="U116" s="58"/>
      <c r="V116" s="62"/>
      <c r="W116" s="58"/>
      <c r="X116" s="63"/>
      <c r="Y116" s="60">
        <f>+$H$33</f>
        <v>70.150000000000006</v>
      </c>
      <c r="Z116" s="61">
        <f>+$H$34</f>
        <v>32.130000000000003</v>
      </c>
      <c r="AA116" s="64">
        <f>+Y116*I116</f>
        <v>1.6134500000000001</v>
      </c>
      <c r="AB116" s="58">
        <f>+AA116*$AB$42</f>
        <v>1.6134500000000001</v>
      </c>
      <c r="AC116" s="64">
        <f>+Z116*J116</f>
        <v>0.19277999999999995</v>
      </c>
      <c r="AD116" s="64">
        <f>+AB116-AC116</f>
        <v>1.4206700000000001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1.5272117074908604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1.5272117074908604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8.1308380320820106</v>
      </c>
      <c r="R119" s="79">
        <f>SUM(R114:R118)</f>
        <v>0.26</v>
      </c>
      <c r="S119" s="79">
        <f>SUM(S114:S118)</f>
        <v>0</v>
      </c>
      <c r="T119" s="79">
        <f>SUM(T114:T118)</f>
        <v>1.5272117074908604</v>
      </c>
      <c r="U119" s="79">
        <f>SUM(U114:U118)</f>
        <v>8.1797840248566107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8.8359415620012616</v>
      </c>
      <c r="AE119" s="79">
        <f>SUM(AE114:AE118)</f>
        <v>0.26</v>
      </c>
      <c r="AF119" s="79">
        <f>SUM(AF114:AF118)</f>
        <v>0</v>
      </c>
      <c r="AG119" s="79">
        <f>SUM(AG114:AG118)</f>
        <v>1.5272117074908604</v>
      </c>
      <c r="AH119" s="79">
        <f>SUM(AH114:AH118)</f>
        <v>8.1797840248566107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60.35</v>
      </c>
      <c r="M120" s="61">
        <v>26.62</v>
      </c>
      <c r="N120" s="58">
        <f>+L120*I120</f>
        <v>0.36210000000000003</v>
      </c>
      <c r="O120" s="58">
        <f>+N120*$O$42</f>
        <v>0.36210000000000003</v>
      </c>
      <c r="P120" s="58">
        <f>+M120*J120</f>
        <v>7.986E-2</v>
      </c>
      <c r="Q120" s="58">
        <f>+O120-P120</f>
        <v>0.28224000000000005</v>
      </c>
      <c r="R120" s="58"/>
      <c r="S120" s="58"/>
      <c r="T120" s="58"/>
      <c r="U120" s="82">
        <f>+V120-SUM(Q125:T125)</f>
        <v>8.1718949502702838</v>
      </c>
      <c r="V120" s="62">
        <v>17.917019067826132</v>
      </c>
      <c r="W120" s="58">
        <f>+V120</f>
        <v>17.917019067826132</v>
      </c>
      <c r="X120" s="63"/>
      <c r="Y120" s="60">
        <f>+$H$33</f>
        <v>70.150000000000006</v>
      </c>
      <c r="Z120" s="61">
        <f>+$H$34</f>
        <v>32.130000000000003</v>
      </c>
      <c r="AA120" s="64">
        <f>+Y120*I120</f>
        <v>0.42090000000000005</v>
      </c>
      <c r="AB120" s="58">
        <f>+AA120*$AB$42</f>
        <v>0.42090000000000005</v>
      </c>
      <c r="AC120" s="64">
        <f>+Z120*J120</f>
        <v>9.6390000000000003E-2</v>
      </c>
      <c r="AD120" s="64">
        <f>+AB120-AC120</f>
        <v>0.32451000000000008</v>
      </c>
      <c r="AE120" s="64"/>
      <c r="AF120" s="64"/>
      <c r="AG120" s="58"/>
      <c r="AH120" s="83">
        <f>U120*$AC$38</f>
        <v>8.1718949502702838</v>
      </c>
      <c r="AI120" s="62">
        <f>SUM(AD125:AH125)</f>
        <v>18.611731473738352</v>
      </c>
      <c r="AJ120" s="58">
        <f>+AI120</f>
        <v>18.611731473738352</v>
      </c>
      <c r="AK120" s="65"/>
      <c r="AL120" s="66">
        <f>AI120-V120</f>
        <v>0.69471240591222028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84.31</v>
      </c>
      <c r="M121" s="61">
        <v>24.87</v>
      </c>
      <c r="N121" s="58">
        <f>+L121*I121</f>
        <v>6.482959921243201</v>
      </c>
      <c r="O121" s="58">
        <f>+N121*$O$42</f>
        <v>6.482959921243201</v>
      </c>
      <c r="P121" s="58">
        <f>+M121*J121</f>
        <v>8.7045000000000768E-3</v>
      </c>
      <c r="Q121" s="58">
        <f>+O121-P121</f>
        <v>6.4742554212432006</v>
      </c>
      <c r="R121" s="58"/>
      <c r="S121" s="58"/>
      <c r="T121" s="58"/>
      <c r="U121" s="58"/>
      <c r="V121" s="62"/>
      <c r="W121" s="58"/>
      <c r="X121" s="63"/>
      <c r="Y121" s="60">
        <f>$H$44</f>
        <v>90.31</v>
      </c>
      <c r="Z121" s="61">
        <f>+$H$35</f>
        <v>28.48</v>
      </c>
      <c r="AA121" s="64">
        <f>+Y121*I121</f>
        <v>6.9443258271554198</v>
      </c>
      <c r="AB121" s="58">
        <f>+AA121*$AB$42</f>
        <v>6.9443258271554198</v>
      </c>
      <c r="AC121" s="64">
        <f>+Z121*J121</f>
        <v>9.9680000000000879E-3</v>
      </c>
      <c r="AD121" s="64">
        <f>+AB121-AC121</f>
        <v>6.93435782715542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60.35</v>
      </c>
      <c r="M122" s="61">
        <v>26.62</v>
      </c>
      <c r="N122" s="58">
        <f>+L122*I122</f>
        <v>1.38805</v>
      </c>
      <c r="O122" s="58">
        <f>+N122*$O$42</f>
        <v>1.38805</v>
      </c>
      <c r="P122" s="58">
        <f>+M122*J122</f>
        <v>0.15971999999999997</v>
      </c>
      <c r="Q122" s="58">
        <f>+O122-P122</f>
        <v>1.2283300000000001</v>
      </c>
      <c r="R122" s="58"/>
      <c r="S122" s="58"/>
      <c r="T122" s="58"/>
      <c r="U122" s="58"/>
      <c r="V122" s="62"/>
      <c r="W122" s="58"/>
      <c r="X122" s="63"/>
      <c r="Y122" s="60">
        <f>+$H$33</f>
        <v>70.150000000000006</v>
      </c>
      <c r="Z122" s="61">
        <f>+$H$34</f>
        <v>32.130000000000003</v>
      </c>
      <c r="AA122" s="64">
        <f>+Y122*I122</f>
        <v>1.6134500000000001</v>
      </c>
      <c r="AB122" s="58">
        <f>+AA122*$AB$42</f>
        <v>1.6134500000000001</v>
      </c>
      <c r="AC122" s="64">
        <f>+Z122*J122</f>
        <v>0.19277999999999995</v>
      </c>
      <c r="AD122" s="64">
        <f>+AB122-AC122</f>
        <v>1.4206700000000001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1.5002986963126477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1.5002986963126477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7.984825421243201</v>
      </c>
      <c r="R125" s="79">
        <f>SUM(R120:R124)</f>
        <v>0.26</v>
      </c>
      <c r="S125" s="79">
        <f>SUM(S120:S124)</f>
        <v>0</v>
      </c>
      <c r="T125" s="79">
        <f>SUM(T120:T124)</f>
        <v>1.5002986963126477</v>
      </c>
      <c r="U125" s="79">
        <f>SUM(U120:U124)</f>
        <v>8.1718949502702838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8.6795378271554195</v>
      </c>
      <c r="AE125" s="79">
        <f>SUM(AE120:AE124)</f>
        <v>0.26</v>
      </c>
      <c r="AF125" s="79">
        <f>SUM(AF120:AF124)</f>
        <v>0</v>
      </c>
      <c r="AG125" s="79">
        <f>SUM(AG120:AG124)</f>
        <v>1.5002986963126477</v>
      </c>
      <c r="AH125" s="79">
        <f>SUM(AH120:AH124)</f>
        <v>8.1718949502702838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117.77</v>
      </c>
      <c r="M126" s="61">
        <v>26.62</v>
      </c>
      <c r="N126" s="58">
        <f>+L126*I126</f>
        <v>2.1667839843749999</v>
      </c>
      <c r="O126" s="58">
        <f>+N126*$O$42</f>
        <v>2.1667839843749999</v>
      </c>
      <c r="P126" s="58">
        <f>+M126*J126</f>
        <v>0.19694640625000001</v>
      </c>
      <c r="Q126" s="58">
        <f>+O126-P126</f>
        <v>1.9698375781249999</v>
      </c>
      <c r="R126" s="58"/>
      <c r="S126" s="58"/>
      <c r="T126" s="58"/>
      <c r="U126" s="82">
        <f>+V126-SUM(Q127:T127)</f>
        <v>2.329675097549178</v>
      </c>
      <c r="V126" s="62">
        <v>4.2995126756741779</v>
      </c>
      <c r="W126" s="58">
        <f>+V126</f>
        <v>4.2995126756741779</v>
      </c>
      <c r="X126" s="63"/>
      <c r="Y126" s="60">
        <f>$H$43</f>
        <v>123.77</v>
      </c>
      <c r="Z126" s="61">
        <f>$H$13</f>
        <v>32.130000000000003</v>
      </c>
      <c r="AA126" s="64">
        <f>+Y126*I126</f>
        <v>2.2771746093749998</v>
      </c>
      <c r="AB126" s="58">
        <f>+AA126*$AB$42</f>
        <v>2.2771746093749998</v>
      </c>
      <c r="AC126" s="64">
        <f>+Z126*J126</f>
        <v>0.23771179687500005</v>
      </c>
      <c r="AD126" s="64">
        <f>+AB126-AC126</f>
        <v>2.0394628124999996</v>
      </c>
      <c r="AE126" s="64"/>
      <c r="AF126" s="64"/>
      <c r="AG126" s="58"/>
      <c r="AH126" s="83">
        <f>U126*$AC$38</f>
        <v>2.329675097549178</v>
      </c>
      <c r="AI126" s="62">
        <f>SUM(AD127:AH127)</f>
        <v>4.3691379100491776</v>
      </c>
      <c r="AJ126" s="58">
        <f>+AI126</f>
        <v>4.3691379100491776</v>
      </c>
      <c r="AK126" s="65"/>
      <c r="AL126" s="66">
        <f>AI126-V126</f>
        <v>6.9625234374999678E-2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1.9698375781249999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2.329675097549178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2.0394628124999996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2.329675097549178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60.35</v>
      </c>
      <c r="M128" s="61">
        <v>26.62</v>
      </c>
      <c r="N128" s="58">
        <f>+L128*I128</f>
        <v>0.42244999999999999</v>
      </c>
      <c r="O128" s="58">
        <f>+N128*$O$42</f>
        <v>0.42244999999999999</v>
      </c>
      <c r="P128" s="58">
        <f>+M128*J128</f>
        <v>7.986E-2</v>
      </c>
      <c r="Q128" s="58">
        <f>+O128-P128</f>
        <v>0.34259000000000001</v>
      </c>
      <c r="R128" s="58"/>
      <c r="S128" s="58"/>
      <c r="T128" s="58"/>
      <c r="U128" s="82">
        <f>+V128-SUM(Q129:T129)</f>
        <v>1.1797822739999999</v>
      </c>
      <c r="V128" s="62">
        <v>1.5223722739999999</v>
      </c>
      <c r="W128" s="58">
        <f>+V128</f>
        <v>1.5223722739999999</v>
      </c>
      <c r="X128" s="63"/>
      <c r="Y128" s="60">
        <f>$H$33</f>
        <v>70.150000000000006</v>
      </c>
      <c r="Z128" s="61">
        <f>$H$34</f>
        <v>32.130000000000003</v>
      </c>
      <c r="AA128" s="64">
        <f>+Y128*I128</f>
        <v>0.49105000000000004</v>
      </c>
      <c r="AB128" s="58">
        <f>+AA128*$AB$42</f>
        <v>0.49105000000000004</v>
      </c>
      <c r="AC128" s="64">
        <f>+Z128*J128</f>
        <v>9.6390000000000003E-2</v>
      </c>
      <c r="AD128" s="64">
        <f>+AB128-AC128</f>
        <v>0.39466000000000001</v>
      </c>
      <c r="AE128" s="64"/>
      <c r="AF128" s="64"/>
      <c r="AG128" s="64"/>
      <c r="AH128" s="83">
        <f>U128*$AC$38</f>
        <v>1.1797822739999999</v>
      </c>
      <c r="AI128" s="62">
        <f>SUM(AD129:AH129)</f>
        <v>1.5744422739999999</v>
      </c>
      <c r="AJ128" s="58">
        <f>+AI128</f>
        <v>1.5744422739999999</v>
      </c>
      <c r="AK128" s="65"/>
      <c r="AL128" s="66">
        <f>AI128-V128</f>
        <v>5.2070000000000061E-2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0.34259000000000001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1.1797822739999999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0.39466000000000001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1.1797822739999999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60.35</v>
      </c>
      <c r="M130" s="61">
        <v>26.62</v>
      </c>
      <c r="N130" s="58">
        <f>+L130*I130</f>
        <v>0.60350000000000004</v>
      </c>
      <c r="O130" s="58">
        <f>+N130*$O$42</f>
        <v>0.60350000000000004</v>
      </c>
      <c r="P130" s="58">
        <f>+M130*J130</f>
        <v>0.10648000000000001</v>
      </c>
      <c r="Q130" s="58">
        <f>+O130-P130</f>
        <v>0.49702000000000002</v>
      </c>
      <c r="R130" s="58"/>
      <c r="S130" s="58"/>
      <c r="T130" s="58"/>
      <c r="U130" s="82">
        <f>+V130-SUM(Q131:T131)</f>
        <v>1.7143906920000003</v>
      </c>
      <c r="V130" s="62">
        <v>2.2114106920000003</v>
      </c>
      <c r="W130" s="58">
        <f>+V130</f>
        <v>2.2114106920000003</v>
      </c>
      <c r="X130" s="63"/>
      <c r="Y130" s="60">
        <f>$H$33</f>
        <v>70.150000000000006</v>
      </c>
      <c r="Z130" s="61">
        <f>$H$34</f>
        <v>32.130000000000003</v>
      </c>
      <c r="AA130" s="64">
        <f>+Y130*I130</f>
        <v>0.70150000000000012</v>
      </c>
      <c r="AB130" s="58">
        <f>+AA130*$AB$42</f>
        <v>0.70150000000000012</v>
      </c>
      <c r="AC130" s="64">
        <f>+Z130*J130</f>
        <v>0.12852000000000002</v>
      </c>
      <c r="AD130" s="64">
        <f>+AB130-AC130</f>
        <v>0.57298000000000004</v>
      </c>
      <c r="AE130" s="64"/>
      <c r="AF130" s="64"/>
      <c r="AG130" s="64"/>
      <c r="AH130" s="83">
        <f>U130*$AC$38</f>
        <v>1.7143906920000003</v>
      </c>
      <c r="AI130" s="62">
        <f>SUM(AD131:AH131)</f>
        <v>2.2873706920000005</v>
      </c>
      <c r="AJ130" s="58">
        <f>+AI130</f>
        <v>2.2873706920000005</v>
      </c>
      <c r="AK130" s="65"/>
      <c r="AL130" s="66">
        <f>AI130-V130</f>
        <v>7.596000000000025E-2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0.49702000000000002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1.7143906920000003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0.57298000000000004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1.7143906920000003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60.85</v>
      </c>
      <c r="M132" s="61">
        <v>26.62</v>
      </c>
      <c r="N132" s="58">
        <f>+L132*I132</f>
        <v>11.683200000000001</v>
      </c>
      <c r="O132" s="58">
        <f>+N132*$O$42</f>
        <v>11.683200000000001</v>
      </c>
      <c r="P132" s="58">
        <f>+M132*J132</f>
        <v>4.1527200000000004</v>
      </c>
      <c r="Q132" s="58">
        <f>+O132-P132</f>
        <v>7.5304800000000007</v>
      </c>
      <c r="R132" s="58"/>
      <c r="S132" s="58"/>
      <c r="T132" s="58"/>
      <c r="U132" s="82">
        <f>+V132-SUM(Q136:T136)</f>
        <v>6.2555254381437706</v>
      </c>
      <c r="V132" s="62">
        <v>33.222005438143768</v>
      </c>
      <c r="W132" s="58">
        <f>+V132</f>
        <v>33.222005438143768</v>
      </c>
      <c r="X132" s="63"/>
      <c r="Y132" s="60">
        <f>$H$32</f>
        <v>70.650000000000006</v>
      </c>
      <c r="Z132" s="61">
        <f>$H$34</f>
        <v>32.130000000000003</v>
      </c>
      <c r="AA132" s="64">
        <f>+Y132*I132</f>
        <v>13.564800000000002</v>
      </c>
      <c r="AB132" s="58">
        <f>+AA132*$AB$42</f>
        <v>13.564800000000002</v>
      </c>
      <c r="AC132" s="64">
        <f>+Z132*J132</f>
        <v>5.0122800000000005</v>
      </c>
      <c r="AD132" s="64">
        <f>+AB132-AC132</f>
        <v>8.5525200000000012</v>
      </c>
      <c r="AE132" s="64"/>
      <c r="AF132" s="64"/>
      <c r="AG132" s="64"/>
      <c r="AH132" s="83">
        <f>U132*$AC$38</f>
        <v>6.2555254381437706</v>
      </c>
      <c r="AI132" s="62">
        <f>SUM(AD136:AH136)</f>
        <v>34.57404543814377</v>
      </c>
      <c r="AJ132" s="58">
        <f>+AI132</f>
        <v>34.57404543814377</v>
      </c>
      <c r="AK132" s="65"/>
      <c r="AL132" s="66">
        <f>AI132-V132</f>
        <v>1.3520400000000024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3.665</v>
      </c>
      <c r="M133" s="61"/>
      <c r="N133" s="58"/>
      <c r="O133" s="58"/>
      <c r="P133" s="58"/>
      <c r="Q133" s="58">
        <f>L133*$H$133</f>
        <v>3.665</v>
      </c>
      <c r="R133" s="58"/>
      <c r="S133" s="58"/>
      <c r="T133" s="58"/>
      <c r="U133" s="58"/>
      <c r="V133" s="62"/>
      <c r="W133" s="58"/>
      <c r="X133" s="63"/>
      <c r="Y133" s="60">
        <f>$Q$19</f>
        <v>3.665</v>
      </c>
      <c r="Z133" s="61"/>
      <c r="AA133" s="64"/>
      <c r="AB133" s="58"/>
      <c r="AC133" s="64"/>
      <c r="AD133" s="64">
        <f>Y133*$H$133</f>
        <v>3.665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2.331</v>
      </c>
      <c r="M134" s="61"/>
      <c r="N134" s="58"/>
      <c r="O134" s="58"/>
      <c r="P134" s="58"/>
      <c r="Q134" s="58">
        <f t="shared" ref="Q134:Q135" si="3">L134*$H$133</f>
        <v>2.331</v>
      </c>
      <c r="R134" s="58"/>
      <c r="S134" s="58"/>
      <c r="T134" s="58"/>
      <c r="U134" s="58"/>
      <c r="V134" s="62"/>
      <c r="W134" s="58"/>
      <c r="X134" s="63"/>
      <c r="Y134" s="60">
        <f>$Q$20</f>
        <v>2.331</v>
      </c>
      <c r="Z134" s="61"/>
      <c r="AA134" s="64"/>
      <c r="AB134" s="58"/>
      <c r="AC134" s="64"/>
      <c r="AD134" s="64">
        <f>Y134*$H$134</f>
        <v>2.331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231">
        <v>13.44</v>
      </c>
      <c r="M135" s="61"/>
      <c r="N135" s="58"/>
      <c r="O135" s="58"/>
      <c r="P135" s="58"/>
      <c r="Q135" s="58">
        <f t="shared" si="3"/>
        <v>13.44</v>
      </c>
      <c r="R135" s="58"/>
      <c r="S135" s="58"/>
      <c r="T135" s="58"/>
      <c r="U135" s="58"/>
      <c r="V135" s="62"/>
      <c r="W135" s="58"/>
      <c r="X135" s="63"/>
      <c r="Y135" s="60">
        <f>$Q$21</f>
        <v>13.77</v>
      </c>
      <c r="Z135" s="61"/>
      <c r="AA135" s="64"/>
      <c r="AB135" s="58"/>
      <c r="AC135" s="64"/>
      <c r="AD135" s="64">
        <f>Y135*$H$135</f>
        <v>13.77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26.966479999999997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6.2555254381437706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28.318519999999999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6.2555254381437706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60.35</v>
      </c>
      <c r="M137" s="61">
        <v>26.62</v>
      </c>
      <c r="N137" s="58">
        <f>+L137*I137</f>
        <v>0.42244999999999999</v>
      </c>
      <c r="O137" s="58">
        <f>+N137*$O$42</f>
        <v>0.42244999999999999</v>
      </c>
      <c r="P137" s="58">
        <f>+M137*J137</f>
        <v>0.10648000000000001</v>
      </c>
      <c r="Q137" s="58">
        <f>+O137-P137</f>
        <v>0.31596999999999997</v>
      </c>
      <c r="R137" s="58"/>
      <c r="S137" s="58"/>
      <c r="T137" s="58"/>
      <c r="U137" s="82">
        <f>+V137-SUM(Q142:T142)</f>
        <v>9.5302631688644794</v>
      </c>
      <c r="V137" s="62">
        <v>27.16494253285159</v>
      </c>
      <c r="W137" s="58">
        <f>+V137</f>
        <v>27.16494253285159</v>
      </c>
      <c r="X137" s="63"/>
      <c r="Y137" s="60">
        <f>+$H$33</f>
        <v>70.150000000000006</v>
      </c>
      <c r="Z137" s="61">
        <f>+$H$34</f>
        <v>32.130000000000003</v>
      </c>
      <c r="AA137" s="64">
        <f>+Y137*I137</f>
        <v>0.49105000000000004</v>
      </c>
      <c r="AB137" s="58">
        <f>+AA137*$AB$42</f>
        <v>0.49105000000000004</v>
      </c>
      <c r="AC137" s="64">
        <f>+Z137*J137</f>
        <v>0.12852000000000002</v>
      </c>
      <c r="AD137" s="64">
        <f>+AB137-AC137</f>
        <v>0.36253000000000002</v>
      </c>
      <c r="AE137" s="64"/>
      <c r="AF137" s="64"/>
      <c r="AG137" s="58"/>
      <c r="AH137" s="83">
        <f>U137*$AC$38</f>
        <v>9.5302631688644794</v>
      </c>
      <c r="AI137" s="62">
        <f>SUM(AD142:AH142)</f>
        <v>28.364882317170721</v>
      </c>
      <c r="AJ137" s="58">
        <f>+AI137</f>
        <v>28.364882317170721</v>
      </c>
      <c r="AK137" s="65"/>
      <c r="AL137" s="66">
        <f>AI137-V137</f>
        <v>1.1999397843191311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84.31</v>
      </c>
      <c r="M138" s="61">
        <v>24.87</v>
      </c>
      <c r="N138" s="58">
        <f>+L138*I138</f>
        <v>12.938931680312136</v>
      </c>
      <c r="O138" s="58">
        <f>+N138*$O$42</f>
        <v>12.938931680312136</v>
      </c>
      <c r="P138" s="58">
        <f>+M138*J138</f>
        <v>0.11113231632502477</v>
      </c>
      <c r="Q138" s="58">
        <f>+O138-P138</f>
        <v>12.827799363987111</v>
      </c>
      <c r="R138" s="58"/>
      <c r="S138" s="58"/>
      <c r="T138" s="58"/>
      <c r="U138" s="58"/>
      <c r="V138" s="62"/>
      <c r="W138" s="58"/>
      <c r="X138" s="63"/>
      <c r="Y138" s="60">
        <f>$H$44</f>
        <v>90.31</v>
      </c>
      <c r="Z138" s="61">
        <f>+$H$35</f>
        <v>28.48</v>
      </c>
      <c r="AA138" s="64">
        <f>+Y138*I138</f>
        <v>13.859742854335062</v>
      </c>
      <c r="AB138" s="58">
        <f>+AA138*$AB$42</f>
        <v>13.859742854335062</v>
      </c>
      <c r="AC138" s="64">
        <f>+Z138*J138</f>
        <v>0.12726370602881806</v>
      </c>
      <c r="AD138" s="64">
        <f>+AB138-AC138</f>
        <v>13.732479148306243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60.35</v>
      </c>
      <c r="M139" s="61">
        <v>26.62</v>
      </c>
      <c r="N139" s="58">
        <f>+L139*I139</f>
        <v>1.8708500000000001</v>
      </c>
      <c r="O139" s="58">
        <f>+N139*$O$42</f>
        <v>1.8708500000000001</v>
      </c>
      <c r="P139" s="58">
        <f>+M139*J139</f>
        <v>0.26619999999999999</v>
      </c>
      <c r="Q139" s="58">
        <f>+O139-P139</f>
        <v>1.6046500000000001</v>
      </c>
      <c r="R139" s="58"/>
      <c r="S139" s="58"/>
      <c r="T139" s="58"/>
      <c r="U139" s="58"/>
      <c r="V139" s="62"/>
      <c r="W139" s="58"/>
      <c r="X139" s="63"/>
      <c r="Y139" s="60">
        <f>+$H$33</f>
        <v>70.150000000000006</v>
      </c>
      <c r="Z139" s="61">
        <f>+$H$34</f>
        <v>32.130000000000003</v>
      </c>
      <c r="AA139" s="64">
        <f>+Y139*I139</f>
        <v>2.1746500000000002</v>
      </c>
      <c r="AB139" s="58">
        <f>+AA139*$AB$42</f>
        <v>2.1746500000000002</v>
      </c>
      <c r="AC139" s="64">
        <f>+Z139*J139</f>
        <v>0.32129999999999997</v>
      </c>
      <c r="AD139" s="64">
        <f>+AB139-AC139</f>
        <v>1.8533500000000003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2.6262599999999998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2.6262599999999998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14.748419363987111</v>
      </c>
      <c r="R142" s="79">
        <f>SUM(R137:R141)</f>
        <v>0.26</v>
      </c>
      <c r="S142" s="79">
        <f>SUM(S137:S141)</f>
        <v>0</v>
      </c>
      <c r="T142" s="79">
        <f>SUM(T137:T141)</f>
        <v>2.6262599999999998</v>
      </c>
      <c r="U142" s="79">
        <f>SUM(U137:U141)</f>
        <v>9.5302631688644794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15.948359148306244</v>
      </c>
      <c r="AE142" s="79">
        <f>SUM(AE137:AE141)</f>
        <v>0.26</v>
      </c>
      <c r="AF142" s="79">
        <f>SUM(AF137:AF141)</f>
        <v>0</v>
      </c>
      <c r="AG142" s="79">
        <f>SUM(AG137:AG141)</f>
        <v>2.6262599999999998</v>
      </c>
      <c r="AH142" s="79">
        <f>SUM(AH137:AH141)</f>
        <v>9.5302631688644794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60.35</v>
      </c>
      <c r="M143" s="61">
        <v>26.62</v>
      </c>
      <c r="N143" s="58">
        <f>+L143*I143</f>
        <v>0.42244999999999999</v>
      </c>
      <c r="O143" s="58">
        <f>+N143*$O$42</f>
        <v>0.42244999999999999</v>
      </c>
      <c r="P143" s="58">
        <f>+M143*J143</f>
        <v>0.10648000000000001</v>
      </c>
      <c r="Q143" s="58">
        <f>+O143-P143</f>
        <v>0.31596999999999997</v>
      </c>
      <c r="R143" s="58"/>
      <c r="S143" s="58"/>
      <c r="T143" s="58"/>
      <c r="U143" s="82">
        <f>+V143-SUM(Q148:T148)</f>
        <v>9.5305618527148752</v>
      </c>
      <c r="V143" s="62">
        <v>27.165241216701986</v>
      </c>
      <c r="W143" s="58">
        <f>+V143</f>
        <v>27.165241216701986</v>
      </c>
      <c r="X143" s="63"/>
      <c r="Y143" s="60">
        <f>+$H$33</f>
        <v>70.150000000000006</v>
      </c>
      <c r="Z143" s="61">
        <f>+$H$34</f>
        <v>32.130000000000003</v>
      </c>
      <c r="AA143" s="64">
        <f>+Y143*I143</f>
        <v>0.49105000000000004</v>
      </c>
      <c r="AB143" s="58">
        <f>+AA143*$AB$42</f>
        <v>0.49105000000000004</v>
      </c>
      <c r="AC143" s="64">
        <f>+Z143*J143</f>
        <v>0.12852000000000002</v>
      </c>
      <c r="AD143" s="64">
        <f>+AB143-AC143</f>
        <v>0.36253000000000002</v>
      </c>
      <c r="AE143" s="64"/>
      <c r="AF143" s="64"/>
      <c r="AG143" s="58"/>
      <c r="AH143" s="83">
        <f>U143*$AC$38</f>
        <v>9.5305618527148752</v>
      </c>
      <c r="AI143" s="62">
        <f>SUM(AD148:AH148)</f>
        <v>28.365181001021117</v>
      </c>
      <c r="AJ143" s="58">
        <f>+AI143</f>
        <v>28.365181001021117</v>
      </c>
      <c r="AK143" s="65"/>
      <c r="AL143" s="66">
        <f>AI143-V143</f>
        <v>1.1999397843191311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84.31</v>
      </c>
      <c r="M144" s="61">
        <v>24.87</v>
      </c>
      <c r="N144" s="58">
        <f>+L144*I144</f>
        <v>12.938931680312136</v>
      </c>
      <c r="O144" s="58">
        <f>+N144*$O$42</f>
        <v>12.938931680312136</v>
      </c>
      <c r="P144" s="58">
        <f>+M144*J144</f>
        <v>0.11113231632502477</v>
      </c>
      <c r="Q144" s="58">
        <f>+O144-P144</f>
        <v>12.827799363987111</v>
      </c>
      <c r="R144" s="58"/>
      <c r="S144" s="58"/>
      <c r="T144" s="58"/>
      <c r="U144" s="58"/>
      <c r="V144" s="62"/>
      <c r="W144" s="58"/>
      <c r="X144" s="63"/>
      <c r="Y144" s="60">
        <f>$H$44</f>
        <v>90.31</v>
      </c>
      <c r="Z144" s="61">
        <f>+$H$35</f>
        <v>28.48</v>
      </c>
      <c r="AA144" s="64">
        <f>+Y144*I144</f>
        <v>13.859742854335062</v>
      </c>
      <c r="AB144" s="58">
        <f>+AA144*$AB$42</f>
        <v>13.859742854335062</v>
      </c>
      <c r="AC144" s="64">
        <f>+Z144*J144</f>
        <v>0.12726370602881806</v>
      </c>
      <c r="AD144" s="64">
        <f>+AB144-AC144</f>
        <v>13.732479148306243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60.35</v>
      </c>
      <c r="M145" s="61">
        <v>26.62</v>
      </c>
      <c r="N145" s="58">
        <f>+L145*I145</f>
        <v>1.8708500000000001</v>
      </c>
      <c r="O145" s="58">
        <f>+N145*$O$42</f>
        <v>1.8708500000000001</v>
      </c>
      <c r="P145" s="58">
        <f>+M145*J145</f>
        <v>0.26619999999999999</v>
      </c>
      <c r="Q145" s="58">
        <f>+O145-P145</f>
        <v>1.6046500000000001</v>
      </c>
      <c r="R145" s="58"/>
      <c r="S145" s="58"/>
      <c r="T145" s="58"/>
      <c r="U145" s="58"/>
      <c r="V145" s="62"/>
      <c r="W145" s="58"/>
      <c r="X145" s="63"/>
      <c r="Y145" s="60">
        <f>+$H$33</f>
        <v>70.150000000000006</v>
      </c>
      <c r="Z145" s="61">
        <f>+$H$34</f>
        <v>32.130000000000003</v>
      </c>
      <c r="AA145" s="64">
        <f>+Y145*I145</f>
        <v>2.1746500000000002</v>
      </c>
      <c r="AB145" s="58">
        <f>+AA145*$AB$42</f>
        <v>2.1746500000000002</v>
      </c>
      <c r="AC145" s="64">
        <f>+Z145*J145</f>
        <v>0.32129999999999997</v>
      </c>
      <c r="AD145" s="64">
        <f>+AB145-AC145</f>
        <v>1.8533500000000003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2.6262599999999998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2.6262599999999998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14.748419363987111</v>
      </c>
      <c r="R148" s="79">
        <f>SUM(R143:R147)</f>
        <v>0.26</v>
      </c>
      <c r="S148" s="79">
        <f>SUM(S143:S147)</f>
        <v>0</v>
      </c>
      <c r="T148" s="79">
        <f>SUM(T143:T147)</f>
        <v>2.6262599999999998</v>
      </c>
      <c r="U148" s="79">
        <f>SUM(U143:U147)</f>
        <v>9.5305618527148752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15.948359148306244</v>
      </c>
      <c r="AE148" s="79">
        <f>SUM(AE143:AE147)</f>
        <v>0.26</v>
      </c>
      <c r="AF148" s="79">
        <f>SUM(AF143:AF147)</f>
        <v>0</v>
      </c>
      <c r="AG148" s="79">
        <f>SUM(AG143:AG147)</f>
        <v>2.6262599999999998</v>
      </c>
      <c r="AH148" s="79">
        <f>SUM(AH143:AH147)</f>
        <v>9.5305618527148752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413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413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413" customFormat="1" ht="60.75" customHeight="1">
      <c r="A152" s="479" t="s">
        <v>136</v>
      </c>
      <c r="B152" s="480"/>
      <c r="C152" s="480"/>
      <c r="D152" s="480"/>
      <c r="E152" s="480"/>
      <c r="F152" s="481"/>
      <c r="H152" s="342" t="s">
        <v>386</v>
      </c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0.37854581597855519</v>
      </c>
      <c r="AJ152" s="213">
        <f>SUMPRODUCT(AT48:AT142,$AL$48:$AL$142,$AM$48:$AM$142)</f>
        <v>0.37854581597855519</v>
      </c>
      <c r="AK152" s="213">
        <f>SUMPRODUCT(AU48:AU142,$AL$48:$AL$142,$AM$48:$AM$142)</f>
        <v>0.37854581597855519</v>
      </c>
      <c r="AL152" s="213">
        <f>SUMPRODUCT(AV48:AV142,$AL$48:$AL$142,$AM$48:$AM$142)</f>
        <v>0.37854581597855519</v>
      </c>
    </row>
    <row r="153" spans="1:48" s="413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H153" s="355" t="s">
        <v>135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413" customFormat="1" ht="96" customHeight="1">
      <c r="A154" s="56">
        <v>1</v>
      </c>
      <c r="B154" s="56" t="s">
        <v>141</v>
      </c>
      <c r="C154" s="56" t="s">
        <v>128</v>
      </c>
      <c r="D154" s="149">
        <v>14.763650157799125</v>
      </c>
      <c r="E154" s="149">
        <f>$AL$102</f>
        <v>0.57915314158995912</v>
      </c>
      <c r="F154" s="149">
        <f>E154+D154+H154</f>
        <v>15.342803299389084</v>
      </c>
      <c r="H154" s="356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418">
        <f t="shared" ref="AI154" si="4">+AI153*AI152/100000</f>
        <v>1.0148813326385064</v>
      </c>
      <c r="AJ154" s="215"/>
      <c r="AK154" s="219">
        <f t="shared" ref="AK154" si="5">+AK153*AK152/100000</f>
        <v>3.7174221202797262</v>
      </c>
      <c r="AL154" s="216"/>
      <c r="AM154" s="212"/>
      <c r="AN154" s="212"/>
    </row>
    <row r="155" spans="1:48" s="413" customFormat="1" ht="87.75" customHeight="1">
      <c r="A155" s="56">
        <v>2</v>
      </c>
      <c r="B155" s="56" t="s">
        <v>211</v>
      </c>
      <c r="C155" s="56" t="s">
        <v>212</v>
      </c>
      <c r="D155" s="149">
        <v>15.881293157705606</v>
      </c>
      <c r="E155" s="149">
        <f>$AL$107</f>
        <v>1.3125441832551736</v>
      </c>
      <c r="F155" s="149">
        <f>E155+D155+H155</f>
        <v>17.19383734096078</v>
      </c>
      <c r="H155" s="356">
        <f>VLOOKUP(B155,'HP3N 01-01-2021'!C$3:T$10,18,0)</f>
        <v>0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4.7323034529182326</v>
      </c>
      <c r="AH155" s="478"/>
      <c r="AI155" s="478"/>
      <c r="AJ155" s="478"/>
      <c r="AK155" s="478"/>
      <c r="AL155" s="478"/>
      <c r="AM155" s="212"/>
      <c r="AN155" s="212"/>
    </row>
    <row r="156" spans="1:48" s="413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6.9223573312282335E-2</v>
      </c>
      <c r="AH156" s="478"/>
      <c r="AI156" s="478"/>
      <c r="AJ156" s="478"/>
      <c r="AK156" s="478"/>
      <c r="AL156" s="478"/>
    </row>
    <row r="157" spans="1:48" s="413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413" customFormat="1" ht="98.25" customHeight="1">
      <c r="A158" s="56">
        <v>1</v>
      </c>
      <c r="B158" s="56" t="s">
        <v>141</v>
      </c>
      <c r="C158" s="56" t="s">
        <v>128</v>
      </c>
      <c r="D158" s="149">
        <v>14.983650157799124</v>
      </c>
      <c r="E158" s="149">
        <f>$AL$102</f>
        <v>0.57915314158995912</v>
      </c>
      <c r="F158" s="149">
        <f>E158+D158+H158</f>
        <v>15.562803299389083</v>
      </c>
      <c r="H158" s="356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413" customFormat="1" ht="98.25" customHeight="1">
      <c r="A159" s="56">
        <v>2</v>
      </c>
      <c r="B159" s="56" t="s">
        <v>211</v>
      </c>
      <c r="C159" s="56" t="s">
        <v>212</v>
      </c>
      <c r="D159" s="149">
        <v>15.991293157705607</v>
      </c>
      <c r="E159" s="149">
        <f>$AL$107</f>
        <v>1.3125441832551736</v>
      </c>
      <c r="F159" s="149">
        <f>E159+D159+H159</f>
        <v>17.303837340960783</v>
      </c>
      <c r="H159" s="356">
        <f>VLOOKUP(B159,'HP3N 01-01-2021'!C$3:T$10,18,0)</f>
        <v>0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413" customFormat="1" ht="98.25" customHeight="1">
      <c r="A160" s="56">
        <v>3</v>
      </c>
      <c r="B160" s="56" t="s">
        <v>238</v>
      </c>
      <c r="C160" s="56" t="s">
        <v>227</v>
      </c>
      <c r="D160" s="149">
        <v>28.09606145593623</v>
      </c>
      <c r="E160" s="149"/>
      <c r="F160" s="149">
        <f>E160+D160+H160</f>
        <v>28.09606145593623</v>
      </c>
      <c r="G160" s="69"/>
      <c r="H160" s="356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05000000}"/>
  <mergeCells count="110">
    <mergeCell ref="AK159:AN159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C43:E43"/>
    <mergeCell ref="H43:I43"/>
    <mergeCell ref="C44:E44"/>
    <mergeCell ref="H44:I44"/>
    <mergeCell ref="A45:A47"/>
    <mergeCell ref="B45:B47"/>
    <mergeCell ref="C45:C47"/>
    <mergeCell ref="D45:E45"/>
    <mergeCell ref="F45:F47"/>
    <mergeCell ref="G45:G47"/>
    <mergeCell ref="D46:D47"/>
    <mergeCell ref="E46:E47"/>
    <mergeCell ref="I46:I47"/>
    <mergeCell ref="C40:E40"/>
    <mergeCell ref="H40:I40"/>
    <mergeCell ref="C41:E41"/>
    <mergeCell ref="H41:I41"/>
    <mergeCell ref="C42:E42"/>
    <mergeCell ref="H42:I42"/>
    <mergeCell ref="C37:E37"/>
    <mergeCell ref="H37:I37"/>
    <mergeCell ref="C38:E38"/>
    <mergeCell ref="H38:I38"/>
    <mergeCell ref="C39:E39"/>
    <mergeCell ref="H39:I39"/>
    <mergeCell ref="C34:E34"/>
    <mergeCell ref="H34:I34"/>
    <mergeCell ref="C35:E35"/>
    <mergeCell ref="H35:I35"/>
    <mergeCell ref="AA35:AD35"/>
    <mergeCell ref="C36:E36"/>
    <mergeCell ref="H36:I36"/>
    <mergeCell ref="AL30:AO30"/>
    <mergeCell ref="D31:E31"/>
    <mergeCell ref="AG31:AH31"/>
    <mergeCell ref="D32:E32"/>
    <mergeCell ref="AG32:AH32"/>
    <mergeCell ref="D33:E33"/>
    <mergeCell ref="AG33:AH33"/>
    <mergeCell ref="B27:Q27"/>
    <mergeCell ref="C29:E29"/>
    <mergeCell ref="H29:I29"/>
    <mergeCell ref="D30:E30"/>
    <mergeCell ref="O30:Q30"/>
    <mergeCell ref="AG30:AJ30"/>
    <mergeCell ref="C21:E21"/>
    <mergeCell ref="H21:I21"/>
    <mergeCell ref="C22:E22"/>
    <mergeCell ref="H22:I22"/>
    <mergeCell ref="C23:E23"/>
    <mergeCell ref="H23:I23"/>
    <mergeCell ref="C18:E18"/>
    <mergeCell ref="H18:I18"/>
    <mergeCell ref="C19:E19"/>
    <mergeCell ref="H19:I19"/>
    <mergeCell ref="C20:E20"/>
    <mergeCell ref="H20:I20"/>
    <mergeCell ref="C15:E15"/>
    <mergeCell ref="H15:I15"/>
    <mergeCell ref="C16:E16"/>
    <mergeCell ref="H16:I16"/>
    <mergeCell ref="C17:E17"/>
    <mergeCell ref="H17:I17"/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</mergeCells>
  <printOptions horizontalCentered="1"/>
  <pageMargins left="0.5" right="0.25" top="0.5" bottom="0.5" header="0.5" footer="0.5"/>
  <pageSetup paperSize="8" scale="22" fitToHeight="2" orientation="landscape" r:id="rId1"/>
  <headerFooter alignWithMargins="0">
    <oddHeader>&amp;R&amp;D</oddHeader>
    <oddFooter>Page &amp;P&amp;RCENTURY 01.06.2008.xls</oddFooter>
  </headerFooter>
  <rowBreaks count="1" manualBreakCount="1">
    <brk id="80" max="39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22"/>
  <sheetViews>
    <sheetView topLeftCell="F1" workbookViewId="0">
      <selection activeCell="I21" sqref="I21"/>
    </sheetView>
  </sheetViews>
  <sheetFormatPr defaultColWidth="9.109375" defaultRowHeight="14.4"/>
  <cols>
    <col min="1" max="2" width="9.109375" style="420"/>
    <col min="3" max="3" width="35.6640625" style="420" bestFit="1" customWidth="1"/>
    <col min="4" max="4" width="9.109375" style="420"/>
    <col min="5" max="5" width="35" style="420" bestFit="1" customWidth="1"/>
    <col min="6" max="6" width="11.44140625" style="420" bestFit="1" customWidth="1"/>
    <col min="7" max="7" width="15.109375" style="420" bestFit="1" customWidth="1"/>
    <col min="8" max="8" width="29.109375" style="420" bestFit="1" customWidth="1"/>
    <col min="9" max="9" width="9.109375" style="420"/>
    <col min="10" max="10" width="15.88671875" style="420" bestFit="1" customWidth="1"/>
    <col min="11" max="11" width="17" style="420" bestFit="1" customWidth="1"/>
    <col min="12" max="12" width="9.109375" style="420"/>
    <col min="13" max="13" width="10" style="420" bestFit="1" customWidth="1"/>
    <col min="14" max="16384" width="9.109375" style="420"/>
  </cols>
  <sheetData>
    <row r="1" spans="1:19">
      <c r="A1" s="420" t="s">
        <v>410</v>
      </c>
    </row>
    <row r="4" spans="1:19">
      <c r="B4" s="420" t="s">
        <v>161</v>
      </c>
      <c r="C4" s="420" t="s">
        <v>162</v>
      </c>
      <c r="D4" s="420" t="s">
        <v>163</v>
      </c>
      <c r="E4" s="420" t="s">
        <v>164</v>
      </c>
      <c r="F4" s="420" t="s">
        <v>165</v>
      </c>
      <c r="G4" s="420" t="s">
        <v>137</v>
      </c>
      <c r="H4" s="420" t="s">
        <v>134</v>
      </c>
      <c r="I4" s="420" t="s">
        <v>166</v>
      </c>
      <c r="J4" s="420" t="s">
        <v>167</v>
      </c>
      <c r="K4" s="420" t="s">
        <v>168</v>
      </c>
      <c r="L4" s="420" t="s">
        <v>169</v>
      </c>
      <c r="M4" s="420" t="s">
        <v>170</v>
      </c>
      <c r="N4" s="420" t="s">
        <v>394</v>
      </c>
      <c r="O4" s="420" t="s">
        <v>395</v>
      </c>
      <c r="P4" s="420" t="s">
        <v>396</v>
      </c>
      <c r="Q4" s="420" t="s">
        <v>397</v>
      </c>
      <c r="R4" s="420" t="s">
        <v>398</v>
      </c>
      <c r="S4" s="420" t="s">
        <v>399</v>
      </c>
    </row>
    <row r="5" spans="1:19">
      <c r="B5" s="420">
        <v>100561</v>
      </c>
      <c r="C5" s="420" t="s">
        <v>172</v>
      </c>
      <c r="D5" s="420">
        <v>100040</v>
      </c>
      <c r="E5" s="420" t="s">
        <v>411</v>
      </c>
      <c r="F5" s="420">
        <v>9000003578</v>
      </c>
      <c r="G5" s="420" t="s">
        <v>260</v>
      </c>
      <c r="H5" s="420" t="s">
        <v>412</v>
      </c>
      <c r="I5" s="420">
        <v>1</v>
      </c>
      <c r="J5" s="420" t="s">
        <v>289</v>
      </c>
      <c r="K5" s="420">
        <v>9100074849</v>
      </c>
      <c r="L5" s="420">
        <v>3.67</v>
      </c>
      <c r="M5" s="420">
        <v>3.72</v>
      </c>
      <c r="N5" s="420" t="s">
        <v>400</v>
      </c>
      <c r="O5" s="420" t="s">
        <v>405</v>
      </c>
      <c r="P5" s="420" t="s">
        <v>406</v>
      </c>
      <c r="Q5" s="420" t="s">
        <v>404</v>
      </c>
      <c r="R5" s="421">
        <v>0.47366898148148145</v>
      </c>
    </row>
    <row r="6" spans="1:19">
      <c r="B6" s="420">
        <v>100561</v>
      </c>
      <c r="C6" s="420" t="s">
        <v>172</v>
      </c>
      <c r="D6" s="420">
        <v>100070</v>
      </c>
      <c r="E6" s="420" t="s">
        <v>413</v>
      </c>
      <c r="F6" s="420">
        <v>9000003579</v>
      </c>
      <c r="G6" s="420" t="s">
        <v>260</v>
      </c>
      <c r="H6" s="420" t="s">
        <v>412</v>
      </c>
      <c r="I6" s="420">
        <v>1</v>
      </c>
      <c r="J6" s="420" t="s">
        <v>402</v>
      </c>
      <c r="K6" s="420">
        <v>9100076104</v>
      </c>
      <c r="L6" s="420">
        <v>3.53</v>
      </c>
      <c r="M6" s="420">
        <v>3.61</v>
      </c>
      <c r="N6" s="420" t="s">
        <v>400</v>
      </c>
      <c r="O6" s="420" t="s">
        <v>403</v>
      </c>
      <c r="P6" s="420" t="s">
        <v>407</v>
      </c>
      <c r="Q6" s="420" t="s">
        <v>404</v>
      </c>
      <c r="R6" s="421">
        <v>0.77939814814814812</v>
      </c>
    </row>
    <row r="7" spans="1:19">
      <c r="B7" s="420">
        <v>100561</v>
      </c>
      <c r="C7" s="420" t="s">
        <v>172</v>
      </c>
      <c r="D7" s="420">
        <v>100070</v>
      </c>
      <c r="E7" s="420" t="s">
        <v>413</v>
      </c>
      <c r="F7" s="420">
        <v>9000003579</v>
      </c>
      <c r="G7" s="420" t="s">
        <v>261</v>
      </c>
      <c r="H7" s="420" t="s">
        <v>264</v>
      </c>
      <c r="I7" s="420">
        <v>1</v>
      </c>
      <c r="J7" s="420" t="s">
        <v>402</v>
      </c>
      <c r="K7" s="420">
        <v>9100076104</v>
      </c>
      <c r="L7" s="420">
        <v>2.2799999999999998</v>
      </c>
      <c r="M7" s="420">
        <v>2.33</v>
      </c>
      <c r="N7" s="420" t="s">
        <v>400</v>
      </c>
      <c r="O7" s="420" t="s">
        <v>403</v>
      </c>
      <c r="P7" s="420" t="s">
        <v>407</v>
      </c>
      <c r="Q7" s="420" t="s">
        <v>404</v>
      </c>
      <c r="R7" s="421">
        <v>0.77939814814814812</v>
      </c>
    </row>
    <row r="8" spans="1:19">
      <c r="B8" s="420">
        <v>100561</v>
      </c>
      <c r="C8" s="420" t="s">
        <v>172</v>
      </c>
      <c r="D8" s="420">
        <v>100122</v>
      </c>
      <c r="E8" s="420" t="s">
        <v>414</v>
      </c>
      <c r="F8" s="420">
        <v>9000004046</v>
      </c>
      <c r="G8" s="420" t="s">
        <v>93</v>
      </c>
      <c r="H8" s="420" t="s">
        <v>415</v>
      </c>
      <c r="I8" s="420">
        <v>1</v>
      </c>
      <c r="J8" s="420" t="s">
        <v>289</v>
      </c>
      <c r="K8" s="420">
        <v>9100073806</v>
      </c>
      <c r="L8" s="420">
        <v>39.81</v>
      </c>
      <c r="M8" s="420">
        <v>42.16</v>
      </c>
      <c r="N8" s="420" t="s">
        <v>400</v>
      </c>
      <c r="O8" s="420" t="s">
        <v>416</v>
      </c>
      <c r="P8" s="420" t="s">
        <v>417</v>
      </c>
      <c r="Q8" s="420" t="s">
        <v>418</v>
      </c>
      <c r="R8" s="421">
        <v>0.66461805555555553</v>
      </c>
    </row>
    <row r="9" spans="1:19">
      <c r="B9" s="420">
        <v>100561</v>
      </c>
      <c r="C9" s="420" t="s">
        <v>172</v>
      </c>
      <c r="D9" s="420">
        <v>100166</v>
      </c>
      <c r="E9" s="420" t="s">
        <v>419</v>
      </c>
      <c r="F9" s="420">
        <v>9000002431</v>
      </c>
      <c r="G9" s="420" t="s">
        <v>220</v>
      </c>
      <c r="H9" s="420" t="s">
        <v>420</v>
      </c>
      <c r="I9" s="420">
        <v>1</v>
      </c>
      <c r="J9" s="420" t="s">
        <v>289</v>
      </c>
      <c r="K9" s="420">
        <v>9100073807</v>
      </c>
      <c r="L9" s="420">
        <v>71.92</v>
      </c>
      <c r="M9" s="420">
        <v>75.91</v>
      </c>
      <c r="N9" s="420" t="s">
        <v>400</v>
      </c>
      <c r="O9" s="420" t="s">
        <v>416</v>
      </c>
      <c r="P9" s="420" t="s">
        <v>417</v>
      </c>
      <c r="Q9" s="420" t="s">
        <v>418</v>
      </c>
      <c r="R9" s="421">
        <v>0.66461805555555553</v>
      </c>
    </row>
    <row r="10" spans="1:19">
      <c r="B10" s="420">
        <v>100561</v>
      </c>
      <c r="C10" s="420" t="s">
        <v>172</v>
      </c>
      <c r="D10" s="420">
        <v>100211</v>
      </c>
      <c r="E10" s="420" t="s">
        <v>421</v>
      </c>
      <c r="F10" s="420">
        <v>9000003580</v>
      </c>
      <c r="G10" s="420" t="s">
        <v>261</v>
      </c>
      <c r="H10" s="420" t="s">
        <v>264</v>
      </c>
      <c r="I10" s="420">
        <v>1</v>
      </c>
      <c r="J10" s="420" t="s">
        <v>402</v>
      </c>
      <c r="K10" s="420">
        <v>9100076105</v>
      </c>
      <c r="L10" s="420">
        <v>2.2799999999999998</v>
      </c>
      <c r="M10" s="420">
        <v>2.33</v>
      </c>
      <c r="N10" s="420" t="s">
        <v>400</v>
      </c>
      <c r="O10" s="420" t="s">
        <v>403</v>
      </c>
      <c r="P10" s="420" t="s">
        <v>407</v>
      </c>
      <c r="Q10" s="420" t="s">
        <v>404</v>
      </c>
      <c r="R10" s="421">
        <v>0.77939814814814812</v>
      </c>
    </row>
    <row r="11" spans="1:19">
      <c r="B11" s="420">
        <v>100561</v>
      </c>
      <c r="C11" s="420" t="s">
        <v>172</v>
      </c>
      <c r="D11" s="420">
        <v>100221</v>
      </c>
      <c r="E11" s="420" t="s">
        <v>422</v>
      </c>
      <c r="F11" s="420">
        <v>9000001667</v>
      </c>
      <c r="G11" s="420" t="s">
        <v>93</v>
      </c>
      <c r="H11" s="420" t="s">
        <v>415</v>
      </c>
      <c r="I11" s="420">
        <v>1</v>
      </c>
      <c r="J11" s="420" t="s">
        <v>289</v>
      </c>
      <c r="K11" s="420">
        <v>9100073808</v>
      </c>
      <c r="L11" s="420">
        <v>40.25</v>
      </c>
      <c r="M11" s="420">
        <v>42.6</v>
      </c>
      <c r="N11" s="420" t="s">
        <v>400</v>
      </c>
      <c r="O11" s="420" t="s">
        <v>416</v>
      </c>
      <c r="P11" s="420" t="s">
        <v>417</v>
      </c>
      <c r="Q11" s="420" t="s">
        <v>418</v>
      </c>
      <c r="R11" s="421">
        <v>0.66461805555555553</v>
      </c>
    </row>
    <row r="12" spans="1:19">
      <c r="B12" s="420">
        <v>100561</v>
      </c>
      <c r="C12" s="420" t="s">
        <v>172</v>
      </c>
      <c r="D12" s="420">
        <v>100221</v>
      </c>
      <c r="E12" s="420" t="s">
        <v>422</v>
      </c>
      <c r="F12" s="420">
        <v>9000001667</v>
      </c>
      <c r="G12" s="420" t="s">
        <v>423</v>
      </c>
      <c r="H12" s="420" t="s">
        <v>424</v>
      </c>
      <c r="I12" s="420">
        <v>1</v>
      </c>
      <c r="J12" s="420" t="s">
        <v>289</v>
      </c>
      <c r="K12" s="420">
        <v>9100073808</v>
      </c>
      <c r="L12" s="420">
        <v>25.89</v>
      </c>
      <c r="M12" s="420">
        <v>27.24</v>
      </c>
      <c r="N12" s="420" t="s">
        <v>400</v>
      </c>
      <c r="O12" s="420" t="s">
        <v>416</v>
      </c>
      <c r="P12" s="420" t="s">
        <v>417</v>
      </c>
      <c r="Q12" s="420" t="s">
        <v>418</v>
      </c>
      <c r="R12" s="421">
        <v>0.66461805555555553</v>
      </c>
    </row>
    <row r="13" spans="1:19">
      <c r="B13" s="420">
        <v>100561</v>
      </c>
      <c r="C13" s="420" t="s">
        <v>172</v>
      </c>
      <c r="D13" s="420">
        <v>100314</v>
      </c>
      <c r="E13" s="420" t="s">
        <v>425</v>
      </c>
      <c r="F13" s="420">
        <v>9000003783</v>
      </c>
      <c r="G13" s="420" t="s">
        <v>426</v>
      </c>
      <c r="H13" s="420" t="s">
        <v>427</v>
      </c>
      <c r="I13" s="420">
        <v>1</v>
      </c>
      <c r="J13" s="420" t="s">
        <v>289</v>
      </c>
      <c r="K13" s="420">
        <v>9100077905</v>
      </c>
      <c r="L13" s="420">
        <v>0.47</v>
      </c>
      <c r="M13" s="420">
        <v>0.5</v>
      </c>
      <c r="N13" s="420" t="s">
        <v>400</v>
      </c>
      <c r="O13" s="420" t="s">
        <v>428</v>
      </c>
      <c r="P13" s="420" t="s">
        <v>429</v>
      </c>
      <c r="Q13" s="420" t="s">
        <v>430</v>
      </c>
      <c r="R13" s="421">
        <v>2.3831018518518519E-2</v>
      </c>
    </row>
    <row r="14" spans="1:19">
      <c r="B14" s="420">
        <v>100561</v>
      </c>
      <c r="C14" s="420" t="s">
        <v>172</v>
      </c>
      <c r="D14" s="420">
        <v>100314</v>
      </c>
      <c r="E14" s="420" t="s">
        <v>425</v>
      </c>
      <c r="F14" s="420">
        <v>9000003783</v>
      </c>
      <c r="G14" s="420" t="s">
        <v>431</v>
      </c>
      <c r="H14" s="420" t="s">
        <v>432</v>
      </c>
      <c r="I14" s="420">
        <v>1</v>
      </c>
      <c r="J14" s="420" t="s">
        <v>289</v>
      </c>
      <c r="K14" s="420">
        <v>9100077905</v>
      </c>
      <c r="L14" s="420">
        <v>5.72</v>
      </c>
      <c r="M14" s="420">
        <v>6.11</v>
      </c>
      <c r="N14" s="420" t="s">
        <v>400</v>
      </c>
      <c r="O14" s="420" t="s">
        <v>428</v>
      </c>
      <c r="P14" s="420" t="s">
        <v>429</v>
      </c>
      <c r="Q14" s="420" t="s">
        <v>430</v>
      </c>
      <c r="R14" s="421">
        <v>2.3831018518518519E-2</v>
      </c>
    </row>
    <row r="15" spans="1:19">
      <c r="B15" s="420">
        <v>100561</v>
      </c>
      <c r="C15" s="420" t="s">
        <v>172</v>
      </c>
      <c r="D15" s="420">
        <v>100471</v>
      </c>
      <c r="E15" s="420" t="s">
        <v>433</v>
      </c>
      <c r="F15" s="420">
        <v>9000001399</v>
      </c>
      <c r="G15" s="420" t="s">
        <v>426</v>
      </c>
      <c r="H15" s="420" t="s">
        <v>427</v>
      </c>
      <c r="I15" s="420">
        <v>1</v>
      </c>
      <c r="J15" s="420" t="s">
        <v>289</v>
      </c>
      <c r="K15" s="420">
        <v>9100077448</v>
      </c>
      <c r="L15" s="420">
        <v>0.5</v>
      </c>
      <c r="M15" s="420">
        <v>0.54</v>
      </c>
      <c r="N15" s="420" t="s">
        <v>400</v>
      </c>
      <c r="O15" s="420" t="s">
        <v>401</v>
      </c>
      <c r="P15" s="420" t="s">
        <v>434</v>
      </c>
      <c r="Q15" s="420" t="s">
        <v>435</v>
      </c>
      <c r="R15" s="421">
        <v>0.72657407407407415</v>
      </c>
    </row>
    <row r="16" spans="1:19">
      <c r="B16" s="420">
        <v>100561</v>
      </c>
      <c r="C16" s="420" t="s">
        <v>172</v>
      </c>
      <c r="D16" s="420">
        <v>100471</v>
      </c>
      <c r="E16" s="420" t="s">
        <v>433</v>
      </c>
      <c r="F16" s="420">
        <v>9000001399</v>
      </c>
      <c r="G16" s="420" t="s">
        <v>431</v>
      </c>
      <c r="H16" s="420" t="s">
        <v>432</v>
      </c>
      <c r="I16" s="420">
        <v>1</v>
      </c>
      <c r="J16" s="420" t="s">
        <v>289</v>
      </c>
      <c r="K16" s="420">
        <v>9100077448</v>
      </c>
      <c r="L16" s="420">
        <v>6.02</v>
      </c>
      <c r="M16" s="420">
        <v>6.41</v>
      </c>
      <c r="N16" s="420" t="s">
        <v>400</v>
      </c>
      <c r="O16" s="420" t="s">
        <v>401</v>
      </c>
      <c r="P16" s="420" t="s">
        <v>434</v>
      </c>
      <c r="Q16" s="420" t="s">
        <v>435</v>
      </c>
      <c r="R16" s="421">
        <v>0.72657407407407415</v>
      </c>
    </row>
    <row r="17" spans="2:18">
      <c r="B17" s="420">
        <v>100561</v>
      </c>
      <c r="C17" s="420" t="s">
        <v>172</v>
      </c>
      <c r="D17" s="420">
        <v>100569</v>
      </c>
      <c r="E17" s="420" t="s">
        <v>436</v>
      </c>
      <c r="F17" s="420">
        <v>9000000623</v>
      </c>
      <c r="G17" s="420" t="s">
        <v>262</v>
      </c>
      <c r="H17" s="420" t="s">
        <v>437</v>
      </c>
      <c r="I17" s="420">
        <v>1</v>
      </c>
      <c r="J17" s="420" t="s">
        <v>402</v>
      </c>
      <c r="K17" s="420">
        <v>9100079232</v>
      </c>
      <c r="L17" s="420">
        <v>13.44</v>
      </c>
      <c r="M17" s="420">
        <v>13.77</v>
      </c>
      <c r="N17" s="420" t="s">
        <v>400</v>
      </c>
      <c r="O17" s="420" t="s">
        <v>438</v>
      </c>
      <c r="P17" s="420" t="s">
        <v>439</v>
      </c>
      <c r="Q17" s="420" t="s">
        <v>440</v>
      </c>
      <c r="R17" s="421">
        <v>0.89997685185185183</v>
      </c>
    </row>
    <row r="18" spans="2:18">
      <c r="B18" s="420">
        <v>100561</v>
      </c>
      <c r="C18" s="420" t="s">
        <v>172</v>
      </c>
      <c r="D18" s="420">
        <v>100569</v>
      </c>
      <c r="E18" s="420" t="s">
        <v>436</v>
      </c>
      <c r="F18" s="420">
        <v>9000000623</v>
      </c>
      <c r="G18" s="420" t="s">
        <v>441</v>
      </c>
      <c r="H18" s="420" t="s">
        <v>442</v>
      </c>
      <c r="I18" s="420">
        <v>1</v>
      </c>
      <c r="J18" s="420" t="s">
        <v>402</v>
      </c>
      <c r="K18" s="420">
        <v>9100079232</v>
      </c>
      <c r="L18" s="420">
        <v>1.93</v>
      </c>
      <c r="M18" s="420">
        <v>2.0299999999999998</v>
      </c>
      <c r="N18" s="420" t="s">
        <v>400</v>
      </c>
      <c r="O18" s="420" t="s">
        <v>438</v>
      </c>
      <c r="P18" s="420" t="s">
        <v>439</v>
      </c>
      <c r="Q18" s="420" t="s">
        <v>440</v>
      </c>
      <c r="R18" s="421">
        <v>0.89997685185185183</v>
      </c>
    </row>
    <row r="19" spans="2:18">
      <c r="B19" s="420">
        <v>100561</v>
      </c>
      <c r="C19" s="420" t="s">
        <v>172</v>
      </c>
      <c r="D19" s="420">
        <v>100571</v>
      </c>
      <c r="E19" s="420" t="s">
        <v>443</v>
      </c>
      <c r="F19" s="420">
        <v>9000000624</v>
      </c>
      <c r="G19" s="420" t="s">
        <v>262</v>
      </c>
      <c r="H19" s="420" t="s">
        <v>437</v>
      </c>
      <c r="I19" s="420">
        <v>1</v>
      </c>
      <c r="J19" s="420" t="s">
        <v>402</v>
      </c>
      <c r="K19" s="420">
        <v>9100080931</v>
      </c>
      <c r="L19" s="420">
        <v>13.44</v>
      </c>
      <c r="M19" s="420">
        <v>13.77</v>
      </c>
      <c r="N19" s="420" t="s">
        <v>400</v>
      </c>
      <c r="O19" s="420" t="s">
        <v>444</v>
      </c>
      <c r="P19" s="420" t="s">
        <v>439</v>
      </c>
      <c r="Q19" s="420" t="s">
        <v>440</v>
      </c>
      <c r="R19" s="421">
        <v>0.52228009259259256</v>
      </c>
    </row>
    <row r="20" spans="2:18">
      <c r="B20" s="420">
        <v>100561</v>
      </c>
      <c r="C20" s="420" t="s">
        <v>172</v>
      </c>
      <c r="D20" s="420">
        <v>100571</v>
      </c>
      <c r="E20" s="420" t="s">
        <v>443</v>
      </c>
      <c r="F20" s="420">
        <v>9000000624</v>
      </c>
      <c r="G20" s="420" t="s">
        <v>441</v>
      </c>
      <c r="H20" s="420" t="s">
        <v>442</v>
      </c>
      <c r="I20" s="420">
        <v>1</v>
      </c>
      <c r="J20" s="420" t="s">
        <v>402</v>
      </c>
      <c r="K20" s="420">
        <v>9100080931</v>
      </c>
      <c r="L20" s="420">
        <v>1.93</v>
      </c>
      <c r="M20" s="420">
        <v>2.0299999999999998</v>
      </c>
      <c r="N20" s="420" t="s">
        <v>400</v>
      </c>
      <c r="O20" s="420" t="s">
        <v>444</v>
      </c>
      <c r="P20" s="420" t="s">
        <v>439</v>
      </c>
      <c r="Q20" s="420" t="s">
        <v>440</v>
      </c>
      <c r="R20" s="421">
        <v>0.52228009259259256</v>
      </c>
    </row>
    <row r="21" spans="2:18">
      <c r="B21" s="420">
        <v>100561</v>
      </c>
      <c r="C21" s="420" t="s">
        <v>172</v>
      </c>
      <c r="D21" s="420">
        <v>101660</v>
      </c>
      <c r="E21" s="420" t="s">
        <v>445</v>
      </c>
      <c r="F21" s="420">
        <v>9000004510</v>
      </c>
      <c r="G21" s="420" t="s">
        <v>426</v>
      </c>
      <c r="H21" s="420" t="s">
        <v>427</v>
      </c>
      <c r="I21" s="420">
        <v>1</v>
      </c>
      <c r="J21" s="420" t="s">
        <v>446</v>
      </c>
      <c r="K21" s="420">
        <v>9100077937</v>
      </c>
      <c r="L21" s="420">
        <v>0.47</v>
      </c>
      <c r="M21" s="420">
        <v>0.5</v>
      </c>
      <c r="N21" s="420" t="s">
        <v>400</v>
      </c>
      <c r="O21" s="420" t="s">
        <v>428</v>
      </c>
      <c r="P21" s="420" t="s">
        <v>429</v>
      </c>
      <c r="Q21" s="420" t="s">
        <v>430</v>
      </c>
      <c r="R21" s="421">
        <v>2.8611111111111115E-2</v>
      </c>
    </row>
    <row r="22" spans="2:18">
      <c r="B22" s="420">
        <v>100561</v>
      </c>
      <c r="C22" s="420" t="s">
        <v>172</v>
      </c>
      <c r="D22" s="420">
        <v>101660</v>
      </c>
      <c r="E22" s="420" t="s">
        <v>445</v>
      </c>
      <c r="F22" s="420">
        <v>9000004510</v>
      </c>
      <c r="G22" s="420" t="s">
        <v>431</v>
      </c>
      <c r="H22" s="420" t="s">
        <v>432</v>
      </c>
      <c r="I22" s="420">
        <v>1</v>
      </c>
      <c r="J22" s="420" t="s">
        <v>446</v>
      </c>
      <c r="K22" s="420">
        <v>9100077937</v>
      </c>
      <c r="L22" s="420">
        <v>5.72</v>
      </c>
      <c r="M22" s="420">
        <v>6.11</v>
      </c>
      <c r="N22" s="420" t="s">
        <v>400</v>
      </c>
      <c r="O22" s="420" t="s">
        <v>428</v>
      </c>
      <c r="P22" s="420" t="s">
        <v>429</v>
      </c>
      <c r="Q22" s="420" t="s">
        <v>430</v>
      </c>
      <c r="R22" s="421">
        <v>2.8611111111111115E-2</v>
      </c>
    </row>
  </sheetData>
  <autoFilter ref="A4:S22" xr:uid="{00000000-0009-0000-0000-000006000000}"/>
  <pageMargins left="0.7" right="0.7" top="0.75" bottom="0.75" header="0.3" footer="0.3"/>
  <pageSetup paperSize="8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S160"/>
  <sheetViews>
    <sheetView showZeros="0" view="pageBreakPreview" topLeftCell="E16" zoomScale="60" zoomScaleNormal="36" workbookViewId="0">
      <selection activeCell="K10" sqref="K10"/>
    </sheetView>
  </sheetViews>
  <sheetFormatPr defaultColWidth="9.109375" defaultRowHeight="13.2"/>
  <cols>
    <col min="1" max="1" width="8.33203125" style="402" customWidth="1"/>
    <col min="2" max="2" width="42.33203125" style="402" customWidth="1"/>
    <col min="3" max="3" width="34.6640625" style="402" customWidth="1"/>
    <col min="4" max="4" width="17.5546875" style="402" customWidth="1"/>
    <col min="5" max="5" width="17.33203125" style="402" customWidth="1"/>
    <col min="6" max="6" width="37.33203125" style="402" bestFit="1" customWidth="1"/>
    <col min="7" max="7" width="45.109375" style="402" bestFit="1" customWidth="1"/>
    <col min="8" max="8" width="34.44140625" style="402" customWidth="1"/>
    <col min="9" max="9" width="28.33203125" style="402" customWidth="1"/>
    <col min="10" max="10" width="18.88671875" style="402" customWidth="1"/>
    <col min="11" max="11" width="15.109375" style="402" customWidth="1"/>
    <col min="12" max="12" width="13" style="402" customWidth="1"/>
    <col min="13" max="14" width="15.109375" style="179" customWidth="1"/>
    <col min="15" max="15" width="30.6640625" style="179" customWidth="1"/>
    <col min="16" max="16" width="25.5546875" style="179" customWidth="1"/>
    <col min="17" max="17" width="18.6640625" style="179" customWidth="1"/>
    <col min="18" max="18" width="22" style="179" bestFit="1" customWidth="1"/>
    <col min="19" max="19" width="17" style="179" bestFit="1" customWidth="1"/>
    <col min="20" max="20" width="29.109375" style="179" bestFit="1" customWidth="1"/>
    <col min="21" max="21" width="30.109375" style="179" bestFit="1" customWidth="1"/>
    <col min="22" max="22" width="19.44140625" style="179" customWidth="1"/>
    <col min="23" max="23" width="15.109375" style="402" customWidth="1"/>
    <col min="24" max="24" width="6" style="402" customWidth="1"/>
    <col min="25" max="27" width="15.109375" style="179" customWidth="1"/>
    <col min="28" max="28" width="34.88671875" style="179" bestFit="1" customWidth="1"/>
    <col min="29" max="29" width="20.5546875" style="179" bestFit="1" customWidth="1"/>
    <col min="30" max="30" width="15.109375" style="179" customWidth="1"/>
    <col min="31" max="31" width="15.109375" style="179" bestFit="1" customWidth="1"/>
    <col min="32" max="32" width="10.109375" style="179" bestFit="1" customWidth="1"/>
    <col min="33" max="33" width="16.33203125" style="179" customWidth="1"/>
    <col min="34" max="34" width="14.44140625" style="179" customWidth="1"/>
    <col min="35" max="36" width="15.109375" style="179" customWidth="1"/>
    <col min="37" max="37" width="17.44140625" style="402" customWidth="1"/>
    <col min="38" max="38" width="19.109375" style="402" bestFit="1" customWidth="1"/>
    <col min="39" max="39" width="14.44140625" style="402" bestFit="1" customWidth="1"/>
    <col min="40" max="40" width="3" style="402" customWidth="1"/>
    <col min="41" max="42" width="9.109375" style="402"/>
    <col min="43" max="43" width="23" style="402" customWidth="1"/>
    <col min="44" max="44" width="12.44140625" style="402" bestFit="1" customWidth="1"/>
    <col min="45" max="175" width="9.109375" style="402"/>
    <col min="176" max="16384" width="9.109375" style="43"/>
  </cols>
  <sheetData>
    <row r="1" spans="1:39" s="3" customFormat="1" ht="58.5" customHeight="1">
      <c r="A1" s="86" t="s">
        <v>389</v>
      </c>
      <c r="B1" s="2"/>
      <c r="C1" s="2"/>
      <c r="D1" s="2"/>
      <c r="E1" s="2"/>
      <c r="F1" s="2"/>
      <c r="G1" s="2"/>
      <c r="H1" s="2"/>
      <c r="I1" s="2"/>
      <c r="J1" s="2"/>
      <c r="K1" s="2"/>
      <c r="M1" s="86"/>
      <c r="N1" s="2"/>
      <c r="O1" s="86"/>
      <c r="P1" s="86" t="s">
        <v>402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s="4" customFormat="1" ht="15"/>
    <row r="3" spans="1:39" s="4" customFormat="1" ht="15.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4" customFormat="1" ht="67.5" customHeight="1">
      <c r="A4" s="7"/>
      <c r="B4" s="499" t="s">
        <v>114</v>
      </c>
      <c r="C4" s="499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4" customFormat="1" ht="49.5" customHeight="1">
      <c r="A5" s="7"/>
      <c r="B5" s="88" t="s">
        <v>1</v>
      </c>
      <c r="C5" s="87"/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s="4" customFormat="1" ht="49.5" customHeight="1">
      <c r="A6" s="10"/>
      <c r="B6" s="122"/>
      <c r="C6" s="87"/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s="4" customFormat="1" ht="49.5" customHeight="1">
      <c r="A7" s="10"/>
      <c r="B7" s="494" t="s">
        <v>124</v>
      </c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s="16" customFormat="1" ht="56.25" customHeight="1">
      <c r="A8" s="11"/>
      <c r="B8" s="12"/>
      <c r="C8" s="500" t="s">
        <v>408</v>
      </c>
      <c r="D8" s="501"/>
      <c r="E8" s="502"/>
      <c r="F8" s="84"/>
      <c r="G8" s="13"/>
      <c r="H8" s="503" t="str">
        <f>"REVISED WEF-"&amp;$P$1</f>
        <v>REVISED WEF-02.01.2021</v>
      </c>
      <c r="I8" s="503"/>
      <c r="J8" s="12"/>
      <c r="K8" s="12"/>
      <c r="L8" s="12"/>
      <c r="M8" s="14"/>
      <c r="N8" s="12"/>
      <c r="O8" s="12"/>
      <c r="P8" s="12"/>
      <c r="Q8" s="12"/>
      <c r="R8" s="12"/>
      <c r="S8" s="12"/>
      <c r="T8" s="12"/>
      <c r="U8" s="15"/>
      <c r="V8" s="15"/>
      <c r="W8" s="15"/>
      <c r="X8" s="15"/>
      <c r="Y8" s="15"/>
      <c r="Z8" s="12"/>
      <c r="AA8" s="12"/>
      <c r="AB8" s="12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s="16" customFormat="1" ht="100.5" customHeight="1">
      <c r="A9" s="11"/>
      <c r="B9" s="404" t="s">
        <v>4</v>
      </c>
      <c r="C9" s="404" t="s">
        <v>5</v>
      </c>
      <c r="D9" s="496" t="s">
        <v>6</v>
      </c>
      <c r="E9" s="497"/>
      <c r="F9" s="12"/>
      <c r="G9" s="18"/>
      <c r="H9" s="404" t="s">
        <v>5</v>
      </c>
      <c r="I9" s="404" t="s">
        <v>6</v>
      </c>
      <c r="J9" s="12"/>
      <c r="K9" s="404" t="s">
        <v>7</v>
      </c>
      <c r="L9" s="12"/>
      <c r="M9" s="14"/>
      <c r="N9" s="18"/>
      <c r="O9" s="498" t="s">
        <v>8</v>
      </c>
      <c r="P9" s="498"/>
      <c r="Q9" s="498"/>
      <c r="R9" s="301">
        <v>44198</v>
      </c>
      <c r="S9" s="75"/>
      <c r="T9" s="75"/>
      <c r="U9" s="93"/>
      <c r="V9" s="93"/>
      <c r="W9" s="94"/>
      <c r="X9" s="94"/>
      <c r="Y9" s="95"/>
      <c r="Z9" s="96"/>
      <c r="AA9" s="96"/>
      <c r="AB9" s="96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spans="1:39" s="20" customFormat="1" ht="63">
      <c r="B10" s="22" t="s">
        <v>9</v>
      </c>
      <c r="C10" s="398">
        <v>61.85</v>
      </c>
      <c r="D10" s="459">
        <f>+C10-1</f>
        <v>60.85</v>
      </c>
      <c r="E10" s="461"/>
      <c r="F10" s="85"/>
      <c r="G10" s="24"/>
      <c r="H10" s="398">
        <v>61.85</v>
      </c>
      <c r="I10" s="398">
        <f>+H10-1</f>
        <v>60.85</v>
      </c>
      <c r="J10" s="25"/>
      <c r="K10" s="398">
        <f t="shared" ref="K10:K15" si="0">H10-C10</f>
        <v>0</v>
      </c>
      <c r="L10" s="197"/>
      <c r="M10" s="35"/>
      <c r="N10" s="29"/>
      <c r="O10" s="407" t="s">
        <v>10</v>
      </c>
      <c r="P10" s="407" t="s">
        <v>11</v>
      </c>
      <c r="Q10" s="407" t="s">
        <v>12</v>
      </c>
      <c r="R10" s="75"/>
      <c r="S10" s="76"/>
      <c r="T10" s="76"/>
      <c r="U10" s="93"/>
      <c r="V10" s="93"/>
      <c r="W10" s="97"/>
      <c r="X10" s="98"/>
      <c r="Y10" s="99"/>
      <c r="Z10" s="93"/>
      <c r="AA10" s="93"/>
      <c r="AB10" s="93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</row>
    <row r="11" spans="1:39" s="20" customFormat="1" ht="27.6">
      <c r="B11" s="22" t="s">
        <v>13</v>
      </c>
      <c r="C11" s="398">
        <v>60.85</v>
      </c>
      <c r="D11" s="459">
        <f>+C11-1</f>
        <v>59.85</v>
      </c>
      <c r="E11" s="461"/>
      <c r="F11" s="85"/>
      <c r="G11" s="24"/>
      <c r="H11" s="398">
        <v>60.85</v>
      </c>
      <c r="I11" s="398">
        <f>+H11-1</f>
        <v>59.85</v>
      </c>
      <c r="J11" s="25"/>
      <c r="K11" s="398">
        <f t="shared" si="0"/>
        <v>0</v>
      </c>
      <c r="L11" s="197"/>
      <c r="M11" s="35"/>
      <c r="N11" s="29"/>
      <c r="O11" s="33" t="s">
        <v>14</v>
      </c>
      <c r="P11" s="228">
        <v>0.12090000000000001</v>
      </c>
      <c r="Q11" s="228">
        <v>0.12090000000000001</v>
      </c>
      <c r="R11" s="125"/>
      <c r="S11" s="77"/>
      <c r="T11" s="77"/>
      <c r="U11" s="93"/>
      <c r="V11" s="93"/>
      <c r="W11" s="97"/>
      <c r="X11" s="100"/>
      <c r="Y11" s="99"/>
      <c r="Z11" s="93"/>
      <c r="AA11" s="93"/>
      <c r="AB11" s="93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</row>
    <row r="12" spans="1:39" s="20" customFormat="1" ht="27.6">
      <c r="B12" s="22" t="s">
        <v>15</v>
      </c>
      <c r="C12" s="398">
        <v>60.35</v>
      </c>
      <c r="D12" s="459">
        <f>+C12-1</f>
        <v>59.35</v>
      </c>
      <c r="E12" s="461"/>
      <c r="F12" s="85"/>
      <c r="G12" s="24"/>
      <c r="H12" s="398">
        <v>60.35</v>
      </c>
      <c r="I12" s="398">
        <f>+H12-1</f>
        <v>59.35</v>
      </c>
      <c r="J12" s="25"/>
      <c r="K12" s="398">
        <f t="shared" si="0"/>
        <v>0</v>
      </c>
      <c r="L12" s="197"/>
      <c r="M12" s="35"/>
      <c r="N12" s="29"/>
      <c r="O12" s="33" t="s">
        <v>16</v>
      </c>
      <c r="P12" s="228">
        <v>0.22889999999999999</v>
      </c>
      <c r="Q12" s="228">
        <v>0.22889999999999999</v>
      </c>
      <c r="R12" s="125"/>
      <c r="S12" s="77"/>
      <c r="T12" s="77"/>
      <c r="U12" s="151"/>
      <c r="V12" s="151"/>
      <c r="W12" s="97"/>
      <c r="X12" s="100"/>
      <c r="Y12" s="99"/>
      <c r="Z12" s="93"/>
      <c r="AA12" s="93"/>
      <c r="AB12" s="93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</row>
    <row r="13" spans="1:39" s="20" customFormat="1" ht="27.6">
      <c r="B13" s="22" t="s">
        <v>19</v>
      </c>
      <c r="C13" s="459">
        <v>26.62</v>
      </c>
      <c r="D13" s="460"/>
      <c r="E13" s="461"/>
      <c r="F13" s="203"/>
      <c r="G13" s="204"/>
      <c r="H13" s="459">
        <v>26.62</v>
      </c>
      <c r="I13" s="461"/>
      <c r="J13" s="25"/>
      <c r="K13" s="398">
        <f t="shared" si="0"/>
        <v>0</v>
      </c>
      <c r="L13" s="197"/>
      <c r="M13" s="35"/>
      <c r="N13" s="196"/>
      <c r="O13" s="33" t="s">
        <v>18</v>
      </c>
      <c r="P13" s="228">
        <v>0.39449999999999996</v>
      </c>
      <c r="Q13" s="228">
        <v>0.39449999999999996</v>
      </c>
      <c r="R13" s="125"/>
      <c r="S13" s="78"/>
      <c r="T13" s="78"/>
      <c r="U13" s="151"/>
      <c r="V13" s="152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</row>
    <row r="14" spans="1:39" s="20" customFormat="1" ht="27.6">
      <c r="B14" s="22" t="s">
        <v>71</v>
      </c>
      <c r="C14" s="459">
        <v>24.87</v>
      </c>
      <c r="D14" s="460"/>
      <c r="E14" s="461"/>
      <c r="F14" s="203"/>
      <c r="G14" s="204"/>
      <c r="H14" s="459">
        <v>24.87</v>
      </c>
      <c r="I14" s="461"/>
      <c r="J14" s="25"/>
      <c r="K14" s="398">
        <f t="shared" si="0"/>
        <v>0</v>
      </c>
      <c r="L14" s="195"/>
      <c r="M14" s="196"/>
      <c r="N14" s="196"/>
      <c r="O14" s="403" t="s">
        <v>20</v>
      </c>
      <c r="P14" s="229">
        <v>0.40980000000000005</v>
      </c>
      <c r="Q14" s="229">
        <v>0.40980000000000005</v>
      </c>
      <c r="R14" s="78"/>
      <c r="S14" s="78"/>
      <c r="T14" s="78"/>
      <c r="U14" s="151"/>
      <c r="V14" s="152"/>
      <c r="W14" s="99"/>
      <c r="X14" s="99"/>
      <c r="Y14" s="93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</row>
    <row r="15" spans="1:39" s="20" customFormat="1" ht="27.6">
      <c r="B15" s="22" t="s">
        <v>21</v>
      </c>
      <c r="C15" s="459">
        <v>66.78</v>
      </c>
      <c r="D15" s="460"/>
      <c r="E15" s="461"/>
      <c r="F15" s="203"/>
      <c r="G15" s="204"/>
      <c r="H15" s="459">
        <v>66.78</v>
      </c>
      <c r="I15" s="461"/>
      <c r="J15" s="25"/>
      <c r="K15" s="398">
        <f t="shared" si="0"/>
        <v>0</v>
      </c>
      <c r="L15" s="195"/>
      <c r="M15" s="196"/>
      <c r="N15" s="196"/>
      <c r="O15" s="403" t="s">
        <v>22</v>
      </c>
      <c r="P15" s="229">
        <v>0.41270000000000001</v>
      </c>
      <c r="Q15" s="229">
        <v>0.41270000000000001</v>
      </c>
      <c r="R15" s="78"/>
      <c r="S15" s="78"/>
      <c r="T15" s="78"/>
      <c r="U15" s="99"/>
      <c r="V15" s="153"/>
      <c r="W15" s="99"/>
      <c r="X15" s="99"/>
      <c r="Y15" s="93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</row>
    <row r="16" spans="1:39" s="20" customFormat="1" ht="27.6">
      <c r="B16" s="22" t="s">
        <v>25</v>
      </c>
      <c r="C16" s="459">
        <v>72.5</v>
      </c>
      <c r="D16" s="460"/>
      <c r="E16" s="461"/>
      <c r="F16" s="203"/>
      <c r="G16" s="204"/>
      <c r="H16" s="459">
        <f>C16+K16</f>
        <v>72.5</v>
      </c>
      <c r="I16" s="461"/>
      <c r="J16" s="25"/>
      <c r="K16" s="398"/>
      <c r="L16" s="195"/>
      <c r="M16" s="196"/>
      <c r="N16" s="196"/>
      <c r="O16" s="403" t="s">
        <v>24</v>
      </c>
      <c r="P16" s="229">
        <v>0.61160000000000003</v>
      </c>
      <c r="Q16" s="229">
        <v>0.61160000000000003</v>
      </c>
      <c r="R16" s="78"/>
      <c r="S16" s="144"/>
      <c r="T16" s="144"/>
      <c r="U16" s="99"/>
      <c r="V16" s="105"/>
      <c r="W16" s="408"/>
      <c r="X16" s="408"/>
      <c r="Y16" s="408"/>
      <c r="Z16" s="99"/>
      <c r="AA16" s="117"/>
      <c r="AB16" s="117"/>
      <c r="AC16" s="117"/>
      <c r="AD16" s="103"/>
      <c r="AE16" s="104"/>
      <c r="AF16" s="105"/>
      <c r="AG16" s="105"/>
      <c r="AH16" s="105"/>
      <c r="AI16" s="99"/>
      <c r="AJ16" s="99"/>
      <c r="AK16" s="99"/>
      <c r="AL16" s="99"/>
      <c r="AM16" s="408"/>
    </row>
    <row r="17" spans="1:41" s="20" customFormat="1" ht="27.6">
      <c r="B17" s="22" t="s">
        <v>89</v>
      </c>
      <c r="C17" s="459">
        <v>15.54</v>
      </c>
      <c r="D17" s="460"/>
      <c r="E17" s="461"/>
      <c r="G17" s="202"/>
      <c r="H17" s="459">
        <f>+C17+K17</f>
        <v>15.54</v>
      </c>
      <c r="I17" s="461"/>
      <c r="J17" s="25"/>
      <c r="K17" s="398"/>
      <c r="L17" s="195"/>
      <c r="M17" s="196"/>
      <c r="N17" s="196"/>
      <c r="O17" s="234" t="s">
        <v>93</v>
      </c>
      <c r="P17" s="406">
        <v>0.42381000000000002</v>
      </c>
      <c r="Q17" s="406">
        <f>P17+R17</f>
        <v>0.42381000000000002</v>
      </c>
      <c r="R17" s="376"/>
      <c r="S17" s="408" t="s">
        <v>286</v>
      </c>
      <c r="T17" s="302" t="s">
        <v>287</v>
      </c>
      <c r="U17" s="393">
        <v>42.601999999999997</v>
      </c>
      <c r="V17" s="408">
        <f>U17/100</f>
        <v>0.42601999999999995</v>
      </c>
      <c r="W17" s="408"/>
      <c r="X17" s="408"/>
      <c r="Y17" s="408"/>
      <c r="Z17" s="99"/>
      <c r="AA17" s="118"/>
      <c r="AB17" s="118"/>
      <c r="AC17" s="118"/>
      <c r="AD17" s="103"/>
      <c r="AE17" s="102"/>
      <c r="AF17" s="105"/>
      <c r="AG17" s="105"/>
      <c r="AH17" s="105"/>
      <c r="AI17" s="99"/>
      <c r="AJ17" s="99"/>
      <c r="AK17" s="99"/>
      <c r="AL17" s="99"/>
      <c r="AM17" s="408"/>
    </row>
    <row r="18" spans="1:41" s="20" customFormat="1" ht="27.6">
      <c r="B18" s="22" t="s">
        <v>110</v>
      </c>
      <c r="C18" s="459">
        <v>15.74</v>
      </c>
      <c r="D18" s="460"/>
      <c r="E18" s="461"/>
      <c r="F18" s="85"/>
      <c r="G18" s="24"/>
      <c r="H18" s="459">
        <f>C18+K18</f>
        <v>15.74</v>
      </c>
      <c r="I18" s="461"/>
      <c r="J18" s="25"/>
      <c r="K18" s="398"/>
      <c r="L18" s="26"/>
      <c r="M18" s="109"/>
      <c r="N18" s="109"/>
      <c r="O18" s="234" t="s">
        <v>220</v>
      </c>
      <c r="P18" s="146">
        <v>0.75900329000000011</v>
      </c>
      <c r="Q18" s="406">
        <f>P18+R18</f>
        <v>0.75900329000000011</v>
      </c>
      <c r="R18" s="376"/>
      <c r="S18" s="408" t="s">
        <v>286</v>
      </c>
      <c r="T18" s="302" t="s">
        <v>392</v>
      </c>
      <c r="U18" s="393">
        <v>42.161000000000001</v>
      </c>
      <c r="V18" s="408">
        <f>U18/100</f>
        <v>0.42161000000000004</v>
      </c>
      <c r="W18" s="408">
        <f>(V17+V18)/2</f>
        <v>0.423815</v>
      </c>
      <c r="X18" s="408"/>
      <c r="Y18" s="394">
        <f>W18-Q17</f>
        <v>4.9999999999772449E-6</v>
      </c>
      <c r="Z18" s="99"/>
      <c r="AA18" s="118"/>
      <c r="AB18" s="118"/>
      <c r="AC18" s="118"/>
      <c r="AD18" s="103"/>
      <c r="AE18" s="102"/>
      <c r="AF18" s="105"/>
      <c r="AG18" s="105"/>
      <c r="AH18" s="105"/>
      <c r="AI18" s="99"/>
      <c r="AJ18" s="99"/>
      <c r="AK18" s="99"/>
      <c r="AL18" s="99"/>
      <c r="AM18" s="408"/>
    </row>
    <row r="19" spans="1:41" s="20" customFormat="1" ht="27.6">
      <c r="B19" s="22" t="s">
        <v>68</v>
      </c>
      <c r="C19" s="459">
        <v>1.1299999999999999</v>
      </c>
      <c r="D19" s="460"/>
      <c r="E19" s="461"/>
      <c r="F19" s="85"/>
      <c r="G19" s="24"/>
      <c r="H19" s="459">
        <f>+C19+K19</f>
        <v>1.1299999999999999</v>
      </c>
      <c r="I19" s="461"/>
      <c r="J19" s="25"/>
      <c r="K19" s="398"/>
      <c r="L19" s="26"/>
      <c r="M19" s="109"/>
      <c r="N19" s="126"/>
      <c r="O19" s="235" t="s">
        <v>260</v>
      </c>
      <c r="P19" s="231">
        <v>3.665</v>
      </c>
      <c r="Q19" s="406">
        <f>P19+R19</f>
        <v>3.665</v>
      </c>
      <c r="R19" s="376"/>
      <c r="S19" s="408" t="s">
        <v>286</v>
      </c>
      <c r="T19" s="302" t="s">
        <v>391</v>
      </c>
      <c r="U19" s="395">
        <v>75.910503000000006</v>
      </c>
      <c r="V19" s="408">
        <f>U19/100</f>
        <v>0.75910503000000007</v>
      </c>
      <c r="W19" s="105"/>
      <c r="X19" s="109"/>
      <c r="Y19" s="394">
        <f>V19-Q18</f>
        <v>1.0173999999996131E-4</v>
      </c>
      <c r="Z19" s="110"/>
      <c r="AA19" s="119"/>
      <c r="AB19" s="110"/>
      <c r="AC19" s="120"/>
      <c r="AD19" s="112"/>
      <c r="AE19" s="112"/>
      <c r="AF19" s="114"/>
      <c r="AG19" s="105"/>
      <c r="AH19" s="105"/>
      <c r="AI19" s="99"/>
      <c r="AJ19" s="99"/>
      <c r="AK19" s="99"/>
      <c r="AL19" s="99"/>
      <c r="AM19" s="408"/>
    </row>
    <row r="20" spans="1:41" s="20" customFormat="1" ht="27.6">
      <c r="B20" s="22" t="s">
        <v>69</v>
      </c>
      <c r="C20" s="459">
        <v>0.39</v>
      </c>
      <c r="D20" s="460"/>
      <c r="E20" s="461"/>
      <c r="F20" s="85"/>
      <c r="G20" s="24"/>
      <c r="H20" s="459">
        <f>+C20+K20</f>
        <v>0.39</v>
      </c>
      <c r="I20" s="461"/>
      <c r="J20" s="25"/>
      <c r="K20" s="92"/>
      <c r="L20" s="26"/>
      <c r="M20" s="109"/>
      <c r="N20" s="126"/>
      <c r="O20" s="236" t="s">
        <v>261</v>
      </c>
      <c r="P20" s="231">
        <v>2.331</v>
      </c>
      <c r="Q20" s="406">
        <f>P20+R20</f>
        <v>2.331</v>
      </c>
      <c r="R20" s="376"/>
      <c r="S20" s="408" t="s">
        <v>286</v>
      </c>
      <c r="T20" s="302" t="s">
        <v>391</v>
      </c>
      <c r="U20" s="110"/>
      <c r="V20" s="109"/>
      <c r="W20" s="109"/>
      <c r="X20" s="109"/>
      <c r="Y20" s="109"/>
      <c r="Z20" s="110"/>
      <c r="AA20" s="113"/>
      <c r="AB20" s="115"/>
      <c r="AC20" s="115"/>
      <c r="AD20" s="114"/>
      <c r="AE20" s="114"/>
      <c r="AF20" s="114"/>
      <c r="AG20" s="105"/>
      <c r="AH20" s="105"/>
      <c r="AI20" s="99"/>
      <c r="AJ20" s="99"/>
      <c r="AK20" s="99"/>
      <c r="AL20" s="99"/>
      <c r="AM20" s="408"/>
    </row>
    <row r="21" spans="1:41" s="20" customFormat="1" ht="27.6">
      <c r="B21" s="22" t="s">
        <v>133</v>
      </c>
      <c r="C21" s="458">
        <v>0.13</v>
      </c>
      <c r="D21" s="458"/>
      <c r="E21" s="458"/>
      <c r="F21" s="85"/>
      <c r="G21" s="24"/>
      <c r="H21" s="459">
        <f>+C21+K21</f>
        <v>0.13</v>
      </c>
      <c r="I21" s="461"/>
      <c r="J21" s="25"/>
      <c r="K21" s="92"/>
      <c r="L21" s="26"/>
      <c r="M21" s="109"/>
      <c r="N21" s="126"/>
      <c r="O21" s="230" t="s">
        <v>262</v>
      </c>
      <c r="P21" s="231">
        <v>13.44</v>
      </c>
      <c r="Q21" s="231">
        <f>P21+R21</f>
        <v>13.77</v>
      </c>
      <c r="R21" s="377">
        <v>0.33</v>
      </c>
      <c r="S21" s="408" t="s">
        <v>286</v>
      </c>
      <c r="T21" s="302" t="s">
        <v>390</v>
      </c>
      <c r="U21" s="110"/>
      <c r="V21" s="109"/>
      <c r="W21" s="109"/>
      <c r="X21" s="109"/>
      <c r="Y21" s="109"/>
      <c r="Z21" s="110"/>
      <c r="AA21" s="113"/>
      <c r="AB21" s="115"/>
      <c r="AC21" s="115"/>
      <c r="AD21" s="114"/>
      <c r="AE21" s="114"/>
      <c r="AF21" s="114"/>
      <c r="AG21" s="105"/>
      <c r="AH21" s="105"/>
      <c r="AI21" s="99"/>
      <c r="AJ21" s="99"/>
      <c r="AK21" s="99"/>
      <c r="AL21" s="99"/>
      <c r="AM21" s="408"/>
    </row>
    <row r="22" spans="1:41" s="20" customFormat="1" ht="27.6">
      <c r="B22" s="22" t="s">
        <v>243</v>
      </c>
      <c r="C22" s="459">
        <v>117.77</v>
      </c>
      <c r="D22" s="460"/>
      <c r="E22" s="461"/>
      <c r="F22" s="85"/>
      <c r="G22" s="24"/>
      <c r="H22" s="459">
        <f>C22+K22</f>
        <v>117.77</v>
      </c>
      <c r="I22" s="461"/>
      <c r="J22" s="25"/>
      <c r="K22" s="398"/>
      <c r="L22" s="26"/>
      <c r="M22" s="109"/>
      <c r="N22" s="126"/>
      <c r="O22" s="124"/>
      <c r="P22" s="109"/>
      <c r="Q22" s="111"/>
      <c r="R22" s="111"/>
      <c r="S22" s="109">
        <v>2.2599999999999998</v>
      </c>
      <c r="T22" s="109">
        <v>2.2400000000000002</v>
      </c>
      <c r="U22" s="396">
        <v>3.6124413408000007</v>
      </c>
      <c r="V22" s="105">
        <f>U22+U23</f>
        <v>7.3327233408000012</v>
      </c>
      <c r="W22" s="408">
        <f>V22/2</f>
        <v>3.6663616704000006</v>
      </c>
      <c r="X22" s="109"/>
      <c r="Y22" s="394">
        <f>W22-Q19</f>
        <v>1.3616704000005697E-3</v>
      </c>
      <c r="Z22" s="110"/>
      <c r="AA22" s="113"/>
      <c r="AB22" s="115"/>
      <c r="AC22" s="115"/>
      <c r="AD22" s="114"/>
      <c r="AE22" s="114"/>
      <c r="AF22" s="114"/>
      <c r="AG22" s="105"/>
      <c r="AH22" s="105"/>
      <c r="AI22" s="99"/>
      <c r="AJ22" s="99"/>
      <c r="AK22" s="99"/>
      <c r="AL22" s="99"/>
      <c r="AM22" s="408"/>
    </row>
    <row r="23" spans="1:41" s="20" customFormat="1" ht="27.6">
      <c r="B23" s="194" t="s">
        <v>232</v>
      </c>
      <c r="C23" s="459">
        <v>84.31</v>
      </c>
      <c r="D23" s="460"/>
      <c r="E23" s="461"/>
      <c r="F23" s="85"/>
      <c r="G23" s="24"/>
      <c r="H23" s="459">
        <f>C23+K23</f>
        <v>84.31</v>
      </c>
      <c r="I23" s="461"/>
      <c r="J23" s="180"/>
      <c r="K23" s="398"/>
      <c r="L23" s="26"/>
      <c r="M23" s="109"/>
      <c r="N23" s="126"/>
      <c r="O23" s="124"/>
      <c r="P23" s="420">
        <v>13.44</v>
      </c>
      <c r="Q23" s="420">
        <v>13.77</v>
      </c>
      <c r="R23" s="111"/>
      <c r="S23" s="109"/>
      <c r="T23" s="109"/>
      <c r="U23" s="396">
        <v>3.7202820000000001</v>
      </c>
      <c r="V23" s="109"/>
      <c r="W23" s="109"/>
      <c r="X23" s="109"/>
      <c r="Y23" s="109"/>
      <c r="Z23" s="110"/>
      <c r="AA23" s="113"/>
      <c r="AB23" s="115"/>
      <c r="AC23" s="115"/>
      <c r="AD23" s="114"/>
      <c r="AE23" s="114"/>
      <c r="AF23" s="114"/>
      <c r="AG23" s="105"/>
      <c r="AH23" s="105"/>
      <c r="AI23" s="99"/>
      <c r="AJ23" s="99"/>
      <c r="AK23" s="99"/>
      <c r="AL23" s="99"/>
      <c r="AM23" s="408"/>
    </row>
    <row r="24" spans="1:41" s="20" customFormat="1" ht="27.6">
      <c r="B24" s="144"/>
      <c r="C24" s="177" t="s">
        <v>122</v>
      </c>
      <c r="D24" s="177" t="s">
        <v>109</v>
      </c>
      <c r="E24" s="177" t="s">
        <v>25</v>
      </c>
      <c r="F24" s="85"/>
      <c r="G24" s="24"/>
      <c r="H24" s="398" t="s">
        <v>122</v>
      </c>
      <c r="I24" s="398" t="s">
        <v>109</v>
      </c>
      <c r="J24" s="398" t="s">
        <v>25</v>
      </c>
      <c r="K24" s="123"/>
      <c r="L24" s="26"/>
      <c r="M24" s="109"/>
      <c r="N24" s="126"/>
      <c r="O24" s="124"/>
      <c r="P24" s="132" t="s">
        <v>125</v>
      </c>
      <c r="Q24" s="132" t="s">
        <v>126</v>
      </c>
      <c r="R24" s="111"/>
      <c r="S24" s="109"/>
      <c r="T24" s="109"/>
      <c r="U24" s="110"/>
      <c r="V24" s="109"/>
      <c r="W24" s="408">
        <v>2.33</v>
      </c>
      <c r="X24" s="109"/>
      <c r="Y24" s="394">
        <f>W24-Q20</f>
        <v>-9.9999999999988987E-4</v>
      </c>
      <c r="Z24" s="110"/>
      <c r="AA24" s="113"/>
      <c r="AB24" s="115"/>
      <c r="AC24" s="115"/>
      <c r="AD24" s="114"/>
      <c r="AE24" s="114"/>
      <c r="AF24" s="114"/>
      <c r="AG24" s="105"/>
      <c r="AH24" s="105"/>
      <c r="AI24" s="99"/>
      <c r="AJ24" s="99"/>
      <c r="AK24" s="99"/>
      <c r="AL24" s="99"/>
      <c r="AM24" s="408"/>
    </row>
    <row r="25" spans="1:41" s="4" customFormat="1" ht="40.5" customHeight="1">
      <c r="A25" s="5"/>
      <c r="B25" s="6"/>
      <c r="C25" s="129">
        <v>1</v>
      </c>
      <c r="D25" s="130">
        <v>1</v>
      </c>
      <c r="E25" s="131">
        <v>1</v>
      </c>
      <c r="F25" s="128"/>
      <c r="G25" s="128"/>
      <c r="H25" s="129">
        <v>1</v>
      </c>
      <c r="I25" s="130">
        <v>1</v>
      </c>
      <c r="J25" s="131">
        <v>1</v>
      </c>
      <c r="K25" s="6"/>
      <c r="L25" s="6"/>
      <c r="M25" s="6"/>
      <c r="N25" s="6"/>
      <c r="P25" s="131">
        <v>1</v>
      </c>
      <c r="Q25" s="131">
        <v>1</v>
      </c>
      <c r="R25" s="6"/>
      <c r="S25" s="6"/>
      <c r="T25" s="157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41" s="4" customFormat="1" ht="40.5" customHeight="1">
      <c r="A26" s="5"/>
      <c r="B26" s="6"/>
      <c r="C26" s="127"/>
      <c r="D26" s="128"/>
      <c r="E26" s="128"/>
      <c r="F26" s="128"/>
      <c r="G26" s="128"/>
      <c r="H26" s="127"/>
      <c r="I26" s="12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41" s="4" customFormat="1" ht="40.5" customHeight="1">
      <c r="A27" s="5"/>
      <c r="B27" s="494" t="s">
        <v>123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4"/>
      <c r="O27" s="494"/>
      <c r="P27" s="494"/>
      <c r="Q27" s="494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41" s="4" customFormat="1" ht="40.5" customHeight="1">
      <c r="A28" s="5"/>
      <c r="B28" s="6"/>
      <c r="C28" s="127"/>
      <c r="D28" s="128"/>
      <c r="E28" s="128"/>
      <c r="F28" s="128"/>
      <c r="G28" s="128"/>
      <c r="H28" s="127"/>
      <c r="I28" s="1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41" s="16" customFormat="1" ht="56.25" customHeight="1">
      <c r="A29" s="11"/>
      <c r="B29" s="12"/>
      <c r="C29" s="495" t="str">
        <f>C8</f>
        <v>Existing WEF-  01.01.2021</v>
      </c>
      <c r="D29" s="495"/>
      <c r="E29" s="495"/>
      <c r="F29" s="84"/>
      <c r="G29" s="13"/>
      <c r="H29" s="495" t="str">
        <f>"REVISED WEF-"&amp;$P$1</f>
        <v>REVISED WEF-02.01.2021</v>
      </c>
      <c r="I29" s="495"/>
      <c r="J29" s="12"/>
      <c r="K29" s="12"/>
      <c r="L29" s="12"/>
      <c r="M29" s="14"/>
      <c r="N29" s="12"/>
      <c r="O29" s="12"/>
      <c r="P29" s="12"/>
      <c r="Q29" s="12"/>
      <c r="R29" s="12"/>
      <c r="S29" s="12"/>
      <c r="T29" s="12"/>
      <c r="U29" s="15"/>
      <c r="V29" s="15"/>
      <c r="W29" s="15"/>
      <c r="X29" s="15"/>
      <c r="Y29" s="15"/>
      <c r="Z29" s="12"/>
      <c r="AA29" s="12"/>
      <c r="AB29" s="12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41" s="16" customFormat="1" ht="100.5" customHeight="1">
      <c r="A30" s="11"/>
      <c r="B30" s="404" t="s">
        <v>4</v>
      </c>
      <c r="C30" s="404" t="s">
        <v>5</v>
      </c>
      <c r="D30" s="496" t="s">
        <v>6</v>
      </c>
      <c r="E30" s="497"/>
      <c r="F30" s="12"/>
      <c r="G30" s="18"/>
      <c r="H30" s="404" t="s">
        <v>5</v>
      </c>
      <c r="I30" s="404" t="s">
        <v>6</v>
      </c>
      <c r="J30" s="12"/>
      <c r="K30" s="404" t="s">
        <v>7</v>
      </c>
      <c r="L30" s="12"/>
      <c r="M30" s="155"/>
      <c r="N30" s="96"/>
      <c r="O30" s="498" t="s">
        <v>8</v>
      </c>
      <c r="P30" s="498"/>
      <c r="Q30" s="498"/>
      <c r="R30" s="75"/>
      <c r="S30" s="308"/>
      <c r="T30" s="308"/>
      <c r="U30" s="112"/>
      <c r="V30" s="112"/>
      <c r="W30" s="309"/>
      <c r="X30" s="309"/>
      <c r="Y30" s="310"/>
      <c r="Z30" s="311"/>
      <c r="AA30" s="311"/>
      <c r="AB30" s="311"/>
      <c r="AC30" s="310"/>
      <c r="AD30" s="310"/>
      <c r="AE30" s="310"/>
      <c r="AF30" s="310"/>
      <c r="AG30" s="491" t="s">
        <v>296</v>
      </c>
      <c r="AH30" s="491"/>
      <c r="AI30" s="491"/>
      <c r="AJ30" s="491"/>
      <c r="AK30" s="328"/>
      <c r="AL30" s="491" t="s">
        <v>296</v>
      </c>
      <c r="AM30" s="491"/>
      <c r="AN30" s="491"/>
      <c r="AO30" s="491"/>
    </row>
    <row r="31" spans="1:41" s="20" customFormat="1" ht="63">
      <c r="B31" s="194" t="s">
        <v>9</v>
      </c>
      <c r="C31" s="398">
        <v>61.85</v>
      </c>
      <c r="D31" s="459">
        <f>+C31-1</f>
        <v>60.85</v>
      </c>
      <c r="E31" s="461"/>
      <c r="F31" s="85"/>
      <c r="G31" s="24"/>
      <c r="H31" s="92">
        <f>+H10*$H$25</f>
        <v>61.85</v>
      </c>
      <c r="I31" s="398">
        <f>+H31-1</f>
        <v>60.85</v>
      </c>
      <c r="J31" s="25"/>
      <c r="K31" s="398">
        <f t="shared" ref="K31:K36" si="1">H31-C31</f>
        <v>0</v>
      </c>
      <c r="L31" s="26"/>
      <c r="M31" s="156"/>
      <c r="N31" s="93"/>
      <c r="O31" s="407" t="s">
        <v>10</v>
      </c>
      <c r="P31" s="407" t="s">
        <v>11</v>
      </c>
      <c r="Q31" s="407" t="s">
        <v>12</v>
      </c>
      <c r="R31" s="76"/>
      <c r="S31" s="312"/>
      <c r="T31" s="312"/>
      <c r="U31" s="112"/>
      <c r="V31" s="112"/>
      <c r="W31" s="313"/>
      <c r="X31" s="314"/>
      <c r="Y31" s="113"/>
      <c r="Z31" s="112"/>
      <c r="AA31" s="112"/>
      <c r="AB31" s="112"/>
      <c r="AC31" s="113"/>
      <c r="AD31" s="113"/>
      <c r="AE31" s="113"/>
      <c r="AF31" s="113"/>
      <c r="AG31" s="492" t="s">
        <v>88</v>
      </c>
      <c r="AH31" s="492"/>
      <c r="AI31" s="405" t="s">
        <v>33</v>
      </c>
      <c r="AJ31" s="405" t="s">
        <v>36</v>
      </c>
      <c r="AK31" s="328"/>
      <c r="AL31" s="328" t="s">
        <v>297</v>
      </c>
      <c r="AM31" s="99"/>
    </row>
    <row r="32" spans="1:41" s="20" customFormat="1" ht="27.6">
      <c r="B32" s="194" t="s">
        <v>13</v>
      </c>
      <c r="C32" s="398">
        <v>60.85</v>
      </c>
      <c r="D32" s="459">
        <f>+C32-1</f>
        <v>59.85</v>
      </c>
      <c r="E32" s="461"/>
      <c r="F32" s="85"/>
      <c r="G32" s="24"/>
      <c r="H32" s="92">
        <f>+H11*$H$25</f>
        <v>60.85</v>
      </c>
      <c r="I32" s="398">
        <f>+H32-1</f>
        <v>59.85</v>
      </c>
      <c r="J32" s="25"/>
      <c r="K32" s="398">
        <f t="shared" si="1"/>
        <v>0</v>
      </c>
      <c r="L32" s="26"/>
      <c r="M32" s="156"/>
      <c r="N32" s="93"/>
      <c r="O32" s="33" t="s">
        <v>14</v>
      </c>
      <c r="P32" s="91">
        <v>0.12090000000000001</v>
      </c>
      <c r="Q32" s="91">
        <f t="shared" ref="Q32:Q37" si="2">+Q11*$Q$25</f>
        <v>0.12090000000000001</v>
      </c>
      <c r="R32" s="77"/>
      <c r="S32" s="315"/>
      <c r="T32" s="315"/>
      <c r="U32" s="112"/>
      <c r="V32" s="112"/>
      <c r="W32" s="313"/>
      <c r="X32" s="316"/>
      <c r="Y32" s="113"/>
      <c r="Z32" s="112"/>
      <c r="AA32" s="112"/>
      <c r="AB32" s="112"/>
      <c r="AC32" s="113"/>
      <c r="AD32" s="113"/>
      <c r="AE32" s="113"/>
      <c r="AF32" s="113"/>
      <c r="AG32" s="493" t="s">
        <v>298</v>
      </c>
      <c r="AH32" s="493"/>
      <c r="AI32" s="330">
        <v>1</v>
      </c>
      <c r="AJ32" s="331">
        <v>1.0612999999999999</v>
      </c>
      <c r="AK32" s="328"/>
      <c r="AL32" s="328">
        <v>6.13E-2</v>
      </c>
      <c r="AM32" s="99"/>
    </row>
    <row r="33" spans="1:175" s="20" customFormat="1" ht="27.6">
      <c r="B33" s="194" t="s">
        <v>15</v>
      </c>
      <c r="C33" s="398">
        <v>60.35</v>
      </c>
      <c r="D33" s="459">
        <f>+C33-1</f>
        <v>59.35</v>
      </c>
      <c r="E33" s="461"/>
      <c r="F33" s="85"/>
      <c r="G33" s="24"/>
      <c r="H33" s="92">
        <f>+H12*$H$25</f>
        <v>60.35</v>
      </c>
      <c r="I33" s="398">
        <f>+H33-1</f>
        <v>59.35</v>
      </c>
      <c r="J33" s="25"/>
      <c r="K33" s="398">
        <f t="shared" si="1"/>
        <v>0</v>
      </c>
      <c r="L33" s="26"/>
      <c r="M33" s="156"/>
      <c r="N33" s="93"/>
      <c r="O33" s="33" t="s">
        <v>16</v>
      </c>
      <c r="P33" s="91">
        <v>0.22889999999999999</v>
      </c>
      <c r="Q33" s="91">
        <f t="shared" si="2"/>
        <v>0.22889999999999999</v>
      </c>
      <c r="R33" s="77"/>
      <c r="S33" s="315"/>
      <c r="T33" s="315"/>
      <c r="U33" s="112"/>
      <c r="V33" s="112"/>
      <c r="W33" s="313"/>
      <c r="X33" s="316"/>
      <c r="Y33" s="113"/>
      <c r="Z33" s="112"/>
      <c r="AA33" s="112"/>
      <c r="AB33" s="112"/>
      <c r="AC33" s="113"/>
      <c r="AD33" s="113"/>
      <c r="AE33" s="113"/>
      <c r="AF33" s="113"/>
      <c r="AG33" s="493" t="s">
        <v>299</v>
      </c>
      <c r="AH33" s="493"/>
      <c r="AI33" s="330">
        <v>1</v>
      </c>
      <c r="AJ33" s="331">
        <v>1.0612999999999999</v>
      </c>
      <c r="AK33" s="328"/>
      <c r="AL33" s="328">
        <v>6.13E-2</v>
      </c>
      <c r="AM33" s="99"/>
    </row>
    <row r="34" spans="1:175" s="20" customFormat="1" ht="27.6">
      <c r="B34" s="194" t="s">
        <v>19</v>
      </c>
      <c r="C34" s="459">
        <v>26.62</v>
      </c>
      <c r="D34" s="460"/>
      <c r="E34" s="461"/>
      <c r="F34" s="85"/>
      <c r="G34" s="24"/>
      <c r="H34" s="459">
        <f>H13</f>
        <v>26.62</v>
      </c>
      <c r="I34" s="461"/>
      <c r="J34" s="25"/>
      <c r="K34" s="398">
        <f t="shared" si="1"/>
        <v>0</v>
      </c>
      <c r="L34" s="26"/>
      <c r="M34" s="408"/>
      <c r="N34" s="93"/>
      <c r="O34" s="33" t="s">
        <v>18</v>
      </c>
      <c r="P34" s="91">
        <v>0.39449999999999996</v>
      </c>
      <c r="Q34" s="91">
        <f t="shared" si="2"/>
        <v>0.39449999999999996</v>
      </c>
      <c r="R34" s="77"/>
      <c r="S34" s="317"/>
      <c r="T34" s="31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99"/>
      <c r="AK34" s="99"/>
      <c r="AL34" s="99"/>
      <c r="AM34" s="99"/>
    </row>
    <row r="35" spans="1:175" s="20" customFormat="1" ht="27.6">
      <c r="B35" s="194" t="s">
        <v>71</v>
      </c>
      <c r="C35" s="459">
        <v>24.87</v>
      </c>
      <c r="D35" s="460"/>
      <c r="E35" s="461"/>
      <c r="F35" s="85"/>
      <c r="G35" s="24"/>
      <c r="H35" s="459">
        <f>H14</f>
        <v>24.87</v>
      </c>
      <c r="I35" s="461"/>
      <c r="J35" s="25"/>
      <c r="K35" s="398">
        <f t="shared" si="1"/>
        <v>0</v>
      </c>
      <c r="L35" s="26"/>
      <c r="M35" s="408"/>
      <c r="N35" s="93"/>
      <c r="O35" s="403" t="s">
        <v>20</v>
      </c>
      <c r="P35" s="91">
        <v>0.40980000000000005</v>
      </c>
      <c r="Q35" s="91">
        <f t="shared" si="2"/>
        <v>0.40980000000000005</v>
      </c>
      <c r="R35" s="78"/>
      <c r="S35" s="317"/>
      <c r="T35" s="317"/>
      <c r="U35" s="113"/>
      <c r="V35" s="113"/>
      <c r="W35" s="113"/>
      <c r="X35" s="113"/>
      <c r="Y35" s="112"/>
      <c r="Z35" s="113"/>
      <c r="AA35" s="491" t="s">
        <v>296</v>
      </c>
      <c r="AB35" s="491"/>
      <c r="AC35" s="491"/>
      <c r="AD35" s="491"/>
      <c r="AE35" s="327" t="s">
        <v>296</v>
      </c>
      <c r="AF35" s="327"/>
      <c r="AG35" s="327"/>
      <c r="AH35" s="327"/>
      <c r="AI35" s="113"/>
      <c r="AJ35" s="99"/>
      <c r="AK35" s="99"/>
      <c r="AL35" s="99"/>
      <c r="AM35" s="99"/>
    </row>
    <row r="36" spans="1:175" s="20" customFormat="1" ht="27.6">
      <c r="B36" s="22" t="s">
        <v>21</v>
      </c>
      <c r="C36" s="459">
        <v>66.78</v>
      </c>
      <c r="D36" s="460"/>
      <c r="E36" s="461"/>
      <c r="F36" s="85"/>
      <c r="G36" s="24"/>
      <c r="H36" s="459">
        <f>H15</f>
        <v>66.78</v>
      </c>
      <c r="I36" s="461"/>
      <c r="J36" s="25"/>
      <c r="K36" s="398">
        <f t="shared" si="1"/>
        <v>0</v>
      </c>
      <c r="L36" s="26"/>
      <c r="M36" s="408"/>
      <c r="N36" s="93"/>
      <c r="O36" s="403" t="s">
        <v>22</v>
      </c>
      <c r="P36" s="91">
        <v>0.41270000000000001</v>
      </c>
      <c r="Q36" s="91">
        <f t="shared" si="2"/>
        <v>0.41270000000000001</v>
      </c>
      <c r="R36" s="78"/>
      <c r="S36" s="317"/>
      <c r="T36" s="317"/>
      <c r="U36" s="113"/>
      <c r="V36" s="113"/>
      <c r="W36" s="113"/>
      <c r="X36" s="113"/>
      <c r="Y36" s="112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99"/>
      <c r="AK36" s="99"/>
      <c r="AL36" s="99"/>
      <c r="AM36" s="99"/>
    </row>
    <row r="37" spans="1:175" s="20" customFormat="1" ht="27.6">
      <c r="B37" s="194" t="s">
        <v>25</v>
      </c>
      <c r="C37" s="459">
        <v>72.5</v>
      </c>
      <c r="D37" s="460"/>
      <c r="E37" s="461"/>
      <c r="F37" s="85"/>
      <c r="G37" s="24"/>
      <c r="H37" s="459">
        <f>+H16*J25</f>
        <v>72.5</v>
      </c>
      <c r="I37" s="461"/>
      <c r="J37" s="25"/>
      <c r="K37" s="398">
        <f>+H37-C37</f>
        <v>0</v>
      </c>
      <c r="L37" s="26"/>
      <c r="M37" s="408"/>
      <c r="N37" s="93"/>
      <c r="O37" s="403" t="s">
        <v>24</v>
      </c>
      <c r="P37" s="91">
        <v>0.61160000000000003</v>
      </c>
      <c r="Q37" s="91">
        <f t="shared" si="2"/>
        <v>0.61160000000000003</v>
      </c>
      <c r="R37" s="78"/>
      <c r="S37" s="111"/>
      <c r="T37" s="111"/>
      <c r="U37" s="113"/>
      <c r="V37" s="111"/>
      <c r="W37" s="111"/>
      <c r="X37" s="111"/>
      <c r="Y37" s="111"/>
      <c r="Z37" s="113"/>
      <c r="AA37" s="318" t="s">
        <v>88</v>
      </c>
      <c r="AB37" s="318" t="s">
        <v>33</v>
      </c>
      <c r="AC37" s="318" t="s">
        <v>36</v>
      </c>
      <c r="AD37" s="319"/>
      <c r="AE37" s="328" t="s">
        <v>297</v>
      </c>
      <c r="AF37" s="114"/>
      <c r="AG37" s="114"/>
      <c r="AH37" s="114"/>
      <c r="AI37" s="113"/>
      <c r="AJ37" s="99"/>
      <c r="AK37" s="99"/>
      <c r="AL37" s="99"/>
      <c r="AM37" s="408"/>
    </row>
    <row r="38" spans="1:175" s="20" customFormat="1" ht="27.6">
      <c r="B38" s="22" t="s">
        <v>89</v>
      </c>
      <c r="C38" s="459">
        <v>15.54</v>
      </c>
      <c r="D38" s="460"/>
      <c r="E38" s="461"/>
      <c r="F38" s="85"/>
      <c r="G38" s="24"/>
      <c r="H38" s="459">
        <f>+C38+K38</f>
        <v>15.54</v>
      </c>
      <c r="I38" s="461"/>
      <c r="J38" s="25"/>
      <c r="K38" s="398">
        <v>0</v>
      </c>
      <c r="L38" s="26"/>
      <c r="M38" s="408"/>
      <c r="N38" s="109"/>
      <c r="O38" s="74" t="s">
        <v>93</v>
      </c>
      <c r="P38" s="134">
        <v>0.39681</v>
      </c>
      <c r="Q38" s="324">
        <f>Q17*Q25</f>
        <v>0.42381000000000002</v>
      </c>
      <c r="R38" s="181" t="s">
        <v>244</v>
      </c>
      <c r="S38" s="111"/>
      <c r="T38" s="111"/>
      <c r="U38" s="113"/>
      <c r="V38" s="111"/>
      <c r="W38" s="111"/>
      <c r="X38" s="111"/>
      <c r="Y38" s="111"/>
      <c r="Z38" s="113"/>
      <c r="AA38" s="320" t="s">
        <v>298</v>
      </c>
      <c r="AB38" s="330">
        <v>1</v>
      </c>
      <c r="AC38" s="326">
        <f>AB38+AE38</f>
        <v>1</v>
      </c>
      <c r="AD38" s="319"/>
      <c r="AE38" s="328">
        <v>0</v>
      </c>
      <c r="AF38" s="114"/>
      <c r="AG38" s="114"/>
      <c r="AH38" s="114"/>
      <c r="AI38" s="113"/>
      <c r="AJ38" s="99"/>
      <c r="AK38" s="99"/>
      <c r="AL38" s="99"/>
      <c r="AM38" s="408"/>
    </row>
    <row r="39" spans="1:175" s="20" customFormat="1" ht="27.6">
      <c r="B39" s="22" t="s">
        <v>110</v>
      </c>
      <c r="C39" s="459">
        <v>15.74</v>
      </c>
      <c r="D39" s="460"/>
      <c r="E39" s="461"/>
      <c r="F39" s="85"/>
      <c r="G39" s="24"/>
      <c r="H39" s="459">
        <f>C39+K39</f>
        <v>15.74</v>
      </c>
      <c r="I39" s="461"/>
      <c r="J39" s="25"/>
      <c r="K39" s="398">
        <v>0</v>
      </c>
      <c r="L39" s="26"/>
      <c r="M39" s="408"/>
      <c r="N39" s="408"/>
      <c r="O39" s="74" t="s">
        <v>220</v>
      </c>
      <c r="P39" s="154">
        <v>0.71500329000000007</v>
      </c>
      <c r="Q39" s="325">
        <f>Q18*Q25</f>
        <v>0.75900329000000011</v>
      </c>
      <c r="R39" s="182" t="s">
        <v>245</v>
      </c>
      <c r="S39" s="314"/>
      <c r="T39" s="314"/>
      <c r="U39" s="314"/>
      <c r="V39" s="314"/>
      <c r="W39" s="314"/>
      <c r="X39" s="314"/>
      <c r="Y39" s="314"/>
      <c r="Z39" s="314"/>
      <c r="AA39" s="320" t="s">
        <v>299</v>
      </c>
      <c r="AB39" s="330">
        <v>1</v>
      </c>
      <c r="AC39" s="326">
        <f>AB39+AE39</f>
        <v>1</v>
      </c>
      <c r="AD39" s="314"/>
      <c r="AE39" s="328">
        <v>0</v>
      </c>
      <c r="AF39" s="114"/>
      <c r="AG39" s="114"/>
      <c r="AH39" s="114"/>
      <c r="AI39" s="113"/>
      <c r="AJ39" s="99"/>
      <c r="AK39" s="99"/>
      <c r="AL39" s="99"/>
      <c r="AM39" s="408"/>
    </row>
    <row r="40" spans="1:175" s="20" customFormat="1" ht="27.6">
      <c r="B40" s="22" t="s">
        <v>68</v>
      </c>
      <c r="C40" s="459">
        <v>1.1299999999999999</v>
      </c>
      <c r="D40" s="460"/>
      <c r="E40" s="461"/>
      <c r="F40" s="85"/>
      <c r="G40" s="24"/>
      <c r="H40" s="459">
        <f>+C40+K40</f>
        <v>1.1299999999999999</v>
      </c>
      <c r="I40" s="461"/>
      <c r="J40" s="25"/>
      <c r="K40" s="398">
        <v>0</v>
      </c>
      <c r="L40" s="26"/>
      <c r="M40" s="109"/>
      <c r="N40" s="119"/>
      <c r="O40" s="109"/>
      <c r="P40" s="109"/>
      <c r="Q40" s="109"/>
      <c r="R40" s="109"/>
      <c r="S40" s="111"/>
      <c r="T40" s="111"/>
      <c r="U40" s="113"/>
      <c r="V40" s="111"/>
      <c r="W40" s="111"/>
      <c r="X40" s="111"/>
      <c r="Y40" s="111"/>
      <c r="Z40" s="113"/>
      <c r="AA40" s="112"/>
      <c r="AB40" s="113" t="s">
        <v>86</v>
      </c>
      <c r="AC40" s="321">
        <f>1+(1*12.36%)+(1+1*12.36%)*2%</f>
        <v>1.146072</v>
      </c>
      <c r="AD40" s="112"/>
      <c r="AE40" s="112"/>
      <c r="AF40" s="114"/>
      <c r="AG40" s="114"/>
      <c r="AH40" s="114"/>
      <c r="AI40" s="113"/>
      <c r="AJ40" s="99"/>
      <c r="AK40" s="99"/>
      <c r="AL40" s="99"/>
      <c r="AM40" s="408"/>
    </row>
    <row r="41" spans="1:175" s="20" customFormat="1" ht="27.6">
      <c r="B41" s="22" t="s">
        <v>69</v>
      </c>
      <c r="C41" s="459">
        <v>0.39</v>
      </c>
      <c r="D41" s="460"/>
      <c r="E41" s="461"/>
      <c r="F41" s="85"/>
      <c r="G41" s="24"/>
      <c r="H41" s="459">
        <f>+C41+K41</f>
        <v>0.39</v>
      </c>
      <c r="I41" s="461"/>
      <c r="J41" s="25"/>
      <c r="K41" s="92">
        <v>0</v>
      </c>
      <c r="L41" s="26"/>
      <c r="M41" s="109"/>
      <c r="N41" s="119"/>
      <c r="O41" s="135">
        <v>1</v>
      </c>
      <c r="P41" s="109">
        <f>1.1236*1.02</f>
        <v>1.146072</v>
      </c>
      <c r="Q41" s="109"/>
      <c r="R41" s="109"/>
      <c r="S41" s="111"/>
      <c r="T41" s="111"/>
      <c r="U41" s="113"/>
      <c r="V41" s="111"/>
      <c r="W41" s="111"/>
      <c r="X41" s="111"/>
      <c r="Y41" s="111"/>
      <c r="Z41" s="113"/>
      <c r="AA41" s="113"/>
      <c r="AB41" s="322">
        <v>1</v>
      </c>
      <c r="AC41" s="115"/>
      <c r="AD41" s="114"/>
      <c r="AE41" s="114"/>
      <c r="AF41" s="114"/>
      <c r="AG41" s="114"/>
      <c r="AH41" s="114"/>
      <c r="AI41" s="113"/>
      <c r="AJ41" s="99"/>
      <c r="AK41" s="99"/>
      <c r="AL41" s="99"/>
      <c r="AM41" s="408"/>
    </row>
    <row r="42" spans="1:175" s="20" customFormat="1" ht="27.6">
      <c r="B42" s="22" t="s">
        <v>133</v>
      </c>
      <c r="C42" s="459">
        <v>0.13</v>
      </c>
      <c r="D42" s="460"/>
      <c r="E42" s="461"/>
      <c r="F42" s="85"/>
      <c r="G42" s="24"/>
      <c r="H42" s="459">
        <f>+C42+K42</f>
        <v>0.13</v>
      </c>
      <c r="I42" s="461"/>
      <c r="J42" s="25"/>
      <c r="K42" s="92"/>
      <c r="L42" s="26"/>
      <c r="M42" s="109"/>
      <c r="N42" s="119"/>
      <c r="O42" s="135">
        <v>1</v>
      </c>
      <c r="P42" s="109">
        <f>1.1236*1.02</f>
        <v>1.146072</v>
      </c>
      <c r="Q42" s="109"/>
      <c r="R42" s="109"/>
      <c r="S42" s="111"/>
      <c r="T42" s="111"/>
      <c r="U42" s="113"/>
      <c r="V42" s="111"/>
      <c r="W42" s="111"/>
      <c r="X42" s="111"/>
      <c r="Y42" s="111"/>
      <c r="Z42" s="113"/>
      <c r="AA42" s="113"/>
      <c r="AB42" s="322">
        <v>1</v>
      </c>
      <c r="AC42" s="115"/>
      <c r="AD42" s="114"/>
      <c r="AE42" s="114"/>
      <c r="AF42" s="114"/>
      <c r="AG42" s="114"/>
      <c r="AH42" s="114"/>
      <c r="AI42" s="113"/>
      <c r="AJ42" s="99"/>
      <c r="AK42" s="99"/>
      <c r="AL42" s="99"/>
      <c r="AM42" s="408"/>
    </row>
    <row r="43" spans="1:175" s="20" customFormat="1" ht="27.6">
      <c r="B43" s="22" t="s">
        <v>243</v>
      </c>
      <c r="C43" s="459">
        <v>117.77</v>
      </c>
      <c r="D43" s="460"/>
      <c r="E43" s="461"/>
      <c r="F43" s="85"/>
      <c r="G43" s="24"/>
      <c r="H43" s="459">
        <f>H22</f>
        <v>117.77</v>
      </c>
      <c r="I43" s="461"/>
      <c r="J43" s="25"/>
      <c r="K43" s="398">
        <f>+H43-C43</f>
        <v>0</v>
      </c>
      <c r="L43" s="197"/>
      <c r="M43" s="35"/>
      <c r="N43" s="35"/>
      <c r="O43" s="135"/>
      <c r="P43" s="109"/>
      <c r="Q43" s="109"/>
      <c r="R43" s="109"/>
      <c r="S43" s="111"/>
      <c r="T43" s="111"/>
      <c r="U43" s="113"/>
      <c r="V43" s="111"/>
      <c r="W43" s="111"/>
      <c r="X43" s="111"/>
      <c r="Y43" s="111"/>
      <c r="Z43" s="113"/>
      <c r="AA43" s="113"/>
      <c r="AB43" s="322"/>
      <c r="AC43" s="115"/>
      <c r="AD43" s="114"/>
      <c r="AE43" s="114"/>
      <c r="AF43" s="114"/>
      <c r="AG43" s="114"/>
      <c r="AH43" s="114"/>
      <c r="AI43" s="113"/>
      <c r="AJ43" s="99"/>
      <c r="AK43" s="99"/>
      <c r="AL43" s="99"/>
      <c r="AM43" s="408"/>
    </row>
    <row r="44" spans="1:175" ht="79.5" customHeight="1">
      <c r="A44" s="39"/>
      <c r="B44" s="194" t="s">
        <v>232</v>
      </c>
      <c r="C44" s="459">
        <v>78.11</v>
      </c>
      <c r="D44" s="460"/>
      <c r="E44" s="461"/>
      <c r="F44" s="39"/>
      <c r="G44" s="39"/>
      <c r="H44" s="459">
        <f>H23</f>
        <v>84.31</v>
      </c>
      <c r="I44" s="461"/>
      <c r="J44" s="39"/>
      <c r="K44" s="398">
        <f>+H44-C44</f>
        <v>6.2000000000000028</v>
      </c>
      <c r="L44" s="198"/>
      <c r="M44" s="199"/>
      <c r="N44" s="199"/>
      <c r="O44" s="158"/>
      <c r="P44" s="159"/>
      <c r="Q44" s="159"/>
      <c r="R44" s="159"/>
      <c r="S44" s="106"/>
      <c r="T44" s="106"/>
      <c r="U44" s="106"/>
      <c r="V44" s="106"/>
      <c r="W44" s="106"/>
      <c r="X44" s="106"/>
      <c r="Y44" s="106"/>
      <c r="Z44" s="107"/>
      <c r="AA44" s="107"/>
      <c r="AB44" s="107"/>
      <c r="AC44" s="108"/>
      <c r="AD44" s="108"/>
      <c r="AE44" s="108"/>
      <c r="AF44" s="108"/>
      <c r="AG44" s="108"/>
      <c r="AH44" s="108"/>
      <c r="AI44" s="108"/>
      <c r="AJ44" s="106"/>
      <c r="AK44" s="106"/>
      <c r="AL44" s="106"/>
      <c r="AM44" s="108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2"/>
      <c r="EY44" s="42"/>
      <c r="EZ44" s="42"/>
      <c r="FA44" s="42"/>
      <c r="FB44" s="42"/>
      <c r="FC44" s="42"/>
      <c r="FD44" s="42"/>
      <c r="FE44" s="42"/>
      <c r="FF44" s="42"/>
      <c r="FG44" s="42"/>
      <c r="FH44" s="42"/>
      <c r="FI44" s="42"/>
      <c r="FJ44" s="42"/>
      <c r="FK44" s="42"/>
      <c r="FL44" s="42"/>
      <c r="FM44" s="42"/>
      <c r="FN44" s="42"/>
      <c r="FO44" s="42"/>
      <c r="FP44" s="42"/>
      <c r="FQ44" s="42"/>
      <c r="FR44" s="42"/>
      <c r="FS44" s="42"/>
    </row>
    <row r="45" spans="1:175" s="48" customFormat="1" ht="60" customHeight="1">
      <c r="A45" s="463" t="s">
        <v>26</v>
      </c>
      <c r="B45" s="463" t="s">
        <v>27</v>
      </c>
      <c r="C45" s="463" t="s">
        <v>28</v>
      </c>
      <c r="D45" s="463"/>
      <c r="E45" s="463"/>
      <c r="F45" s="488" t="s">
        <v>87</v>
      </c>
      <c r="G45" s="463" t="s">
        <v>30</v>
      </c>
      <c r="H45" s="467" t="s">
        <v>31</v>
      </c>
      <c r="I45" s="467" t="s">
        <v>32</v>
      </c>
      <c r="J45" s="467"/>
      <c r="K45" s="467"/>
      <c r="L45" s="485" t="str">
        <f>+C29</f>
        <v>Existing WEF-  01.01.2021</v>
      </c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7"/>
      <c r="X45" s="46"/>
      <c r="Y45" s="466" t="str">
        <f>+H29</f>
        <v>REVISED WEF-02.01.2021</v>
      </c>
      <c r="Z45" s="466"/>
      <c r="AA45" s="466"/>
      <c r="AB45" s="466"/>
      <c r="AC45" s="466"/>
      <c r="AD45" s="466"/>
      <c r="AE45" s="466"/>
      <c r="AF45" s="466"/>
      <c r="AG45" s="466"/>
      <c r="AH45" s="466"/>
      <c r="AI45" s="466"/>
      <c r="AJ45" s="466"/>
      <c r="AK45" s="46"/>
      <c r="AL45" s="473" t="s">
        <v>37</v>
      </c>
      <c r="AM45" s="473" t="s">
        <v>38</v>
      </c>
      <c r="AN45" s="47"/>
      <c r="AO45" s="47"/>
      <c r="AP45" s="47"/>
      <c r="AQ45" s="463" t="s">
        <v>29</v>
      </c>
      <c r="AR45" s="463"/>
      <c r="AS45" s="463"/>
      <c r="AT45" s="463"/>
      <c r="AU45" s="463"/>
      <c r="AV45" s="463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</row>
    <row r="46" spans="1:175" s="48" customFormat="1" ht="133.80000000000001">
      <c r="A46" s="463"/>
      <c r="B46" s="463"/>
      <c r="C46" s="463"/>
      <c r="D46" s="472"/>
      <c r="E46" s="472"/>
      <c r="F46" s="489"/>
      <c r="G46" s="463"/>
      <c r="H46" s="467"/>
      <c r="I46" s="463" t="s">
        <v>42</v>
      </c>
      <c r="J46" s="463" t="s">
        <v>43</v>
      </c>
      <c r="K46" s="463" t="s">
        <v>44</v>
      </c>
      <c r="L46" s="49" t="s">
        <v>45</v>
      </c>
      <c r="M46" s="50" t="s">
        <v>46</v>
      </c>
      <c r="N46" s="401" t="s">
        <v>47</v>
      </c>
      <c r="O46" s="401" t="s">
        <v>48</v>
      </c>
      <c r="P46" s="401" t="s">
        <v>49</v>
      </c>
      <c r="Q46" s="401" t="s">
        <v>50</v>
      </c>
      <c r="R46" s="401" t="s">
        <v>69</v>
      </c>
      <c r="S46" s="401" t="s">
        <v>68</v>
      </c>
      <c r="T46" s="401" t="s">
        <v>87</v>
      </c>
      <c r="U46" s="401" t="s">
        <v>51</v>
      </c>
      <c r="V46" s="80" t="s">
        <v>34</v>
      </c>
      <c r="W46" s="81" t="s">
        <v>35</v>
      </c>
      <c r="X46" s="46"/>
      <c r="Y46" s="51" t="s">
        <v>45</v>
      </c>
      <c r="Z46" s="50" t="s">
        <v>46</v>
      </c>
      <c r="AA46" s="401" t="s">
        <v>47</v>
      </c>
      <c r="AB46" s="401" t="s">
        <v>48</v>
      </c>
      <c r="AC46" s="401" t="s">
        <v>49</v>
      </c>
      <c r="AD46" s="401" t="s">
        <v>50</v>
      </c>
      <c r="AE46" s="401" t="s">
        <v>69</v>
      </c>
      <c r="AF46" s="401" t="s">
        <v>68</v>
      </c>
      <c r="AG46" s="401" t="s">
        <v>87</v>
      </c>
      <c r="AH46" s="401" t="s">
        <v>51</v>
      </c>
      <c r="AI46" s="400" t="s">
        <v>52</v>
      </c>
      <c r="AJ46" s="401" t="s">
        <v>35</v>
      </c>
      <c r="AK46" s="46"/>
      <c r="AL46" s="473"/>
      <c r="AM46" s="473"/>
      <c r="AN46" s="47"/>
      <c r="AO46" s="47"/>
      <c r="AP46" s="47"/>
      <c r="AQ46" s="483" t="s">
        <v>115</v>
      </c>
      <c r="AR46" s="483" t="s">
        <v>116</v>
      </c>
      <c r="AS46" s="483" t="s">
        <v>117</v>
      </c>
      <c r="AT46" s="483" t="s">
        <v>118</v>
      </c>
      <c r="AU46" s="483" t="s">
        <v>119</v>
      </c>
      <c r="AV46" s="483" t="s">
        <v>120</v>
      </c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</row>
    <row r="47" spans="1:175" s="48" customFormat="1" ht="59.25" customHeight="1">
      <c r="A47" s="463"/>
      <c r="B47" s="463"/>
      <c r="C47" s="463"/>
      <c r="D47" s="472"/>
      <c r="E47" s="472"/>
      <c r="F47" s="490"/>
      <c r="G47" s="463"/>
      <c r="H47" s="467"/>
      <c r="I47" s="463"/>
      <c r="J47" s="463"/>
      <c r="K47" s="463"/>
      <c r="L47" s="49" t="s">
        <v>53</v>
      </c>
      <c r="M47" s="52" t="s">
        <v>54</v>
      </c>
      <c r="N47" s="399" t="s">
        <v>55</v>
      </c>
      <c r="O47" s="399"/>
      <c r="P47" s="399" t="s">
        <v>55</v>
      </c>
      <c r="Q47" s="399" t="s">
        <v>55</v>
      </c>
      <c r="R47" s="399"/>
      <c r="S47" s="399"/>
      <c r="T47" s="399"/>
      <c r="U47" s="399" t="s">
        <v>55</v>
      </c>
      <c r="V47" s="54" t="s">
        <v>55</v>
      </c>
      <c r="W47" s="399" t="s">
        <v>56</v>
      </c>
      <c r="X47" s="46"/>
      <c r="Y47" s="49" t="s">
        <v>57</v>
      </c>
      <c r="Z47" s="52" t="s">
        <v>58</v>
      </c>
      <c r="AA47" s="399" t="s">
        <v>55</v>
      </c>
      <c r="AB47" s="399"/>
      <c r="AC47" s="399" t="s">
        <v>59</v>
      </c>
      <c r="AD47" s="399" t="s">
        <v>55</v>
      </c>
      <c r="AE47" s="399"/>
      <c r="AF47" s="399"/>
      <c r="AG47" s="399"/>
      <c r="AH47" s="399" t="s">
        <v>55</v>
      </c>
      <c r="AI47" s="54" t="s">
        <v>56</v>
      </c>
      <c r="AJ47" s="399" t="s">
        <v>56</v>
      </c>
      <c r="AK47" s="46"/>
      <c r="AL47" s="473"/>
      <c r="AM47" s="473"/>
      <c r="AN47" s="47"/>
      <c r="AO47" s="47"/>
      <c r="AP47" s="47"/>
      <c r="AQ47" s="483"/>
      <c r="AR47" s="483"/>
      <c r="AS47" s="483"/>
      <c r="AT47" s="483"/>
      <c r="AU47" s="483"/>
      <c r="AV47" s="483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</row>
    <row r="48" spans="1:175" s="47" customFormat="1" ht="38.1" customHeight="1">
      <c r="A48" s="55">
        <v>1</v>
      </c>
      <c r="B48" s="72" t="s">
        <v>73</v>
      </c>
      <c r="C48" s="56" t="s">
        <v>74</v>
      </c>
      <c r="D48" s="55"/>
      <c r="E48" s="55"/>
      <c r="F48" s="55"/>
      <c r="G48" s="58"/>
      <c r="H48" s="73" t="s">
        <v>60</v>
      </c>
      <c r="I48" s="59">
        <v>0.05</v>
      </c>
      <c r="J48" s="59">
        <f>I48-K48</f>
        <v>2.0000000000000004E-2</v>
      </c>
      <c r="K48" s="59">
        <v>0.03</v>
      </c>
      <c r="L48" s="60">
        <v>60.35</v>
      </c>
      <c r="M48" s="61">
        <v>26.62</v>
      </c>
      <c r="N48" s="58">
        <f>+L48*I48</f>
        <v>3.0175000000000001</v>
      </c>
      <c r="O48" s="58">
        <f>+N48*$O$42</f>
        <v>3.0175000000000001</v>
      </c>
      <c r="P48" s="58">
        <f>+M48*J48</f>
        <v>0.5324000000000001</v>
      </c>
      <c r="Q48" s="58">
        <f>+O48-P48</f>
        <v>2.4851000000000001</v>
      </c>
      <c r="R48" s="58"/>
      <c r="S48" s="58"/>
      <c r="T48" s="58"/>
      <c r="U48" s="82">
        <f>+V48-SUM(Q49:T49)</f>
        <v>1.8618190808610553</v>
      </c>
      <c r="V48" s="62">
        <v>4.3469190808610554</v>
      </c>
      <c r="W48" s="58">
        <f>+V48</f>
        <v>4.3469190808610554</v>
      </c>
      <c r="X48" s="63"/>
      <c r="Y48" s="60">
        <f>+$H$33</f>
        <v>60.35</v>
      </c>
      <c r="Z48" s="61">
        <f>+$H$34</f>
        <v>26.62</v>
      </c>
      <c r="AA48" s="64">
        <f>+Y48*I48</f>
        <v>3.0175000000000001</v>
      </c>
      <c r="AB48" s="58">
        <f>+AA48*$AB$42</f>
        <v>3.0175000000000001</v>
      </c>
      <c r="AC48" s="64">
        <f>+Z48*J48</f>
        <v>0.5324000000000001</v>
      </c>
      <c r="AD48" s="64">
        <f>+AB48-AC48</f>
        <v>2.4851000000000001</v>
      </c>
      <c r="AE48" s="64"/>
      <c r="AF48" s="64"/>
      <c r="AG48" s="64"/>
      <c r="AH48" s="83">
        <f>U48*$AC$38</f>
        <v>1.8618190808610553</v>
      </c>
      <c r="AI48" s="62">
        <f>SUM(AD49:AH49)</f>
        <v>4.3469190808610554</v>
      </c>
      <c r="AJ48" s="58">
        <f>+AI48</f>
        <v>4.3469190808610554</v>
      </c>
      <c r="AK48" s="65"/>
      <c r="AL48" s="66">
        <f>AI48-V48</f>
        <v>0</v>
      </c>
      <c r="AM48" s="66">
        <v>0.28978431918050562</v>
      </c>
      <c r="AO48" s="47" t="str">
        <f>IFERROR(VLOOKUP(B48,#REF!,4,0),"")</f>
        <v/>
      </c>
      <c r="AQ48" s="116">
        <f>IFERROR(VLOOKUP($B48,[2]HM3H!$C$5:$M$517,6,0)," ")</f>
        <v>0</v>
      </c>
      <c r="AR48" s="116">
        <f>IFERROR(VLOOKUP($B48,[2]HM3H!$C$5:$M$517,7,0)," ")</f>
        <v>0</v>
      </c>
      <c r="AS48" s="116">
        <f>IFERROR(VLOOKUP($B48,[2]HM3H!$C$5:$M$517,8,0)," ")</f>
        <v>1</v>
      </c>
      <c r="AT48" s="116">
        <f>IFERROR(VLOOKUP($B48,[2]HM3H!$C$5:$M$517,9,0)," ")</f>
        <v>1</v>
      </c>
      <c r="AU48" s="116">
        <f>IFERROR(VLOOKUP($B48,[2]HM3H!$C$5:$M$517,10,0)," ")</f>
        <v>1</v>
      </c>
      <c r="AV48" s="116">
        <f>IFERROR(VLOOKUP($B48,[2]HM3H!$C$5:$M$517,11,0)," ")</f>
        <v>1</v>
      </c>
    </row>
    <row r="49" spans="1:51" s="47" customFormat="1" ht="38.1" customHeight="1">
      <c r="A49" s="55"/>
      <c r="B49" s="72"/>
      <c r="C49" s="56"/>
      <c r="D49" s="55"/>
      <c r="E49" s="55"/>
      <c r="F49" s="55"/>
      <c r="G49" s="58"/>
      <c r="H49" s="73"/>
      <c r="I49" s="59"/>
      <c r="J49" s="59"/>
      <c r="K49" s="59"/>
      <c r="L49" s="60"/>
      <c r="M49" s="61"/>
      <c r="N49" s="58"/>
      <c r="O49" s="58"/>
      <c r="P49" s="58"/>
      <c r="Q49" s="79">
        <f>SUM(Q48)</f>
        <v>2.4851000000000001</v>
      </c>
      <c r="R49" s="79">
        <f>SUM(R48)</f>
        <v>0</v>
      </c>
      <c r="S49" s="79">
        <f>SUM(S48)</f>
        <v>0</v>
      </c>
      <c r="T49" s="79">
        <f>SUM(T48)</f>
        <v>0</v>
      </c>
      <c r="U49" s="79">
        <f>SUM(U48)</f>
        <v>1.8618190808610553</v>
      </c>
      <c r="V49" s="62"/>
      <c r="W49" s="58"/>
      <c r="X49" s="63"/>
      <c r="Y49" s="60"/>
      <c r="Z49" s="61"/>
      <c r="AA49" s="64"/>
      <c r="AB49" s="58"/>
      <c r="AC49" s="64"/>
      <c r="AD49" s="79">
        <f>SUM(AD48)</f>
        <v>2.4851000000000001</v>
      </c>
      <c r="AE49" s="79">
        <f>SUM(AE48)</f>
        <v>0</v>
      </c>
      <c r="AF49" s="79">
        <f>SUM(AF48)</f>
        <v>0</v>
      </c>
      <c r="AG49" s="79">
        <f>SUM(AG48)</f>
        <v>0</v>
      </c>
      <c r="AH49" s="79">
        <f>SUM(AH48)</f>
        <v>1.8618190808610553</v>
      </c>
      <c r="AI49" s="62"/>
      <c r="AJ49" s="58"/>
      <c r="AK49" s="65"/>
      <c r="AL49" s="66"/>
      <c r="AM49" s="66" t="s">
        <v>121</v>
      </c>
      <c r="AO49" s="47" t="str">
        <f>IFERROR(VLOOKUP(B49,#REF!,4,0),"")</f>
        <v/>
      </c>
      <c r="AQ49" s="116" t="str">
        <f>IFERROR(VLOOKUP($B49,[2]HM3H!$C$5:$M$517,6,0)," ")</f>
        <v xml:space="preserve"> </v>
      </c>
      <c r="AR49" s="116" t="str">
        <f>IFERROR(VLOOKUP($B49,[2]HM3H!$C$5:$M$517,7,0)," ")</f>
        <v xml:space="preserve"> </v>
      </c>
      <c r="AS49" s="116" t="str">
        <f>IFERROR(VLOOKUP($B49,[2]HM3H!$C$5:$M$517,8,0)," ")</f>
        <v xml:space="preserve"> </v>
      </c>
      <c r="AT49" s="116" t="str">
        <f>IFERROR(VLOOKUP($B49,[2]HM3H!$C$5:$M$517,9,0)," ")</f>
        <v xml:space="preserve"> </v>
      </c>
      <c r="AU49" s="116" t="str">
        <f>IFERROR(VLOOKUP($B49,[2]HM3H!$C$5:$M$517,10,0)," ")</f>
        <v xml:space="preserve"> </v>
      </c>
      <c r="AV49" s="116" t="str">
        <f>IFERROR(VLOOKUP($B49,[2]HM3H!$C$5:$M$517,11,0)," ")</f>
        <v xml:space="preserve"> </v>
      </c>
    </row>
    <row r="50" spans="1:51" s="47" customFormat="1" ht="38.1" customHeight="1">
      <c r="A50" s="55"/>
      <c r="B50" s="56"/>
      <c r="C50" s="55"/>
      <c r="D50" s="55"/>
      <c r="E50" s="55"/>
      <c r="F50" s="55"/>
      <c r="G50" s="58"/>
      <c r="H50" s="55"/>
      <c r="I50" s="59"/>
      <c r="J50" s="59"/>
      <c r="K50" s="59"/>
      <c r="L50" s="60"/>
      <c r="M50" s="61"/>
      <c r="N50" s="58"/>
      <c r="O50" s="58"/>
      <c r="P50" s="58"/>
      <c r="Q50" s="67">
        <f>+Q49/$V$48</f>
        <v>0.57169226152416475</v>
      </c>
      <c r="R50" s="67">
        <f>+R49/$V$48</f>
        <v>0</v>
      </c>
      <c r="S50" s="67">
        <f>+S49/$V$48</f>
        <v>0</v>
      </c>
      <c r="T50" s="67">
        <f>+T49/$V$48</f>
        <v>0</v>
      </c>
      <c r="U50" s="67">
        <f>+U49/$V$48</f>
        <v>0.42830773847583531</v>
      </c>
      <c r="V50" s="62"/>
      <c r="W50" s="58"/>
      <c r="X50" s="63"/>
      <c r="Y50" s="60"/>
      <c r="Z50" s="61"/>
      <c r="AA50" s="64"/>
      <c r="AB50" s="64"/>
      <c r="AC50" s="64"/>
      <c r="AD50" s="67">
        <f>+AD49/$AI$48</f>
        <v>0.57169226152416475</v>
      </c>
      <c r="AE50" s="67">
        <f>+AE49/$AI$48</f>
        <v>0</v>
      </c>
      <c r="AF50" s="67">
        <f>+AF49/$AI$48</f>
        <v>0</v>
      </c>
      <c r="AG50" s="67">
        <f>+AG49/$AI$48</f>
        <v>0</v>
      </c>
      <c r="AH50" s="67">
        <f>+AH49/$AI$48</f>
        <v>0.42830773847583531</v>
      </c>
      <c r="AI50" s="62"/>
      <c r="AJ50" s="58"/>
      <c r="AK50" s="65"/>
      <c r="AL50" s="66"/>
      <c r="AM50" s="66" t="s">
        <v>121</v>
      </c>
      <c r="AO50" s="47" t="str">
        <f>IFERROR(VLOOKUP(B50,#REF!,4,0),"")</f>
        <v/>
      </c>
      <c r="AQ50" s="116" t="str">
        <f>IFERROR(VLOOKUP($B50,[2]HM3H!$C$5:$M$517,6,0)," ")</f>
        <v xml:space="preserve"> </v>
      </c>
      <c r="AR50" s="116" t="str">
        <f>IFERROR(VLOOKUP($B50,[2]HM3H!$C$5:$M$517,7,0)," ")</f>
        <v xml:space="preserve"> </v>
      </c>
      <c r="AS50" s="116" t="str">
        <f>IFERROR(VLOOKUP($B50,[2]HM3H!$C$5:$M$517,8,0)," ")</f>
        <v xml:space="preserve"> </v>
      </c>
      <c r="AT50" s="116" t="str">
        <f>IFERROR(VLOOKUP($B50,[2]HM3H!$C$5:$M$517,9,0)," ")</f>
        <v xml:space="preserve"> </v>
      </c>
      <c r="AU50" s="116" t="str">
        <f>IFERROR(VLOOKUP($B50,[2]HM3H!$C$5:$M$517,10,0)," ")</f>
        <v xml:space="preserve"> </v>
      </c>
      <c r="AV50" s="116" t="str">
        <f>IFERROR(VLOOKUP($B50,[2]HM3H!$C$5:$M$517,11,0)," ")</f>
        <v xml:space="preserve"> </v>
      </c>
    </row>
    <row r="51" spans="1:51" s="47" customFormat="1" ht="38.1" customHeight="1">
      <c r="A51" s="55">
        <v>2</v>
      </c>
      <c r="B51" s="72" t="s">
        <v>75</v>
      </c>
      <c r="C51" s="56" t="s">
        <v>76</v>
      </c>
      <c r="D51" s="55"/>
      <c r="E51" s="55"/>
      <c r="F51" s="55" t="s">
        <v>89</v>
      </c>
      <c r="G51" s="74" t="s">
        <v>77</v>
      </c>
      <c r="H51" s="73" t="s">
        <v>78</v>
      </c>
      <c r="I51" s="59">
        <v>4.8000000000000001E-2</v>
      </c>
      <c r="J51" s="59">
        <f>I51-K51</f>
        <v>1.4999999999999999E-2</v>
      </c>
      <c r="K51" s="59">
        <v>3.3000000000000002E-2</v>
      </c>
      <c r="L51" s="60">
        <v>59.35</v>
      </c>
      <c r="M51" s="61">
        <v>26.62</v>
      </c>
      <c r="N51" s="58">
        <f>+L51*I51</f>
        <v>2.8488000000000002</v>
      </c>
      <c r="O51" s="58">
        <f>+N51*$O$42</f>
        <v>2.8488000000000002</v>
      </c>
      <c r="P51" s="58">
        <f>+M51*J51</f>
        <v>0.39929999999999999</v>
      </c>
      <c r="Q51" s="58">
        <f>+O51-P51</f>
        <v>2.4495000000000005</v>
      </c>
      <c r="R51" s="58"/>
      <c r="S51" s="58"/>
      <c r="T51" s="58">
        <f>$K51*$C$38</f>
        <v>0.51281999999999994</v>
      </c>
      <c r="U51" s="82">
        <f>+V51-SUM(Q54:T54)</f>
        <v>1.1516223096798566</v>
      </c>
      <c r="V51" s="62">
        <v>5.343897309679857</v>
      </c>
      <c r="W51" s="58">
        <f>+V51</f>
        <v>5.343897309679857</v>
      </c>
      <c r="X51" s="63"/>
      <c r="Y51" s="60">
        <f>+$I$33</f>
        <v>59.35</v>
      </c>
      <c r="Z51" s="61">
        <f>+$H$34</f>
        <v>26.62</v>
      </c>
      <c r="AA51" s="64">
        <f>+Y51*I51</f>
        <v>2.8488000000000002</v>
      </c>
      <c r="AB51" s="58">
        <f>+AA51*$AB$42</f>
        <v>2.8488000000000002</v>
      </c>
      <c r="AC51" s="64">
        <f>+Z51*J51</f>
        <v>0.39929999999999999</v>
      </c>
      <c r="AD51" s="64">
        <f>+AB51-AC51</f>
        <v>2.4495000000000005</v>
      </c>
      <c r="AE51" s="64"/>
      <c r="AF51" s="64"/>
      <c r="AG51" s="58">
        <f>$K51*$H$38</f>
        <v>0.51281999999999994</v>
      </c>
      <c r="AH51" s="83">
        <f>U51*$AC$38</f>
        <v>1.1516223096798566</v>
      </c>
      <c r="AI51" s="62">
        <f>SUM(AD54:AH54)</f>
        <v>5.343897309679857</v>
      </c>
      <c r="AJ51" s="58">
        <f>+AI51</f>
        <v>5.343897309679857</v>
      </c>
      <c r="AK51" s="65"/>
      <c r="AL51" s="66">
        <f>AI51-V51</f>
        <v>0</v>
      </c>
      <c r="AM51" s="66">
        <v>0.37237237237237236</v>
      </c>
      <c r="AO51" s="47" t="str">
        <f>IFERROR(VLOOKUP(B51,#REF!,4,0),"")</f>
        <v/>
      </c>
      <c r="AQ51" s="116">
        <f>IFERROR(VLOOKUP($B51,[2]HM3H!$C$5:$M$517,6,0)," ")</f>
        <v>0</v>
      </c>
      <c r="AR51" s="116">
        <f>IFERROR(VLOOKUP($B51,[2]HM3H!$C$5:$M$517,7,0)," ")</f>
        <v>0</v>
      </c>
      <c r="AS51" s="116">
        <v>0</v>
      </c>
      <c r="AT51" s="116">
        <f>IFERROR(VLOOKUP($B51,[2]HM3H!$C$5:$M$517,9,0)," ")</f>
        <v>0</v>
      </c>
      <c r="AU51" s="116">
        <f>IFERROR(VLOOKUP($B51,[2]HM3H!$C$5:$M$517,10,0)," ")</f>
        <v>0</v>
      </c>
      <c r="AV51" s="116">
        <f>IFERROR(VLOOKUP($B51,[2]HM3H!$C$5:$M$517,11,0)," ")</f>
        <v>0</v>
      </c>
    </row>
    <row r="52" spans="1:51" s="47" customFormat="1" ht="38.1" customHeight="1">
      <c r="A52" s="55"/>
      <c r="B52" s="72"/>
      <c r="C52" s="56"/>
      <c r="D52" s="55"/>
      <c r="E52" s="55"/>
      <c r="F52" s="55" t="s">
        <v>89</v>
      </c>
      <c r="G52" s="74" t="s">
        <v>79</v>
      </c>
      <c r="H52" s="73" t="s">
        <v>25</v>
      </c>
      <c r="I52" s="59">
        <v>8.9999999999999993E-3</v>
      </c>
      <c r="J52" s="59">
        <f>I52-K52</f>
        <v>4.9999999999999871E-4</v>
      </c>
      <c r="K52" s="59">
        <v>8.5000000000000006E-3</v>
      </c>
      <c r="L52" s="60">
        <v>72.5</v>
      </c>
      <c r="M52" s="61">
        <v>24.87</v>
      </c>
      <c r="N52" s="58">
        <f>+L52*I52</f>
        <v>0.65249999999999997</v>
      </c>
      <c r="O52" s="58">
        <f>+N52*$O$42</f>
        <v>0.65249999999999997</v>
      </c>
      <c r="P52" s="58">
        <f>+M52*J52</f>
        <v>1.2434999999999969E-2</v>
      </c>
      <c r="Q52" s="58">
        <f>+O52-P52</f>
        <v>0.640065</v>
      </c>
      <c r="R52" s="58"/>
      <c r="S52" s="58"/>
      <c r="T52" s="58">
        <f>$K52*$C$38</f>
        <v>0.13209000000000001</v>
      </c>
      <c r="U52" s="58"/>
      <c r="V52" s="62"/>
      <c r="W52" s="58"/>
      <c r="X52" s="63"/>
      <c r="Y52" s="60">
        <f>+$H$37</f>
        <v>72.5</v>
      </c>
      <c r="Z52" s="61">
        <f>+$H$35</f>
        <v>24.87</v>
      </c>
      <c r="AA52" s="64">
        <f>+Y52*I52</f>
        <v>0.65249999999999997</v>
      </c>
      <c r="AB52" s="58">
        <f>+AA52*$AB$42</f>
        <v>0.65249999999999997</v>
      </c>
      <c r="AC52" s="64">
        <f>+Z52*J52</f>
        <v>1.2434999999999969E-2</v>
      </c>
      <c r="AD52" s="64">
        <f>+AB52-AC52</f>
        <v>0.640065</v>
      </c>
      <c r="AE52" s="64"/>
      <c r="AF52" s="64"/>
      <c r="AG52" s="58">
        <f>$K52*$H$38</f>
        <v>0.13209000000000001</v>
      </c>
      <c r="AH52" s="64"/>
      <c r="AI52" s="62"/>
      <c r="AJ52" s="58"/>
      <c r="AK52" s="65"/>
      <c r="AL52" s="66"/>
      <c r="AM52" s="66" t="s">
        <v>121</v>
      </c>
      <c r="AO52" s="47" t="str">
        <f>IFERROR(VLOOKUP(B52,#REF!,4,0),"")</f>
        <v/>
      </c>
      <c r="AQ52" s="116" t="str">
        <f>IFERROR(VLOOKUP($B52,[2]HM3H!$C$5:$M$517,6,0)," ")</f>
        <v xml:space="preserve"> </v>
      </c>
      <c r="AR52" s="116" t="str">
        <f>IFERROR(VLOOKUP($B52,[2]HM3H!$C$5:$M$517,7,0)," ")</f>
        <v xml:space="preserve"> </v>
      </c>
      <c r="AS52" s="116" t="str">
        <f>IFERROR(VLOOKUP($B52,[2]HM3H!$C$5:$M$517,8,0)," ")</f>
        <v xml:space="preserve"> </v>
      </c>
      <c r="AT52" s="116" t="str">
        <f>IFERROR(VLOOKUP($B52,[2]HM3H!$C$5:$M$517,9,0)," ")</f>
        <v xml:space="preserve"> </v>
      </c>
      <c r="AU52" s="116" t="str">
        <f>IFERROR(VLOOKUP($B52,[2]HM3H!$C$5:$M$517,10,0)," ")</f>
        <v xml:space="preserve"> </v>
      </c>
      <c r="AV52" s="116" t="str">
        <f>IFERROR(VLOOKUP($B52,[2]HM3H!$C$5:$M$517,11,0)," ")</f>
        <v xml:space="preserve"> </v>
      </c>
    </row>
    <row r="53" spans="1:51" s="47" customFormat="1" ht="38.1" customHeight="1">
      <c r="A53" s="55"/>
      <c r="B53" s="72"/>
      <c r="C53" s="56"/>
      <c r="D53" s="55"/>
      <c r="E53" s="55"/>
      <c r="F53" s="55"/>
      <c r="G53" s="74" t="s">
        <v>80</v>
      </c>
      <c r="H53" s="73" t="s">
        <v>61</v>
      </c>
      <c r="I53" s="59"/>
      <c r="J53" s="59"/>
      <c r="K53" s="59"/>
      <c r="L53" s="60"/>
      <c r="M53" s="61"/>
      <c r="N53" s="58">
        <f>+$P$33*2</f>
        <v>0.45779999999999998</v>
      </c>
      <c r="O53" s="58">
        <f>+N53*$O$42</f>
        <v>0.45779999999999998</v>
      </c>
      <c r="P53" s="58"/>
      <c r="Q53" s="58">
        <f>+O53-P53</f>
        <v>0.45779999999999998</v>
      </c>
      <c r="R53" s="58"/>
      <c r="S53" s="58"/>
      <c r="T53" s="58"/>
      <c r="U53" s="58"/>
      <c r="V53" s="62"/>
      <c r="W53" s="58"/>
      <c r="X53" s="63"/>
      <c r="Y53" s="60"/>
      <c r="Z53" s="61"/>
      <c r="AA53" s="58">
        <f>+$Q$33*2</f>
        <v>0.45779999999999998</v>
      </c>
      <c r="AB53" s="58">
        <f>+AA53*$AB$42</f>
        <v>0.45779999999999998</v>
      </c>
      <c r="AC53" s="58"/>
      <c r="AD53" s="58">
        <f>+AB53-AC53</f>
        <v>0.45779999999999998</v>
      </c>
      <c r="AE53" s="58"/>
      <c r="AF53" s="58"/>
      <c r="AG53" s="58"/>
      <c r="AH53" s="64"/>
      <c r="AI53" s="62"/>
      <c r="AJ53" s="58"/>
      <c r="AK53" s="65"/>
      <c r="AL53" s="66"/>
      <c r="AM53" s="66" t="s">
        <v>121</v>
      </c>
      <c r="AO53" s="47" t="str">
        <f>IFERROR(VLOOKUP(B53,#REF!,4,0),"")</f>
        <v/>
      </c>
      <c r="AQ53" s="116" t="str">
        <f>IFERROR(VLOOKUP($B53,[2]HM3H!$C$5:$M$517,6,0)," ")</f>
        <v xml:space="preserve"> </v>
      </c>
      <c r="AR53" s="116" t="str">
        <f>IFERROR(VLOOKUP($B53,[2]HM3H!$C$5:$M$517,7,0)," ")</f>
        <v xml:space="preserve"> </v>
      </c>
      <c r="AS53" s="116" t="str">
        <f>IFERROR(VLOOKUP($B53,[2]HM3H!$C$5:$M$517,8,0)," ")</f>
        <v xml:space="preserve"> </v>
      </c>
      <c r="AT53" s="116" t="str">
        <f>IFERROR(VLOOKUP($B53,[2]HM3H!$C$5:$M$517,9,0)," ")</f>
        <v xml:space="preserve"> </v>
      </c>
      <c r="AU53" s="116" t="str">
        <f>IFERROR(VLOOKUP($B53,[2]HM3H!$C$5:$M$517,10,0)," ")</f>
        <v xml:space="preserve"> </v>
      </c>
      <c r="AV53" s="116" t="str">
        <f>IFERROR(VLOOKUP($B53,[2]HM3H!$C$5:$M$517,11,0)," ")</f>
        <v xml:space="preserve"> </v>
      </c>
    </row>
    <row r="54" spans="1:51" s="47" customFormat="1" ht="38.1" customHeight="1">
      <c r="A54" s="55"/>
      <c r="B54" s="56"/>
      <c r="C54" s="57"/>
      <c r="D54" s="55"/>
      <c r="E54" s="55"/>
      <c r="F54" s="55"/>
      <c r="G54" s="74"/>
      <c r="H54" s="73"/>
      <c r="I54" s="59"/>
      <c r="J54" s="59"/>
      <c r="K54" s="59"/>
      <c r="L54" s="60"/>
      <c r="M54" s="61"/>
      <c r="N54" s="58"/>
      <c r="O54" s="58"/>
      <c r="P54" s="58"/>
      <c r="Q54" s="79">
        <f>SUM(Q51:Q53)</f>
        <v>3.5473650000000001</v>
      </c>
      <c r="R54" s="79">
        <f>SUM(R51:R53)</f>
        <v>0</v>
      </c>
      <c r="S54" s="79">
        <f>SUM(S51:S53)</f>
        <v>0</v>
      </c>
      <c r="T54" s="79">
        <f>SUM(T51:T53)</f>
        <v>0.64490999999999998</v>
      </c>
      <c r="U54" s="79">
        <f>SUM(U51:U53)</f>
        <v>1.1516223096798566</v>
      </c>
      <c r="V54" s="62"/>
      <c r="W54" s="58"/>
      <c r="X54" s="63"/>
      <c r="Y54" s="60"/>
      <c r="Z54" s="61"/>
      <c r="AA54" s="64"/>
      <c r="AB54" s="58"/>
      <c r="AC54" s="64"/>
      <c r="AD54" s="79">
        <f>SUM(AD51:AD53)</f>
        <v>3.5473650000000001</v>
      </c>
      <c r="AE54" s="79">
        <f>SUM(AE51:AE53)</f>
        <v>0</v>
      </c>
      <c r="AF54" s="79">
        <f>SUM(AF51:AF53)</f>
        <v>0</v>
      </c>
      <c r="AG54" s="79">
        <f>SUM(AG51:AG53)</f>
        <v>0.64490999999999998</v>
      </c>
      <c r="AH54" s="79">
        <f>SUM(AH51:AH53)</f>
        <v>1.1516223096798566</v>
      </c>
      <c r="AI54" s="62"/>
      <c r="AJ54" s="58"/>
      <c r="AK54" s="65"/>
      <c r="AL54" s="66"/>
      <c r="AM54" s="66" t="s">
        <v>121</v>
      </c>
      <c r="AO54" s="47" t="str">
        <f>IFERROR(VLOOKUP(B54,#REF!,4,0),"")</f>
        <v/>
      </c>
      <c r="AQ54" s="116" t="str">
        <f>IFERROR(VLOOKUP($B54,[2]HM3H!$C$5:$M$517,6,0)," ")</f>
        <v xml:space="preserve"> </v>
      </c>
      <c r="AR54" s="116" t="str">
        <f>IFERROR(VLOOKUP($B54,[2]HM3H!$C$5:$M$517,7,0)," ")</f>
        <v xml:space="preserve"> </v>
      </c>
      <c r="AS54" s="116" t="str">
        <f>IFERROR(VLOOKUP($B54,[2]HM3H!$C$5:$M$517,8,0)," ")</f>
        <v xml:space="preserve"> </v>
      </c>
      <c r="AT54" s="116" t="str">
        <f>IFERROR(VLOOKUP($B54,[2]HM3H!$C$5:$M$517,9,0)," ")</f>
        <v xml:space="preserve"> </v>
      </c>
      <c r="AU54" s="116" t="str">
        <f>IFERROR(VLOOKUP($B54,[2]HM3H!$C$5:$M$517,10,0)," ")</f>
        <v xml:space="preserve"> </v>
      </c>
      <c r="AV54" s="116" t="str">
        <f>IFERROR(VLOOKUP($B54,[2]HM3H!$C$5:$M$517,11,0)," ")</f>
        <v xml:space="preserve"> </v>
      </c>
    </row>
    <row r="55" spans="1:51" s="47" customFormat="1" ht="38.1" customHeight="1">
      <c r="A55" s="55"/>
      <c r="B55" s="56"/>
      <c r="C55" s="55"/>
      <c r="D55" s="55"/>
      <c r="E55" s="55"/>
      <c r="F55" s="55"/>
      <c r="G55" s="58"/>
      <c r="H55" s="55"/>
      <c r="I55" s="59"/>
      <c r="J55" s="59"/>
      <c r="K55" s="59"/>
      <c r="L55" s="60"/>
      <c r="M55" s="61"/>
      <c r="N55" s="58"/>
      <c r="O55" s="58"/>
      <c r="P55" s="58"/>
      <c r="Q55" s="67">
        <f>+Q54/$V$51</f>
        <v>0.66381608673025116</v>
      </c>
      <c r="R55" s="67">
        <f>+R54/$V$51</f>
        <v>0</v>
      </c>
      <c r="S55" s="67">
        <f>+S54/$V$51</f>
        <v>0</v>
      </c>
      <c r="T55" s="67">
        <f>+T54/$V$51</f>
        <v>0.12068158548477709</v>
      </c>
      <c r="U55" s="67">
        <f>+U54/$V$51</f>
        <v>0.21550232778497164</v>
      </c>
      <c r="V55" s="62"/>
      <c r="W55" s="58"/>
      <c r="X55" s="63"/>
      <c r="Y55" s="60"/>
      <c r="Z55" s="61"/>
      <c r="AA55" s="64"/>
      <c r="AB55" s="64"/>
      <c r="AC55" s="64"/>
      <c r="AD55" s="67">
        <f>+AD54/$AI$51</f>
        <v>0.66381608673025116</v>
      </c>
      <c r="AE55" s="67">
        <f>+AE54/$AI$51</f>
        <v>0</v>
      </c>
      <c r="AF55" s="67">
        <f>+AF54/$AI$51</f>
        <v>0</v>
      </c>
      <c r="AG55" s="67">
        <f>+AG54/$AI$51</f>
        <v>0.12068158548477709</v>
      </c>
      <c r="AH55" s="67">
        <f>+AH54/$AI$51</f>
        <v>0.21550232778497164</v>
      </c>
      <c r="AI55" s="62"/>
      <c r="AJ55" s="58"/>
      <c r="AK55" s="65"/>
      <c r="AL55" s="66"/>
      <c r="AM55" s="66" t="s">
        <v>121</v>
      </c>
      <c r="AO55" s="47" t="str">
        <f>IFERROR(VLOOKUP(B55,#REF!,4,0),"")</f>
        <v/>
      </c>
      <c r="AQ55" s="116" t="str">
        <f>IFERROR(VLOOKUP($B55,[2]HM3H!$C$5:$M$517,6,0)," ")</f>
        <v xml:space="preserve"> </v>
      </c>
      <c r="AR55" s="116" t="str">
        <f>IFERROR(VLOOKUP($B55,[2]HM3H!$C$5:$M$517,7,0)," ")</f>
        <v xml:space="preserve"> </v>
      </c>
      <c r="AS55" s="116" t="str">
        <f>IFERROR(VLOOKUP($B55,[2]HM3H!$C$5:$M$517,8,0)," ")</f>
        <v xml:space="preserve"> </v>
      </c>
      <c r="AT55" s="116" t="str">
        <f>IFERROR(VLOOKUP($B55,[2]HM3H!$C$5:$M$517,9,0)," ")</f>
        <v xml:space="preserve"> </v>
      </c>
      <c r="AU55" s="116" t="str">
        <f>IFERROR(VLOOKUP($B55,[2]HM3H!$C$5:$M$517,10,0)," ")</f>
        <v xml:space="preserve"> </v>
      </c>
      <c r="AV55" s="116" t="str">
        <f>IFERROR(VLOOKUP($B55,[2]HM3H!$C$5:$M$517,11,0)," ")</f>
        <v xml:space="preserve"> </v>
      </c>
    </row>
    <row r="56" spans="1:51" s="47" customFormat="1" ht="38.1" customHeight="1">
      <c r="A56" s="55">
        <v>3</v>
      </c>
      <c r="B56" s="72" t="s">
        <v>81</v>
      </c>
      <c r="C56" s="56" t="s">
        <v>82</v>
      </c>
      <c r="D56" s="55"/>
      <c r="E56" s="55"/>
      <c r="F56" s="55" t="s">
        <v>89</v>
      </c>
      <c r="G56" s="74" t="s">
        <v>77</v>
      </c>
      <c r="H56" s="73" t="s">
        <v>78</v>
      </c>
      <c r="I56" s="59">
        <v>4.8000000000000001E-2</v>
      </c>
      <c r="J56" s="59">
        <f>I56-K56</f>
        <v>1.4999999999999999E-2</v>
      </c>
      <c r="K56" s="59">
        <v>3.3000000000000002E-2</v>
      </c>
      <c r="L56" s="60">
        <v>59.35</v>
      </c>
      <c r="M56" s="61">
        <v>26.62</v>
      </c>
      <c r="N56" s="58">
        <f>+L56*I56</f>
        <v>2.8488000000000002</v>
      </c>
      <c r="O56" s="58">
        <f>+N56*$O$42</f>
        <v>2.8488000000000002</v>
      </c>
      <c r="P56" s="58">
        <f>+M56*J56</f>
        <v>0.39929999999999999</v>
      </c>
      <c r="Q56" s="58">
        <f>+O56-P56</f>
        <v>2.4495000000000005</v>
      </c>
      <c r="R56" s="58"/>
      <c r="S56" s="58"/>
      <c r="T56" s="58">
        <f>$K56*$C$38</f>
        <v>0.51281999999999994</v>
      </c>
      <c r="U56" s="82">
        <f>+V56-SUM(Q59:T59)</f>
        <v>1.1405227670298554</v>
      </c>
      <c r="V56" s="62">
        <v>5.3327977670298559</v>
      </c>
      <c r="W56" s="58">
        <f>+V56</f>
        <v>5.3327977670298559</v>
      </c>
      <c r="X56" s="63"/>
      <c r="Y56" s="60">
        <f>+$I$33</f>
        <v>59.35</v>
      </c>
      <c r="Z56" s="61">
        <f>+$H$34</f>
        <v>26.62</v>
      </c>
      <c r="AA56" s="64">
        <f>+Y56*I56</f>
        <v>2.8488000000000002</v>
      </c>
      <c r="AB56" s="58">
        <f>+AA56*$AB$42</f>
        <v>2.8488000000000002</v>
      </c>
      <c r="AC56" s="64">
        <f>+Z56*J56</f>
        <v>0.39929999999999999</v>
      </c>
      <c r="AD56" s="64">
        <f>+AB56-AC56</f>
        <v>2.4495000000000005</v>
      </c>
      <c r="AE56" s="64"/>
      <c r="AF56" s="64"/>
      <c r="AG56" s="58">
        <f>$K56*$H$38</f>
        <v>0.51281999999999994</v>
      </c>
      <c r="AH56" s="83">
        <f>U56*$AC$38</f>
        <v>1.1405227670298554</v>
      </c>
      <c r="AI56" s="62">
        <f>SUM(AD59:AH59)</f>
        <v>5.3327977670298559</v>
      </c>
      <c r="AJ56" s="58">
        <f>+AI56</f>
        <v>5.3327977670298559</v>
      </c>
      <c r="AK56" s="65"/>
      <c r="AL56" s="66">
        <f>AI56-V56</f>
        <v>0</v>
      </c>
      <c r="AM56" s="66">
        <v>0.38112522686025407</v>
      </c>
      <c r="AO56" s="47" t="str">
        <f>IFERROR(VLOOKUP(B56,#REF!,4,0),"")</f>
        <v/>
      </c>
      <c r="AQ56" s="116">
        <f>IFERROR(VLOOKUP($B56,[2]HM3H!$C$5:$M$517,6,0)," ")</f>
        <v>0</v>
      </c>
      <c r="AR56" s="116">
        <f>IFERROR(VLOOKUP($B56,[2]HM3H!$C$5:$M$517,7,0)," ")</f>
        <v>0</v>
      </c>
      <c r="AS56" s="116">
        <v>0</v>
      </c>
      <c r="AT56" s="116">
        <f>IFERROR(VLOOKUP($B56,[2]HM3H!$C$5:$M$517,9,0)," ")</f>
        <v>0</v>
      </c>
      <c r="AU56" s="116">
        <f>IFERROR(VLOOKUP($B56,[2]HM3H!$C$5:$M$517,10,0)," ")</f>
        <v>0</v>
      </c>
      <c r="AV56" s="116">
        <f>IFERROR(VLOOKUP($B56,[2]HM3H!$C$5:$M$517,11,0)," ")</f>
        <v>0</v>
      </c>
    </row>
    <row r="57" spans="1:51" s="47" customFormat="1" ht="38.1" customHeight="1">
      <c r="A57" s="55"/>
      <c r="B57" s="72"/>
      <c r="C57" s="56"/>
      <c r="D57" s="55"/>
      <c r="E57" s="55"/>
      <c r="F57" s="55" t="s">
        <v>89</v>
      </c>
      <c r="G57" s="74" t="s">
        <v>79</v>
      </c>
      <c r="H57" s="73" t="s">
        <v>25</v>
      </c>
      <c r="I57" s="59">
        <v>8.9999999999999993E-3</v>
      </c>
      <c r="J57" s="59">
        <f>I57-K57</f>
        <v>4.9999999999999871E-4</v>
      </c>
      <c r="K57" s="59">
        <v>8.5000000000000006E-3</v>
      </c>
      <c r="L57" s="60">
        <v>72.5</v>
      </c>
      <c r="M57" s="61">
        <v>24.87</v>
      </c>
      <c r="N57" s="58">
        <f>+L57*I57</f>
        <v>0.65249999999999997</v>
      </c>
      <c r="O57" s="58">
        <f>+N57*$O$42</f>
        <v>0.65249999999999997</v>
      </c>
      <c r="P57" s="58">
        <f>+M57*J57</f>
        <v>1.2434999999999969E-2</v>
      </c>
      <c r="Q57" s="58">
        <f>+O57-P57</f>
        <v>0.640065</v>
      </c>
      <c r="R57" s="58"/>
      <c r="S57" s="58"/>
      <c r="T57" s="58">
        <f>$K57*$C$38</f>
        <v>0.13209000000000001</v>
      </c>
      <c r="U57" s="58"/>
      <c r="V57" s="62"/>
      <c r="W57" s="58"/>
      <c r="X57" s="63"/>
      <c r="Y57" s="60">
        <f>+$H$37</f>
        <v>72.5</v>
      </c>
      <c r="Z57" s="61">
        <f>+$H$35</f>
        <v>24.87</v>
      </c>
      <c r="AA57" s="64">
        <f>+Y57*I57</f>
        <v>0.65249999999999997</v>
      </c>
      <c r="AB57" s="58">
        <f>+AA57*$AB$42</f>
        <v>0.65249999999999997</v>
      </c>
      <c r="AC57" s="64">
        <f>+Z57*J57</f>
        <v>1.2434999999999969E-2</v>
      </c>
      <c r="AD57" s="64">
        <f>+AB57-AC57</f>
        <v>0.640065</v>
      </c>
      <c r="AE57" s="64"/>
      <c r="AF57" s="64"/>
      <c r="AG57" s="58">
        <f>$K57*$H$38</f>
        <v>0.13209000000000001</v>
      </c>
      <c r="AH57" s="64"/>
      <c r="AI57" s="62"/>
      <c r="AJ57" s="58"/>
      <c r="AK57" s="65"/>
      <c r="AL57" s="66"/>
      <c r="AM57" s="66" t="s">
        <v>121</v>
      </c>
      <c r="AO57" s="47" t="str">
        <f>IFERROR(VLOOKUP(B57,#REF!,4,0),"")</f>
        <v/>
      </c>
      <c r="AQ57" s="116" t="str">
        <f>IFERROR(VLOOKUP($B57,[2]HM3H!$C$5:$M$517,6,0)," ")</f>
        <v xml:space="preserve"> </v>
      </c>
      <c r="AR57" s="116" t="str">
        <f>IFERROR(VLOOKUP($B57,[2]HM3H!$C$5:$M$517,7,0)," ")</f>
        <v xml:space="preserve"> </v>
      </c>
      <c r="AS57" s="116" t="str">
        <f>IFERROR(VLOOKUP($B57,[2]HM3H!$C$5:$M$517,8,0)," ")</f>
        <v xml:space="preserve"> </v>
      </c>
      <c r="AT57" s="116" t="str">
        <f>IFERROR(VLOOKUP($B57,[2]HM3H!$C$5:$M$517,9,0)," ")</f>
        <v xml:space="preserve"> </v>
      </c>
      <c r="AU57" s="116" t="str">
        <f>IFERROR(VLOOKUP($B57,[2]HM3H!$C$5:$M$517,10,0)," ")</f>
        <v xml:space="preserve"> </v>
      </c>
      <c r="AV57" s="116" t="str">
        <f>IFERROR(VLOOKUP($B57,[2]HM3H!$C$5:$M$517,11,0)," ")</f>
        <v xml:space="preserve"> </v>
      </c>
      <c r="AY57" s="121"/>
    </row>
    <row r="58" spans="1:51" s="47" customFormat="1" ht="38.1" customHeight="1">
      <c r="A58" s="55"/>
      <c r="B58" s="72"/>
      <c r="C58" s="56"/>
      <c r="D58" s="55"/>
      <c r="E58" s="55"/>
      <c r="F58" s="55"/>
      <c r="G58" s="74" t="s">
        <v>80</v>
      </c>
      <c r="H58" s="73" t="s">
        <v>61</v>
      </c>
      <c r="I58" s="59"/>
      <c r="J58" s="59"/>
      <c r="K58" s="59"/>
      <c r="L58" s="60"/>
      <c r="M58" s="61"/>
      <c r="N58" s="58">
        <f>+$P$33*2</f>
        <v>0.45779999999999998</v>
      </c>
      <c r="O58" s="58">
        <f>+N58*$O$42</f>
        <v>0.45779999999999998</v>
      </c>
      <c r="P58" s="58"/>
      <c r="Q58" s="58">
        <f>+O58-P58</f>
        <v>0.45779999999999998</v>
      </c>
      <c r="R58" s="58"/>
      <c r="S58" s="58"/>
      <c r="T58" s="58"/>
      <c r="U58" s="58"/>
      <c r="V58" s="62"/>
      <c r="W58" s="58"/>
      <c r="X58" s="63"/>
      <c r="Y58" s="60"/>
      <c r="Z58" s="61"/>
      <c r="AA58" s="58">
        <f>+$Q$33*2</f>
        <v>0.45779999999999998</v>
      </c>
      <c r="AB58" s="58">
        <f>+AA58*$AB$42</f>
        <v>0.45779999999999998</v>
      </c>
      <c r="AC58" s="58"/>
      <c r="AD58" s="58">
        <f>+AB58-AC58</f>
        <v>0.45779999999999998</v>
      </c>
      <c r="AE58" s="58"/>
      <c r="AF58" s="58"/>
      <c r="AG58" s="58"/>
      <c r="AH58" s="64"/>
      <c r="AI58" s="62"/>
      <c r="AJ58" s="58"/>
      <c r="AK58" s="65"/>
      <c r="AL58" s="66"/>
      <c r="AM58" s="66" t="s">
        <v>121</v>
      </c>
      <c r="AO58" s="47" t="str">
        <f>IFERROR(VLOOKUP(B58,#REF!,4,0),"")</f>
        <v/>
      </c>
      <c r="AQ58" s="116" t="str">
        <f>IFERROR(VLOOKUP($B58,[2]HM3H!$C$5:$M$517,6,0)," ")</f>
        <v xml:space="preserve"> </v>
      </c>
      <c r="AR58" s="116" t="str">
        <f>IFERROR(VLOOKUP($B58,[2]HM3H!$C$5:$M$517,7,0)," ")</f>
        <v xml:space="preserve"> </v>
      </c>
      <c r="AS58" s="116" t="str">
        <f>IFERROR(VLOOKUP($B58,[2]HM3H!$C$5:$M$517,8,0)," ")</f>
        <v xml:space="preserve"> </v>
      </c>
      <c r="AT58" s="116" t="str">
        <f>IFERROR(VLOOKUP($B58,[2]HM3H!$C$5:$M$517,9,0)," ")</f>
        <v xml:space="preserve"> </v>
      </c>
      <c r="AU58" s="116" t="str">
        <f>IFERROR(VLOOKUP($B58,[2]HM3H!$C$5:$M$517,10,0)," ")</f>
        <v xml:space="preserve"> </v>
      </c>
      <c r="AV58" s="116" t="str">
        <f>IFERROR(VLOOKUP($B58,[2]HM3H!$C$5:$M$517,11,0)," ")</f>
        <v xml:space="preserve"> </v>
      </c>
    </row>
    <row r="59" spans="1:51" s="47" customFormat="1" ht="38.1" customHeight="1">
      <c r="A59" s="55"/>
      <c r="B59" s="56"/>
      <c r="C59" s="57"/>
      <c r="D59" s="55"/>
      <c r="E59" s="55"/>
      <c r="F59" s="55"/>
      <c r="G59" s="74"/>
      <c r="H59" s="73"/>
      <c r="I59" s="59"/>
      <c r="J59" s="59"/>
      <c r="K59" s="59"/>
      <c r="L59" s="60"/>
      <c r="M59" s="61"/>
      <c r="N59" s="58"/>
      <c r="O59" s="58"/>
      <c r="P59" s="58"/>
      <c r="Q59" s="79">
        <f>SUM(Q56:Q58)</f>
        <v>3.5473650000000001</v>
      </c>
      <c r="R59" s="79">
        <f>SUM(R56:R58)</f>
        <v>0</v>
      </c>
      <c r="S59" s="79">
        <f>SUM(S56:S58)</f>
        <v>0</v>
      </c>
      <c r="T59" s="79">
        <f>SUM(T56:T58)</f>
        <v>0.64490999999999998</v>
      </c>
      <c r="U59" s="79">
        <f>SUM(U56:U58)</f>
        <v>1.1405227670298554</v>
      </c>
      <c r="V59" s="62"/>
      <c r="W59" s="58"/>
      <c r="X59" s="63"/>
      <c r="Y59" s="60"/>
      <c r="Z59" s="61"/>
      <c r="AA59" s="64"/>
      <c r="AB59" s="58"/>
      <c r="AC59" s="64"/>
      <c r="AD59" s="79">
        <f>SUM(AD56:AD58)</f>
        <v>3.5473650000000001</v>
      </c>
      <c r="AE59" s="79">
        <f>SUM(AE56:AE58)</f>
        <v>0</v>
      </c>
      <c r="AF59" s="79">
        <f>SUM(AF56:AF58)</f>
        <v>0</v>
      </c>
      <c r="AG59" s="79">
        <f>SUM(AG56:AG58)</f>
        <v>0.64490999999999998</v>
      </c>
      <c r="AH59" s="79">
        <f>SUM(AH56:AH58)</f>
        <v>1.1405227670298554</v>
      </c>
      <c r="AI59" s="62"/>
      <c r="AJ59" s="58"/>
      <c r="AK59" s="65"/>
      <c r="AL59" s="66"/>
      <c r="AM59" s="66" t="s">
        <v>121</v>
      </c>
      <c r="AO59" s="47" t="str">
        <f>IFERROR(VLOOKUP(B59,#REF!,4,0),"")</f>
        <v/>
      </c>
      <c r="AQ59" s="116" t="str">
        <f>IFERROR(VLOOKUP($B59,[2]HM3H!$C$5:$M$517,6,0)," ")</f>
        <v xml:space="preserve"> </v>
      </c>
      <c r="AR59" s="116" t="str">
        <f>IFERROR(VLOOKUP($B59,[2]HM3H!$C$5:$M$517,7,0)," ")</f>
        <v xml:space="preserve"> </v>
      </c>
      <c r="AS59" s="116" t="str">
        <f>IFERROR(VLOOKUP($B59,[2]HM3H!$C$5:$M$517,8,0)," ")</f>
        <v xml:space="preserve"> </v>
      </c>
      <c r="AT59" s="116" t="str">
        <f>IFERROR(VLOOKUP($B59,[2]HM3H!$C$5:$M$517,9,0)," ")</f>
        <v xml:space="preserve"> </v>
      </c>
      <c r="AU59" s="116" t="str">
        <f>IFERROR(VLOOKUP($B59,[2]HM3H!$C$5:$M$517,10,0)," ")</f>
        <v xml:space="preserve"> </v>
      </c>
      <c r="AV59" s="116" t="str">
        <f>IFERROR(VLOOKUP($B59,[2]HM3H!$C$5:$M$517,11,0)," ")</f>
        <v xml:space="preserve"> </v>
      </c>
    </row>
    <row r="60" spans="1:51" s="47" customFormat="1" ht="38.1" customHeight="1">
      <c r="A60" s="55"/>
      <c r="B60" s="56"/>
      <c r="C60" s="55"/>
      <c r="D60" s="55"/>
      <c r="E60" s="55"/>
      <c r="F60" s="55"/>
      <c r="G60" s="58"/>
      <c r="H60" s="55"/>
      <c r="I60" s="59"/>
      <c r="J60" s="59"/>
      <c r="K60" s="59"/>
      <c r="L60" s="60"/>
      <c r="M60" s="61"/>
      <c r="N60" s="58"/>
      <c r="O60" s="58"/>
      <c r="P60" s="58"/>
      <c r="Q60" s="67">
        <f>+Q59/$V$56</f>
        <v>0.66519773577983121</v>
      </c>
      <c r="R60" s="67">
        <f>+R59/$V$56</f>
        <v>0</v>
      </c>
      <c r="S60" s="67">
        <f>+S59/$V$56</f>
        <v>0</v>
      </c>
      <c r="T60" s="67">
        <f>+T59/$V$56</f>
        <v>0.12093276890925263</v>
      </c>
      <c r="U60" s="67">
        <f>+U59/$V$56</f>
        <v>0.21386949531091606</v>
      </c>
      <c r="V60" s="62"/>
      <c r="W60" s="58"/>
      <c r="X60" s="63"/>
      <c r="Y60" s="60"/>
      <c r="Z60" s="61"/>
      <c r="AA60" s="64"/>
      <c r="AB60" s="64"/>
      <c r="AC60" s="64"/>
      <c r="AD60" s="67">
        <f>+AD59/$AI$56</f>
        <v>0.66519773577983121</v>
      </c>
      <c r="AE60" s="67">
        <f>+AE59/$AI$56</f>
        <v>0</v>
      </c>
      <c r="AF60" s="67">
        <f>+AF59/$AI$56</f>
        <v>0</v>
      </c>
      <c r="AG60" s="67">
        <f>+AG59/$AI$56</f>
        <v>0.12093276890925263</v>
      </c>
      <c r="AH60" s="67">
        <f>+AH59/$AI$56</f>
        <v>0.21386949531091606</v>
      </c>
      <c r="AI60" s="62"/>
      <c r="AJ60" s="58"/>
      <c r="AK60" s="65"/>
      <c r="AL60" s="66"/>
      <c r="AM60" s="66" t="s">
        <v>121</v>
      </c>
      <c r="AO60" s="47" t="str">
        <f>IFERROR(VLOOKUP(B60,#REF!,4,0),"")</f>
        <v/>
      </c>
      <c r="AQ60" s="116" t="str">
        <f>IFERROR(VLOOKUP($B60,[2]HM3H!$C$5:$M$517,6,0)," ")</f>
        <v xml:space="preserve"> </v>
      </c>
      <c r="AR60" s="116" t="str">
        <f>IFERROR(VLOOKUP($B60,[2]HM3H!$C$5:$M$517,7,0)," ")</f>
        <v xml:space="preserve"> </v>
      </c>
      <c r="AS60" s="116" t="str">
        <f>IFERROR(VLOOKUP($B60,[2]HM3H!$C$5:$M$517,8,0)," ")</f>
        <v xml:space="preserve"> </v>
      </c>
      <c r="AT60" s="116" t="str">
        <f>IFERROR(VLOOKUP($B60,[2]HM3H!$C$5:$M$517,9,0)," ")</f>
        <v xml:space="preserve"> </v>
      </c>
      <c r="AU60" s="116" t="str">
        <f>IFERROR(VLOOKUP($B60,[2]HM3H!$C$5:$M$517,10,0)," ")</f>
        <v xml:space="preserve"> </v>
      </c>
      <c r="AV60" s="116" t="str">
        <f>IFERROR(VLOOKUP($B60,[2]HM3H!$C$5:$M$517,11,0)," ")</f>
        <v xml:space="preserve"> </v>
      </c>
    </row>
    <row r="61" spans="1:51" s="47" customFormat="1" ht="38.1" customHeight="1">
      <c r="A61" s="55">
        <v>4</v>
      </c>
      <c r="B61" s="133" t="s">
        <v>83</v>
      </c>
      <c r="C61" s="56" t="s">
        <v>76</v>
      </c>
      <c r="D61" s="55"/>
      <c r="E61" s="55"/>
      <c r="F61" s="55" t="s">
        <v>89</v>
      </c>
      <c r="G61" s="74" t="s">
        <v>77</v>
      </c>
      <c r="H61" s="73" t="s">
        <v>78</v>
      </c>
      <c r="I61" s="59">
        <v>4.8000000000000001E-2</v>
      </c>
      <c r="J61" s="59">
        <f>I61-K61</f>
        <v>1.4999999999999999E-2</v>
      </c>
      <c r="K61" s="59">
        <v>3.3000000000000002E-2</v>
      </c>
      <c r="L61" s="60">
        <v>59.35</v>
      </c>
      <c r="M61" s="61">
        <v>26.62</v>
      </c>
      <c r="N61" s="58">
        <f>+L61*I61</f>
        <v>2.8488000000000002</v>
      </c>
      <c r="O61" s="58">
        <f>+N61*$O$42</f>
        <v>2.8488000000000002</v>
      </c>
      <c r="P61" s="58">
        <f>+M61*J61</f>
        <v>0.39929999999999999</v>
      </c>
      <c r="Q61" s="58">
        <f>+O61-P61</f>
        <v>2.4495000000000005</v>
      </c>
      <c r="R61" s="58"/>
      <c r="S61" s="58"/>
      <c r="T61" s="58">
        <f>$K61*$C$38</f>
        <v>0.51281999999999994</v>
      </c>
      <c r="U61" s="82">
        <f>+V61-SUM(Q64:T64)</f>
        <v>1.1516223096798566</v>
      </c>
      <c r="V61" s="62">
        <v>5.343897309679857</v>
      </c>
      <c r="W61" s="58">
        <f>+V61</f>
        <v>5.343897309679857</v>
      </c>
      <c r="X61" s="63"/>
      <c r="Y61" s="60">
        <f>+$I$33</f>
        <v>59.35</v>
      </c>
      <c r="Z61" s="61">
        <f>+$H$34</f>
        <v>26.62</v>
      </c>
      <c r="AA61" s="64">
        <f>+Y61*I61</f>
        <v>2.8488000000000002</v>
      </c>
      <c r="AB61" s="58">
        <f>+AA61*$AB$42</f>
        <v>2.8488000000000002</v>
      </c>
      <c r="AC61" s="64">
        <f>+Z61*J61</f>
        <v>0.39929999999999999</v>
      </c>
      <c r="AD61" s="64">
        <f>+AB61-AC61</f>
        <v>2.4495000000000005</v>
      </c>
      <c r="AE61" s="64"/>
      <c r="AF61" s="64"/>
      <c r="AG61" s="58">
        <f>$K61*$H$38</f>
        <v>0.51281999999999994</v>
      </c>
      <c r="AH61" s="83">
        <f>U61*$AC$38</f>
        <v>1.1516223096798566</v>
      </c>
      <c r="AI61" s="62">
        <f>SUM(AD64:AH64)</f>
        <v>5.343897309679857</v>
      </c>
      <c r="AJ61" s="58">
        <f>+AI61</f>
        <v>5.343897309679857</v>
      </c>
      <c r="AK61" s="65"/>
      <c r="AL61" s="66">
        <f>AI61-V61</f>
        <v>0</v>
      </c>
      <c r="AM61" s="66">
        <v>0</v>
      </c>
      <c r="AO61" s="47" t="str">
        <f>IFERROR(VLOOKUP(B61,#REF!,4,0),"")</f>
        <v/>
      </c>
      <c r="AQ61" s="116" t="str">
        <f>IFERROR(VLOOKUP($B61,[2]HM3H!$C$5:$M$517,6,0)," ")</f>
        <v xml:space="preserve"> </v>
      </c>
      <c r="AR61" s="116" t="str">
        <f>IFERROR(VLOOKUP($B61,[2]HM3H!$C$5:$M$517,7,0)," ")</f>
        <v xml:space="preserve"> </v>
      </c>
      <c r="AS61" s="116" t="str">
        <f>IFERROR(VLOOKUP($B61,[2]HM3H!$C$5:$M$517,8,0)," ")</f>
        <v xml:space="preserve"> </v>
      </c>
      <c r="AT61" s="116" t="str">
        <f>IFERROR(VLOOKUP($B61,[2]HM3H!$C$5:$M$517,9,0)," ")</f>
        <v xml:space="preserve"> </v>
      </c>
      <c r="AU61" s="116" t="str">
        <f>IFERROR(VLOOKUP($B61,[2]HM3H!$C$5:$M$517,10,0)," ")</f>
        <v xml:space="preserve"> </v>
      </c>
      <c r="AV61" s="116" t="str">
        <f>IFERROR(VLOOKUP($B61,[2]HM3H!$C$5:$M$517,11,0)," ")</f>
        <v xml:space="preserve"> </v>
      </c>
    </row>
    <row r="62" spans="1:51" s="47" customFormat="1" ht="38.1" customHeight="1">
      <c r="A62" s="55"/>
      <c r="B62" s="72"/>
      <c r="C62" s="56"/>
      <c r="D62" s="55"/>
      <c r="E62" s="55"/>
      <c r="F62" s="55" t="s">
        <v>89</v>
      </c>
      <c r="G62" s="74" t="s">
        <v>79</v>
      </c>
      <c r="H62" s="73" t="s">
        <v>25</v>
      </c>
      <c r="I62" s="59">
        <v>8.9999999999999993E-3</v>
      </c>
      <c r="J62" s="59">
        <f>I62-K62</f>
        <v>4.9999999999999871E-4</v>
      </c>
      <c r="K62" s="59">
        <v>8.5000000000000006E-3</v>
      </c>
      <c r="L62" s="60">
        <v>72.5</v>
      </c>
      <c r="M62" s="61">
        <v>24.87</v>
      </c>
      <c r="N62" s="58">
        <f>+L62*I62</f>
        <v>0.65249999999999997</v>
      </c>
      <c r="O62" s="58">
        <f>+N62*$O$42</f>
        <v>0.65249999999999997</v>
      </c>
      <c r="P62" s="58">
        <f>+M62*J62</f>
        <v>1.2434999999999969E-2</v>
      </c>
      <c r="Q62" s="58">
        <f>+O62-P62</f>
        <v>0.640065</v>
      </c>
      <c r="R62" s="58"/>
      <c r="S62" s="58"/>
      <c r="T62" s="58">
        <f>$K62*$C$38</f>
        <v>0.13209000000000001</v>
      </c>
      <c r="U62" s="58"/>
      <c r="V62" s="62"/>
      <c r="W62" s="58"/>
      <c r="X62" s="63"/>
      <c r="Y62" s="60">
        <f>+$H$37</f>
        <v>72.5</v>
      </c>
      <c r="Z62" s="61">
        <f>+$H$35</f>
        <v>24.87</v>
      </c>
      <c r="AA62" s="64">
        <f>+Y62*I62</f>
        <v>0.65249999999999997</v>
      </c>
      <c r="AB62" s="58">
        <f>+AA62*$AB$42</f>
        <v>0.65249999999999997</v>
      </c>
      <c r="AC62" s="64">
        <f>+Z62*J62</f>
        <v>1.2434999999999969E-2</v>
      </c>
      <c r="AD62" s="64">
        <f>+AB62-AC62</f>
        <v>0.640065</v>
      </c>
      <c r="AE62" s="64"/>
      <c r="AF62" s="64"/>
      <c r="AG62" s="58">
        <f>$K62*$H$38</f>
        <v>0.13209000000000001</v>
      </c>
      <c r="AH62" s="64"/>
      <c r="AI62" s="62"/>
      <c r="AJ62" s="58"/>
      <c r="AK62" s="65"/>
      <c r="AL62" s="66"/>
      <c r="AM62" s="66" t="s">
        <v>121</v>
      </c>
      <c r="AO62" s="47" t="str">
        <f>IFERROR(VLOOKUP(B62,#REF!,4,0),"")</f>
        <v/>
      </c>
      <c r="AQ62" s="116" t="str">
        <f>IFERROR(VLOOKUP($B62,[2]HM3H!$C$5:$M$517,6,0)," ")</f>
        <v xml:space="preserve"> </v>
      </c>
      <c r="AR62" s="116" t="str">
        <f>IFERROR(VLOOKUP($B62,[2]HM3H!$C$5:$M$517,7,0)," ")</f>
        <v xml:space="preserve"> </v>
      </c>
      <c r="AS62" s="116" t="str">
        <f>IFERROR(VLOOKUP($B62,[2]HM3H!$C$5:$M$517,8,0)," ")</f>
        <v xml:space="preserve"> </v>
      </c>
      <c r="AT62" s="116" t="str">
        <f>IFERROR(VLOOKUP($B62,[2]HM3H!$C$5:$M$517,9,0)," ")</f>
        <v xml:space="preserve"> </v>
      </c>
      <c r="AU62" s="116" t="str">
        <f>IFERROR(VLOOKUP($B62,[2]HM3H!$C$5:$M$517,10,0)," ")</f>
        <v xml:space="preserve"> </v>
      </c>
      <c r="AV62" s="116" t="str">
        <f>IFERROR(VLOOKUP($B62,[2]HM3H!$C$5:$M$517,11,0)," ")</f>
        <v xml:space="preserve"> </v>
      </c>
    </row>
    <row r="63" spans="1:51" s="47" customFormat="1" ht="38.1" customHeight="1">
      <c r="A63" s="55"/>
      <c r="B63" s="72"/>
      <c r="C63" s="56"/>
      <c r="D63" s="55"/>
      <c r="E63" s="55"/>
      <c r="F63" s="55"/>
      <c r="G63" s="74" t="s">
        <v>80</v>
      </c>
      <c r="H63" s="73" t="s">
        <v>61</v>
      </c>
      <c r="I63" s="59"/>
      <c r="J63" s="59"/>
      <c r="K63" s="59"/>
      <c r="L63" s="60"/>
      <c r="M63" s="61"/>
      <c r="N63" s="58">
        <f>+$P$33*2</f>
        <v>0.45779999999999998</v>
      </c>
      <c r="O63" s="58">
        <f>+N63*$O$42</f>
        <v>0.45779999999999998</v>
      </c>
      <c r="P63" s="58"/>
      <c r="Q63" s="58">
        <f>+O63-P63</f>
        <v>0.45779999999999998</v>
      </c>
      <c r="R63" s="58"/>
      <c r="S63" s="58"/>
      <c r="T63" s="58"/>
      <c r="U63" s="58"/>
      <c r="V63" s="62"/>
      <c r="W63" s="58"/>
      <c r="X63" s="63"/>
      <c r="Y63" s="60"/>
      <c r="Z63" s="61"/>
      <c r="AA63" s="58">
        <f>+$Q$33*2</f>
        <v>0.45779999999999998</v>
      </c>
      <c r="AB63" s="58">
        <f>+AA63*$AB$42</f>
        <v>0.45779999999999998</v>
      </c>
      <c r="AC63" s="58"/>
      <c r="AD63" s="58">
        <f>+AB63-AC63</f>
        <v>0.45779999999999998</v>
      </c>
      <c r="AE63" s="58"/>
      <c r="AF63" s="58"/>
      <c r="AG63" s="58"/>
      <c r="AH63" s="64"/>
      <c r="AI63" s="62"/>
      <c r="AJ63" s="58"/>
      <c r="AK63" s="65"/>
      <c r="AL63" s="66"/>
      <c r="AM63" s="66" t="s">
        <v>121</v>
      </c>
      <c r="AO63" s="47" t="str">
        <f>IFERROR(VLOOKUP(B63,#REF!,4,0),"")</f>
        <v/>
      </c>
      <c r="AQ63" s="116" t="str">
        <f>IFERROR(VLOOKUP($B63,[2]HM3H!$C$5:$M$517,6,0)," ")</f>
        <v xml:space="preserve"> </v>
      </c>
      <c r="AR63" s="116" t="str">
        <f>IFERROR(VLOOKUP($B63,[2]HM3H!$C$5:$M$517,7,0)," ")</f>
        <v xml:space="preserve"> </v>
      </c>
      <c r="AS63" s="116" t="str">
        <f>IFERROR(VLOOKUP($B63,[2]HM3H!$C$5:$M$517,8,0)," ")</f>
        <v xml:space="preserve"> </v>
      </c>
      <c r="AT63" s="116" t="str">
        <f>IFERROR(VLOOKUP($B63,[2]HM3H!$C$5:$M$517,9,0)," ")</f>
        <v xml:space="preserve"> </v>
      </c>
      <c r="AU63" s="116" t="str">
        <f>IFERROR(VLOOKUP($B63,[2]HM3H!$C$5:$M$517,10,0)," ")</f>
        <v xml:space="preserve"> </v>
      </c>
      <c r="AV63" s="116" t="str">
        <f>IFERROR(VLOOKUP($B63,[2]HM3H!$C$5:$M$517,11,0)," ")</f>
        <v xml:space="preserve"> </v>
      </c>
    </row>
    <row r="64" spans="1:51" s="47" customFormat="1" ht="38.1" customHeight="1">
      <c r="A64" s="55"/>
      <c r="B64" s="56"/>
      <c r="C64" s="57"/>
      <c r="D64" s="55"/>
      <c r="E64" s="55"/>
      <c r="F64" s="55"/>
      <c r="G64" s="74"/>
      <c r="H64" s="73"/>
      <c r="I64" s="59"/>
      <c r="J64" s="59"/>
      <c r="K64" s="59"/>
      <c r="L64" s="60"/>
      <c r="M64" s="61"/>
      <c r="N64" s="58"/>
      <c r="O64" s="58"/>
      <c r="P64" s="58"/>
      <c r="Q64" s="79">
        <f>SUM(Q61:Q63)</f>
        <v>3.5473650000000001</v>
      </c>
      <c r="R64" s="79">
        <f>SUM(R61:R63)</f>
        <v>0</v>
      </c>
      <c r="S64" s="79">
        <f>SUM(S61:S63)</f>
        <v>0</v>
      </c>
      <c r="T64" s="79">
        <f>SUM(T61:T63)</f>
        <v>0.64490999999999998</v>
      </c>
      <c r="U64" s="79">
        <f>SUM(U61:U63)</f>
        <v>1.1516223096798566</v>
      </c>
      <c r="V64" s="62"/>
      <c r="W64" s="58"/>
      <c r="X64" s="63"/>
      <c r="Y64" s="60"/>
      <c r="Z64" s="61"/>
      <c r="AA64" s="64"/>
      <c r="AB64" s="58"/>
      <c r="AC64" s="64"/>
      <c r="AD64" s="79">
        <f>SUM(AD61:AD63)</f>
        <v>3.5473650000000001</v>
      </c>
      <c r="AE64" s="79">
        <f>SUM(AE61:AE63)</f>
        <v>0</v>
      </c>
      <c r="AF64" s="79">
        <f>SUM(AF61:AF63)</f>
        <v>0</v>
      </c>
      <c r="AG64" s="79">
        <f>SUM(AG61:AG63)</f>
        <v>0.64490999999999998</v>
      </c>
      <c r="AH64" s="79">
        <f>SUM(AH61:AH63)</f>
        <v>1.1516223096798566</v>
      </c>
      <c r="AI64" s="62"/>
      <c r="AJ64" s="58"/>
      <c r="AK64" s="65"/>
      <c r="AL64" s="66"/>
      <c r="AM64" s="66" t="s">
        <v>121</v>
      </c>
      <c r="AO64" s="47" t="str">
        <f>IFERROR(VLOOKUP(B64,#REF!,4,0),"")</f>
        <v/>
      </c>
      <c r="AQ64" s="116" t="str">
        <f>IFERROR(VLOOKUP($B64,[2]HM3H!$C$5:$M$517,6,0)," ")</f>
        <v xml:space="preserve"> </v>
      </c>
      <c r="AR64" s="116" t="str">
        <f>IFERROR(VLOOKUP($B64,[2]HM3H!$C$5:$M$517,7,0)," ")</f>
        <v xml:space="preserve"> </v>
      </c>
      <c r="AS64" s="116" t="str">
        <f>IFERROR(VLOOKUP($B64,[2]HM3H!$C$5:$M$517,8,0)," ")</f>
        <v xml:space="preserve"> </v>
      </c>
      <c r="AT64" s="116" t="str">
        <f>IFERROR(VLOOKUP($B64,[2]HM3H!$C$5:$M$517,9,0)," ")</f>
        <v xml:space="preserve"> </v>
      </c>
      <c r="AU64" s="116" t="str">
        <f>IFERROR(VLOOKUP($B64,[2]HM3H!$C$5:$M$517,10,0)," ")</f>
        <v xml:space="preserve"> </v>
      </c>
      <c r="AV64" s="116" t="str">
        <f>IFERROR(VLOOKUP($B64,[2]HM3H!$C$5:$M$517,11,0)," ")</f>
        <v xml:space="preserve"> </v>
      </c>
    </row>
    <row r="65" spans="1:48" s="47" customFormat="1" ht="38.1" customHeight="1">
      <c r="A65" s="55"/>
      <c r="B65" s="56"/>
      <c r="C65" s="55"/>
      <c r="D65" s="55"/>
      <c r="E65" s="55"/>
      <c r="F65" s="55"/>
      <c r="G65" s="58"/>
      <c r="H65" s="55"/>
      <c r="I65" s="59"/>
      <c r="J65" s="59"/>
      <c r="K65" s="59"/>
      <c r="L65" s="60"/>
      <c r="M65" s="61"/>
      <c r="N65" s="58"/>
      <c r="O65" s="58"/>
      <c r="P65" s="58"/>
      <c r="Q65" s="67">
        <f>+Q64/$V$61</f>
        <v>0.66381608673025116</v>
      </c>
      <c r="R65" s="67">
        <f>+R64/$V$61</f>
        <v>0</v>
      </c>
      <c r="S65" s="67">
        <f>+S64/$V$61</f>
        <v>0</v>
      </c>
      <c r="T65" s="67">
        <f>+T64/$V$61</f>
        <v>0.12068158548477709</v>
      </c>
      <c r="U65" s="67">
        <f>+U64/$V$61</f>
        <v>0.21550232778497164</v>
      </c>
      <c r="V65" s="62"/>
      <c r="W65" s="58"/>
      <c r="X65" s="63"/>
      <c r="Y65" s="60"/>
      <c r="Z65" s="61"/>
      <c r="AA65" s="64"/>
      <c r="AB65" s="64"/>
      <c r="AC65" s="64"/>
      <c r="AD65" s="67">
        <f>+AD64/$AI$61</f>
        <v>0.66381608673025116</v>
      </c>
      <c r="AE65" s="67">
        <f>+AE64/$AI$61</f>
        <v>0</v>
      </c>
      <c r="AF65" s="67">
        <f>+AF64/$AI$61</f>
        <v>0</v>
      </c>
      <c r="AG65" s="67">
        <f>+AG64/$AI$61</f>
        <v>0.12068158548477709</v>
      </c>
      <c r="AH65" s="67">
        <f>+AH64/$AI$61</f>
        <v>0.21550232778497164</v>
      </c>
      <c r="AI65" s="62"/>
      <c r="AJ65" s="58"/>
      <c r="AK65" s="65"/>
      <c r="AL65" s="66"/>
      <c r="AM65" s="66" t="s">
        <v>121</v>
      </c>
      <c r="AO65" s="47" t="str">
        <f>IFERROR(VLOOKUP(B65,#REF!,4,0),"")</f>
        <v/>
      </c>
      <c r="AQ65" s="116" t="str">
        <f>IFERROR(VLOOKUP($B65,[2]HM3H!$C$5:$M$517,6,0)," ")</f>
        <v xml:space="preserve"> </v>
      </c>
      <c r="AR65" s="116" t="str">
        <f>IFERROR(VLOOKUP($B65,[2]HM3H!$C$5:$M$517,7,0)," ")</f>
        <v xml:space="preserve"> </v>
      </c>
      <c r="AS65" s="116" t="str">
        <f>IFERROR(VLOOKUP($B65,[2]HM3H!$C$5:$M$517,8,0)," ")</f>
        <v xml:space="preserve"> </v>
      </c>
      <c r="AT65" s="116" t="str">
        <f>IFERROR(VLOOKUP($B65,[2]HM3H!$C$5:$M$517,9,0)," ")</f>
        <v xml:space="preserve"> </v>
      </c>
      <c r="AU65" s="116" t="str">
        <f>IFERROR(VLOOKUP($B65,[2]HM3H!$C$5:$M$517,10,0)," ")</f>
        <v xml:space="preserve"> </v>
      </c>
      <c r="AV65" s="116" t="str">
        <f>IFERROR(VLOOKUP($B65,[2]HM3H!$C$5:$M$517,11,0)," ")</f>
        <v xml:space="preserve"> </v>
      </c>
    </row>
    <row r="66" spans="1:48" s="47" customFormat="1" ht="38.1" customHeight="1">
      <c r="A66" s="55">
        <v>5</v>
      </c>
      <c r="B66" s="133" t="s">
        <v>84</v>
      </c>
      <c r="C66" s="56" t="s">
        <v>82</v>
      </c>
      <c r="D66" s="55"/>
      <c r="E66" s="55"/>
      <c r="F66" s="55" t="s">
        <v>89</v>
      </c>
      <c r="G66" s="74" t="s">
        <v>77</v>
      </c>
      <c r="H66" s="73" t="s">
        <v>78</v>
      </c>
      <c r="I66" s="59">
        <v>4.8000000000000001E-2</v>
      </c>
      <c r="J66" s="59">
        <f>I66-K66</f>
        <v>1.4999999999999999E-2</v>
      </c>
      <c r="K66" s="59">
        <v>3.3000000000000002E-2</v>
      </c>
      <c r="L66" s="60">
        <v>59.35</v>
      </c>
      <c r="M66" s="61">
        <v>26.62</v>
      </c>
      <c r="N66" s="58">
        <f>+L66*I66</f>
        <v>2.8488000000000002</v>
      </c>
      <c r="O66" s="58">
        <f>+N66*$O$42</f>
        <v>2.8488000000000002</v>
      </c>
      <c r="P66" s="58">
        <f>+M66*J66</f>
        <v>0.39929999999999999</v>
      </c>
      <c r="Q66" s="58">
        <f>+O66-P66</f>
        <v>2.4495000000000005</v>
      </c>
      <c r="R66" s="58"/>
      <c r="S66" s="58"/>
      <c r="T66" s="58">
        <f>$K66*$C$38</f>
        <v>0.51281999999999994</v>
      </c>
      <c r="U66" s="82">
        <f>+V66-SUM(Q69:T69)</f>
        <v>1.1405227670298554</v>
      </c>
      <c r="V66" s="62">
        <v>5.3327977670298559</v>
      </c>
      <c r="W66" s="58">
        <f>+V66</f>
        <v>5.3327977670298559</v>
      </c>
      <c r="X66" s="63"/>
      <c r="Y66" s="60">
        <f>+$I$33</f>
        <v>59.35</v>
      </c>
      <c r="Z66" s="61">
        <f>+$H$34</f>
        <v>26.62</v>
      </c>
      <c r="AA66" s="64">
        <f>+Y66*I66</f>
        <v>2.8488000000000002</v>
      </c>
      <c r="AB66" s="58">
        <f>+AA66*$AB$42</f>
        <v>2.8488000000000002</v>
      </c>
      <c r="AC66" s="64">
        <f>+Z66*J66</f>
        <v>0.39929999999999999</v>
      </c>
      <c r="AD66" s="64">
        <f>+AB66-AC66</f>
        <v>2.4495000000000005</v>
      </c>
      <c r="AE66" s="64"/>
      <c r="AF66" s="64"/>
      <c r="AG66" s="58">
        <f>$K66*$H$38</f>
        <v>0.51281999999999994</v>
      </c>
      <c r="AH66" s="83">
        <f>U66*$AC$38</f>
        <v>1.1405227670298554</v>
      </c>
      <c r="AI66" s="62">
        <f>SUM(AD69:AH69)</f>
        <v>5.3327977670298559</v>
      </c>
      <c r="AJ66" s="58">
        <f>+AI66</f>
        <v>5.3327977670298559</v>
      </c>
      <c r="AK66" s="65"/>
      <c r="AL66" s="66">
        <f>AI66-V66</f>
        <v>0</v>
      </c>
      <c r="AM66" s="66">
        <v>0</v>
      </c>
      <c r="AO66" s="47" t="str">
        <f>IFERROR(VLOOKUP(B66,#REF!,4,0),"")</f>
        <v/>
      </c>
      <c r="AQ66" s="116" t="str">
        <f>IFERROR(VLOOKUP($B66,[2]HM3H!$C$5:$M$517,6,0)," ")</f>
        <v xml:space="preserve"> </v>
      </c>
      <c r="AR66" s="116" t="str">
        <f>IFERROR(VLOOKUP($B66,[2]HM3H!$C$5:$M$517,7,0)," ")</f>
        <v xml:space="preserve"> </v>
      </c>
      <c r="AS66" s="116" t="str">
        <f>IFERROR(VLOOKUP($B66,[2]HM3H!$C$5:$M$517,8,0)," ")</f>
        <v xml:space="preserve"> </v>
      </c>
      <c r="AT66" s="116" t="str">
        <f>IFERROR(VLOOKUP($B66,[2]HM3H!$C$5:$M$517,9,0)," ")</f>
        <v xml:space="preserve"> </v>
      </c>
      <c r="AU66" s="116" t="str">
        <f>IFERROR(VLOOKUP($B66,[2]HM3H!$C$5:$M$517,10,0)," ")</f>
        <v xml:space="preserve"> </v>
      </c>
      <c r="AV66" s="116" t="str">
        <f>IFERROR(VLOOKUP($B66,[2]HM3H!$C$5:$M$517,11,0)," ")</f>
        <v xml:space="preserve"> </v>
      </c>
    </row>
    <row r="67" spans="1:48" s="47" customFormat="1" ht="38.1" customHeight="1">
      <c r="A67" s="55"/>
      <c r="B67" s="72"/>
      <c r="C67" s="56"/>
      <c r="D67" s="55"/>
      <c r="E67" s="55"/>
      <c r="F67" s="55" t="s">
        <v>89</v>
      </c>
      <c r="G67" s="74" t="s">
        <v>79</v>
      </c>
      <c r="H67" s="73" t="s">
        <v>25</v>
      </c>
      <c r="I67" s="59">
        <v>8.9999999999999993E-3</v>
      </c>
      <c r="J67" s="59">
        <f>I67-K67</f>
        <v>4.9999999999999871E-4</v>
      </c>
      <c r="K67" s="59">
        <v>8.5000000000000006E-3</v>
      </c>
      <c r="L67" s="60">
        <v>72.5</v>
      </c>
      <c r="M67" s="61">
        <v>24.87</v>
      </c>
      <c r="N67" s="58">
        <f>+L67*I67</f>
        <v>0.65249999999999997</v>
      </c>
      <c r="O67" s="58">
        <f>+N67*$O$42</f>
        <v>0.65249999999999997</v>
      </c>
      <c r="P67" s="58">
        <f>+M67*J67</f>
        <v>1.2434999999999969E-2</v>
      </c>
      <c r="Q67" s="58">
        <f>+O67-P67</f>
        <v>0.640065</v>
      </c>
      <c r="R67" s="58"/>
      <c r="S67" s="58"/>
      <c r="T67" s="58">
        <f>$K67*$C$38</f>
        <v>0.13209000000000001</v>
      </c>
      <c r="U67" s="58"/>
      <c r="V67" s="62"/>
      <c r="W67" s="58"/>
      <c r="X67" s="63"/>
      <c r="Y67" s="60">
        <f>+$H$37</f>
        <v>72.5</v>
      </c>
      <c r="Z67" s="61">
        <f>+$H$35</f>
        <v>24.87</v>
      </c>
      <c r="AA67" s="64">
        <f>+Y67*I67</f>
        <v>0.65249999999999997</v>
      </c>
      <c r="AB67" s="58">
        <f>+AA67*$AB$42</f>
        <v>0.65249999999999997</v>
      </c>
      <c r="AC67" s="64">
        <f>+Z67*J67</f>
        <v>1.2434999999999969E-2</v>
      </c>
      <c r="AD67" s="64">
        <f>+AB67-AC67</f>
        <v>0.640065</v>
      </c>
      <c r="AE67" s="64"/>
      <c r="AF67" s="64"/>
      <c r="AG67" s="58">
        <f>$K67*$H$38</f>
        <v>0.13209000000000001</v>
      </c>
      <c r="AH67" s="64"/>
      <c r="AI67" s="62"/>
      <c r="AJ67" s="58"/>
      <c r="AK67" s="65"/>
      <c r="AL67" s="66"/>
      <c r="AM67" s="66" t="s">
        <v>121</v>
      </c>
      <c r="AO67" s="47" t="str">
        <f>IFERROR(VLOOKUP(B67,#REF!,4,0),"")</f>
        <v/>
      </c>
      <c r="AQ67" s="116" t="str">
        <f>IFERROR(VLOOKUP($B67,[2]HM3H!$C$5:$M$517,6,0)," ")</f>
        <v xml:space="preserve"> </v>
      </c>
      <c r="AR67" s="116" t="str">
        <f>IFERROR(VLOOKUP($B67,[2]HM3H!$C$5:$M$517,7,0)," ")</f>
        <v xml:space="preserve"> </v>
      </c>
      <c r="AS67" s="116" t="str">
        <f>IFERROR(VLOOKUP($B67,[2]HM3H!$C$5:$M$517,8,0)," ")</f>
        <v xml:space="preserve"> </v>
      </c>
      <c r="AT67" s="116" t="str">
        <f>IFERROR(VLOOKUP($B67,[2]HM3H!$C$5:$M$517,9,0)," ")</f>
        <v xml:space="preserve"> </v>
      </c>
      <c r="AU67" s="116" t="str">
        <f>IFERROR(VLOOKUP($B67,[2]HM3H!$C$5:$M$517,10,0)," ")</f>
        <v xml:space="preserve"> </v>
      </c>
      <c r="AV67" s="116" t="str">
        <f>IFERROR(VLOOKUP($B67,[2]HM3H!$C$5:$M$517,11,0)," ")</f>
        <v xml:space="preserve"> </v>
      </c>
    </row>
    <row r="68" spans="1:48" s="47" customFormat="1" ht="38.1" customHeight="1">
      <c r="A68" s="55"/>
      <c r="B68" s="72"/>
      <c r="C68" s="56"/>
      <c r="D68" s="55"/>
      <c r="E68" s="55"/>
      <c r="F68" s="55"/>
      <c r="G68" s="74" t="s">
        <v>80</v>
      </c>
      <c r="H68" s="73" t="s">
        <v>61</v>
      </c>
      <c r="I68" s="59"/>
      <c r="J68" s="59"/>
      <c r="K68" s="59"/>
      <c r="L68" s="60"/>
      <c r="M68" s="61"/>
      <c r="N68" s="58">
        <f>+$P$33*2</f>
        <v>0.45779999999999998</v>
      </c>
      <c r="O68" s="58">
        <f>+N68*$O$42</f>
        <v>0.45779999999999998</v>
      </c>
      <c r="P68" s="58"/>
      <c r="Q68" s="58">
        <f>+O68-P68</f>
        <v>0.45779999999999998</v>
      </c>
      <c r="R68" s="58"/>
      <c r="S68" s="58"/>
      <c r="T68" s="58"/>
      <c r="U68" s="58"/>
      <c r="V68" s="62"/>
      <c r="W68" s="58"/>
      <c r="X68" s="63"/>
      <c r="Y68" s="60"/>
      <c r="Z68" s="61"/>
      <c r="AA68" s="58">
        <f>+$Q$33*2</f>
        <v>0.45779999999999998</v>
      </c>
      <c r="AB68" s="58">
        <f>+AA68*$AB$42</f>
        <v>0.45779999999999998</v>
      </c>
      <c r="AC68" s="58"/>
      <c r="AD68" s="58">
        <f>+AB68-AC68</f>
        <v>0.45779999999999998</v>
      </c>
      <c r="AE68" s="58"/>
      <c r="AF68" s="58"/>
      <c r="AG68" s="58"/>
      <c r="AH68" s="64"/>
      <c r="AI68" s="62"/>
      <c r="AJ68" s="58"/>
      <c r="AK68" s="65"/>
      <c r="AL68" s="66"/>
      <c r="AM68" s="66" t="s">
        <v>121</v>
      </c>
      <c r="AO68" s="47" t="str">
        <f>IFERROR(VLOOKUP(B68,#REF!,4,0),"")</f>
        <v/>
      </c>
      <c r="AQ68" s="116" t="str">
        <f>IFERROR(VLOOKUP($B68,[2]HM3H!$C$5:$M$517,6,0)," ")</f>
        <v xml:space="preserve"> </v>
      </c>
      <c r="AR68" s="116" t="str">
        <f>IFERROR(VLOOKUP($B68,[2]HM3H!$C$5:$M$517,7,0)," ")</f>
        <v xml:space="preserve"> </v>
      </c>
      <c r="AS68" s="116" t="str">
        <f>IFERROR(VLOOKUP($B68,[2]HM3H!$C$5:$M$517,8,0)," ")</f>
        <v xml:space="preserve"> </v>
      </c>
      <c r="AT68" s="116" t="str">
        <f>IFERROR(VLOOKUP($B68,[2]HM3H!$C$5:$M$517,9,0)," ")</f>
        <v xml:space="preserve"> </v>
      </c>
      <c r="AU68" s="116" t="str">
        <f>IFERROR(VLOOKUP($B68,[2]HM3H!$C$5:$M$517,10,0)," ")</f>
        <v xml:space="preserve"> </v>
      </c>
      <c r="AV68" s="116" t="str">
        <f>IFERROR(VLOOKUP($B68,[2]HM3H!$C$5:$M$517,11,0)," ")</f>
        <v xml:space="preserve"> </v>
      </c>
    </row>
    <row r="69" spans="1:48" s="47" customFormat="1" ht="38.1" customHeight="1">
      <c r="A69" s="55"/>
      <c r="B69" s="56"/>
      <c r="C69" s="57"/>
      <c r="D69" s="55"/>
      <c r="E69" s="55"/>
      <c r="F69" s="55"/>
      <c r="G69" s="74"/>
      <c r="H69" s="73"/>
      <c r="I69" s="59"/>
      <c r="J69" s="59"/>
      <c r="K69" s="59"/>
      <c r="L69" s="60"/>
      <c r="M69" s="61"/>
      <c r="N69" s="58"/>
      <c r="O69" s="58"/>
      <c r="P69" s="58"/>
      <c r="Q69" s="79">
        <f>SUM(Q66:Q68)</f>
        <v>3.5473650000000001</v>
      </c>
      <c r="R69" s="79">
        <f>SUM(R66:R68)</f>
        <v>0</v>
      </c>
      <c r="S69" s="79">
        <f>SUM(S66:S68)</f>
        <v>0</v>
      </c>
      <c r="T69" s="79">
        <f>SUM(T66:T68)</f>
        <v>0.64490999999999998</v>
      </c>
      <c r="U69" s="79">
        <f>SUM(U66:U68)</f>
        <v>1.1405227670298554</v>
      </c>
      <c r="V69" s="62"/>
      <c r="W69" s="58"/>
      <c r="X69" s="63"/>
      <c r="Y69" s="60"/>
      <c r="Z69" s="61"/>
      <c r="AA69" s="64"/>
      <c r="AB69" s="58"/>
      <c r="AC69" s="64"/>
      <c r="AD69" s="79">
        <f>SUM(AD66:AD68)</f>
        <v>3.5473650000000001</v>
      </c>
      <c r="AE69" s="79">
        <f>SUM(AE66:AE68)</f>
        <v>0</v>
      </c>
      <c r="AF69" s="79">
        <f>SUM(AF66:AF68)</f>
        <v>0</v>
      </c>
      <c r="AG69" s="79">
        <f>SUM(AG66:AG68)</f>
        <v>0.64490999999999998</v>
      </c>
      <c r="AH69" s="79">
        <f>SUM(AH66:AH68)</f>
        <v>1.1405227670298554</v>
      </c>
      <c r="AI69" s="62"/>
      <c r="AJ69" s="58"/>
      <c r="AK69" s="65"/>
      <c r="AL69" s="66"/>
      <c r="AM69" s="66" t="s">
        <v>121</v>
      </c>
      <c r="AO69" s="47" t="str">
        <f>IFERROR(VLOOKUP(B69,#REF!,4,0),"")</f>
        <v/>
      </c>
      <c r="AQ69" s="116" t="str">
        <f>IFERROR(VLOOKUP($B69,[2]HM3H!$C$5:$M$517,6,0)," ")</f>
        <v xml:space="preserve"> </v>
      </c>
      <c r="AR69" s="116" t="str">
        <f>IFERROR(VLOOKUP($B69,[2]HM3H!$C$5:$M$517,7,0)," ")</f>
        <v xml:space="preserve"> </v>
      </c>
      <c r="AS69" s="116" t="str">
        <f>IFERROR(VLOOKUP($B69,[2]HM3H!$C$5:$M$517,8,0)," ")</f>
        <v xml:space="preserve"> </v>
      </c>
      <c r="AT69" s="116" t="str">
        <f>IFERROR(VLOOKUP($B69,[2]HM3H!$C$5:$M$517,9,0)," ")</f>
        <v xml:space="preserve"> </v>
      </c>
      <c r="AU69" s="116" t="str">
        <f>IFERROR(VLOOKUP($B69,[2]HM3H!$C$5:$M$517,10,0)," ")</f>
        <v xml:space="preserve"> </v>
      </c>
      <c r="AV69" s="116" t="str">
        <f>IFERROR(VLOOKUP($B69,[2]HM3H!$C$5:$M$517,11,0)," ")</f>
        <v xml:space="preserve"> </v>
      </c>
    </row>
    <row r="70" spans="1:48" s="47" customFormat="1" ht="38.1" customHeight="1">
      <c r="A70" s="55"/>
      <c r="B70" s="56"/>
      <c r="C70" s="55"/>
      <c r="D70" s="55"/>
      <c r="E70" s="55"/>
      <c r="F70" s="55"/>
      <c r="G70" s="58"/>
      <c r="H70" s="55"/>
      <c r="I70" s="59"/>
      <c r="J70" s="59"/>
      <c r="K70" s="59"/>
      <c r="L70" s="60"/>
      <c r="M70" s="61"/>
      <c r="N70" s="58"/>
      <c r="O70" s="58"/>
      <c r="P70" s="58"/>
      <c r="Q70" s="67">
        <f>+Q69/$V$66</f>
        <v>0.66519773577983121</v>
      </c>
      <c r="R70" s="67">
        <f>+R69/$V$66</f>
        <v>0</v>
      </c>
      <c r="S70" s="67">
        <f>+S69/$V$66</f>
        <v>0</v>
      </c>
      <c r="T70" s="67">
        <f>+T69/$V$66</f>
        <v>0.12093276890925263</v>
      </c>
      <c r="U70" s="67">
        <f>+U69/$V$66</f>
        <v>0.21386949531091606</v>
      </c>
      <c r="V70" s="62"/>
      <c r="W70" s="58"/>
      <c r="X70" s="63"/>
      <c r="Y70" s="60"/>
      <c r="Z70" s="61"/>
      <c r="AA70" s="64"/>
      <c r="AB70" s="64"/>
      <c r="AC70" s="64"/>
      <c r="AD70" s="67">
        <f>+AD69/$AI$66</f>
        <v>0.66519773577983121</v>
      </c>
      <c r="AE70" s="67">
        <f>+AE69/$AI$66</f>
        <v>0</v>
      </c>
      <c r="AF70" s="67">
        <f>+AF69/$AI$66</f>
        <v>0</v>
      </c>
      <c r="AG70" s="67">
        <f>+AG69/$AI$66</f>
        <v>0.12093276890925263</v>
      </c>
      <c r="AH70" s="67">
        <f>+AH69/$AI$66</f>
        <v>0.21386949531091606</v>
      </c>
      <c r="AI70" s="62"/>
      <c r="AJ70" s="58"/>
      <c r="AK70" s="65"/>
      <c r="AL70" s="66"/>
      <c r="AM70" s="66" t="s">
        <v>121</v>
      </c>
      <c r="AO70" s="47" t="str">
        <f>IFERROR(VLOOKUP(B70,#REF!,4,0),"")</f>
        <v/>
      </c>
      <c r="AQ70" s="116" t="str">
        <f>IFERROR(VLOOKUP($B70,[2]HM3H!$C$5:$M$517,6,0)," ")</f>
        <v xml:space="preserve"> </v>
      </c>
      <c r="AR70" s="116" t="str">
        <f>IFERROR(VLOOKUP($B70,[2]HM3H!$C$5:$M$517,7,0)," ")</f>
        <v xml:space="preserve"> </v>
      </c>
      <c r="AS70" s="116" t="str">
        <f>IFERROR(VLOOKUP($B70,[2]HM3H!$C$5:$M$517,8,0)," ")</f>
        <v xml:space="preserve"> </v>
      </c>
      <c r="AT70" s="116" t="str">
        <f>IFERROR(VLOOKUP($B70,[2]HM3H!$C$5:$M$517,9,0)," ")</f>
        <v xml:space="preserve"> </v>
      </c>
      <c r="AU70" s="116" t="str">
        <f>IFERROR(VLOOKUP($B70,[2]HM3H!$C$5:$M$517,10,0)," ")</f>
        <v xml:space="preserve"> </v>
      </c>
      <c r="AV70" s="116" t="str">
        <f>IFERROR(VLOOKUP($B70,[2]HM3H!$C$5:$M$517,11,0)," ")</f>
        <v xml:space="preserve"> </v>
      </c>
    </row>
    <row r="71" spans="1:48" s="47" customFormat="1" ht="40.799999999999997">
      <c r="A71" s="55">
        <f>+A66+1</f>
        <v>6</v>
      </c>
      <c r="B71" s="72" t="s">
        <v>90</v>
      </c>
      <c r="C71" s="56" t="s">
        <v>76</v>
      </c>
      <c r="D71" s="55"/>
      <c r="E71" s="55"/>
      <c r="F71" s="55" t="s">
        <v>89</v>
      </c>
      <c r="G71" s="74" t="s">
        <v>77</v>
      </c>
      <c r="H71" s="73" t="s">
        <v>78</v>
      </c>
      <c r="I71" s="59">
        <v>4.8000000000000001E-2</v>
      </c>
      <c r="J71" s="59">
        <f>I71-K71</f>
        <v>1.4999999999999999E-2</v>
      </c>
      <c r="K71" s="59">
        <v>3.3000000000000002E-2</v>
      </c>
      <c r="L71" s="60">
        <v>59.35</v>
      </c>
      <c r="M71" s="61">
        <v>26.62</v>
      </c>
      <c r="N71" s="58">
        <f>+L71*I71</f>
        <v>2.8488000000000002</v>
      </c>
      <c r="O71" s="58">
        <f>+N71*$O$42</f>
        <v>2.8488000000000002</v>
      </c>
      <c r="P71" s="58">
        <f>+M71*J71</f>
        <v>0.39929999999999999</v>
      </c>
      <c r="Q71" s="58">
        <f>+O71-P71</f>
        <v>2.4495000000000005</v>
      </c>
      <c r="R71" s="58"/>
      <c r="S71" s="58"/>
      <c r="T71" s="58">
        <f>$K71*$C$38</f>
        <v>0.51281999999999994</v>
      </c>
      <c r="U71" s="82">
        <f>+V71-SUM(Q76:T76)</f>
        <v>1.0839977810829735</v>
      </c>
      <c r="V71" s="62">
        <v>5.5684377810829737</v>
      </c>
      <c r="W71" s="58">
        <f>+V71</f>
        <v>5.5684377810829737</v>
      </c>
      <c r="X71" s="63"/>
      <c r="Y71" s="60">
        <f>+$I$33</f>
        <v>59.35</v>
      </c>
      <c r="Z71" s="61">
        <f>+$H$34</f>
        <v>26.62</v>
      </c>
      <c r="AA71" s="64">
        <f>+Y71*I71</f>
        <v>2.8488000000000002</v>
      </c>
      <c r="AB71" s="58">
        <f>+AA71*$AB$42</f>
        <v>2.8488000000000002</v>
      </c>
      <c r="AC71" s="64">
        <f>+Z71*J71</f>
        <v>0.39929999999999999</v>
      </c>
      <c r="AD71" s="64">
        <f>+AB71-AC71</f>
        <v>2.4495000000000005</v>
      </c>
      <c r="AE71" s="64"/>
      <c r="AF71" s="64"/>
      <c r="AG71" s="58">
        <f>$K71*$H$38</f>
        <v>0.51281999999999994</v>
      </c>
      <c r="AH71" s="83">
        <f>U71*$AC$38</f>
        <v>1.0839977810829735</v>
      </c>
      <c r="AI71" s="62">
        <f>SUM(AD76:AH76)</f>
        <v>5.5954377810829738</v>
      </c>
      <c r="AJ71" s="58">
        <f>+AI71</f>
        <v>5.5954377810829738</v>
      </c>
      <c r="AK71" s="65"/>
      <c r="AL71" s="66">
        <f>AI71-V71</f>
        <v>2.7000000000000135E-2</v>
      </c>
      <c r="AM71" s="66">
        <v>0</v>
      </c>
      <c r="AO71" s="47" t="str">
        <f>IFERROR(VLOOKUP(B71,#REF!,4,0),"")</f>
        <v/>
      </c>
      <c r="AQ71" s="116" t="str">
        <f>IFERROR(VLOOKUP($B71,[2]HM3H!$C$5:$M$517,6,0)," ")</f>
        <v xml:space="preserve"> </v>
      </c>
      <c r="AR71" s="116" t="str">
        <f>IFERROR(VLOOKUP($B71,[2]HM3H!$C$5:$M$517,7,0)," ")</f>
        <v xml:space="preserve"> </v>
      </c>
      <c r="AS71" s="116" t="str">
        <f>IFERROR(VLOOKUP($B71,[2]HM3H!$C$5:$M$517,8,0)," ")</f>
        <v xml:space="preserve"> </v>
      </c>
      <c r="AT71" s="116" t="str">
        <f>IFERROR(VLOOKUP($B71,[2]HM3H!$C$5:$M$517,9,0)," ")</f>
        <v xml:space="preserve"> </v>
      </c>
      <c r="AU71" s="116" t="str">
        <f>IFERROR(VLOOKUP($B71,[2]HM3H!$C$5:$M$517,10,0)," ")</f>
        <v xml:space="preserve"> </v>
      </c>
      <c r="AV71" s="116" t="str">
        <f>IFERROR(VLOOKUP($B71,[2]HM3H!$C$5:$M$517,11,0)," ")</f>
        <v xml:space="preserve"> </v>
      </c>
    </row>
    <row r="72" spans="1:48" s="47" customFormat="1" ht="40.799999999999997">
      <c r="A72" s="55"/>
      <c r="B72" s="72" t="s">
        <v>91</v>
      </c>
      <c r="C72" s="56" t="s">
        <v>82</v>
      </c>
      <c r="D72" s="55"/>
      <c r="E72" s="55"/>
      <c r="F72" s="55" t="s">
        <v>89</v>
      </c>
      <c r="G72" s="74" t="s">
        <v>79</v>
      </c>
      <c r="H72" s="73" t="s">
        <v>25</v>
      </c>
      <c r="I72" s="59">
        <v>8.9999999999999993E-3</v>
      </c>
      <c r="J72" s="59">
        <f>I72-K72</f>
        <v>4.9999999999999871E-4</v>
      </c>
      <c r="K72" s="59">
        <v>8.5000000000000006E-3</v>
      </c>
      <c r="L72" s="60">
        <v>72.5</v>
      </c>
      <c r="M72" s="61">
        <v>24.87</v>
      </c>
      <c r="N72" s="58">
        <f>+L72*I72</f>
        <v>0.65249999999999997</v>
      </c>
      <c r="O72" s="58">
        <f>+N72*$O$42</f>
        <v>0.65249999999999997</v>
      </c>
      <c r="P72" s="58">
        <f>+M72*J72</f>
        <v>1.2434999999999969E-2</v>
      </c>
      <c r="Q72" s="58">
        <f>+O72-P72</f>
        <v>0.640065</v>
      </c>
      <c r="R72" s="58"/>
      <c r="S72" s="58"/>
      <c r="T72" s="58">
        <f>$K72*$C$38</f>
        <v>0.13209000000000001</v>
      </c>
      <c r="U72" s="58"/>
      <c r="V72" s="62">
        <v>5.5684377810829737</v>
      </c>
      <c r="W72" s="58">
        <f>+V72</f>
        <v>5.5684377810829737</v>
      </c>
      <c r="X72" s="63"/>
      <c r="Y72" s="60">
        <f>+$H$37</f>
        <v>72.5</v>
      </c>
      <c r="Z72" s="61">
        <f>+$H$35</f>
        <v>24.87</v>
      </c>
      <c r="AA72" s="64">
        <f>+Y72*I72</f>
        <v>0.65249999999999997</v>
      </c>
      <c r="AB72" s="58">
        <f>+AA72*$AB$42</f>
        <v>0.65249999999999997</v>
      </c>
      <c r="AC72" s="64">
        <f>+Z72*J72</f>
        <v>1.2434999999999969E-2</v>
      </c>
      <c r="AD72" s="64">
        <f>+AB72-AC72</f>
        <v>0.640065</v>
      </c>
      <c r="AE72" s="64"/>
      <c r="AF72" s="64"/>
      <c r="AG72" s="58">
        <f>$K72*$H$38</f>
        <v>0.13209000000000001</v>
      </c>
      <c r="AH72" s="64"/>
      <c r="AI72" s="62">
        <f>+AI71</f>
        <v>5.5954377810829738</v>
      </c>
      <c r="AJ72" s="58">
        <f>+AI72</f>
        <v>5.5954377810829738</v>
      </c>
      <c r="AK72" s="65"/>
      <c r="AL72" s="66">
        <f>AI72-V72</f>
        <v>2.7000000000000135E-2</v>
      </c>
      <c r="AM72" s="66">
        <v>0</v>
      </c>
      <c r="AO72" s="47" t="str">
        <f>IFERROR(VLOOKUP(B72,#REF!,4,0),"")</f>
        <v/>
      </c>
      <c r="AQ72" s="116" t="str">
        <f>IFERROR(VLOOKUP($B72,[2]HM3H!$C$5:$M$517,6,0)," ")</f>
        <v xml:space="preserve"> </v>
      </c>
      <c r="AR72" s="116" t="str">
        <f>IFERROR(VLOOKUP($B72,[2]HM3H!$C$5:$M$517,7,0)," ")</f>
        <v xml:space="preserve"> </v>
      </c>
      <c r="AS72" s="116" t="str">
        <f>IFERROR(VLOOKUP($B72,[2]HM3H!$C$5:$M$517,8,0)," ")</f>
        <v xml:space="preserve"> </v>
      </c>
      <c r="AT72" s="116" t="str">
        <f>IFERROR(VLOOKUP($B72,[2]HM3H!$C$5:$M$517,9,0)," ")</f>
        <v xml:space="preserve"> </v>
      </c>
      <c r="AU72" s="116" t="str">
        <f>IFERROR(VLOOKUP($B72,[2]HM3H!$C$5:$M$517,10,0)," ")</f>
        <v xml:space="preserve"> </v>
      </c>
      <c r="AV72" s="116" t="str">
        <f>IFERROR(VLOOKUP($B72,[2]HM3H!$C$5:$M$517,11,0)," ")</f>
        <v xml:space="preserve"> </v>
      </c>
    </row>
    <row r="73" spans="1:48" s="47" customFormat="1" ht="38.1" customHeight="1">
      <c r="A73" s="55"/>
      <c r="B73" s="72"/>
      <c r="C73" s="56"/>
      <c r="D73" s="55"/>
      <c r="E73" s="55"/>
      <c r="F73" s="56" t="s">
        <v>92</v>
      </c>
      <c r="G73" s="74" t="s">
        <v>96</v>
      </c>
      <c r="H73" s="73" t="s">
        <v>97</v>
      </c>
      <c r="I73" s="59">
        <v>2.5000000000000001E-3</v>
      </c>
      <c r="J73" s="59">
        <f>I73-K73</f>
        <v>1E-3</v>
      </c>
      <c r="K73" s="59">
        <v>1.5E-3</v>
      </c>
      <c r="L73" s="60">
        <v>60.35</v>
      </c>
      <c r="M73" s="61">
        <v>26.62</v>
      </c>
      <c r="N73" s="58">
        <f>+L73*I73</f>
        <v>0.15087500000000001</v>
      </c>
      <c r="O73" s="58">
        <f>+N73*$O$42</f>
        <v>0.15087500000000001</v>
      </c>
      <c r="P73" s="58">
        <f>+M73*J73</f>
        <v>2.6620000000000001E-2</v>
      </c>
      <c r="Q73" s="58">
        <f>+O73-P73</f>
        <v>0.124255</v>
      </c>
      <c r="R73" s="58"/>
      <c r="S73" s="58"/>
      <c r="T73" s="58"/>
      <c r="U73" s="58"/>
      <c r="V73" s="62"/>
      <c r="W73" s="58"/>
      <c r="X73" s="63"/>
      <c r="Y73" s="60">
        <f>+$H$33</f>
        <v>60.35</v>
      </c>
      <c r="Z73" s="61">
        <f>+$H$34</f>
        <v>26.62</v>
      </c>
      <c r="AA73" s="64">
        <f>+Y73*I73</f>
        <v>0.15087500000000001</v>
      </c>
      <c r="AB73" s="58">
        <f>+AA73*$AB$42</f>
        <v>0.15087500000000001</v>
      </c>
      <c r="AC73" s="64">
        <f>+Z73*J73</f>
        <v>2.6620000000000001E-2</v>
      </c>
      <c r="AD73" s="64">
        <f>+AB73-AC73</f>
        <v>0.124255</v>
      </c>
      <c r="AE73" s="64"/>
      <c r="AF73" s="64"/>
      <c r="AG73" s="58"/>
      <c r="AH73" s="64"/>
      <c r="AI73" s="62"/>
      <c r="AJ73" s="58"/>
      <c r="AK73" s="65"/>
      <c r="AL73" s="66"/>
      <c r="AM73" s="66" t="s">
        <v>121</v>
      </c>
      <c r="AO73" s="47" t="str">
        <f>IFERROR(VLOOKUP(B73,#REF!,4,0),"")</f>
        <v/>
      </c>
      <c r="AQ73" s="116" t="str">
        <f>IFERROR(VLOOKUP($B73,[2]HM3H!$C$5:$M$517,6,0)," ")</f>
        <v xml:space="preserve"> </v>
      </c>
      <c r="AR73" s="116" t="str">
        <f>IFERROR(VLOOKUP($B73,[2]HM3H!$C$5:$M$517,7,0)," ")</f>
        <v xml:space="preserve"> </v>
      </c>
      <c r="AS73" s="116" t="str">
        <f>IFERROR(VLOOKUP($B73,[2]HM3H!$C$5:$M$517,8,0)," ")</f>
        <v xml:space="preserve"> </v>
      </c>
      <c r="AT73" s="116" t="str">
        <f>IFERROR(VLOOKUP($B73,[2]HM3H!$C$5:$M$517,9,0)," ")</f>
        <v xml:space="preserve"> </v>
      </c>
      <c r="AU73" s="116" t="str">
        <f>IFERROR(VLOOKUP($B73,[2]HM3H!$C$5:$M$517,10,0)," ")</f>
        <v xml:space="preserve"> </v>
      </c>
      <c r="AV73" s="116" t="str">
        <f>IFERROR(VLOOKUP($B73,[2]HM3H!$C$5:$M$517,11,0)," ")</f>
        <v xml:space="preserve"> </v>
      </c>
    </row>
    <row r="74" spans="1:48" s="47" customFormat="1" ht="38.1" customHeight="1">
      <c r="A74" s="55"/>
      <c r="B74" s="72"/>
      <c r="C74" s="56"/>
      <c r="D74" s="55"/>
      <c r="E74" s="55"/>
      <c r="F74" s="74" t="s">
        <v>93</v>
      </c>
      <c r="G74" s="74" t="s">
        <v>94</v>
      </c>
      <c r="H74" s="73" t="s">
        <v>95</v>
      </c>
      <c r="I74" s="59"/>
      <c r="J74" s="59"/>
      <c r="K74" s="59"/>
      <c r="L74" s="60"/>
      <c r="M74" s="61"/>
      <c r="N74" s="58">
        <f>+$P$38</f>
        <v>0.39681</v>
      </c>
      <c r="O74" s="58">
        <f>+N74*$O$42</f>
        <v>0.39681</v>
      </c>
      <c r="P74" s="58"/>
      <c r="Q74" s="58">
        <f>+O74-P74</f>
        <v>0.39681</v>
      </c>
      <c r="R74" s="58"/>
      <c r="S74" s="58"/>
      <c r="T74" s="58"/>
      <c r="U74" s="58"/>
      <c r="V74" s="62"/>
      <c r="W74" s="58"/>
      <c r="X74" s="63"/>
      <c r="Y74" s="60"/>
      <c r="Z74" s="61"/>
      <c r="AA74" s="58">
        <f>+$Q$38</f>
        <v>0.42381000000000002</v>
      </c>
      <c r="AB74" s="58">
        <f>+AA74*$AB$42</f>
        <v>0.42381000000000002</v>
      </c>
      <c r="AC74" s="58"/>
      <c r="AD74" s="58">
        <f>+AB74-AC74</f>
        <v>0.42381000000000002</v>
      </c>
      <c r="AE74" s="64"/>
      <c r="AF74" s="64"/>
      <c r="AG74" s="58"/>
      <c r="AH74" s="64"/>
      <c r="AI74" s="62"/>
      <c r="AJ74" s="58"/>
      <c r="AK74" s="65"/>
      <c r="AL74" s="66"/>
      <c r="AM74" s="66" t="s">
        <v>121</v>
      </c>
      <c r="AO74" s="47" t="str">
        <f>IFERROR(VLOOKUP(B74,#REF!,4,0),"")</f>
        <v/>
      </c>
      <c r="AQ74" s="116" t="str">
        <f>IFERROR(VLOOKUP($B74,[2]HM3H!$C$5:$M$517,6,0)," ")</f>
        <v xml:space="preserve"> </v>
      </c>
      <c r="AR74" s="116" t="str">
        <f>IFERROR(VLOOKUP($B74,[2]HM3H!$C$5:$M$517,7,0)," ")</f>
        <v xml:space="preserve"> </v>
      </c>
      <c r="AS74" s="116" t="str">
        <f>IFERROR(VLOOKUP($B74,[2]HM3H!$C$5:$M$517,8,0)," ")</f>
        <v xml:space="preserve"> </v>
      </c>
      <c r="AT74" s="116" t="str">
        <f>IFERROR(VLOOKUP($B74,[2]HM3H!$C$5:$M$517,9,0)," ")</f>
        <v xml:space="preserve"> </v>
      </c>
      <c r="AU74" s="116" t="str">
        <f>IFERROR(VLOOKUP($B74,[2]HM3H!$C$5:$M$517,10,0)," ")</f>
        <v xml:space="preserve"> </v>
      </c>
      <c r="AV74" s="116" t="str">
        <f>IFERROR(VLOOKUP($B74,[2]HM3H!$C$5:$M$517,11,0)," ")</f>
        <v xml:space="preserve"> </v>
      </c>
    </row>
    <row r="75" spans="1:48" s="47" customFormat="1" ht="38.1" customHeight="1">
      <c r="A75" s="55"/>
      <c r="B75" s="72"/>
      <c r="C75" s="56"/>
      <c r="D75" s="55"/>
      <c r="E75" s="55"/>
      <c r="F75" s="55"/>
      <c r="G75" s="74" t="s">
        <v>80</v>
      </c>
      <c r="H75" s="73" t="s">
        <v>95</v>
      </c>
      <c r="I75" s="59"/>
      <c r="J75" s="59"/>
      <c r="K75" s="59"/>
      <c r="L75" s="60"/>
      <c r="M75" s="61"/>
      <c r="N75" s="58">
        <f>+$P$33</f>
        <v>0.22889999999999999</v>
      </c>
      <c r="O75" s="58">
        <f>+N75*$O$42</f>
        <v>0.22889999999999999</v>
      </c>
      <c r="P75" s="58"/>
      <c r="Q75" s="58">
        <f>+O75-P75</f>
        <v>0.22889999999999999</v>
      </c>
      <c r="R75" s="58"/>
      <c r="S75" s="58"/>
      <c r="T75" s="58"/>
      <c r="U75" s="58"/>
      <c r="V75" s="62"/>
      <c r="W75" s="58"/>
      <c r="X75" s="63"/>
      <c r="Y75" s="60"/>
      <c r="Z75" s="61"/>
      <c r="AA75" s="58">
        <f>+$Q$33</f>
        <v>0.22889999999999999</v>
      </c>
      <c r="AB75" s="58">
        <f>+AA75*$AB$42</f>
        <v>0.22889999999999999</v>
      </c>
      <c r="AC75" s="58"/>
      <c r="AD75" s="58">
        <f>+AB75-AC75</f>
        <v>0.22889999999999999</v>
      </c>
      <c r="AE75" s="58"/>
      <c r="AF75" s="58"/>
      <c r="AG75" s="58"/>
      <c r="AH75" s="64"/>
      <c r="AI75" s="62"/>
      <c r="AJ75" s="58"/>
      <c r="AK75" s="65"/>
      <c r="AL75" s="66"/>
      <c r="AM75" s="66" t="s">
        <v>121</v>
      </c>
      <c r="AO75" s="47" t="str">
        <f>IFERROR(VLOOKUP(B75,#REF!,4,0),"")</f>
        <v/>
      </c>
      <c r="AQ75" s="116" t="str">
        <f>IFERROR(VLOOKUP($B75,[2]HM3H!$C$5:$M$517,6,0)," ")</f>
        <v xml:space="preserve"> </v>
      </c>
      <c r="AR75" s="116" t="str">
        <f>IFERROR(VLOOKUP($B75,[2]HM3H!$C$5:$M$517,7,0)," ")</f>
        <v xml:space="preserve"> </v>
      </c>
      <c r="AS75" s="116" t="str">
        <f>IFERROR(VLOOKUP($B75,[2]HM3H!$C$5:$M$517,8,0)," ")</f>
        <v xml:space="preserve"> </v>
      </c>
      <c r="AT75" s="116" t="str">
        <f>IFERROR(VLOOKUP($B75,[2]HM3H!$C$5:$M$517,9,0)," ")</f>
        <v xml:space="preserve"> </v>
      </c>
      <c r="AU75" s="116" t="str">
        <f>IFERROR(VLOOKUP($B75,[2]HM3H!$C$5:$M$517,10,0)," ")</f>
        <v xml:space="preserve"> </v>
      </c>
      <c r="AV75" s="116" t="str">
        <f>IFERROR(VLOOKUP($B75,[2]HM3H!$C$5:$M$517,11,0)," ")</f>
        <v xml:space="preserve"> </v>
      </c>
    </row>
    <row r="76" spans="1:48" s="47" customFormat="1" ht="38.1" customHeight="1">
      <c r="A76" s="55"/>
      <c r="B76" s="56"/>
      <c r="C76" s="57"/>
      <c r="D76" s="55"/>
      <c r="E76" s="55"/>
      <c r="F76" s="55"/>
      <c r="G76" s="74"/>
      <c r="H76" s="73"/>
      <c r="I76" s="59"/>
      <c r="J76" s="59"/>
      <c r="K76" s="59"/>
      <c r="L76" s="60"/>
      <c r="M76" s="61"/>
      <c r="N76" s="58"/>
      <c r="O76" s="58"/>
      <c r="P76" s="58"/>
      <c r="Q76" s="79">
        <f>SUM(Q71:Q75)</f>
        <v>3.8395299999999999</v>
      </c>
      <c r="R76" s="79">
        <f>SUM(R71:R75)</f>
        <v>0</v>
      </c>
      <c r="S76" s="79">
        <f>SUM(S71:S75)</f>
        <v>0</v>
      </c>
      <c r="T76" s="79">
        <f>SUM(T71:T75)</f>
        <v>0.64490999999999998</v>
      </c>
      <c r="U76" s="79">
        <f>SUM(U71:U75)</f>
        <v>1.0839977810829735</v>
      </c>
      <c r="V76" s="62"/>
      <c r="W76" s="58"/>
      <c r="X76" s="63"/>
      <c r="Y76" s="60"/>
      <c r="Z76" s="61"/>
      <c r="AA76" s="64"/>
      <c r="AB76" s="58"/>
      <c r="AC76" s="64"/>
      <c r="AD76" s="79">
        <f>SUM(AD71:AD75)</f>
        <v>3.86653</v>
      </c>
      <c r="AE76" s="79">
        <f>SUM(AE71:AE75)</f>
        <v>0</v>
      </c>
      <c r="AF76" s="79">
        <f>SUM(AF71:AF75)</f>
        <v>0</v>
      </c>
      <c r="AG76" s="79">
        <f>SUM(AG71:AG75)</f>
        <v>0.64490999999999998</v>
      </c>
      <c r="AH76" s="79">
        <f>SUM(AH71:AH75)</f>
        <v>1.0839977810829735</v>
      </c>
      <c r="AI76" s="62"/>
      <c r="AJ76" s="58"/>
      <c r="AK76" s="65"/>
      <c r="AL76" s="66"/>
      <c r="AM76" s="66" t="s">
        <v>121</v>
      </c>
      <c r="AO76" s="47" t="str">
        <f>IFERROR(VLOOKUP(B76,#REF!,4,0),"")</f>
        <v/>
      </c>
      <c r="AQ76" s="116" t="str">
        <f>IFERROR(VLOOKUP($B76,[2]HM3H!$C$5:$M$517,6,0)," ")</f>
        <v xml:space="preserve"> </v>
      </c>
      <c r="AR76" s="116" t="str">
        <f>IFERROR(VLOOKUP($B76,[2]HM3H!$C$5:$M$517,7,0)," ")</f>
        <v xml:space="preserve"> </v>
      </c>
      <c r="AS76" s="116" t="str">
        <f>IFERROR(VLOOKUP($B76,[2]HM3H!$C$5:$M$517,8,0)," ")</f>
        <v xml:space="preserve"> </v>
      </c>
      <c r="AT76" s="116" t="str">
        <f>IFERROR(VLOOKUP($B76,[2]HM3H!$C$5:$M$517,9,0)," ")</f>
        <v xml:space="preserve"> </v>
      </c>
      <c r="AU76" s="116" t="str">
        <f>IFERROR(VLOOKUP($B76,[2]HM3H!$C$5:$M$517,10,0)," ")</f>
        <v xml:space="preserve"> </v>
      </c>
      <c r="AV76" s="116" t="str">
        <f>IFERROR(VLOOKUP($B76,[2]HM3H!$C$5:$M$517,11,0)," ")</f>
        <v xml:space="preserve"> </v>
      </c>
    </row>
    <row r="77" spans="1:48" s="47" customFormat="1" ht="38.1" customHeight="1">
      <c r="A77" s="55"/>
      <c r="B77" s="72"/>
      <c r="C77" s="56"/>
      <c r="D77" s="90"/>
      <c r="E77" s="90"/>
      <c r="F77" s="55"/>
      <c r="G77" s="58"/>
      <c r="H77" s="55"/>
      <c r="I77" s="59"/>
      <c r="J77" s="59"/>
      <c r="K77" s="59"/>
      <c r="L77" s="60"/>
      <c r="M77" s="61"/>
      <c r="N77" s="58"/>
      <c r="O77" s="58"/>
      <c r="P77" s="58"/>
      <c r="Q77" s="67">
        <f>+Q76/$V$66</f>
        <v>0.71998417486182997</v>
      </c>
      <c r="R77" s="67">
        <f>+R76/$V$66</f>
        <v>0</v>
      </c>
      <c r="S77" s="67">
        <f>+S76/$V$66</f>
        <v>0</v>
      </c>
      <c r="T77" s="67">
        <f>+T76/$V$66</f>
        <v>0.12093276890925263</v>
      </c>
      <c r="U77" s="67">
        <f>+U76/$V$66</f>
        <v>0.20326999605813192</v>
      </c>
      <c r="V77" s="62"/>
      <c r="W77" s="58"/>
      <c r="X77" s="63"/>
      <c r="Y77" s="60"/>
      <c r="Z77" s="61"/>
      <c r="AA77" s="64"/>
      <c r="AB77" s="64"/>
      <c r="AC77" s="64"/>
      <c r="AD77" s="67">
        <f>+AD76/$AI$66</f>
        <v>0.72504718328246198</v>
      </c>
      <c r="AE77" s="67">
        <f>+AE76/$AI$66</f>
        <v>0</v>
      </c>
      <c r="AF77" s="67">
        <f>+AF76/$AI$66</f>
        <v>0</v>
      </c>
      <c r="AG77" s="67">
        <f>+AG76/$AI$66</f>
        <v>0.12093276890925263</v>
      </c>
      <c r="AH77" s="67">
        <f>+AH76/$AI$66</f>
        <v>0.20326999605813192</v>
      </c>
      <c r="AI77" s="62"/>
      <c r="AJ77" s="58"/>
      <c r="AK77" s="65"/>
      <c r="AL77" s="66"/>
      <c r="AM77" s="66" t="s">
        <v>121</v>
      </c>
      <c r="AO77" s="47" t="str">
        <f>IFERROR(VLOOKUP(B77,#REF!,4,0),"")</f>
        <v/>
      </c>
      <c r="AQ77" s="116" t="str">
        <f>IFERROR(VLOOKUP($B77,[2]HM3H!$C$5:$M$517,6,0)," ")</f>
        <v xml:space="preserve"> </v>
      </c>
      <c r="AR77" s="116" t="str">
        <f>IFERROR(VLOOKUP($B77,[2]HM3H!$C$5:$M$517,7,0)," ")</f>
        <v xml:space="preserve"> </v>
      </c>
      <c r="AS77" s="116" t="str">
        <f>IFERROR(VLOOKUP($B77,[2]HM3H!$C$5:$M$517,8,0)," ")</f>
        <v xml:space="preserve"> </v>
      </c>
      <c r="AT77" s="116" t="str">
        <f>IFERROR(VLOOKUP($B77,[2]HM3H!$C$5:$M$517,9,0)," ")</f>
        <v xml:space="preserve"> </v>
      </c>
      <c r="AU77" s="116" t="str">
        <f>IFERROR(VLOOKUP($B77,[2]HM3H!$C$5:$M$517,10,0)," ")</f>
        <v xml:space="preserve"> </v>
      </c>
      <c r="AV77" s="116" t="str">
        <f>IFERROR(VLOOKUP($B77,[2]HM3H!$C$5:$M$517,11,0)," ")</f>
        <v xml:space="preserve"> </v>
      </c>
    </row>
    <row r="78" spans="1:48" s="47" customFormat="1" ht="38.1" customHeight="1">
      <c r="A78" s="55">
        <f>+A71+1</f>
        <v>7</v>
      </c>
      <c r="B78" s="72" t="s">
        <v>99</v>
      </c>
      <c r="C78" s="56" t="s">
        <v>98</v>
      </c>
      <c r="D78" s="55"/>
      <c r="E78" s="55"/>
      <c r="F78" s="55"/>
      <c r="G78" s="58" t="s">
        <v>100</v>
      </c>
      <c r="H78" s="73" t="s">
        <v>97</v>
      </c>
      <c r="I78" s="59">
        <v>1.1599999999999999E-2</v>
      </c>
      <c r="J78" s="59">
        <f>I78-K78</f>
        <v>5.9999999999999993E-3</v>
      </c>
      <c r="K78" s="59">
        <v>5.5999999999999999E-3</v>
      </c>
      <c r="L78" s="60">
        <v>59.35</v>
      </c>
      <c r="M78" s="61">
        <v>26.62</v>
      </c>
      <c r="N78" s="58">
        <f>+L78*I78</f>
        <v>0.68845999999999996</v>
      </c>
      <c r="O78" s="58">
        <f>+N78*$O$42</f>
        <v>0.68845999999999996</v>
      </c>
      <c r="P78" s="58">
        <f>+M78*J78</f>
        <v>0.15971999999999997</v>
      </c>
      <c r="Q78" s="58">
        <f>+O78-P78</f>
        <v>0.52873999999999999</v>
      </c>
      <c r="R78" s="58"/>
      <c r="S78" s="58"/>
      <c r="T78" s="58"/>
      <c r="U78" s="82">
        <f>+V78-SUM(Q79:T79)</f>
        <v>0.43859205874015172</v>
      </c>
      <c r="V78" s="62">
        <v>0.96733205874015171</v>
      </c>
      <c r="W78" s="58">
        <f>+V78</f>
        <v>0.96733205874015171</v>
      </c>
      <c r="X78" s="63"/>
      <c r="Y78" s="60">
        <f>+$I$33</f>
        <v>59.35</v>
      </c>
      <c r="Z78" s="61">
        <f>+$H$34</f>
        <v>26.62</v>
      </c>
      <c r="AA78" s="64">
        <f>+Y78*I78</f>
        <v>0.68845999999999996</v>
      </c>
      <c r="AB78" s="58">
        <f>+AA78*$AB$42</f>
        <v>0.68845999999999996</v>
      </c>
      <c r="AC78" s="64">
        <f>+Z78*J78</f>
        <v>0.15971999999999997</v>
      </c>
      <c r="AD78" s="64">
        <f>+AB78-AC78</f>
        <v>0.52873999999999999</v>
      </c>
      <c r="AE78" s="64"/>
      <c r="AF78" s="64"/>
      <c r="AG78" s="64"/>
      <c r="AH78" s="83">
        <f>U78*$AC$38</f>
        <v>0.43859205874015172</v>
      </c>
      <c r="AI78" s="62">
        <f>SUM(AD79:AH79)</f>
        <v>0.96733205874015171</v>
      </c>
      <c r="AJ78" s="58">
        <f>+AI78</f>
        <v>0.96733205874015171</v>
      </c>
      <c r="AK78" s="65"/>
      <c r="AL78" s="66">
        <f>AI78-V78</f>
        <v>0</v>
      </c>
      <c r="AM78" s="66">
        <v>0</v>
      </c>
      <c r="AO78" s="47" t="str">
        <f>IFERROR(VLOOKUP(B78,#REF!,4,0),"")</f>
        <v/>
      </c>
      <c r="AQ78" s="116">
        <f>IFERROR(VLOOKUP($B78,[2]HM3H!$C$5:$M$517,6,0)," ")</f>
        <v>1</v>
      </c>
      <c r="AR78" s="116">
        <f>IFERROR(VLOOKUP($B78,[2]HM3H!$C$5:$M$517,7,0)," ")</f>
        <v>1</v>
      </c>
      <c r="AS78" s="116">
        <f>IFERROR(VLOOKUP($B78,[2]HM3H!$C$5:$M$517,8,0)," ")</f>
        <v>0</v>
      </c>
      <c r="AT78" s="116">
        <f>IFERROR(VLOOKUP($B78,[2]HM3H!$C$5:$M$517,9,0)," ")</f>
        <v>0</v>
      </c>
      <c r="AU78" s="116">
        <f>IFERROR(VLOOKUP($B78,[2]HM3H!$C$5:$M$517,10,0)," ")</f>
        <v>0</v>
      </c>
      <c r="AV78" s="116">
        <f>IFERROR(VLOOKUP($B78,[2]HM3H!$C$5:$M$517,11,0)," ")</f>
        <v>0</v>
      </c>
    </row>
    <row r="79" spans="1:48" s="47" customFormat="1" ht="38.1" customHeight="1">
      <c r="A79" s="55"/>
      <c r="B79" s="72"/>
      <c r="C79" s="56"/>
      <c r="D79" s="55"/>
      <c r="E79" s="55"/>
      <c r="F79" s="55"/>
      <c r="G79" s="58"/>
      <c r="H79" s="73"/>
      <c r="I79" s="59"/>
      <c r="J79" s="59"/>
      <c r="K79" s="59"/>
      <c r="L79" s="60"/>
      <c r="M79" s="61"/>
      <c r="N79" s="58"/>
      <c r="O79" s="58"/>
      <c r="P79" s="58"/>
      <c r="Q79" s="79">
        <f>SUM(Q78)</f>
        <v>0.52873999999999999</v>
      </c>
      <c r="R79" s="79">
        <f>SUM(R78)</f>
        <v>0</v>
      </c>
      <c r="S79" s="79">
        <f>SUM(S78)</f>
        <v>0</v>
      </c>
      <c r="T79" s="79">
        <f>SUM(T78)</f>
        <v>0</v>
      </c>
      <c r="U79" s="79">
        <f>SUM(U78)</f>
        <v>0.43859205874015172</v>
      </c>
      <c r="V79" s="62"/>
      <c r="W79" s="58"/>
      <c r="X79" s="63"/>
      <c r="Y79" s="60"/>
      <c r="Z79" s="61"/>
      <c r="AA79" s="64"/>
      <c r="AB79" s="58"/>
      <c r="AC79" s="64"/>
      <c r="AD79" s="79">
        <f>SUM(AD78)</f>
        <v>0.52873999999999999</v>
      </c>
      <c r="AE79" s="79">
        <f>SUM(AE78)</f>
        <v>0</v>
      </c>
      <c r="AF79" s="79">
        <f>SUM(AF78)</f>
        <v>0</v>
      </c>
      <c r="AG79" s="79">
        <f>SUM(AG78)</f>
        <v>0</v>
      </c>
      <c r="AH79" s="79">
        <f>SUM(AH78)</f>
        <v>0.43859205874015172</v>
      </c>
      <c r="AI79" s="62"/>
      <c r="AJ79" s="58"/>
      <c r="AK79" s="65"/>
      <c r="AL79" s="66"/>
      <c r="AM79" s="66" t="s">
        <v>121</v>
      </c>
      <c r="AO79" s="47" t="str">
        <f>IFERROR(VLOOKUP(B79,#REF!,4,0),"")</f>
        <v/>
      </c>
      <c r="AQ79" s="116" t="str">
        <f>IFERROR(VLOOKUP($B79,[2]HM3H!$C$5:$M$517,6,0)," ")</f>
        <v xml:space="preserve"> </v>
      </c>
      <c r="AR79" s="116" t="str">
        <f>IFERROR(VLOOKUP($B79,[2]HM3H!$C$5:$M$517,7,0)," ")</f>
        <v xml:space="preserve"> </v>
      </c>
      <c r="AS79" s="116" t="str">
        <f>IFERROR(VLOOKUP($B79,[2]HM3H!$C$5:$M$517,8,0)," ")</f>
        <v xml:space="preserve"> </v>
      </c>
      <c r="AT79" s="116" t="str">
        <f>IFERROR(VLOOKUP($B79,[2]HM3H!$C$5:$M$517,9,0)," ")</f>
        <v xml:space="preserve"> </v>
      </c>
      <c r="AU79" s="116" t="str">
        <f>IFERROR(VLOOKUP($B79,[2]HM3H!$C$5:$M$517,10,0)," ")</f>
        <v xml:space="preserve"> </v>
      </c>
      <c r="AV79" s="116" t="str">
        <f>IFERROR(VLOOKUP($B79,[2]HM3H!$C$5:$M$517,11,0)," ")</f>
        <v xml:space="preserve"> </v>
      </c>
    </row>
    <row r="80" spans="1:48" s="47" customFormat="1" ht="38.1" customHeight="1">
      <c r="A80" s="55"/>
      <c r="B80" s="72"/>
      <c r="C80" s="56"/>
      <c r="D80" s="55"/>
      <c r="E80" s="55"/>
      <c r="F80" s="55"/>
      <c r="G80" s="58"/>
      <c r="H80" s="55"/>
      <c r="I80" s="59"/>
      <c r="J80" s="59"/>
      <c r="K80" s="59"/>
      <c r="L80" s="60"/>
      <c r="M80" s="61"/>
      <c r="N80" s="58"/>
      <c r="O80" s="58"/>
      <c r="P80" s="58"/>
      <c r="Q80" s="67">
        <f>+Q79/$V$48</f>
        <v>0.12163557456773845</v>
      </c>
      <c r="R80" s="67">
        <f>+R79/$V$48</f>
        <v>0</v>
      </c>
      <c r="S80" s="67">
        <f>+S79/$V$48</f>
        <v>0</v>
      </c>
      <c r="T80" s="67">
        <f>+T79/$V$48</f>
        <v>0</v>
      </c>
      <c r="U80" s="67">
        <f>+U79/$V$48</f>
        <v>0.1008972218211326</v>
      </c>
      <c r="V80" s="62"/>
      <c r="W80" s="58"/>
      <c r="X80" s="63"/>
      <c r="Y80" s="60"/>
      <c r="Z80" s="61"/>
      <c r="AA80" s="64"/>
      <c r="AB80" s="64"/>
      <c r="AC80" s="64"/>
      <c r="AD80" s="67">
        <f>+AD79/$AI$48</f>
        <v>0.12163557456773845</v>
      </c>
      <c r="AE80" s="67">
        <f>+AE79/$AI$48</f>
        <v>0</v>
      </c>
      <c r="AF80" s="67">
        <f>+AF79/$AI$48</f>
        <v>0</v>
      </c>
      <c r="AG80" s="67">
        <f>+AG79/$AI$48</f>
        <v>0</v>
      </c>
      <c r="AH80" s="67">
        <f>+AH79/$AI$48</f>
        <v>0.1008972218211326</v>
      </c>
      <c r="AI80" s="62"/>
      <c r="AJ80" s="58"/>
      <c r="AK80" s="65"/>
      <c r="AL80" s="66"/>
      <c r="AM80" s="66" t="s">
        <v>121</v>
      </c>
      <c r="AO80" s="47" t="str">
        <f>IFERROR(VLOOKUP(B80,#REF!,4,0),"")</f>
        <v/>
      </c>
      <c r="AQ80" s="116" t="str">
        <f>IFERROR(VLOOKUP($B80,[2]HM3H!$C$5:$M$517,6,0)," ")</f>
        <v xml:space="preserve"> </v>
      </c>
      <c r="AR80" s="116" t="str">
        <f>IFERROR(VLOOKUP($B80,[2]HM3H!$C$5:$M$517,7,0)," ")</f>
        <v xml:space="preserve"> </v>
      </c>
      <c r="AS80" s="116" t="str">
        <f>IFERROR(VLOOKUP($B80,[2]HM3H!$C$5:$M$517,8,0)," ")</f>
        <v xml:space="preserve"> </v>
      </c>
      <c r="AT80" s="116" t="str">
        <f>IFERROR(VLOOKUP($B80,[2]HM3H!$C$5:$M$517,9,0)," ")</f>
        <v xml:space="preserve"> </v>
      </c>
      <c r="AU80" s="116" t="str">
        <f>IFERROR(VLOOKUP($B80,[2]HM3H!$C$5:$M$517,10,0)," ")</f>
        <v xml:space="preserve"> </v>
      </c>
      <c r="AV80" s="116" t="str">
        <f>IFERROR(VLOOKUP($B80,[2]HM3H!$C$5:$M$517,11,0)," ")</f>
        <v xml:space="preserve"> </v>
      </c>
    </row>
    <row r="81" spans="1:48" s="47" customFormat="1" ht="38.1" customHeight="1">
      <c r="A81" s="55">
        <f>+A78+1</f>
        <v>8</v>
      </c>
      <c r="B81" s="72" t="s">
        <v>101</v>
      </c>
      <c r="C81" s="56" t="s">
        <v>102</v>
      </c>
      <c r="D81" s="55"/>
      <c r="E81" s="55"/>
      <c r="F81" s="55"/>
      <c r="G81" s="58" t="s">
        <v>100</v>
      </c>
      <c r="H81" s="73" t="s">
        <v>97</v>
      </c>
      <c r="I81" s="59">
        <v>4.5999999999999999E-2</v>
      </c>
      <c r="J81" s="59">
        <f>I81-K81</f>
        <v>1.4999999999999999E-2</v>
      </c>
      <c r="K81" s="59">
        <v>3.1E-2</v>
      </c>
      <c r="L81" s="60">
        <v>60.35</v>
      </c>
      <c r="M81" s="61">
        <v>26.62</v>
      </c>
      <c r="N81" s="58">
        <f>+L81*I81</f>
        <v>2.7761</v>
      </c>
      <c r="O81" s="58">
        <f>+N81*$O$42</f>
        <v>2.7761</v>
      </c>
      <c r="P81" s="58">
        <f>+M81*J81</f>
        <v>0.39929999999999999</v>
      </c>
      <c r="Q81" s="58">
        <f>+O81-P81</f>
        <v>2.3768000000000002</v>
      </c>
      <c r="R81" s="58"/>
      <c r="S81" s="58"/>
      <c r="T81" s="58"/>
      <c r="U81" s="82">
        <f>+V81-SUM(Q82:T82)</f>
        <v>0.65748117179514143</v>
      </c>
      <c r="V81" s="62">
        <v>3.0342811717951417</v>
      </c>
      <c r="W81" s="58">
        <f>+V81</f>
        <v>3.0342811717951417</v>
      </c>
      <c r="X81" s="63"/>
      <c r="Y81" s="60">
        <f>+$H$33</f>
        <v>60.35</v>
      </c>
      <c r="Z81" s="61">
        <f>+$H$34</f>
        <v>26.62</v>
      </c>
      <c r="AA81" s="64">
        <f>+Y81*I81</f>
        <v>2.7761</v>
      </c>
      <c r="AB81" s="58">
        <f>+AA81*$AB$42</f>
        <v>2.7761</v>
      </c>
      <c r="AC81" s="64">
        <f>+Z81*J81</f>
        <v>0.39929999999999999</v>
      </c>
      <c r="AD81" s="64">
        <f>+AB81-AC81</f>
        <v>2.3768000000000002</v>
      </c>
      <c r="AE81" s="64"/>
      <c r="AF81" s="64"/>
      <c r="AG81" s="64"/>
      <c r="AH81" s="83">
        <f>U81*$AC$38</f>
        <v>0.65748117179514143</v>
      </c>
      <c r="AI81" s="62">
        <f>SUM(AD82:AH82)</f>
        <v>3.0342811717951417</v>
      </c>
      <c r="AJ81" s="58">
        <f>+AI81</f>
        <v>3.0342811717951417</v>
      </c>
      <c r="AK81" s="65"/>
      <c r="AL81" s="66">
        <f>AI81-V81</f>
        <v>0</v>
      </c>
      <c r="AM81" s="66">
        <v>0</v>
      </c>
      <c r="AO81" s="47" t="str">
        <f>IFERROR(VLOOKUP(B81,#REF!,4,0),"")</f>
        <v/>
      </c>
      <c r="AQ81" s="116">
        <f>IFERROR(VLOOKUP($B81,[2]HM3H!$C$5:$M$517,6,0)," ")</f>
        <v>1</v>
      </c>
      <c r="AR81" s="116">
        <f>IFERROR(VLOOKUP($B81,[2]HM3H!$C$5:$M$517,7,0)," ")</f>
        <v>1</v>
      </c>
      <c r="AS81" s="116">
        <f>IFERROR(VLOOKUP($B81,[2]HM3H!$C$5:$M$517,8,0)," ")</f>
        <v>0</v>
      </c>
      <c r="AT81" s="116">
        <f>IFERROR(VLOOKUP($B81,[2]HM3H!$C$5:$M$517,9,0)," ")</f>
        <v>0</v>
      </c>
      <c r="AU81" s="116">
        <f>IFERROR(VLOOKUP($B81,[2]HM3H!$C$5:$M$517,10,0)," ")</f>
        <v>0</v>
      </c>
      <c r="AV81" s="116">
        <f>IFERROR(VLOOKUP($B81,[2]HM3H!$C$5:$M$517,11,0)," ")</f>
        <v>0</v>
      </c>
    </row>
    <row r="82" spans="1:48" s="47" customFormat="1" ht="38.1" customHeight="1">
      <c r="A82" s="55"/>
      <c r="B82" s="72"/>
      <c r="C82" s="56"/>
      <c r="D82" s="55"/>
      <c r="E82" s="55"/>
      <c r="F82" s="55"/>
      <c r="G82" s="58"/>
      <c r="H82" s="73"/>
      <c r="I82" s="59"/>
      <c r="J82" s="59"/>
      <c r="K82" s="59"/>
      <c r="L82" s="60"/>
      <c r="M82" s="61"/>
      <c r="N82" s="58"/>
      <c r="O82" s="58"/>
      <c r="P82" s="58"/>
      <c r="Q82" s="79">
        <f>SUM(Q81)</f>
        <v>2.3768000000000002</v>
      </c>
      <c r="R82" s="79">
        <f>SUM(R81)</f>
        <v>0</v>
      </c>
      <c r="S82" s="79">
        <f>SUM(S81)</f>
        <v>0</v>
      </c>
      <c r="T82" s="79">
        <f>SUM(T81)</f>
        <v>0</v>
      </c>
      <c r="U82" s="79">
        <f>SUM(U81)</f>
        <v>0.65748117179514143</v>
      </c>
      <c r="V82" s="62"/>
      <c r="W82" s="58"/>
      <c r="X82" s="63"/>
      <c r="Y82" s="60"/>
      <c r="Z82" s="61"/>
      <c r="AA82" s="64"/>
      <c r="AB82" s="58"/>
      <c r="AC82" s="64"/>
      <c r="AD82" s="79">
        <f>SUM(AD81)</f>
        <v>2.3768000000000002</v>
      </c>
      <c r="AE82" s="79">
        <f>SUM(AE81)</f>
        <v>0</v>
      </c>
      <c r="AF82" s="79">
        <f>SUM(AF81)</f>
        <v>0</v>
      </c>
      <c r="AG82" s="79">
        <f>SUM(AG81)</f>
        <v>0</v>
      </c>
      <c r="AH82" s="79">
        <f>SUM(AH81)</f>
        <v>0.65748117179514143</v>
      </c>
      <c r="AI82" s="62"/>
      <c r="AJ82" s="58"/>
      <c r="AK82" s="65"/>
      <c r="AL82" s="66"/>
      <c r="AM82" s="66" t="s">
        <v>121</v>
      </c>
      <c r="AO82" s="47" t="str">
        <f>IFERROR(VLOOKUP(B82,#REF!,4,0),"")</f>
        <v/>
      </c>
      <c r="AQ82" s="116" t="str">
        <f>IFERROR(VLOOKUP($B82,[2]HM3H!$C$5:$M$517,6,0)," ")</f>
        <v xml:space="preserve"> </v>
      </c>
      <c r="AR82" s="116" t="str">
        <f>IFERROR(VLOOKUP($B82,[2]HM3H!$C$5:$M$517,7,0)," ")</f>
        <v xml:space="preserve"> </v>
      </c>
      <c r="AS82" s="116" t="str">
        <f>IFERROR(VLOOKUP($B82,[2]HM3H!$C$5:$M$517,8,0)," ")</f>
        <v xml:space="preserve"> </v>
      </c>
      <c r="AT82" s="116" t="str">
        <f>IFERROR(VLOOKUP($B82,[2]HM3H!$C$5:$M$517,9,0)," ")</f>
        <v xml:space="preserve"> </v>
      </c>
      <c r="AU82" s="116" t="str">
        <f>IFERROR(VLOOKUP($B82,[2]HM3H!$C$5:$M$517,10,0)," ")</f>
        <v xml:space="preserve"> </v>
      </c>
      <c r="AV82" s="116" t="str">
        <f>IFERROR(VLOOKUP($B82,[2]HM3H!$C$5:$M$517,11,0)," ")</f>
        <v xml:space="preserve"> </v>
      </c>
    </row>
    <row r="83" spans="1:48" s="47" customFormat="1" ht="38.1" customHeight="1">
      <c r="A83" s="55"/>
      <c r="B83" s="72"/>
      <c r="C83" s="56"/>
      <c r="D83" s="55"/>
      <c r="E83" s="55"/>
      <c r="F83" s="55"/>
      <c r="G83" s="58"/>
      <c r="H83" s="55"/>
      <c r="I83" s="59"/>
      <c r="J83" s="59"/>
      <c r="K83" s="59"/>
      <c r="L83" s="60"/>
      <c r="M83" s="61"/>
      <c r="N83" s="58"/>
      <c r="O83" s="58"/>
      <c r="P83" s="58"/>
      <c r="Q83" s="67">
        <f>+Q82/$V$48</f>
        <v>0.54677806413851948</v>
      </c>
      <c r="R83" s="67">
        <f>+R82/$V$48</f>
        <v>0</v>
      </c>
      <c r="S83" s="67">
        <f>+S82/$V$48</f>
        <v>0</v>
      </c>
      <c r="T83" s="67">
        <f>+T82/$V$48</f>
        <v>0</v>
      </c>
      <c r="U83" s="67">
        <f>+U82/$V$48</f>
        <v>0.15125222245105718</v>
      </c>
      <c r="V83" s="62"/>
      <c r="W83" s="58"/>
      <c r="X83" s="63"/>
      <c r="Y83" s="60"/>
      <c r="Z83" s="61"/>
      <c r="AA83" s="64"/>
      <c r="AB83" s="64"/>
      <c r="AC83" s="64"/>
      <c r="AD83" s="67">
        <f>+AD82/$AI$48</f>
        <v>0.54677806413851948</v>
      </c>
      <c r="AE83" s="67">
        <f>+AE82/$AI$48</f>
        <v>0</v>
      </c>
      <c r="AF83" s="67">
        <f>+AF82/$AI$48</f>
        <v>0</v>
      </c>
      <c r="AG83" s="67">
        <f>+AG82/$AI$48</f>
        <v>0</v>
      </c>
      <c r="AH83" s="67">
        <f>+AH82/$AI$48</f>
        <v>0.15125222245105718</v>
      </c>
      <c r="AI83" s="62"/>
      <c r="AJ83" s="58"/>
      <c r="AK83" s="65"/>
      <c r="AL83" s="66"/>
      <c r="AM83" s="66" t="s">
        <v>121</v>
      </c>
      <c r="AO83" s="47" t="str">
        <f>IFERROR(VLOOKUP(B83,#REF!,4,0),"")</f>
        <v/>
      </c>
      <c r="AQ83" s="116" t="str">
        <f>IFERROR(VLOOKUP($B83,[2]HM3H!$C$5:$M$517,6,0)," ")</f>
        <v xml:space="preserve"> </v>
      </c>
      <c r="AR83" s="116" t="str">
        <f>IFERROR(VLOOKUP($B83,[2]HM3H!$C$5:$M$517,7,0)," ")</f>
        <v xml:space="preserve"> </v>
      </c>
      <c r="AS83" s="116" t="str">
        <f>IFERROR(VLOOKUP($B83,[2]HM3H!$C$5:$M$517,8,0)," ")</f>
        <v xml:space="preserve"> </v>
      </c>
      <c r="AT83" s="116" t="str">
        <f>IFERROR(VLOOKUP($B83,[2]HM3H!$C$5:$M$517,9,0)," ")</f>
        <v xml:space="preserve"> </v>
      </c>
      <c r="AU83" s="116" t="str">
        <f>IFERROR(VLOOKUP($B83,[2]HM3H!$C$5:$M$517,10,0)," ")</f>
        <v xml:space="preserve"> </v>
      </c>
      <c r="AV83" s="116" t="str">
        <f>IFERROR(VLOOKUP($B83,[2]HM3H!$C$5:$M$517,11,0)," ")</f>
        <v xml:space="preserve"> </v>
      </c>
    </row>
    <row r="84" spans="1:48" s="47" customFormat="1" ht="43.5" customHeight="1">
      <c r="A84" s="55">
        <f>+A81+1</f>
        <v>9</v>
      </c>
      <c r="B84" s="72" t="s">
        <v>103</v>
      </c>
      <c r="C84" s="56" t="s">
        <v>104</v>
      </c>
      <c r="D84" s="55"/>
      <c r="E84" s="55"/>
      <c r="F84" s="55"/>
      <c r="G84" s="74" t="s">
        <v>100</v>
      </c>
      <c r="H84" s="73" t="s">
        <v>97</v>
      </c>
      <c r="I84" s="59">
        <v>3.5528518518518515E-2</v>
      </c>
      <c r="J84" s="59">
        <f>I84-K84</f>
        <v>1.5928518518518515E-2</v>
      </c>
      <c r="K84" s="59">
        <v>1.9599999999999999E-2</v>
      </c>
      <c r="L84" s="60">
        <v>60.35</v>
      </c>
      <c r="M84" s="61">
        <v>26.62</v>
      </c>
      <c r="N84" s="58">
        <f>+L84*I84</f>
        <v>2.1441460925925924</v>
      </c>
      <c r="O84" s="58">
        <f>+N84*$O$42</f>
        <v>2.1441460925925924</v>
      </c>
      <c r="P84" s="58">
        <f>+M84*J84</f>
        <v>0.42401716296296288</v>
      </c>
      <c r="Q84" s="58">
        <f>+O84-P84</f>
        <v>1.7201289296296296</v>
      </c>
      <c r="R84" s="58"/>
      <c r="S84" s="58"/>
      <c r="T84" s="58">
        <f>$K84*$C$39</f>
        <v>0.308504</v>
      </c>
      <c r="U84" s="82">
        <f>+V84-SUM(Q88:T88)</f>
        <v>5.01516207990836</v>
      </c>
      <c r="V84" s="62">
        <v>12.424570849537989</v>
      </c>
      <c r="W84" s="58">
        <f>+V84</f>
        <v>12.424570849537989</v>
      </c>
      <c r="X84" s="63"/>
      <c r="Y84" s="60">
        <f>+$H$33</f>
        <v>60.35</v>
      </c>
      <c r="Z84" s="61">
        <f>+$H$34</f>
        <v>26.62</v>
      </c>
      <c r="AA84" s="64">
        <f>+Y84*I84</f>
        <v>2.1441460925925924</v>
      </c>
      <c r="AB84" s="58">
        <f>+AA84*$AB$42</f>
        <v>2.1441460925925924</v>
      </c>
      <c r="AC84" s="64">
        <f>+Z84*J84</f>
        <v>0.42401716296296288</v>
      </c>
      <c r="AD84" s="64">
        <f>+AB84-AC84</f>
        <v>1.7201289296296296</v>
      </c>
      <c r="AE84" s="64"/>
      <c r="AF84" s="64"/>
      <c r="AG84" s="58">
        <f>$K84*$H$39</f>
        <v>0.308504</v>
      </c>
      <c r="AH84" s="83">
        <f>U84*$AC$38</f>
        <v>5.01516207990836</v>
      </c>
      <c r="AI84" s="62">
        <f>SUM(AD88:AH88)</f>
        <v>12.424570849537989</v>
      </c>
      <c r="AJ84" s="58">
        <f>+AI84</f>
        <v>12.424570849537989</v>
      </c>
      <c r="AK84" s="65"/>
      <c r="AL84" s="66">
        <f>AI84-V84</f>
        <v>0</v>
      </c>
      <c r="AM84" s="66">
        <v>0</v>
      </c>
      <c r="AO84" s="47" t="str">
        <f>IFERROR(VLOOKUP(B84,#REF!,4,0),"")</f>
        <v/>
      </c>
      <c r="AQ84" s="116" t="str">
        <f>IFERROR(VLOOKUP($B84,[2]HM3H!$C$5:$M$517,6,0)," ")</f>
        <v xml:space="preserve"> </v>
      </c>
      <c r="AR84" s="116" t="str">
        <f>IFERROR(VLOOKUP($B84,[2]HM3H!$C$5:$M$517,7,0)," ")</f>
        <v xml:space="preserve"> </v>
      </c>
      <c r="AS84" s="116" t="str">
        <f>IFERROR(VLOOKUP($B84,[2]HM3H!$C$5:$M$517,8,0)," ")</f>
        <v xml:space="preserve"> </v>
      </c>
      <c r="AT84" s="116" t="str">
        <f>IFERROR(VLOOKUP($B84,[2]HM3H!$C$5:$M$517,9,0)," ")</f>
        <v xml:space="preserve"> </v>
      </c>
      <c r="AU84" s="116" t="str">
        <f>IFERROR(VLOOKUP($B84,[2]HM3H!$C$5:$M$517,10,0)," ")</f>
        <v xml:space="preserve"> </v>
      </c>
      <c r="AV84" s="116" t="str">
        <f>IFERROR(VLOOKUP($B84,[2]HM3H!$C$5:$M$517,11,0)," ")</f>
        <v xml:space="preserve"> </v>
      </c>
    </row>
    <row r="85" spans="1:48" s="47" customFormat="1" ht="30">
      <c r="A85" s="55"/>
      <c r="B85" s="72" t="s">
        <v>111</v>
      </c>
      <c r="C85" s="56" t="s">
        <v>110</v>
      </c>
      <c r="D85" s="55"/>
      <c r="E85" s="55"/>
      <c r="F85" s="55"/>
      <c r="G85" s="74" t="s">
        <v>105</v>
      </c>
      <c r="H85" s="73" t="s">
        <v>106</v>
      </c>
      <c r="I85" s="59">
        <v>4.2020000000000002E-2</v>
      </c>
      <c r="J85" s="59">
        <f>I85-K85</f>
        <v>1.3160000000000002E-2</v>
      </c>
      <c r="K85" s="59">
        <v>2.886E-2</v>
      </c>
      <c r="L85" s="60">
        <v>72.5</v>
      </c>
      <c r="M85" s="61">
        <v>24.87</v>
      </c>
      <c r="N85" s="58">
        <f>+L85*I85</f>
        <v>3.0464500000000001</v>
      </c>
      <c r="O85" s="58">
        <f>+N85*$O$42</f>
        <v>3.0464500000000001</v>
      </c>
      <c r="P85" s="58">
        <f>+M85*J85</f>
        <v>0.32728920000000006</v>
      </c>
      <c r="Q85" s="58">
        <f>+O85-P85</f>
        <v>2.7191608</v>
      </c>
      <c r="R85" s="58"/>
      <c r="S85" s="58"/>
      <c r="T85" s="58"/>
      <c r="U85" s="58"/>
      <c r="V85" s="62">
        <v>12.424570849537989</v>
      </c>
      <c r="W85" s="58">
        <f>+V85</f>
        <v>12.424570849537989</v>
      </c>
      <c r="X85" s="63"/>
      <c r="Y85" s="60">
        <f>+$H$37</f>
        <v>72.5</v>
      </c>
      <c r="Z85" s="61">
        <f>+$H$35</f>
        <v>24.87</v>
      </c>
      <c r="AA85" s="64">
        <f>+Y85*I85</f>
        <v>3.0464500000000001</v>
      </c>
      <c r="AB85" s="58">
        <f>+AA85*$AB$42</f>
        <v>3.0464500000000001</v>
      </c>
      <c r="AC85" s="64">
        <f>+Z85*J85</f>
        <v>0.32728920000000006</v>
      </c>
      <c r="AD85" s="64">
        <f>+AB85-AC85</f>
        <v>2.7191608</v>
      </c>
      <c r="AE85" s="64"/>
      <c r="AF85" s="64"/>
      <c r="AG85" s="58"/>
      <c r="AH85" s="64"/>
      <c r="AI85" s="62">
        <f>+AI84</f>
        <v>12.424570849537989</v>
      </c>
      <c r="AJ85" s="58">
        <f>+AI85</f>
        <v>12.424570849537989</v>
      </c>
      <c r="AK85" s="65"/>
      <c r="AL85" s="66">
        <f>AI85-V85</f>
        <v>0</v>
      </c>
      <c r="AM85" s="66" t="s">
        <v>121</v>
      </c>
      <c r="AO85" s="47" t="str">
        <f>IFERROR(VLOOKUP(B85,#REF!,4,0),"")</f>
        <v/>
      </c>
      <c r="AQ85" s="116" t="str">
        <f>IFERROR(VLOOKUP($B85,[2]HM3H!$C$5:$M$517,6,0)," ")</f>
        <v xml:space="preserve"> </v>
      </c>
      <c r="AR85" s="116" t="str">
        <f>IFERROR(VLOOKUP($B85,[2]HM3H!$C$5:$M$517,7,0)," ")</f>
        <v xml:space="preserve"> </v>
      </c>
      <c r="AS85" s="116" t="str">
        <f>IFERROR(VLOOKUP($B85,[2]HM3H!$C$5:$M$517,8,0)," ")</f>
        <v xml:space="preserve"> </v>
      </c>
      <c r="AT85" s="116" t="str">
        <f>IFERROR(VLOOKUP($B85,[2]HM3H!$C$5:$M$517,9,0)," ")</f>
        <v xml:space="preserve"> </v>
      </c>
      <c r="AU85" s="116" t="str">
        <f>IFERROR(VLOOKUP($B85,[2]HM3H!$C$5:$M$517,10,0)," ")</f>
        <v xml:space="preserve"> </v>
      </c>
      <c r="AV85" s="116" t="str">
        <f>IFERROR(VLOOKUP($B85,[2]HM3H!$C$5:$M$517,11,0)," ")</f>
        <v xml:space="preserve"> </v>
      </c>
    </row>
    <row r="86" spans="1:48" s="47" customFormat="1" ht="38.1" customHeight="1">
      <c r="A86" s="55"/>
      <c r="B86" s="72"/>
      <c r="C86" s="56"/>
      <c r="D86" s="55"/>
      <c r="E86" s="55"/>
      <c r="F86" s="56"/>
      <c r="G86" s="74" t="s">
        <v>107</v>
      </c>
      <c r="H86" s="73" t="s">
        <v>61</v>
      </c>
      <c r="I86" s="59"/>
      <c r="J86" s="59"/>
      <c r="K86" s="59"/>
      <c r="L86" s="60"/>
      <c r="M86" s="61"/>
      <c r="N86" s="58">
        <v>0.75640752</v>
      </c>
      <c r="O86" s="58">
        <f>+N86*$O$42*2</f>
        <v>1.51281504</v>
      </c>
      <c r="P86" s="58"/>
      <c r="Q86" s="58">
        <f>+O86-P86</f>
        <v>1.51281504</v>
      </c>
      <c r="R86" s="58"/>
      <c r="S86" s="58"/>
      <c r="T86" s="58"/>
      <c r="U86" s="58"/>
      <c r="V86" s="62"/>
      <c r="W86" s="58"/>
      <c r="X86" s="63"/>
      <c r="Y86" s="60"/>
      <c r="Z86" s="61"/>
      <c r="AA86" s="58">
        <v>0.75640752</v>
      </c>
      <c r="AB86" s="58">
        <f>+AA86*$AB$42*2</f>
        <v>1.51281504</v>
      </c>
      <c r="AC86" s="58"/>
      <c r="AD86" s="58">
        <f>+AB86-AC86</f>
        <v>1.51281504</v>
      </c>
      <c r="AE86" s="64"/>
      <c r="AF86" s="64"/>
      <c r="AG86" s="58"/>
      <c r="AH86" s="64"/>
      <c r="AI86" s="62"/>
      <c r="AJ86" s="58"/>
      <c r="AK86" s="65"/>
      <c r="AL86" s="66"/>
      <c r="AM86" s="66" t="s">
        <v>121</v>
      </c>
      <c r="AO86" s="47" t="str">
        <f>IFERROR(VLOOKUP(B86,#REF!,4,0),"")</f>
        <v/>
      </c>
      <c r="AQ86" s="116" t="str">
        <f>IFERROR(VLOOKUP($B86,[2]HM3H!$C$5:$M$517,6,0)," ")</f>
        <v xml:space="preserve"> </v>
      </c>
      <c r="AR86" s="116" t="str">
        <f>IFERROR(VLOOKUP($B86,[2]HM3H!$C$5:$M$517,7,0)," ")</f>
        <v xml:space="preserve"> </v>
      </c>
      <c r="AS86" s="116" t="str">
        <f>IFERROR(VLOOKUP($B86,[2]HM3H!$C$5:$M$517,8,0)," ")</f>
        <v xml:space="preserve"> </v>
      </c>
      <c r="AT86" s="116" t="str">
        <f>IFERROR(VLOOKUP($B86,[2]HM3H!$C$5:$M$517,9,0)," ")</f>
        <v xml:space="preserve"> </v>
      </c>
      <c r="AU86" s="116" t="str">
        <f>IFERROR(VLOOKUP($B86,[2]HM3H!$C$5:$M$517,10,0)," ")</f>
        <v xml:space="preserve"> </v>
      </c>
      <c r="AV86" s="116" t="str">
        <f>IFERROR(VLOOKUP($B86,[2]HM3H!$C$5:$M$517,11,0)," ")</f>
        <v xml:space="preserve"> </v>
      </c>
    </row>
    <row r="87" spans="1:48" s="47" customFormat="1" ht="38.1" customHeight="1">
      <c r="A87" s="55"/>
      <c r="B87" s="72"/>
      <c r="C87" s="56"/>
      <c r="D87" s="55"/>
      <c r="E87" s="55"/>
      <c r="F87" s="74"/>
      <c r="G87" s="74" t="s">
        <v>108</v>
      </c>
      <c r="H87" s="73" t="s">
        <v>109</v>
      </c>
      <c r="I87" s="59">
        <v>1.7999999999999999E-2</v>
      </c>
      <c r="J87" s="59">
        <f>I87-K87</f>
        <v>1.9999999999999983E-3</v>
      </c>
      <c r="K87" s="59">
        <v>1.6E-2</v>
      </c>
      <c r="L87" s="60">
        <v>66.78</v>
      </c>
      <c r="M87" s="61">
        <v>26.62</v>
      </c>
      <c r="N87" s="58">
        <f>+L87*I87</f>
        <v>1.20204</v>
      </c>
      <c r="O87" s="58">
        <f>+N87*$O$42</f>
        <v>1.20204</v>
      </c>
      <c r="P87" s="58">
        <f>+M87*J87</f>
        <v>5.3239999999999954E-2</v>
      </c>
      <c r="Q87" s="58">
        <f>+O87-P87</f>
        <v>1.1488</v>
      </c>
      <c r="R87" s="58"/>
      <c r="S87" s="58"/>
      <c r="T87" s="58"/>
      <c r="U87" s="58"/>
      <c r="V87" s="62"/>
      <c r="W87" s="58"/>
      <c r="X87" s="63"/>
      <c r="Y87" s="60">
        <f>+$H$36</f>
        <v>66.78</v>
      </c>
      <c r="Z87" s="61">
        <f>+$H$34</f>
        <v>26.62</v>
      </c>
      <c r="AA87" s="64">
        <f>+Y87*I87</f>
        <v>1.20204</v>
      </c>
      <c r="AB87" s="58">
        <f>+AA87*$AB$42</f>
        <v>1.20204</v>
      </c>
      <c r="AC87" s="64">
        <f>+Z87*J87</f>
        <v>5.3239999999999954E-2</v>
      </c>
      <c r="AD87" s="64">
        <f>+AB87-AC87</f>
        <v>1.1488</v>
      </c>
      <c r="AE87" s="64"/>
      <c r="AF87" s="64"/>
      <c r="AG87" s="58"/>
      <c r="AH87" s="64"/>
      <c r="AI87" s="62"/>
      <c r="AJ87" s="58"/>
      <c r="AK87" s="65"/>
      <c r="AL87" s="66"/>
      <c r="AM87" s="66" t="s">
        <v>121</v>
      </c>
      <c r="AO87" s="47" t="str">
        <f>IFERROR(VLOOKUP(B87,#REF!,4,0),"")</f>
        <v/>
      </c>
      <c r="AQ87" s="116" t="str">
        <f>IFERROR(VLOOKUP($B87,[2]HM3H!$C$5:$M$517,6,0)," ")</f>
        <v xml:space="preserve"> </v>
      </c>
      <c r="AR87" s="116" t="str">
        <f>IFERROR(VLOOKUP($B87,[2]HM3H!$C$5:$M$517,7,0)," ")</f>
        <v xml:space="preserve"> </v>
      </c>
      <c r="AS87" s="116" t="str">
        <f>IFERROR(VLOOKUP($B87,[2]HM3H!$C$5:$M$517,8,0)," ")</f>
        <v xml:space="preserve"> </v>
      </c>
      <c r="AT87" s="116" t="str">
        <f>IFERROR(VLOOKUP($B87,[2]HM3H!$C$5:$M$517,9,0)," ")</f>
        <v xml:space="preserve"> </v>
      </c>
      <c r="AU87" s="116" t="str">
        <f>IFERROR(VLOOKUP($B87,[2]HM3H!$C$5:$M$517,10,0)," ")</f>
        <v xml:space="preserve"> </v>
      </c>
      <c r="AV87" s="116" t="str">
        <f>IFERROR(VLOOKUP($B87,[2]HM3H!$C$5:$M$517,11,0)," ")</f>
        <v xml:space="preserve"> </v>
      </c>
    </row>
    <row r="88" spans="1:48" s="47" customFormat="1" ht="38.1" customHeight="1">
      <c r="A88" s="55"/>
      <c r="B88" s="56"/>
      <c r="C88" s="57"/>
      <c r="D88" s="55"/>
      <c r="E88" s="55"/>
      <c r="F88" s="55"/>
      <c r="G88" s="74"/>
      <c r="H88" s="73"/>
      <c r="I88" s="59"/>
      <c r="J88" s="59"/>
      <c r="K88" s="59"/>
      <c r="L88" s="60"/>
      <c r="M88" s="61"/>
      <c r="N88" s="58"/>
      <c r="O88" s="58"/>
      <c r="P88" s="58"/>
      <c r="Q88" s="79">
        <f>SUM(Q84:Q87)</f>
        <v>7.1009047696296292</v>
      </c>
      <c r="R88" s="79">
        <f>SUM(R84:R87)</f>
        <v>0</v>
      </c>
      <c r="S88" s="79">
        <f>SUM(S84:S87)</f>
        <v>0</v>
      </c>
      <c r="T88" s="79">
        <f>SUM(T84:T87)</f>
        <v>0.308504</v>
      </c>
      <c r="U88" s="79">
        <f>SUM(U84:U87)</f>
        <v>5.01516207990836</v>
      </c>
      <c r="V88" s="62"/>
      <c r="W88" s="58"/>
      <c r="X88" s="63"/>
      <c r="Y88" s="60"/>
      <c r="Z88" s="61"/>
      <c r="AA88" s="64"/>
      <c r="AB88" s="58"/>
      <c r="AC88" s="64"/>
      <c r="AD88" s="79">
        <f>SUM(AD84:AD87)</f>
        <v>7.1009047696296292</v>
      </c>
      <c r="AE88" s="79">
        <f>SUM(AE84:AE87)</f>
        <v>0</v>
      </c>
      <c r="AF88" s="79">
        <f>SUM(AF84:AF87)</f>
        <v>0</v>
      </c>
      <c r="AG88" s="79">
        <f>SUM(AG84:AG87)</f>
        <v>0.308504</v>
      </c>
      <c r="AH88" s="79">
        <f>SUM(AH84:AH87)</f>
        <v>5.01516207990836</v>
      </c>
      <c r="AI88" s="62"/>
      <c r="AJ88" s="58"/>
      <c r="AK88" s="65"/>
      <c r="AL88" s="66"/>
      <c r="AM88" s="66" t="s">
        <v>121</v>
      </c>
      <c r="AO88" s="47" t="str">
        <f>IFERROR(VLOOKUP(B88,#REF!,4,0),"")</f>
        <v/>
      </c>
      <c r="AQ88" s="116" t="str">
        <f>IFERROR(VLOOKUP($B88,[2]HM3H!$C$5:$M$517,6,0)," ")</f>
        <v xml:space="preserve"> </v>
      </c>
      <c r="AR88" s="116" t="str">
        <f>IFERROR(VLOOKUP($B88,[2]HM3H!$C$5:$M$517,7,0)," ")</f>
        <v xml:space="preserve"> </v>
      </c>
      <c r="AS88" s="116" t="str">
        <f>IFERROR(VLOOKUP($B88,[2]HM3H!$C$5:$M$517,8,0)," ")</f>
        <v xml:space="preserve"> </v>
      </c>
      <c r="AT88" s="116" t="str">
        <f>IFERROR(VLOOKUP($B88,[2]HM3H!$C$5:$M$517,9,0)," ")</f>
        <v xml:space="preserve"> </v>
      </c>
      <c r="AU88" s="116" t="str">
        <f>IFERROR(VLOOKUP($B88,[2]HM3H!$C$5:$M$517,10,0)," ")</f>
        <v xml:space="preserve"> </v>
      </c>
      <c r="AV88" s="116" t="str">
        <f>IFERROR(VLOOKUP($B88,[2]HM3H!$C$5:$M$517,11,0)," ")</f>
        <v xml:space="preserve"> </v>
      </c>
    </row>
    <row r="89" spans="1:48" s="47" customFormat="1" ht="38.1" customHeight="1">
      <c r="A89" s="55"/>
      <c r="B89" s="72"/>
      <c r="C89" s="56"/>
      <c r="D89" s="90"/>
      <c r="E89" s="90"/>
      <c r="F89" s="55"/>
      <c r="G89" s="58"/>
      <c r="H89" s="55"/>
      <c r="I89" s="59"/>
      <c r="J89" s="59"/>
      <c r="K89" s="59"/>
      <c r="L89" s="60"/>
      <c r="M89" s="61"/>
      <c r="N89" s="58"/>
      <c r="O89" s="58"/>
      <c r="P89" s="58"/>
      <c r="Q89" s="67">
        <f>+Q88/$V$66</f>
        <v>1.3315533571385616</v>
      </c>
      <c r="R89" s="67">
        <f>+R88/$V$66</f>
        <v>0</v>
      </c>
      <c r="S89" s="67">
        <f>+S88/$V$66</f>
        <v>0</v>
      </c>
      <c r="T89" s="67">
        <f>+T88/$V$66</f>
        <v>5.7850309251802692E-2</v>
      </c>
      <c r="U89" s="67">
        <f>+U88/$V$66</f>
        <v>0.94043732745965247</v>
      </c>
      <c r="V89" s="62"/>
      <c r="W89" s="58"/>
      <c r="X89" s="63"/>
      <c r="Y89" s="60"/>
      <c r="Z89" s="61"/>
      <c r="AA89" s="64"/>
      <c r="AB89" s="64"/>
      <c r="AC89" s="64"/>
      <c r="AD89" s="67">
        <f>+AD88/$AI$66</f>
        <v>1.3315533571385616</v>
      </c>
      <c r="AE89" s="67">
        <f>+AE88/$AI$66</f>
        <v>0</v>
      </c>
      <c r="AF89" s="67">
        <f>+AF88/$AI$66</f>
        <v>0</v>
      </c>
      <c r="AG89" s="67">
        <f>+AG88/$AI$66</f>
        <v>5.7850309251802692E-2</v>
      </c>
      <c r="AH89" s="67">
        <f>+AH88/$AI$66</f>
        <v>0.94043732745965247</v>
      </c>
      <c r="AI89" s="62"/>
      <c r="AJ89" s="58"/>
      <c r="AK89" s="65"/>
      <c r="AL89" s="66"/>
      <c r="AM89" s="66" t="s">
        <v>121</v>
      </c>
      <c r="AO89" s="47" t="str">
        <f>IFERROR(VLOOKUP(B89,#REF!,4,0),"")</f>
        <v/>
      </c>
      <c r="AQ89" s="116" t="str">
        <f>IFERROR(VLOOKUP($B89,[2]HM3H!$C$5:$M$517,6,0)," ")</f>
        <v xml:space="preserve"> </v>
      </c>
      <c r="AR89" s="116" t="str">
        <f>IFERROR(VLOOKUP($B89,[2]HM3H!$C$5:$M$517,7,0)," ")</f>
        <v xml:space="preserve"> </v>
      </c>
      <c r="AS89" s="116" t="str">
        <f>IFERROR(VLOOKUP($B89,[2]HM3H!$C$5:$M$517,8,0)," ")</f>
        <v xml:space="preserve"> </v>
      </c>
      <c r="AT89" s="116" t="str">
        <f>IFERROR(VLOOKUP($B89,[2]HM3H!$C$5:$M$517,9,0)," ")</f>
        <v xml:space="preserve"> </v>
      </c>
      <c r="AU89" s="116" t="str">
        <f>IFERROR(VLOOKUP($B89,[2]HM3H!$C$5:$M$517,10,0)," ")</f>
        <v xml:space="preserve"> </v>
      </c>
      <c r="AV89" s="116" t="str">
        <f>IFERROR(VLOOKUP($B89,[2]HM3H!$C$5:$M$517,11,0)," ")</f>
        <v xml:space="preserve"> </v>
      </c>
    </row>
    <row r="90" spans="1:48" s="47" customFormat="1" ht="40.799999999999997">
      <c r="A90" s="55">
        <v>10</v>
      </c>
      <c r="B90" s="72" t="s">
        <v>112</v>
      </c>
      <c r="C90" s="56" t="s">
        <v>76</v>
      </c>
      <c r="D90" s="55"/>
      <c r="E90" s="55"/>
      <c r="F90" s="55" t="s">
        <v>89</v>
      </c>
      <c r="G90" s="74" t="s">
        <v>77</v>
      </c>
      <c r="H90" s="73" t="s">
        <v>78</v>
      </c>
      <c r="I90" s="59">
        <v>4.8000000000000001E-2</v>
      </c>
      <c r="J90" s="59">
        <f>I90-K90</f>
        <v>1.4999999999999999E-2</v>
      </c>
      <c r="K90" s="59">
        <v>3.3000000000000002E-2</v>
      </c>
      <c r="L90" s="60">
        <v>59.35</v>
      </c>
      <c r="M90" s="61">
        <v>26.62</v>
      </c>
      <c r="N90" s="58">
        <f>+L90*I90</f>
        <v>2.8488000000000002</v>
      </c>
      <c r="O90" s="58">
        <f>+N90*$O$42</f>
        <v>2.8488000000000002</v>
      </c>
      <c r="P90" s="58">
        <f>+M90*J90</f>
        <v>0.39929999999999999</v>
      </c>
      <c r="Q90" s="58">
        <f>+O90-P90</f>
        <v>2.4495000000000005</v>
      </c>
      <c r="R90" s="58"/>
      <c r="S90" s="58"/>
      <c r="T90" s="58">
        <f>$K90*$C$38</f>
        <v>0.51281999999999994</v>
      </c>
      <c r="U90" s="82">
        <f>+V90-SUM(Q95:T95)</f>
        <v>1.0674680512097092</v>
      </c>
      <c r="V90" s="62">
        <v>5.5519080512097094</v>
      </c>
      <c r="W90" s="58">
        <f>+V90</f>
        <v>5.5519080512097094</v>
      </c>
      <c r="X90" s="63"/>
      <c r="Y90" s="60">
        <f>+$I$33</f>
        <v>59.35</v>
      </c>
      <c r="Z90" s="61">
        <f>+$H$34</f>
        <v>26.62</v>
      </c>
      <c r="AA90" s="64">
        <f>+Y90*I90</f>
        <v>2.8488000000000002</v>
      </c>
      <c r="AB90" s="58">
        <f>+AA90*$AB$42</f>
        <v>2.8488000000000002</v>
      </c>
      <c r="AC90" s="64">
        <f>+Z90*J90</f>
        <v>0.39929999999999999</v>
      </c>
      <c r="AD90" s="64">
        <f>+AB90-AC90</f>
        <v>2.4495000000000005</v>
      </c>
      <c r="AE90" s="64"/>
      <c r="AF90" s="64"/>
      <c r="AG90" s="58">
        <f>$K90*$H$38</f>
        <v>0.51281999999999994</v>
      </c>
      <c r="AH90" s="83">
        <f>U90*$AC$38</f>
        <v>1.0674680512097092</v>
      </c>
      <c r="AI90" s="62">
        <f>SUM(AD95:AH95)</f>
        <v>5.5789080512097096</v>
      </c>
      <c r="AJ90" s="58">
        <f>+AI90</f>
        <v>5.5789080512097096</v>
      </c>
      <c r="AK90" s="65"/>
      <c r="AL90" s="66">
        <f>AI90-V90</f>
        <v>2.7000000000000135E-2</v>
      </c>
      <c r="AM90" s="66">
        <v>0.27981840693355342</v>
      </c>
      <c r="AO90" s="47" t="str">
        <f>IFERROR(VLOOKUP(B90,#REF!,4,0),"")</f>
        <v/>
      </c>
      <c r="AQ90" s="116">
        <f>IFERROR(VLOOKUP($B90,[2]HM3H!$C$5:$M$517,6,0)," ")</f>
        <v>0</v>
      </c>
      <c r="AR90" s="116">
        <f>IFERROR(VLOOKUP($B90,[2]HM3H!$C$5:$M$517,7,0)," ")</f>
        <v>0</v>
      </c>
      <c r="AS90" s="116">
        <v>1</v>
      </c>
      <c r="AT90" s="116">
        <f>IFERROR(VLOOKUP($B90,[2]HM3H!$C$5:$M$517,9,0)," ")</f>
        <v>1</v>
      </c>
      <c r="AU90" s="116">
        <f>IFERROR(VLOOKUP($B90,[2]HM3H!$C$5:$M$517,10,0)," ")</f>
        <v>1</v>
      </c>
      <c r="AV90" s="116">
        <f>IFERROR(VLOOKUP($B90,[2]HM3H!$C$5:$M$517,11,0)," ")</f>
        <v>1</v>
      </c>
    </row>
    <row r="91" spans="1:48" s="47" customFormat="1" ht="30">
      <c r="A91" s="55"/>
      <c r="B91" s="72"/>
      <c r="C91" s="56"/>
      <c r="D91" s="55"/>
      <c r="E91" s="55"/>
      <c r="F91" s="55" t="s">
        <v>89</v>
      </c>
      <c r="G91" s="74" t="s">
        <v>79</v>
      </c>
      <c r="H91" s="73" t="s">
        <v>25</v>
      </c>
      <c r="I91" s="59">
        <v>8.9999999999999993E-3</v>
      </c>
      <c r="J91" s="59">
        <f>I91-K91</f>
        <v>4.9999999999999871E-4</v>
      </c>
      <c r="K91" s="59">
        <v>8.5000000000000006E-3</v>
      </c>
      <c r="L91" s="60">
        <v>72.5</v>
      </c>
      <c r="M91" s="61">
        <v>24.87</v>
      </c>
      <c r="N91" s="58">
        <f>+L91*I91</f>
        <v>0.65249999999999997</v>
      </c>
      <c r="O91" s="58">
        <f>+N91*$O$42</f>
        <v>0.65249999999999997</v>
      </c>
      <c r="P91" s="58">
        <f>+M91*J91</f>
        <v>1.2434999999999969E-2</v>
      </c>
      <c r="Q91" s="58">
        <f>+O91-P91</f>
        <v>0.640065</v>
      </c>
      <c r="R91" s="58"/>
      <c r="S91" s="58"/>
      <c r="T91" s="58">
        <f>$K91*$C$38</f>
        <v>0.13209000000000001</v>
      </c>
      <c r="U91" s="58"/>
      <c r="V91" s="62"/>
      <c r="W91" s="58"/>
      <c r="X91" s="63"/>
      <c r="Y91" s="60">
        <f>+$H$37</f>
        <v>72.5</v>
      </c>
      <c r="Z91" s="61">
        <f>+$H$35</f>
        <v>24.87</v>
      </c>
      <c r="AA91" s="64">
        <f>+Y91*I91</f>
        <v>0.65249999999999997</v>
      </c>
      <c r="AB91" s="58">
        <f>+AA91*$AB$42</f>
        <v>0.65249999999999997</v>
      </c>
      <c r="AC91" s="64">
        <f>+Z91*J91</f>
        <v>1.2434999999999969E-2</v>
      </c>
      <c r="AD91" s="64">
        <f>+AB91-AC91</f>
        <v>0.640065</v>
      </c>
      <c r="AE91" s="64"/>
      <c r="AF91" s="64"/>
      <c r="AG91" s="58">
        <f>$K91*$H$38</f>
        <v>0.13209000000000001</v>
      </c>
      <c r="AH91" s="64"/>
      <c r="AI91" s="62"/>
      <c r="AJ91" s="58"/>
      <c r="AK91" s="65"/>
      <c r="AL91" s="66">
        <f>+AJ91-W91</f>
        <v>0</v>
      </c>
      <c r="AM91" s="66" t="s">
        <v>121</v>
      </c>
      <c r="AO91" s="47" t="str">
        <f>IFERROR(VLOOKUP(B91,#REF!,4,0),"")</f>
        <v/>
      </c>
      <c r="AQ91" s="116" t="str">
        <f>IFERROR(VLOOKUP($B91,[2]HM3H!$C$5:$M$517,6,0)," ")</f>
        <v xml:space="preserve"> </v>
      </c>
      <c r="AR91" s="116" t="str">
        <f>IFERROR(VLOOKUP($B91,[2]HM3H!$C$5:$M$517,7,0)," ")</f>
        <v xml:space="preserve"> </v>
      </c>
      <c r="AS91" s="116" t="str">
        <f>IFERROR(VLOOKUP($B91,[2]HM3H!$C$5:$M$517,8,0)," ")</f>
        <v xml:space="preserve"> </v>
      </c>
      <c r="AT91" s="116" t="str">
        <f>IFERROR(VLOOKUP($B91,[2]HM3H!$C$5:$M$517,9,0)," ")</f>
        <v xml:space="preserve"> </v>
      </c>
      <c r="AU91" s="116" t="str">
        <f>IFERROR(VLOOKUP($B91,[2]HM3H!$C$5:$M$517,10,0)," ")</f>
        <v xml:space="preserve"> </v>
      </c>
      <c r="AV91" s="116" t="str">
        <f>IFERROR(VLOOKUP($B91,[2]HM3H!$C$5:$M$517,11,0)," ")</f>
        <v xml:space="preserve"> </v>
      </c>
    </row>
    <row r="92" spans="1:48" s="47" customFormat="1" ht="38.1" customHeight="1">
      <c r="A92" s="55"/>
      <c r="B92" s="72"/>
      <c r="C92" s="56"/>
      <c r="D92" s="55"/>
      <c r="E92" s="55"/>
      <c r="F92" s="56" t="s">
        <v>92</v>
      </c>
      <c r="G92" s="74" t="s">
        <v>96</v>
      </c>
      <c r="H92" s="73" t="s">
        <v>97</v>
      </c>
      <c r="I92" s="59">
        <v>2.5000000000000001E-3</v>
      </c>
      <c r="J92" s="59">
        <f>I92-K92</f>
        <v>1E-3</v>
      </c>
      <c r="K92" s="59">
        <v>1.5E-3</v>
      </c>
      <c r="L92" s="60">
        <v>60.35</v>
      </c>
      <c r="M92" s="61">
        <v>26.62</v>
      </c>
      <c r="N92" s="58">
        <f>+L92*I92</f>
        <v>0.15087500000000001</v>
      </c>
      <c r="O92" s="58">
        <f>+N92*$O$42</f>
        <v>0.15087500000000001</v>
      </c>
      <c r="P92" s="58">
        <f>+M92*J92</f>
        <v>2.6620000000000001E-2</v>
      </c>
      <c r="Q92" s="58">
        <f>+O92-P92</f>
        <v>0.124255</v>
      </c>
      <c r="R92" s="58"/>
      <c r="S92" s="58"/>
      <c r="T92" s="58"/>
      <c r="U92" s="58"/>
      <c r="V92" s="62"/>
      <c r="W92" s="58"/>
      <c r="X92" s="63"/>
      <c r="Y92" s="60">
        <f>+$H$33</f>
        <v>60.35</v>
      </c>
      <c r="Z92" s="61">
        <f>+$H$34</f>
        <v>26.62</v>
      </c>
      <c r="AA92" s="64">
        <f>+Y92*I92</f>
        <v>0.15087500000000001</v>
      </c>
      <c r="AB92" s="58">
        <f>+AA92*$AB$42</f>
        <v>0.15087500000000001</v>
      </c>
      <c r="AC92" s="64">
        <f>+Z92*J92</f>
        <v>2.6620000000000001E-2</v>
      </c>
      <c r="AD92" s="64">
        <f>+AB92-AC92</f>
        <v>0.124255</v>
      </c>
      <c r="AE92" s="64"/>
      <c r="AF92" s="64"/>
      <c r="AG92" s="58"/>
      <c r="AH92" s="64"/>
      <c r="AI92" s="62"/>
      <c r="AJ92" s="58"/>
      <c r="AK92" s="65"/>
      <c r="AL92" s="66"/>
      <c r="AM92" s="66" t="s">
        <v>121</v>
      </c>
      <c r="AO92" s="47" t="str">
        <f>IFERROR(VLOOKUP(B92,#REF!,4,0),"")</f>
        <v/>
      </c>
      <c r="AQ92" s="116" t="str">
        <f>IFERROR(VLOOKUP($B92,[2]HM3H!$C$5:$M$517,6,0)," ")</f>
        <v xml:space="preserve"> </v>
      </c>
      <c r="AR92" s="116" t="str">
        <f>IFERROR(VLOOKUP($B92,[2]HM3H!$C$5:$M$517,7,0)," ")</f>
        <v xml:space="preserve"> </v>
      </c>
      <c r="AS92" s="116" t="str">
        <f>IFERROR(VLOOKUP($B92,[2]HM3H!$C$5:$M$517,8,0)," ")</f>
        <v xml:space="preserve"> </v>
      </c>
      <c r="AT92" s="116" t="str">
        <f>IFERROR(VLOOKUP($B92,[2]HM3H!$C$5:$M$517,9,0)," ")</f>
        <v xml:space="preserve"> </v>
      </c>
      <c r="AU92" s="116" t="str">
        <f>IFERROR(VLOOKUP($B92,[2]HM3H!$C$5:$M$517,10,0)," ")</f>
        <v xml:space="preserve"> </v>
      </c>
      <c r="AV92" s="116" t="str">
        <f>IFERROR(VLOOKUP($B92,[2]HM3H!$C$5:$M$517,11,0)," ")</f>
        <v xml:space="preserve"> </v>
      </c>
    </row>
    <row r="93" spans="1:48" s="47" customFormat="1" ht="38.1" customHeight="1">
      <c r="A93" s="55"/>
      <c r="B93" s="72"/>
      <c r="C93" s="56"/>
      <c r="D93" s="55"/>
      <c r="E93" s="55"/>
      <c r="F93" s="74" t="s">
        <v>93</v>
      </c>
      <c r="G93" s="74" t="s">
        <v>94</v>
      </c>
      <c r="H93" s="73" t="s">
        <v>95</v>
      </c>
      <c r="I93" s="59"/>
      <c r="J93" s="59"/>
      <c r="K93" s="59"/>
      <c r="L93" s="60"/>
      <c r="M93" s="61"/>
      <c r="N93" s="58">
        <f>+$P$38</f>
        <v>0.39681</v>
      </c>
      <c r="O93" s="58">
        <f>+N93*$O$42</f>
        <v>0.39681</v>
      </c>
      <c r="P93" s="58"/>
      <c r="Q93" s="58">
        <f>+O93-P93</f>
        <v>0.39681</v>
      </c>
      <c r="R93" s="58"/>
      <c r="S93" s="58"/>
      <c r="T93" s="58"/>
      <c r="U93" s="58"/>
      <c r="V93" s="62"/>
      <c r="W93" s="58"/>
      <c r="X93" s="63"/>
      <c r="Y93" s="60"/>
      <c r="Z93" s="61"/>
      <c r="AA93" s="58">
        <f>+$Q$38</f>
        <v>0.42381000000000002</v>
      </c>
      <c r="AB93" s="58">
        <f>+AA93*$AB$42</f>
        <v>0.42381000000000002</v>
      </c>
      <c r="AC93" s="58"/>
      <c r="AD93" s="58">
        <f>+AB93-AC93</f>
        <v>0.42381000000000002</v>
      </c>
      <c r="AE93" s="64"/>
      <c r="AF93" s="64"/>
      <c r="AG93" s="58"/>
      <c r="AH93" s="64"/>
      <c r="AI93" s="62"/>
      <c r="AJ93" s="58"/>
      <c r="AK93" s="65"/>
      <c r="AL93" s="66"/>
      <c r="AM93" s="66" t="s">
        <v>121</v>
      </c>
      <c r="AO93" s="47" t="str">
        <f>IFERROR(VLOOKUP(B93,#REF!,4,0),"")</f>
        <v/>
      </c>
      <c r="AQ93" s="116" t="str">
        <f>IFERROR(VLOOKUP($B93,[2]HM3H!$C$5:$M$517,6,0)," ")</f>
        <v xml:space="preserve"> </v>
      </c>
      <c r="AR93" s="116" t="str">
        <f>IFERROR(VLOOKUP($B93,[2]HM3H!$C$5:$M$517,7,0)," ")</f>
        <v xml:space="preserve"> </v>
      </c>
      <c r="AS93" s="116" t="str">
        <f>IFERROR(VLOOKUP($B93,[2]HM3H!$C$5:$M$517,8,0)," ")</f>
        <v xml:space="preserve"> </v>
      </c>
      <c r="AT93" s="116" t="str">
        <f>IFERROR(VLOOKUP($B93,[2]HM3H!$C$5:$M$517,9,0)," ")</f>
        <v xml:space="preserve"> </v>
      </c>
      <c r="AU93" s="116" t="str">
        <f>IFERROR(VLOOKUP($B93,[2]HM3H!$C$5:$M$517,10,0)," ")</f>
        <v xml:space="preserve"> </v>
      </c>
      <c r="AV93" s="116" t="str">
        <f>IFERROR(VLOOKUP($B93,[2]HM3H!$C$5:$M$517,11,0)," ")</f>
        <v xml:space="preserve"> </v>
      </c>
    </row>
    <row r="94" spans="1:48" s="47" customFormat="1" ht="38.1" customHeight="1">
      <c r="A94" s="55"/>
      <c r="B94" s="72"/>
      <c r="C94" s="56"/>
      <c r="D94" s="55"/>
      <c r="E94" s="55"/>
      <c r="F94" s="55"/>
      <c r="G94" s="74" t="s">
        <v>80</v>
      </c>
      <c r="H94" s="73" t="s">
        <v>95</v>
      </c>
      <c r="I94" s="59"/>
      <c r="J94" s="59"/>
      <c r="K94" s="59"/>
      <c r="L94" s="60"/>
      <c r="M94" s="61"/>
      <c r="N94" s="58">
        <f>+$P$33</f>
        <v>0.22889999999999999</v>
      </c>
      <c r="O94" s="58">
        <f>+N94*$O$42</f>
        <v>0.22889999999999999</v>
      </c>
      <c r="P94" s="58"/>
      <c r="Q94" s="58">
        <f>+O94-P94</f>
        <v>0.22889999999999999</v>
      </c>
      <c r="R94" s="58"/>
      <c r="S94" s="58"/>
      <c r="T94" s="58"/>
      <c r="U94" s="58"/>
      <c r="V94" s="62"/>
      <c r="W94" s="58"/>
      <c r="X94" s="63"/>
      <c r="Y94" s="60"/>
      <c r="Z94" s="61"/>
      <c r="AA94" s="58">
        <f>+$Q$33</f>
        <v>0.22889999999999999</v>
      </c>
      <c r="AB94" s="58">
        <f>+AA94*$AB$42</f>
        <v>0.22889999999999999</v>
      </c>
      <c r="AC94" s="58"/>
      <c r="AD94" s="58">
        <f>+AB94-AC94</f>
        <v>0.22889999999999999</v>
      </c>
      <c r="AE94" s="58"/>
      <c r="AF94" s="58"/>
      <c r="AG94" s="58"/>
      <c r="AH94" s="64"/>
      <c r="AI94" s="62"/>
      <c r="AJ94" s="58"/>
      <c r="AK94" s="65"/>
      <c r="AL94" s="66"/>
      <c r="AM94" s="66" t="s">
        <v>121</v>
      </c>
      <c r="AO94" s="47" t="str">
        <f>IFERROR(VLOOKUP(B94,#REF!,4,0),"")</f>
        <v/>
      </c>
      <c r="AQ94" s="116" t="str">
        <f>IFERROR(VLOOKUP($B94,[2]HM3H!$C$5:$M$517,6,0)," ")</f>
        <v xml:space="preserve"> </v>
      </c>
      <c r="AR94" s="116" t="str">
        <f>IFERROR(VLOOKUP($B94,[2]HM3H!$C$5:$M$517,7,0)," ")</f>
        <v xml:space="preserve"> </v>
      </c>
      <c r="AS94" s="116" t="str">
        <f>IFERROR(VLOOKUP($B94,[2]HM3H!$C$5:$M$517,8,0)," ")</f>
        <v xml:space="preserve"> </v>
      </c>
      <c r="AT94" s="116" t="str">
        <f>IFERROR(VLOOKUP($B94,[2]HM3H!$C$5:$M$517,9,0)," ")</f>
        <v xml:space="preserve"> </v>
      </c>
      <c r="AU94" s="116" t="str">
        <f>IFERROR(VLOOKUP($B94,[2]HM3H!$C$5:$M$517,10,0)," ")</f>
        <v xml:space="preserve"> </v>
      </c>
      <c r="AV94" s="116" t="str">
        <f>IFERROR(VLOOKUP($B94,[2]HM3H!$C$5:$M$517,11,0)," ")</f>
        <v xml:space="preserve"> </v>
      </c>
    </row>
    <row r="95" spans="1:48" s="47" customFormat="1" ht="38.1" customHeight="1">
      <c r="A95" s="55"/>
      <c r="B95" s="72"/>
      <c r="C95" s="57"/>
      <c r="D95" s="55"/>
      <c r="E95" s="55"/>
      <c r="F95" s="55"/>
      <c r="G95" s="74"/>
      <c r="H95" s="73"/>
      <c r="I95" s="59"/>
      <c r="J95" s="59"/>
      <c r="K95" s="59"/>
      <c r="L95" s="60"/>
      <c r="M95" s="61"/>
      <c r="N95" s="58"/>
      <c r="O95" s="58"/>
      <c r="P95" s="58"/>
      <c r="Q95" s="79">
        <f>SUM(Q90:Q94)</f>
        <v>3.8395299999999999</v>
      </c>
      <c r="R95" s="79">
        <f>SUM(R90:R94)</f>
        <v>0</v>
      </c>
      <c r="S95" s="79">
        <f>SUM(S90:S94)</f>
        <v>0</v>
      </c>
      <c r="T95" s="79">
        <f>SUM(T90:T94)</f>
        <v>0.64490999999999998</v>
      </c>
      <c r="U95" s="79">
        <f>SUM(U90:U94)</f>
        <v>1.0674680512097092</v>
      </c>
      <c r="V95" s="62"/>
      <c r="W95" s="58"/>
      <c r="X95" s="63"/>
      <c r="Y95" s="60"/>
      <c r="Z95" s="61"/>
      <c r="AA95" s="64"/>
      <c r="AB95" s="58"/>
      <c r="AC95" s="64"/>
      <c r="AD95" s="79">
        <f>SUM(AD90:AD94)</f>
        <v>3.86653</v>
      </c>
      <c r="AE95" s="79">
        <f>SUM(AE90:AE94)</f>
        <v>0</v>
      </c>
      <c r="AF95" s="79">
        <f>SUM(AF90:AF94)</f>
        <v>0</v>
      </c>
      <c r="AG95" s="79">
        <f>SUM(AG90:AG94)</f>
        <v>0.64490999999999998</v>
      </c>
      <c r="AH95" s="79">
        <f>SUM(AH90:AH94)</f>
        <v>1.0674680512097092</v>
      </c>
      <c r="AI95" s="62"/>
      <c r="AJ95" s="58"/>
      <c r="AK95" s="65"/>
      <c r="AL95" s="66"/>
      <c r="AM95" s="66" t="s">
        <v>121</v>
      </c>
      <c r="AO95" s="47" t="str">
        <f>IFERROR(VLOOKUP(B95,#REF!,4,0),"")</f>
        <v/>
      </c>
      <c r="AQ95" s="116" t="str">
        <f>IFERROR(VLOOKUP($B95,[2]HM3H!$C$5:$M$517,6,0)," ")</f>
        <v xml:space="preserve"> </v>
      </c>
      <c r="AR95" s="116" t="str">
        <f>IFERROR(VLOOKUP($B95,[2]HM3H!$C$5:$M$517,7,0)," ")</f>
        <v xml:space="preserve"> </v>
      </c>
      <c r="AS95" s="116" t="str">
        <f>IFERROR(VLOOKUP($B95,[2]HM3H!$C$5:$M$517,8,0)," ")</f>
        <v xml:space="preserve"> </v>
      </c>
      <c r="AT95" s="116" t="str">
        <f>IFERROR(VLOOKUP($B95,[2]HM3H!$C$5:$M$517,9,0)," ")</f>
        <v xml:space="preserve"> </v>
      </c>
      <c r="AU95" s="116" t="str">
        <f>IFERROR(VLOOKUP($B95,[2]HM3H!$C$5:$M$517,10,0)," ")</f>
        <v xml:space="preserve"> </v>
      </c>
      <c r="AV95" s="116" t="str">
        <f>IFERROR(VLOOKUP($B95,[2]HM3H!$C$5:$M$517,11,0)," ")</f>
        <v xml:space="preserve"> </v>
      </c>
    </row>
    <row r="96" spans="1:48" s="47" customFormat="1" ht="40.799999999999997">
      <c r="A96" s="55">
        <v>11</v>
      </c>
      <c r="B96" s="72" t="s">
        <v>113</v>
      </c>
      <c r="C96" s="56" t="s">
        <v>82</v>
      </c>
      <c r="D96" s="55"/>
      <c r="E96" s="55"/>
      <c r="F96" s="55" t="s">
        <v>89</v>
      </c>
      <c r="G96" s="74" t="s">
        <v>77</v>
      </c>
      <c r="H96" s="73" t="s">
        <v>78</v>
      </c>
      <c r="I96" s="59">
        <v>4.8000000000000001E-2</v>
      </c>
      <c r="J96" s="59">
        <f>I96-K96</f>
        <v>1.6E-2</v>
      </c>
      <c r="K96" s="59">
        <v>3.2000000000000001E-2</v>
      </c>
      <c r="L96" s="60">
        <v>59.35</v>
      </c>
      <c r="M96" s="61">
        <v>26.62</v>
      </c>
      <c r="N96" s="58">
        <f>+L96*I96</f>
        <v>2.8488000000000002</v>
      </c>
      <c r="O96" s="58">
        <f>+N96*$O$42</f>
        <v>2.8488000000000002</v>
      </c>
      <c r="P96" s="58">
        <f>+M96*J96</f>
        <v>0.42592000000000002</v>
      </c>
      <c r="Q96" s="58">
        <f>+O96-P96</f>
        <v>2.4228800000000001</v>
      </c>
      <c r="R96" s="58"/>
      <c r="S96" s="58"/>
      <c r="T96" s="58">
        <f>$K96*$C$38</f>
        <v>0.49728</v>
      </c>
      <c r="U96" s="82">
        <f>+V96-SUM(Q101:T101)</f>
        <v>1.0496872304597087</v>
      </c>
      <c r="V96" s="62">
        <v>5.491967230459708</v>
      </c>
      <c r="W96" s="58">
        <f>+V96</f>
        <v>5.491967230459708</v>
      </c>
      <c r="X96" s="63"/>
      <c r="Y96" s="60">
        <f>+$I$33</f>
        <v>59.35</v>
      </c>
      <c r="Z96" s="61">
        <f>+$H$34</f>
        <v>26.62</v>
      </c>
      <c r="AA96" s="64">
        <f>+Y96*I96</f>
        <v>2.8488000000000002</v>
      </c>
      <c r="AB96" s="58">
        <f>+AA96*$AB$42</f>
        <v>2.8488000000000002</v>
      </c>
      <c r="AC96" s="64">
        <f>+Z96*J96</f>
        <v>0.42592000000000002</v>
      </c>
      <c r="AD96" s="64">
        <f>+AB96-AC96</f>
        <v>2.4228800000000001</v>
      </c>
      <c r="AE96" s="64"/>
      <c r="AF96" s="64"/>
      <c r="AG96" s="58">
        <f>$K96*$H$38</f>
        <v>0.49728</v>
      </c>
      <c r="AH96" s="83">
        <f>U96*$AC$38</f>
        <v>1.0496872304597087</v>
      </c>
      <c r="AI96" s="62">
        <f>SUM(AD101:AH101)</f>
        <v>5.5189672304597082</v>
      </c>
      <c r="AJ96" s="58">
        <f>+AI96</f>
        <v>5.5189672304597082</v>
      </c>
      <c r="AK96" s="65"/>
      <c r="AL96" s="66">
        <f>AI96-V96</f>
        <v>2.7000000000000135E-2</v>
      </c>
      <c r="AM96" s="66">
        <v>0.27582281101221279</v>
      </c>
      <c r="AO96" s="47" t="str">
        <f>IFERROR(VLOOKUP(B96,#REF!,4,0),"")</f>
        <v/>
      </c>
      <c r="AQ96" s="116">
        <f>IFERROR(VLOOKUP($B96,[2]HM3H!$C$5:$M$517,6,0)," ")</f>
        <v>0</v>
      </c>
      <c r="AR96" s="116">
        <f>IFERROR(VLOOKUP($B96,[2]HM3H!$C$5:$M$517,7,0)," ")</f>
        <v>0</v>
      </c>
      <c r="AS96" s="116">
        <v>1</v>
      </c>
      <c r="AT96" s="116">
        <f>IFERROR(VLOOKUP($B96,[2]HM3H!$C$5:$M$517,9,0)," ")</f>
        <v>1</v>
      </c>
      <c r="AU96" s="116">
        <f>IFERROR(VLOOKUP($B96,[2]HM3H!$C$5:$M$517,10,0)," ")</f>
        <v>1</v>
      </c>
      <c r="AV96" s="116">
        <f>IFERROR(VLOOKUP($B96,[2]HM3H!$C$5:$M$517,11,0)," ")</f>
        <v>1</v>
      </c>
    </row>
    <row r="97" spans="1:48" s="47" customFormat="1" ht="30">
      <c r="A97" s="55"/>
      <c r="B97" s="72"/>
      <c r="C97" s="56"/>
      <c r="D97" s="55"/>
      <c r="E97" s="55"/>
      <c r="F97" s="55" t="s">
        <v>89</v>
      </c>
      <c r="G97" s="74" t="s">
        <v>79</v>
      </c>
      <c r="H97" s="73" t="s">
        <v>25</v>
      </c>
      <c r="I97" s="59">
        <v>8.9999999999999993E-3</v>
      </c>
      <c r="J97" s="59">
        <f>I97-K97</f>
        <v>4.9999999999999871E-4</v>
      </c>
      <c r="K97" s="59">
        <v>8.5000000000000006E-3</v>
      </c>
      <c r="L97" s="60">
        <v>72.5</v>
      </c>
      <c r="M97" s="61">
        <v>24.87</v>
      </c>
      <c r="N97" s="58">
        <f>+L97*I97</f>
        <v>0.65249999999999997</v>
      </c>
      <c r="O97" s="58">
        <f>+N97*$O$42</f>
        <v>0.65249999999999997</v>
      </c>
      <c r="P97" s="58">
        <f>+M97*J97</f>
        <v>1.2434999999999969E-2</v>
      </c>
      <c r="Q97" s="58">
        <f>+O97-P97</f>
        <v>0.640065</v>
      </c>
      <c r="R97" s="58"/>
      <c r="S97" s="58"/>
      <c r="T97" s="58">
        <f>$K97*$C$38</f>
        <v>0.13209000000000001</v>
      </c>
      <c r="U97" s="58"/>
      <c r="V97" s="62"/>
      <c r="W97" s="58"/>
      <c r="X97" s="63"/>
      <c r="Y97" s="60">
        <f>+$H$37</f>
        <v>72.5</v>
      </c>
      <c r="Z97" s="61">
        <f>+$H$35</f>
        <v>24.87</v>
      </c>
      <c r="AA97" s="64">
        <f>+Y97*I97</f>
        <v>0.65249999999999997</v>
      </c>
      <c r="AB97" s="58">
        <f>+AA97*$AB$42</f>
        <v>0.65249999999999997</v>
      </c>
      <c r="AC97" s="64">
        <f>+Z97*J97</f>
        <v>1.2434999999999969E-2</v>
      </c>
      <c r="AD97" s="64">
        <f>+AB97-AC97</f>
        <v>0.640065</v>
      </c>
      <c r="AE97" s="64"/>
      <c r="AF97" s="64"/>
      <c r="AG97" s="58">
        <f>$K97*$H$38</f>
        <v>0.13209000000000001</v>
      </c>
      <c r="AH97" s="64"/>
      <c r="AI97" s="62"/>
      <c r="AJ97" s="58"/>
      <c r="AK97" s="65"/>
      <c r="AL97" s="66">
        <f>+AJ97-W97</f>
        <v>0</v>
      </c>
      <c r="AM97" s="66" t="s">
        <v>121</v>
      </c>
      <c r="AO97" s="47" t="str">
        <f>IFERROR(VLOOKUP(B97,#REF!,4,0),"")</f>
        <v/>
      </c>
      <c r="AQ97" s="116" t="str">
        <f>IFERROR(VLOOKUP($B97,[2]HM3H!$C$5:$M$517,6,0)," ")</f>
        <v xml:space="preserve"> </v>
      </c>
      <c r="AR97" s="116" t="str">
        <f>IFERROR(VLOOKUP($B97,[2]HM3H!$C$5:$M$517,7,0)," ")</f>
        <v xml:space="preserve"> </v>
      </c>
      <c r="AS97" s="116" t="str">
        <f>IFERROR(VLOOKUP($B97,[2]HM3H!$C$5:$M$517,8,0)," ")</f>
        <v xml:space="preserve"> </v>
      </c>
      <c r="AT97" s="116" t="str">
        <f>IFERROR(VLOOKUP($B97,[2]HM3H!$C$5:$M$517,9,0)," ")</f>
        <v xml:space="preserve"> </v>
      </c>
      <c r="AU97" s="116" t="str">
        <f>IFERROR(VLOOKUP($B97,[2]HM3H!$C$5:$M$517,10,0)," ")</f>
        <v xml:space="preserve"> </v>
      </c>
      <c r="AV97" s="116" t="str">
        <f>IFERROR(VLOOKUP($B97,[2]HM3H!$C$5:$M$517,11,0)," ")</f>
        <v xml:space="preserve"> </v>
      </c>
    </row>
    <row r="98" spans="1:48" s="47" customFormat="1" ht="38.1" customHeight="1">
      <c r="A98" s="55"/>
      <c r="B98" s="72"/>
      <c r="C98" s="56"/>
      <c r="D98" s="55"/>
      <c r="E98" s="55"/>
      <c r="F98" s="56" t="s">
        <v>92</v>
      </c>
      <c r="G98" s="74" t="s">
        <v>96</v>
      </c>
      <c r="H98" s="73" t="s">
        <v>97</v>
      </c>
      <c r="I98" s="59">
        <v>2.5000000000000001E-3</v>
      </c>
      <c r="J98" s="59">
        <f>I98-K98</f>
        <v>1E-3</v>
      </c>
      <c r="K98" s="59">
        <v>1.5E-3</v>
      </c>
      <c r="L98" s="60">
        <v>60.35</v>
      </c>
      <c r="M98" s="61">
        <v>26.62</v>
      </c>
      <c r="N98" s="58">
        <f>+L98*I98</f>
        <v>0.15087500000000001</v>
      </c>
      <c r="O98" s="58">
        <f>+N98*$O$42</f>
        <v>0.15087500000000001</v>
      </c>
      <c r="P98" s="58">
        <f>+M98*J98</f>
        <v>2.6620000000000001E-2</v>
      </c>
      <c r="Q98" s="58">
        <f>+O98-P98</f>
        <v>0.124255</v>
      </c>
      <c r="R98" s="58"/>
      <c r="S98" s="58"/>
      <c r="T98" s="58"/>
      <c r="U98" s="58"/>
      <c r="V98" s="62"/>
      <c r="W98" s="58"/>
      <c r="X98" s="63"/>
      <c r="Y98" s="60">
        <f>+$H$33</f>
        <v>60.35</v>
      </c>
      <c r="Z98" s="61">
        <f>+$H$34</f>
        <v>26.62</v>
      </c>
      <c r="AA98" s="64">
        <f>+Y98*I98</f>
        <v>0.15087500000000001</v>
      </c>
      <c r="AB98" s="58">
        <f>+AA98*$AB$42</f>
        <v>0.15087500000000001</v>
      </c>
      <c r="AC98" s="64">
        <f>+Z98*J98</f>
        <v>2.6620000000000001E-2</v>
      </c>
      <c r="AD98" s="64">
        <f>+AB98-AC98</f>
        <v>0.124255</v>
      </c>
      <c r="AE98" s="64"/>
      <c r="AF98" s="64"/>
      <c r="AG98" s="58"/>
      <c r="AH98" s="64"/>
      <c r="AI98" s="62"/>
      <c r="AJ98" s="58"/>
      <c r="AK98" s="65"/>
      <c r="AL98" s="66"/>
      <c r="AM98" s="66" t="s">
        <v>121</v>
      </c>
      <c r="AO98" s="47" t="str">
        <f>IFERROR(VLOOKUP(B98,#REF!,4,0),"")</f>
        <v/>
      </c>
      <c r="AQ98" s="116" t="str">
        <f>IFERROR(VLOOKUP($B98,[2]HM3H!$C$5:$M$517,6,0)," ")</f>
        <v xml:space="preserve"> </v>
      </c>
      <c r="AR98" s="116" t="str">
        <f>IFERROR(VLOOKUP($B98,[2]HM3H!$C$5:$M$517,7,0)," ")</f>
        <v xml:space="preserve"> </v>
      </c>
      <c r="AS98" s="116" t="str">
        <f>IFERROR(VLOOKUP($B98,[2]HM3H!$C$5:$M$517,8,0)," ")</f>
        <v xml:space="preserve"> </v>
      </c>
      <c r="AT98" s="116" t="str">
        <f>IFERROR(VLOOKUP($B98,[2]HM3H!$C$5:$M$517,9,0)," ")</f>
        <v xml:space="preserve"> </v>
      </c>
      <c r="AU98" s="116" t="str">
        <f>IFERROR(VLOOKUP($B98,[2]HM3H!$C$5:$M$517,10,0)," ")</f>
        <v xml:space="preserve"> </v>
      </c>
      <c r="AV98" s="116" t="str">
        <f>IFERROR(VLOOKUP($B98,[2]HM3H!$C$5:$M$517,11,0)," ")</f>
        <v xml:space="preserve"> </v>
      </c>
    </row>
    <row r="99" spans="1:48" s="47" customFormat="1" ht="38.1" customHeight="1">
      <c r="A99" s="55"/>
      <c r="B99" s="72"/>
      <c r="C99" s="56"/>
      <c r="D99" s="55"/>
      <c r="E99" s="55"/>
      <c r="F99" s="74" t="s">
        <v>93</v>
      </c>
      <c r="G99" s="74" t="s">
        <v>94</v>
      </c>
      <c r="H99" s="73" t="s">
        <v>95</v>
      </c>
      <c r="I99" s="59"/>
      <c r="J99" s="59"/>
      <c r="K99" s="59"/>
      <c r="L99" s="60"/>
      <c r="M99" s="61"/>
      <c r="N99" s="58">
        <f>+$P$38</f>
        <v>0.39681</v>
      </c>
      <c r="O99" s="58">
        <f>+N99*$O$42</f>
        <v>0.39681</v>
      </c>
      <c r="P99" s="58"/>
      <c r="Q99" s="58">
        <f>+O99-P99</f>
        <v>0.39681</v>
      </c>
      <c r="R99" s="58"/>
      <c r="S99" s="58"/>
      <c r="T99" s="58"/>
      <c r="U99" s="58"/>
      <c r="V99" s="62"/>
      <c r="W99" s="58"/>
      <c r="X99" s="63"/>
      <c r="Y99" s="60"/>
      <c r="Z99" s="61"/>
      <c r="AA99" s="58">
        <f>+$Q$38</f>
        <v>0.42381000000000002</v>
      </c>
      <c r="AB99" s="58">
        <f>+AA99*$AB$42</f>
        <v>0.42381000000000002</v>
      </c>
      <c r="AC99" s="58"/>
      <c r="AD99" s="58">
        <f>+AB99-AC99</f>
        <v>0.42381000000000002</v>
      </c>
      <c r="AE99" s="64"/>
      <c r="AF99" s="64"/>
      <c r="AG99" s="58"/>
      <c r="AH99" s="64"/>
      <c r="AI99" s="62"/>
      <c r="AJ99" s="58"/>
      <c r="AK99" s="65"/>
      <c r="AL99" s="66"/>
      <c r="AM99" s="66" t="s">
        <v>121</v>
      </c>
      <c r="AO99" s="47" t="str">
        <f>IFERROR(VLOOKUP(B99,#REF!,4,0),"")</f>
        <v/>
      </c>
      <c r="AQ99" s="116" t="str">
        <f>IFERROR(VLOOKUP($B99,[2]HM3H!$C$5:$M$517,6,0)," ")</f>
        <v xml:space="preserve"> </v>
      </c>
      <c r="AR99" s="116" t="str">
        <f>IFERROR(VLOOKUP($B99,[2]HM3H!$C$5:$M$517,7,0)," ")</f>
        <v xml:space="preserve"> </v>
      </c>
      <c r="AS99" s="116" t="str">
        <f>IFERROR(VLOOKUP($B99,[2]HM3H!$C$5:$M$517,8,0)," ")</f>
        <v xml:space="preserve"> </v>
      </c>
      <c r="AT99" s="116" t="str">
        <f>IFERROR(VLOOKUP($B99,[2]HM3H!$C$5:$M$517,9,0)," ")</f>
        <v xml:space="preserve"> </v>
      </c>
      <c r="AU99" s="116" t="str">
        <f>IFERROR(VLOOKUP($B99,[2]HM3H!$C$5:$M$517,10,0)," ")</f>
        <v xml:space="preserve"> </v>
      </c>
      <c r="AV99" s="116" t="str">
        <f>IFERROR(VLOOKUP($B99,[2]HM3H!$C$5:$M$517,11,0)," ")</f>
        <v xml:space="preserve"> </v>
      </c>
    </row>
    <row r="100" spans="1:48" s="47" customFormat="1" ht="38.1" customHeight="1">
      <c r="A100" s="55"/>
      <c r="B100" s="72"/>
      <c r="C100" s="56"/>
      <c r="D100" s="55"/>
      <c r="E100" s="55"/>
      <c r="F100" s="55"/>
      <c r="G100" s="74" t="s">
        <v>80</v>
      </c>
      <c r="H100" s="73" t="s">
        <v>95</v>
      </c>
      <c r="I100" s="59"/>
      <c r="J100" s="59"/>
      <c r="K100" s="59"/>
      <c r="L100" s="60"/>
      <c r="M100" s="61"/>
      <c r="N100" s="58">
        <f>+$P$33</f>
        <v>0.22889999999999999</v>
      </c>
      <c r="O100" s="58">
        <f>+N100*$O$42</f>
        <v>0.22889999999999999</v>
      </c>
      <c r="P100" s="58"/>
      <c r="Q100" s="58">
        <f>+O100-P100</f>
        <v>0.22889999999999999</v>
      </c>
      <c r="R100" s="58"/>
      <c r="S100" s="58"/>
      <c r="T100" s="58"/>
      <c r="U100" s="58"/>
      <c r="V100" s="62"/>
      <c r="W100" s="58"/>
      <c r="X100" s="63"/>
      <c r="Y100" s="60"/>
      <c r="Z100" s="61"/>
      <c r="AA100" s="58">
        <f>+$Q$33</f>
        <v>0.22889999999999999</v>
      </c>
      <c r="AB100" s="58">
        <f>+AA100*$AB$42</f>
        <v>0.22889999999999999</v>
      </c>
      <c r="AC100" s="58"/>
      <c r="AD100" s="58">
        <f>+AB100-AC100</f>
        <v>0.22889999999999999</v>
      </c>
      <c r="AE100" s="58"/>
      <c r="AF100" s="58"/>
      <c r="AG100" s="58"/>
      <c r="AH100" s="64"/>
      <c r="AI100" s="62"/>
      <c r="AJ100" s="58"/>
      <c r="AK100" s="65"/>
      <c r="AL100" s="66"/>
      <c r="AM100" s="66" t="s">
        <v>121</v>
      </c>
      <c r="AO100" s="47" t="str">
        <f>IFERROR(VLOOKUP(B100,#REF!,4,0),"")</f>
        <v/>
      </c>
      <c r="AQ100" s="116" t="str">
        <f>IFERROR(VLOOKUP($B100,[2]HM3H!$C$5:$M$517,6,0)," ")</f>
        <v xml:space="preserve"> </v>
      </c>
      <c r="AR100" s="116" t="str">
        <f>IFERROR(VLOOKUP($B100,[2]HM3H!$C$5:$M$517,7,0)," ")</f>
        <v xml:space="preserve"> </v>
      </c>
      <c r="AS100" s="116" t="str">
        <f>IFERROR(VLOOKUP($B100,[2]HM3H!$C$5:$M$517,8,0)," ")</f>
        <v xml:space="preserve"> </v>
      </c>
      <c r="AT100" s="116" t="str">
        <f>IFERROR(VLOOKUP($B100,[2]HM3H!$C$5:$M$517,9,0)," ")</f>
        <v xml:space="preserve"> </v>
      </c>
      <c r="AU100" s="116" t="str">
        <f>IFERROR(VLOOKUP($B100,[2]HM3H!$C$5:$M$517,10,0)," ")</f>
        <v xml:space="preserve"> </v>
      </c>
      <c r="AV100" s="116" t="str">
        <f>IFERROR(VLOOKUP($B100,[2]HM3H!$C$5:$M$517,11,0)," ")</f>
        <v xml:space="preserve"> </v>
      </c>
    </row>
    <row r="101" spans="1:48" s="47" customFormat="1" ht="38.1" customHeight="1">
      <c r="A101" s="55"/>
      <c r="B101" s="56"/>
      <c r="C101" s="57"/>
      <c r="D101" s="55"/>
      <c r="E101" s="55"/>
      <c r="F101" s="55"/>
      <c r="G101" s="74"/>
      <c r="H101" s="73"/>
      <c r="I101" s="59"/>
      <c r="J101" s="59"/>
      <c r="K101" s="59"/>
      <c r="L101" s="60"/>
      <c r="M101" s="61"/>
      <c r="N101" s="58"/>
      <c r="O101" s="58"/>
      <c r="P101" s="58"/>
      <c r="Q101" s="79">
        <f>SUM(Q96:Q100)</f>
        <v>3.8129099999999996</v>
      </c>
      <c r="R101" s="79">
        <f>SUM(R96:R100)</f>
        <v>0</v>
      </c>
      <c r="S101" s="79">
        <f>SUM(S96:S100)</f>
        <v>0</v>
      </c>
      <c r="T101" s="79">
        <f>SUM(T96:T100)</f>
        <v>0.62936999999999999</v>
      </c>
      <c r="U101" s="79">
        <f>SUM(U96:U100)</f>
        <v>1.0496872304597087</v>
      </c>
      <c r="V101" s="62"/>
      <c r="W101" s="58"/>
      <c r="X101" s="63"/>
      <c r="Y101" s="60"/>
      <c r="Z101" s="61"/>
      <c r="AA101" s="64"/>
      <c r="AB101" s="58"/>
      <c r="AC101" s="64"/>
      <c r="AD101" s="79">
        <f>SUM(AD96:AD100)</f>
        <v>3.8399099999999997</v>
      </c>
      <c r="AE101" s="79">
        <f>SUM(AE96:AE100)</f>
        <v>0</v>
      </c>
      <c r="AF101" s="79">
        <f>SUM(AF96:AF100)</f>
        <v>0</v>
      </c>
      <c r="AG101" s="79">
        <f>SUM(AG96:AG100)</f>
        <v>0.62936999999999999</v>
      </c>
      <c r="AH101" s="79">
        <f>SUM(AH96:AH100)</f>
        <v>1.0496872304597087</v>
      </c>
      <c r="AI101" s="62"/>
      <c r="AJ101" s="58"/>
      <c r="AK101" s="65"/>
      <c r="AL101" s="66"/>
      <c r="AM101" s="66" t="s">
        <v>121</v>
      </c>
      <c r="AO101" s="47" t="str">
        <f>IFERROR(VLOOKUP(B101,#REF!,4,0),"")</f>
        <v/>
      </c>
      <c r="AQ101" s="116" t="str">
        <f>IFERROR(VLOOKUP($B101,[2]HM3H!$C$5:$M$517,6,0)," ")</f>
        <v xml:space="preserve"> </v>
      </c>
      <c r="AR101" s="116" t="str">
        <f>IFERROR(VLOOKUP($B101,[2]HM3H!$C$5:$M$517,7,0)," ")</f>
        <v xml:space="preserve"> </v>
      </c>
      <c r="AS101" s="116" t="str">
        <f>IFERROR(VLOOKUP($B101,[2]HM3H!$C$5:$M$517,8,0)," ")</f>
        <v xml:space="preserve"> </v>
      </c>
      <c r="AT101" s="116" t="str">
        <f>IFERROR(VLOOKUP($B101,[2]HM3H!$C$5:$M$517,9,0)," ")</f>
        <v xml:space="preserve"> </v>
      </c>
      <c r="AU101" s="116" t="str">
        <f>IFERROR(VLOOKUP($B101,[2]HM3H!$C$5:$M$517,10,0)," ")</f>
        <v xml:space="preserve"> </v>
      </c>
      <c r="AV101" s="116" t="str">
        <f>IFERROR(VLOOKUP($B101,[2]HM3H!$C$5:$M$517,11,0)," ")</f>
        <v xml:space="preserve"> </v>
      </c>
    </row>
    <row r="102" spans="1:48" s="47" customFormat="1" ht="38.1" customHeight="1">
      <c r="A102" s="55">
        <v>12</v>
      </c>
      <c r="B102" s="72" t="s">
        <v>127</v>
      </c>
      <c r="C102" s="56" t="s">
        <v>128</v>
      </c>
      <c r="D102" s="55"/>
      <c r="E102" s="55"/>
      <c r="F102" s="55"/>
      <c r="G102" s="74" t="s">
        <v>129</v>
      </c>
      <c r="H102" s="73" t="s">
        <v>97</v>
      </c>
      <c r="I102" s="59">
        <v>6.4226586538461538E-3</v>
      </c>
      <c r="J102" s="59">
        <f>I102-K102</f>
        <v>1.9626586538461534E-3</v>
      </c>
      <c r="K102" s="59">
        <v>4.4600000000000004E-3</v>
      </c>
      <c r="L102" s="60">
        <v>60.35</v>
      </c>
      <c r="M102" s="61">
        <v>26.62</v>
      </c>
      <c r="N102" s="58">
        <f>+L102*I102</f>
        <v>0.38760744975961536</v>
      </c>
      <c r="O102" s="58">
        <f>+N102*$O$42</f>
        <v>0.38760744975961536</v>
      </c>
      <c r="P102" s="58">
        <f>+M102*J102</f>
        <v>5.2245973365384606E-2</v>
      </c>
      <c r="Q102" s="58">
        <f>+O102-P102</f>
        <v>0.33536147639423075</v>
      </c>
      <c r="R102" s="58"/>
      <c r="S102" s="58"/>
      <c r="T102" s="58"/>
      <c r="U102" s="82">
        <f>+V102-SUM(Q106:T106)</f>
        <v>6.7046250408127044</v>
      </c>
      <c r="V102" s="62">
        <v>13.895657495152971</v>
      </c>
      <c r="W102" s="58">
        <f>+V102</f>
        <v>13.895657495152971</v>
      </c>
      <c r="X102" s="63"/>
      <c r="Y102" s="60">
        <f>+$H$33</f>
        <v>60.35</v>
      </c>
      <c r="Z102" s="61">
        <f>+$H$34</f>
        <v>26.62</v>
      </c>
      <c r="AA102" s="64">
        <f>+Y102*I102</f>
        <v>0.38760744975961536</v>
      </c>
      <c r="AB102" s="58">
        <f>+AA102*$AB$42</f>
        <v>0.38760744975961536</v>
      </c>
      <c r="AC102" s="64">
        <f>+Z102*J102</f>
        <v>5.2245973365384606E-2</v>
      </c>
      <c r="AD102" s="64">
        <f>+AB102-AC102</f>
        <v>0.33536147639423075</v>
      </c>
      <c r="AE102" s="64"/>
      <c r="AF102" s="64"/>
      <c r="AG102" s="58"/>
      <c r="AH102" s="83">
        <f>U102*$AC$38</f>
        <v>6.7046250408127044</v>
      </c>
      <c r="AI102" s="62">
        <f>SUM(AD106:AH106)</f>
        <v>13.895657495152971</v>
      </c>
      <c r="AJ102" s="58">
        <f>+AI102</f>
        <v>13.895657495152971</v>
      </c>
      <c r="AK102" s="65"/>
      <c r="AL102" s="66">
        <f>AI102-V102</f>
        <v>0</v>
      </c>
      <c r="AM102" s="66">
        <v>0.37237237237237236</v>
      </c>
      <c r="AO102" s="47" t="str">
        <f>IFERROR(VLOOKUP(B102,#REF!,4,0),"")</f>
        <v/>
      </c>
      <c r="AQ102" s="116" t="str">
        <f>IFERROR(VLOOKUP($B102,[2]HM3H!$C$5:$M$517,6,0)," ")</f>
        <v xml:space="preserve"> </v>
      </c>
      <c r="AR102" s="116" t="str">
        <f>IFERROR(VLOOKUP($B102,[2]HM3H!$C$5:$M$517,7,0)," ")</f>
        <v xml:space="preserve"> </v>
      </c>
      <c r="AS102" s="116">
        <v>0</v>
      </c>
      <c r="AT102" s="116" t="str">
        <f>IFERROR(VLOOKUP($B102,[2]HM3H!$C$5:$M$517,9,0)," ")</f>
        <v xml:space="preserve"> </v>
      </c>
      <c r="AU102" s="116" t="str">
        <f>IFERROR(VLOOKUP($B102,[2]HM3H!$C$5:$M$517,10,0)," ")</f>
        <v xml:space="preserve"> </v>
      </c>
      <c r="AV102" s="116" t="str">
        <f>IFERROR(VLOOKUP($B102,[2]HM3H!$C$5:$M$517,11,0)," ")</f>
        <v xml:space="preserve"> </v>
      </c>
    </row>
    <row r="103" spans="1:48" s="47" customFormat="1" ht="38.1" customHeight="1">
      <c r="A103" s="55"/>
      <c r="B103" s="72"/>
      <c r="C103" s="56"/>
      <c r="D103" s="55"/>
      <c r="E103" s="55"/>
      <c r="F103" s="55" t="s">
        <v>131</v>
      </c>
      <c r="G103" s="74" t="s">
        <v>130</v>
      </c>
      <c r="H103" s="73" t="s">
        <v>132</v>
      </c>
      <c r="I103" s="59">
        <v>8.9883222660826489E-2</v>
      </c>
      <c r="J103" s="59">
        <f>I103-K103</f>
        <v>3.4000000000000002E-3</v>
      </c>
      <c r="K103" s="59">
        <v>8.6483222660826489E-2</v>
      </c>
      <c r="L103" s="60">
        <v>60.590624999999996</v>
      </c>
      <c r="M103" s="61">
        <v>24.87</v>
      </c>
      <c r="N103" s="58">
        <f>+L103*I103</f>
        <v>5.4460806380336395</v>
      </c>
      <c r="O103" s="58">
        <f>+N103*$O$42</f>
        <v>5.4460806380336395</v>
      </c>
      <c r="P103" s="58">
        <f>+M103*J103</f>
        <v>8.4558000000000008E-2</v>
      </c>
      <c r="Q103" s="58">
        <f>+O103-P103</f>
        <v>5.3615226380336392</v>
      </c>
      <c r="R103" s="58"/>
      <c r="S103" s="58"/>
      <c r="T103" s="58"/>
      <c r="U103" s="58"/>
      <c r="V103" s="62"/>
      <c r="W103" s="58"/>
      <c r="X103" s="63"/>
      <c r="Y103" s="60">
        <f>L103+$K$37</f>
        <v>60.590624999999996</v>
      </c>
      <c r="Z103" s="61">
        <f>+$H$35</f>
        <v>24.87</v>
      </c>
      <c r="AA103" s="64">
        <f>+Y103*I103</f>
        <v>5.4460806380336395</v>
      </c>
      <c r="AB103" s="58">
        <f>+AA103*$AB$42</f>
        <v>5.4460806380336395</v>
      </c>
      <c r="AC103" s="64">
        <f>+Z103*J103</f>
        <v>8.4558000000000008E-2</v>
      </c>
      <c r="AD103" s="64">
        <f>+AB103-AC103</f>
        <v>5.3615226380336392</v>
      </c>
      <c r="AE103" s="64"/>
      <c r="AF103" s="64"/>
      <c r="AG103" s="58"/>
      <c r="AH103" s="64"/>
      <c r="AI103" s="62"/>
      <c r="AJ103" s="58"/>
      <c r="AK103" s="65"/>
      <c r="AL103" s="66"/>
      <c r="AM103" s="66" t="s">
        <v>121</v>
      </c>
      <c r="AO103" s="47" t="str">
        <f>IFERROR(VLOOKUP(B103,#REF!,4,0),"")</f>
        <v/>
      </c>
      <c r="AQ103" s="116" t="str">
        <f>IFERROR(VLOOKUP($B103,[2]HM3H!$C$5:$M$517,6,0)," ")</f>
        <v xml:space="preserve"> </v>
      </c>
      <c r="AR103" s="116" t="str">
        <f>IFERROR(VLOOKUP($B103,[2]HM3H!$C$5:$M$517,7,0)," ")</f>
        <v xml:space="preserve"> </v>
      </c>
      <c r="AS103" s="116" t="str">
        <f>IFERROR(VLOOKUP($B103,[2]HM3H!$C$5:$M$517,8,0)," ")</f>
        <v xml:space="preserve"> </v>
      </c>
      <c r="AT103" s="116" t="str">
        <f>IFERROR(VLOOKUP($B103,[2]HM3H!$C$5:$M$517,9,0)," ")</f>
        <v xml:space="preserve"> </v>
      </c>
      <c r="AU103" s="116" t="str">
        <f>IFERROR(VLOOKUP($B103,[2]HM3H!$C$5:$M$517,10,0)," ")</f>
        <v xml:space="preserve"> </v>
      </c>
      <c r="AV103" s="116" t="str">
        <f>IFERROR(VLOOKUP($B103,[2]HM3H!$C$5:$M$517,11,0)," ")</f>
        <v xml:space="preserve"> </v>
      </c>
    </row>
    <row r="104" spans="1:48" s="47" customFormat="1" ht="38.1" customHeight="1">
      <c r="A104" s="55"/>
      <c r="B104" s="72"/>
      <c r="C104" s="56"/>
      <c r="D104" s="55"/>
      <c r="E104" s="55"/>
      <c r="F104" s="55"/>
      <c r="G104" s="74" t="s">
        <v>133</v>
      </c>
      <c r="H104" s="73">
        <v>1</v>
      </c>
      <c r="I104" s="59"/>
      <c r="J104" s="59"/>
      <c r="K104" s="59"/>
      <c r="L104" s="60"/>
      <c r="M104" s="61"/>
      <c r="N104" s="58"/>
      <c r="O104" s="58"/>
      <c r="P104" s="58"/>
      <c r="Q104" s="58"/>
      <c r="R104" s="58">
        <f>H104*$C$42</f>
        <v>0.13</v>
      </c>
      <c r="S104" s="58"/>
      <c r="T104" s="58"/>
      <c r="U104" s="58"/>
      <c r="V104" s="62"/>
      <c r="W104" s="58"/>
      <c r="X104" s="63"/>
      <c r="Y104" s="60"/>
      <c r="Z104" s="61"/>
      <c r="AA104" s="64"/>
      <c r="AB104" s="58"/>
      <c r="AC104" s="64"/>
      <c r="AD104" s="64"/>
      <c r="AE104" s="64">
        <f>H104*$H$42</f>
        <v>0.13</v>
      </c>
      <c r="AF104" s="64"/>
      <c r="AG104" s="58"/>
      <c r="AH104" s="64"/>
      <c r="AI104" s="62"/>
      <c r="AJ104" s="58"/>
      <c r="AK104" s="65"/>
      <c r="AL104" s="66"/>
      <c r="AM104" s="66"/>
      <c r="AQ104" s="116"/>
      <c r="AR104" s="116"/>
      <c r="AS104" s="116"/>
      <c r="AT104" s="116"/>
      <c r="AU104" s="116"/>
      <c r="AV104" s="116"/>
    </row>
    <row r="105" spans="1:48" s="47" customFormat="1" ht="38.1" customHeight="1">
      <c r="A105" s="55"/>
      <c r="B105" s="72"/>
      <c r="C105" s="56"/>
      <c r="D105" s="55"/>
      <c r="E105" s="55"/>
      <c r="F105" s="55"/>
      <c r="G105" s="74" t="s">
        <v>87</v>
      </c>
      <c r="H105" s="146">
        <v>9.0943222660826495E-2</v>
      </c>
      <c r="I105" s="59"/>
      <c r="J105" s="59"/>
      <c r="K105" s="59"/>
      <c r="L105" s="60"/>
      <c r="M105" s="61"/>
      <c r="N105" s="58"/>
      <c r="O105" s="58">
        <f>+N105*$O$42</f>
        <v>0</v>
      </c>
      <c r="P105" s="58"/>
      <c r="Q105" s="58">
        <f>+O105-P105</f>
        <v>0</v>
      </c>
      <c r="R105" s="58"/>
      <c r="S105" s="58"/>
      <c r="T105" s="58">
        <f>H105*15</f>
        <v>1.3641483399123975</v>
      </c>
      <c r="U105" s="58"/>
      <c r="V105" s="62"/>
      <c r="W105" s="58"/>
      <c r="X105" s="63"/>
      <c r="Y105" s="60"/>
      <c r="Z105" s="61"/>
      <c r="AA105" s="58"/>
      <c r="AB105" s="58">
        <f>+AA105*$AB$42</f>
        <v>0</v>
      </c>
      <c r="AC105" s="58"/>
      <c r="AD105" s="58">
        <f>+AB105-AC105</f>
        <v>0</v>
      </c>
      <c r="AE105" s="58"/>
      <c r="AF105" s="58"/>
      <c r="AG105" s="58">
        <f>H105*15</f>
        <v>1.3641483399123975</v>
      </c>
      <c r="AH105" s="64"/>
      <c r="AI105" s="62"/>
      <c r="AJ105" s="58"/>
      <c r="AK105" s="65"/>
      <c r="AL105" s="66"/>
      <c r="AM105" s="66" t="s">
        <v>121</v>
      </c>
      <c r="AO105" s="47" t="str">
        <f>IFERROR(VLOOKUP(B105,#REF!,4,0),"")</f>
        <v/>
      </c>
      <c r="AQ105" s="116" t="str">
        <f>IFERROR(VLOOKUP($B105,[2]HM3H!$C$5:$M$517,6,0)," ")</f>
        <v xml:space="preserve"> </v>
      </c>
      <c r="AR105" s="116" t="str">
        <f>IFERROR(VLOOKUP($B105,[2]HM3H!$C$5:$M$517,7,0)," ")</f>
        <v xml:space="preserve"> </v>
      </c>
      <c r="AS105" s="116" t="str">
        <f>IFERROR(VLOOKUP($B105,[2]HM3H!$C$5:$M$517,8,0)," ")</f>
        <v xml:space="preserve"> </v>
      </c>
      <c r="AT105" s="116" t="str">
        <f>IFERROR(VLOOKUP($B105,[2]HM3H!$C$5:$M$517,9,0)," ")</f>
        <v xml:space="preserve"> </v>
      </c>
      <c r="AU105" s="116" t="str">
        <f>IFERROR(VLOOKUP($B105,[2]HM3H!$C$5:$M$517,10,0)," ")</f>
        <v xml:space="preserve"> </v>
      </c>
      <c r="AV105" s="116" t="str">
        <f>IFERROR(VLOOKUP($B105,[2]HM3H!$C$5:$M$517,11,0)," ")</f>
        <v xml:space="preserve"> </v>
      </c>
    </row>
    <row r="106" spans="1:48" s="47" customFormat="1" ht="38.1" customHeight="1">
      <c r="A106" s="55"/>
      <c r="B106" s="56"/>
      <c r="C106" s="57"/>
      <c r="D106" s="55"/>
      <c r="E106" s="55"/>
      <c r="F106" s="55"/>
      <c r="G106" s="74"/>
      <c r="H106" s="73"/>
      <c r="I106" s="59"/>
      <c r="J106" s="59"/>
      <c r="K106" s="59"/>
      <c r="L106" s="60"/>
      <c r="M106" s="61"/>
      <c r="N106" s="58"/>
      <c r="O106" s="58"/>
      <c r="P106" s="58"/>
      <c r="Q106" s="79">
        <f>SUM(Q102:Q105)</f>
        <v>5.6968841144278697</v>
      </c>
      <c r="R106" s="79">
        <f>SUM(R102:R105)</f>
        <v>0.13</v>
      </c>
      <c r="S106" s="79">
        <f>SUM(S102:S105)</f>
        <v>0</v>
      </c>
      <c r="T106" s="79">
        <f>SUM(T102:T105)</f>
        <v>1.3641483399123975</v>
      </c>
      <c r="U106" s="79">
        <f>SUM(U102:U105)</f>
        <v>6.7046250408127044</v>
      </c>
      <c r="V106" s="62"/>
      <c r="W106" s="58"/>
      <c r="X106" s="63"/>
      <c r="Y106" s="60"/>
      <c r="Z106" s="61"/>
      <c r="AA106" s="64"/>
      <c r="AB106" s="58"/>
      <c r="AC106" s="64"/>
      <c r="AD106" s="79">
        <f>SUM(AD102:AD105)</f>
        <v>5.6968841144278697</v>
      </c>
      <c r="AE106" s="79">
        <f>SUM(AE102:AE105)</f>
        <v>0.13</v>
      </c>
      <c r="AF106" s="79">
        <f>SUM(AF102:AF105)</f>
        <v>0</v>
      </c>
      <c r="AG106" s="79">
        <f>SUM(AG102:AG105)</f>
        <v>1.3641483399123975</v>
      </c>
      <c r="AH106" s="79">
        <f>SUM(AH102:AH105)</f>
        <v>6.7046250408127044</v>
      </c>
      <c r="AI106" s="62"/>
      <c r="AJ106" s="58"/>
      <c r="AK106" s="65"/>
      <c r="AL106" s="66"/>
      <c r="AM106" s="66" t="s">
        <v>121</v>
      </c>
      <c r="AO106" s="47" t="str">
        <f>IFERROR(VLOOKUP(B106,#REF!,4,0),"")</f>
        <v/>
      </c>
      <c r="AQ106" s="116" t="str">
        <f>IFERROR(VLOOKUP($B106,[2]HM3H!$C$5:$M$517,6,0)," ")</f>
        <v xml:space="preserve"> </v>
      </c>
      <c r="AR106" s="116" t="str">
        <f>IFERROR(VLOOKUP($B106,[2]HM3H!$C$5:$M$517,7,0)," ")</f>
        <v xml:space="preserve"> </v>
      </c>
      <c r="AS106" s="116" t="str">
        <f>IFERROR(VLOOKUP($B106,[2]HM3H!$C$5:$M$517,8,0)," ")</f>
        <v xml:space="preserve"> </v>
      </c>
      <c r="AT106" s="116" t="str">
        <f>IFERROR(VLOOKUP($B106,[2]HM3H!$C$5:$M$517,9,0)," ")</f>
        <v xml:space="preserve"> </v>
      </c>
      <c r="AU106" s="116" t="str">
        <f>IFERROR(VLOOKUP($B106,[2]HM3H!$C$5:$M$517,10,0)," ")</f>
        <v xml:space="preserve"> </v>
      </c>
      <c r="AV106" s="116" t="str">
        <f>IFERROR(VLOOKUP($B106,[2]HM3H!$C$5:$M$517,11,0)," ")</f>
        <v xml:space="preserve"> </v>
      </c>
    </row>
    <row r="107" spans="1:48" s="47" customFormat="1" ht="38.1" customHeight="1">
      <c r="A107" s="55">
        <v>12</v>
      </c>
      <c r="B107" s="72" t="s">
        <v>213</v>
      </c>
      <c r="C107" s="56" t="s">
        <v>212</v>
      </c>
      <c r="D107" s="55"/>
      <c r="E107" s="55"/>
      <c r="F107" s="55"/>
      <c r="G107" s="74" t="s">
        <v>214</v>
      </c>
      <c r="H107" s="73" t="s">
        <v>97</v>
      </c>
      <c r="I107" s="59">
        <v>0.11235490909090907</v>
      </c>
      <c r="J107" s="59">
        <f>I107-K107</f>
        <v>3.4354909090909075E-2</v>
      </c>
      <c r="K107" s="59">
        <v>7.8E-2</v>
      </c>
      <c r="L107" s="60">
        <v>60.35</v>
      </c>
      <c r="M107" s="61">
        <v>26.62</v>
      </c>
      <c r="N107" s="58">
        <f>+L107*I107</f>
        <v>6.7806187636363626</v>
      </c>
      <c r="O107" s="58">
        <f>+N107*$O$42</f>
        <v>6.7806187636363626</v>
      </c>
      <c r="P107" s="58">
        <f>+M107*J107</f>
        <v>0.91452767999999962</v>
      </c>
      <c r="Q107" s="58">
        <f>+O107-P107</f>
        <v>5.8660910836363627</v>
      </c>
      <c r="R107" s="58"/>
      <c r="S107" s="58"/>
      <c r="T107" s="58"/>
      <c r="U107" s="82">
        <f>+V107-SUM(Q113:T113)</f>
        <v>3.6105868764018716</v>
      </c>
      <c r="V107" s="62">
        <v>15.611293157705607</v>
      </c>
      <c r="W107" s="58">
        <f>+V107</f>
        <v>15.611293157705607</v>
      </c>
      <c r="X107" s="63"/>
      <c r="Y107" s="60">
        <f>+$H$33</f>
        <v>60.35</v>
      </c>
      <c r="Z107" s="61">
        <f>+$H$34</f>
        <v>26.62</v>
      </c>
      <c r="AA107" s="64">
        <f>+Y107*I107</f>
        <v>6.7806187636363626</v>
      </c>
      <c r="AB107" s="58">
        <f>+AA107*$AB$42</f>
        <v>6.7806187636363626</v>
      </c>
      <c r="AC107" s="64">
        <f>+Z107*J107</f>
        <v>0.91452767999999962</v>
      </c>
      <c r="AD107" s="64">
        <f>+AB107-AC107</f>
        <v>5.8660910836363627</v>
      </c>
      <c r="AE107" s="64"/>
      <c r="AF107" s="64"/>
      <c r="AG107" s="58"/>
      <c r="AH107" s="83">
        <f>U107*$AC$38</f>
        <v>3.6105868764018716</v>
      </c>
      <c r="AI107" s="62">
        <f>SUM(AD113:AH113)</f>
        <v>15.611293157705607</v>
      </c>
      <c r="AJ107" s="58">
        <f>+AI107</f>
        <v>15.611293157705607</v>
      </c>
      <c r="AK107" s="65"/>
      <c r="AL107" s="66">
        <f>AI107-V107</f>
        <v>0</v>
      </c>
      <c r="AM107" s="66">
        <v>0.5</v>
      </c>
      <c r="AO107" s="47" t="str">
        <f>IFERROR(VLOOKUP(B107,#REF!,4,0),"")</f>
        <v/>
      </c>
      <c r="AQ107" s="116" t="str">
        <f>IFERROR(VLOOKUP($B107,[2]HM3H!$C$5:$M$517,6,0)," ")</f>
        <v xml:space="preserve"> </v>
      </c>
      <c r="AR107" s="116" t="str">
        <f>IFERROR(VLOOKUP($B107,[2]HM3H!$C$5:$M$517,7,0)," ")</f>
        <v xml:space="preserve"> </v>
      </c>
      <c r="AS107" s="116">
        <v>0</v>
      </c>
      <c r="AT107" s="116" t="str">
        <f>IFERROR(VLOOKUP($B107,[2]HM3H!$C$5:$M$517,9,0)," ")</f>
        <v xml:space="preserve"> </v>
      </c>
      <c r="AU107" s="116" t="str">
        <f>IFERROR(VLOOKUP($B107,[2]HM3H!$C$5:$M$517,10,0)," ")</f>
        <v xml:space="preserve"> </v>
      </c>
      <c r="AV107" s="116" t="str">
        <f>IFERROR(VLOOKUP($B107,[2]HM3H!$C$5:$M$517,11,0)," ")</f>
        <v xml:space="preserve"> </v>
      </c>
    </row>
    <row r="108" spans="1:48" s="47" customFormat="1" ht="38.1" customHeight="1">
      <c r="A108" s="55"/>
      <c r="B108" s="72"/>
      <c r="C108" s="56"/>
      <c r="D108" s="55"/>
      <c r="E108" s="55"/>
      <c r="F108" s="55"/>
      <c r="G108" s="74" t="s">
        <v>215</v>
      </c>
      <c r="H108" s="73" t="s">
        <v>97</v>
      </c>
      <c r="I108" s="59">
        <v>5.1033012413793093E-2</v>
      </c>
      <c r="J108" s="59">
        <f>I108-K108</f>
        <v>1.8033012413793091E-2</v>
      </c>
      <c r="K108" s="59">
        <v>3.3000000000000002E-2</v>
      </c>
      <c r="L108" s="60">
        <v>60.35</v>
      </c>
      <c r="M108" s="61">
        <v>26.62</v>
      </c>
      <c r="N108" s="58">
        <f>+L108*I108</f>
        <v>3.0798422991724133</v>
      </c>
      <c r="O108" s="58">
        <f>+N108*$O$42</f>
        <v>3.0798422991724133</v>
      </c>
      <c r="P108" s="58">
        <f>+M108*J108</f>
        <v>0.48003879045517212</v>
      </c>
      <c r="Q108" s="58">
        <f>+O108-P108</f>
        <v>2.5998035087172413</v>
      </c>
      <c r="R108" s="58"/>
      <c r="S108" s="58"/>
      <c r="T108" s="58"/>
      <c r="U108" s="58"/>
      <c r="V108" s="62"/>
      <c r="W108" s="58"/>
      <c r="X108" s="63"/>
      <c r="Y108" s="60">
        <f>+$H$33</f>
        <v>60.35</v>
      </c>
      <c r="Z108" s="61">
        <f>+$H$34</f>
        <v>26.62</v>
      </c>
      <c r="AA108" s="64">
        <f>+Y108*I108</f>
        <v>3.0798422991724133</v>
      </c>
      <c r="AB108" s="58">
        <f>+AA108*$AB$42</f>
        <v>3.0798422991724133</v>
      </c>
      <c r="AC108" s="64">
        <f>+Z108*J108</f>
        <v>0.48003879045517212</v>
      </c>
      <c r="AD108" s="64">
        <f>+AB108-AC108</f>
        <v>2.5998035087172413</v>
      </c>
      <c r="AE108" s="64"/>
      <c r="AF108" s="64"/>
      <c r="AG108" s="58"/>
      <c r="AH108" s="64"/>
      <c r="AI108" s="62"/>
      <c r="AJ108" s="58"/>
      <c r="AK108" s="65"/>
      <c r="AL108" s="66"/>
      <c r="AM108" s="66" t="s">
        <v>121</v>
      </c>
      <c r="AO108" s="47" t="str">
        <f>IFERROR(VLOOKUP(B108,#REF!,4,0),"")</f>
        <v/>
      </c>
      <c r="AQ108" s="116" t="str">
        <f>IFERROR(VLOOKUP($B108,[2]HM3H!$C$5:$M$517,6,0)," ")</f>
        <v xml:space="preserve"> </v>
      </c>
      <c r="AR108" s="116" t="str">
        <f>IFERROR(VLOOKUP($B108,[2]HM3H!$C$5:$M$517,7,0)," ")</f>
        <v xml:space="preserve"> </v>
      </c>
      <c r="AS108" s="116" t="str">
        <f>IFERROR(VLOOKUP($B108,[2]HM3H!$C$5:$M$517,8,0)," ")</f>
        <v xml:space="preserve"> </v>
      </c>
      <c r="AT108" s="116" t="str">
        <f>IFERROR(VLOOKUP($B108,[2]HM3H!$C$5:$M$517,9,0)," ")</f>
        <v xml:space="preserve"> </v>
      </c>
      <c r="AU108" s="116" t="str">
        <f>IFERROR(VLOOKUP($B108,[2]HM3H!$C$5:$M$517,10,0)," ")</f>
        <v xml:space="preserve"> </v>
      </c>
      <c r="AV108" s="116" t="str">
        <f>IFERROR(VLOOKUP($B108,[2]HM3H!$C$5:$M$517,11,0)," ")</f>
        <v xml:space="preserve"> </v>
      </c>
    </row>
    <row r="109" spans="1:48" s="47" customFormat="1" ht="38.1" customHeight="1">
      <c r="A109" s="55"/>
      <c r="B109" s="72"/>
      <c r="C109" s="56"/>
      <c r="D109" s="55"/>
      <c r="E109" s="55"/>
      <c r="F109" s="55" t="s">
        <v>220</v>
      </c>
      <c r="G109" s="74" t="s">
        <v>219</v>
      </c>
      <c r="H109" s="73">
        <v>1</v>
      </c>
      <c r="I109" s="59"/>
      <c r="J109" s="59"/>
      <c r="K109" s="59"/>
      <c r="L109" s="60">
        <v>0.75900329000000011</v>
      </c>
      <c r="M109" s="61"/>
      <c r="N109" s="58"/>
      <c r="O109" s="58"/>
      <c r="P109" s="58"/>
      <c r="Q109" s="58">
        <f>H109*L109</f>
        <v>0.75900329000000011</v>
      </c>
      <c r="R109" s="58"/>
      <c r="S109" s="58"/>
      <c r="T109" s="58"/>
      <c r="U109" s="58"/>
      <c r="V109" s="62"/>
      <c r="W109" s="58"/>
      <c r="X109" s="63"/>
      <c r="Y109" s="60">
        <f>$Q$39</f>
        <v>0.75900329000000011</v>
      </c>
      <c r="Z109" s="61"/>
      <c r="AA109" s="64"/>
      <c r="AB109" s="58"/>
      <c r="AC109" s="64"/>
      <c r="AD109" s="64">
        <f>H109*Y109</f>
        <v>0.75900329000000011</v>
      </c>
      <c r="AE109" s="64"/>
      <c r="AF109" s="64"/>
      <c r="AG109" s="58"/>
      <c r="AH109" s="64"/>
      <c r="AI109" s="62"/>
      <c r="AJ109" s="58"/>
      <c r="AK109" s="65"/>
      <c r="AL109" s="66"/>
      <c r="AM109" s="66"/>
      <c r="AQ109" s="116"/>
      <c r="AR109" s="116"/>
      <c r="AS109" s="116"/>
      <c r="AT109" s="116"/>
      <c r="AU109" s="116"/>
      <c r="AV109" s="116"/>
    </row>
    <row r="110" spans="1:48" s="47" customFormat="1" ht="38.1" customHeight="1">
      <c r="A110" s="55"/>
      <c r="B110" s="72"/>
      <c r="C110" s="56"/>
      <c r="D110" s="55"/>
      <c r="E110" s="55"/>
      <c r="F110" s="55"/>
      <c r="G110" s="74" t="s">
        <v>217</v>
      </c>
      <c r="H110" s="73">
        <v>5</v>
      </c>
      <c r="I110" s="59"/>
      <c r="J110" s="59"/>
      <c r="K110" s="59"/>
      <c r="L110" s="60">
        <v>0.13333333333333333</v>
      </c>
      <c r="M110" s="61"/>
      <c r="N110" s="58"/>
      <c r="O110" s="58"/>
      <c r="P110" s="58"/>
      <c r="Q110" s="58"/>
      <c r="R110" s="58">
        <f>H110*L110</f>
        <v>0.66666666666666663</v>
      </c>
      <c r="S110" s="58"/>
      <c r="T110" s="58"/>
      <c r="U110" s="58"/>
      <c r="V110" s="62"/>
      <c r="W110" s="58"/>
      <c r="X110" s="63"/>
      <c r="Y110" s="60">
        <f>0.4/3</f>
        <v>0.13333333333333333</v>
      </c>
      <c r="Z110" s="61"/>
      <c r="AA110" s="64"/>
      <c r="AB110" s="58"/>
      <c r="AC110" s="64"/>
      <c r="AD110" s="64"/>
      <c r="AE110" s="64">
        <f>H110*Y110</f>
        <v>0.66666666666666663</v>
      </c>
      <c r="AF110" s="64"/>
      <c r="AG110" s="58"/>
      <c r="AH110" s="64"/>
      <c r="AI110" s="62"/>
      <c r="AJ110" s="58"/>
      <c r="AK110" s="65"/>
      <c r="AL110" s="66"/>
      <c r="AM110" s="66"/>
      <c r="AQ110" s="116"/>
      <c r="AR110" s="116"/>
      <c r="AS110" s="116"/>
      <c r="AT110" s="116"/>
      <c r="AU110" s="116"/>
      <c r="AV110" s="116"/>
    </row>
    <row r="111" spans="1:48" s="47" customFormat="1" ht="38.1" customHeight="1">
      <c r="A111" s="55"/>
      <c r="B111" s="72"/>
      <c r="C111" s="56"/>
      <c r="D111" s="55"/>
      <c r="E111" s="55"/>
      <c r="F111" s="55"/>
      <c r="G111" s="74" t="s">
        <v>218</v>
      </c>
      <c r="H111" s="146">
        <v>2.1653543307086616</v>
      </c>
      <c r="I111" s="59"/>
      <c r="J111" s="59"/>
      <c r="K111" s="59"/>
      <c r="L111" s="60">
        <v>0.4</v>
      </c>
      <c r="M111" s="61"/>
      <c r="N111" s="58"/>
      <c r="O111" s="58"/>
      <c r="P111" s="58"/>
      <c r="Q111" s="58"/>
      <c r="R111" s="58">
        <f>H111*L111</f>
        <v>0.86614173228346469</v>
      </c>
      <c r="S111" s="58"/>
      <c r="T111" s="58"/>
      <c r="U111" s="58"/>
      <c r="V111" s="62"/>
      <c r="W111" s="58"/>
      <c r="X111" s="63"/>
      <c r="Y111" s="60">
        <f>0.38+0.02</f>
        <v>0.4</v>
      </c>
      <c r="Z111" s="61"/>
      <c r="AA111" s="64"/>
      <c r="AB111" s="58"/>
      <c r="AC111" s="64"/>
      <c r="AD111" s="64"/>
      <c r="AE111" s="64">
        <f>H111*Y111</f>
        <v>0.86614173228346469</v>
      </c>
      <c r="AF111" s="64"/>
      <c r="AG111" s="58"/>
      <c r="AH111" s="64"/>
      <c r="AI111" s="62"/>
      <c r="AJ111" s="58"/>
      <c r="AK111" s="65"/>
      <c r="AL111" s="66"/>
      <c r="AM111" s="66"/>
      <c r="AQ111" s="116"/>
      <c r="AR111" s="116"/>
      <c r="AS111" s="116"/>
      <c r="AT111" s="116"/>
      <c r="AU111" s="116"/>
      <c r="AV111" s="116"/>
    </row>
    <row r="112" spans="1:48" s="47" customFormat="1" ht="38.1" customHeight="1">
      <c r="A112" s="55"/>
      <c r="B112" s="72"/>
      <c r="C112" s="56"/>
      <c r="D112" s="55"/>
      <c r="E112" s="55"/>
      <c r="F112" s="55"/>
      <c r="G112" s="74" t="s">
        <v>216</v>
      </c>
      <c r="H112" s="146">
        <v>1.1000000000000001</v>
      </c>
      <c r="I112" s="59"/>
      <c r="J112" s="59"/>
      <c r="K112" s="59"/>
      <c r="L112" s="60"/>
      <c r="M112" s="61"/>
      <c r="N112" s="58"/>
      <c r="O112" s="58">
        <f>+N112*$O$42</f>
        <v>0</v>
      </c>
      <c r="P112" s="58"/>
      <c r="Q112" s="58">
        <f>+O112-P112</f>
        <v>0</v>
      </c>
      <c r="R112" s="58"/>
      <c r="S112" s="58"/>
      <c r="T112" s="58">
        <f>H112*1.13</f>
        <v>1.2429999999999999</v>
      </c>
      <c r="U112" s="58"/>
      <c r="V112" s="62"/>
      <c r="W112" s="58"/>
      <c r="X112" s="63"/>
      <c r="Y112" s="60"/>
      <c r="Z112" s="61"/>
      <c r="AA112" s="58"/>
      <c r="AB112" s="58">
        <f>+AA112*$AB$42</f>
        <v>0</v>
      </c>
      <c r="AC112" s="58"/>
      <c r="AD112" s="58">
        <f>+AB112-AC112</f>
        <v>0</v>
      </c>
      <c r="AE112" s="58"/>
      <c r="AF112" s="58"/>
      <c r="AG112" s="58">
        <f>H112*1.13</f>
        <v>1.2429999999999999</v>
      </c>
      <c r="AH112" s="64"/>
      <c r="AI112" s="62"/>
      <c r="AJ112" s="58"/>
      <c r="AK112" s="65"/>
      <c r="AL112" s="66"/>
      <c r="AM112" s="66" t="s">
        <v>121</v>
      </c>
      <c r="AO112" s="47" t="str">
        <f>IFERROR(VLOOKUP(B112,#REF!,4,0),"")</f>
        <v/>
      </c>
      <c r="AQ112" s="116" t="str">
        <f>IFERROR(VLOOKUP($B112,[2]HM3H!$C$5:$M$517,6,0)," ")</f>
        <v xml:space="preserve"> </v>
      </c>
      <c r="AR112" s="116" t="str">
        <f>IFERROR(VLOOKUP($B112,[2]HM3H!$C$5:$M$517,7,0)," ")</f>
        <v xml:space="preserve"> </v>
      </c>
      <c r="AS112" s="116" t="str">
        <f>IFERROR(VLOOKUP($B112,[2]HM3H!$C$5:$M$517,8,0)," ")</f>
        <v xml:space="preserve"> </v>
      </c>
      <c r="AT112" s="116" t="str">
        <f>IFERROR(VLOOKUP($B112,[2]HM3H!$C$5:$M$517,9,0)," ")</f>
        <v xml:space="preserve"> </v>
      </c>
      <c r="AU112" s="116" t="str">
        <f>IFERROR(VLOOKUP($B112,[2]HM3H!$C$5:$M$517,10,0)," ")</f>
        <v xml:space="preserve"> </v>
      </c>
      <c r="AV112" s="116" t="str">
        <f>IFERROR(VLOOKUP($B112,[2]HM3H!$C$5:$M$517,11,0)," ")</f>
        <v xml:space="preserve"> </v>
      </c>
    </row>
    <row r="113" spans="1:48" s="47" customFormat="1" ht="38.1" customHeight="1">
      <c r="A113" s="55"/>
      <c r="B113" s="56"/>
      <c r="C113" s="57"/>
      <c r="D113" s="55"/>
      <c r="E113" s="55"/>
      <c r="F113" s="55"/>
      <c r="G113" s="74"/>
      <c r="H113" s="73"/>
      <c r="I113" s="59"/>
      <c r="J113" s="59"/>
      <c r="K113" s="59"/>
      <c r="L113" s="60"/>
      <c r="M113" s="61"/>
      <c r="N113" s="58"/>
      <c r="O113" s="58"/>
      <c r="P113" s="58"/>
      <c r="Q113" s="79">
        <f>SUM(Q107:Q112)</f>
        <v>9.2248978823536039</v>
      </c>
      <c r="R113" s="79">
        <f>SUM(R107:R112)</f>
        <v>1.5328083989501313</v>
      </c>
      <c r="S113" s="79">
        <f>SUM(S107:S112)</f>
        <v>0</v>
      </c>
      <c r="T113" s="79">
        <f>SUM(T107:T112)</f>
        <v>1.2429999999999999</v>
      </c>
      <c r="U113" s="79">
        <f>SUM(U107:U112)</f>
        <v>3.6105868764018716</v>
      </c>
      <c r="V113" s="62"/>
      <c r="W113" s="58"/>
      <c r="X113" s="63"/>
      <c r="Y113" s="60"/>
      <c r="Z113" s="61"/>
      <c r="AA113" s="64"/>
      <c r="AB113" s="58"/>
      <c r="AC113" s="64"/>
      <c r="AD113" s="79">
        <f>SUM(AD107:AD112)</f>
        <v>9.2248978823536039</v>
      </c>
      <c r="AE113" s="79">
        <f>SUM(AE107:AE112)</f>
        <v>1.5328083989501313</v>
      </c>
      <c r="AF113" s="79">
        <f>SUM(AF107:AF112)</f>
        <v>0</v>
      </c>
      <c r="AG113" s="79">
        <f>SUM(AG107:AG112)</f>
        <v>1.2429999999999999</v>
      </c>
      <c r="AH113" s="79">
        <f>SUM(AH107:AH112)</f>
        <v>3.6105868764018716</v>
      </c>
      <c r="AI113" s="62"/>
      <c r="AJ113" s="58"/>
      <c r="AK113" s="65"/>
      <c r="AL113" s="66"/>
      <c r="AM113" s="66" t="s">
        <v>121</v>
      </c>
      <c r="AO113" s="47" t="str">
        <f>IFERROR(VLOOKUP(B113,#REF!,4,0),"")</f>
        <v/>
      </c>
      <c r="AQ113" s="116" t="str">
        <f>IFERROR(VLOOKUP($B113,[2]HM3H!$C$5:$M$517,6,0)," ")</f>
        <v xml:space="preserve"> </v>
      </c>
      <c r="AR113" s="116" t="str">
        <f>IFERROR(VLOOKUP($B113,[2]HM3H!$C$5:$M$517,7,0)," ")</f>
        <v xml:space="preserve"> </v>
      </c>
      <c r="AS113" s="116" t="str">
        <f>IFERROR(VLOOKUP($B113,[2]HM3H!$C$5:$M$517,8,0)," ")</f>
        <v xml:space="preserve"> </v>
      </c>
      <c r="AT113" s="116" t="str">
        <f>IFERROR(VLOOKUP($B113,[2]HM3H!$C$5:$M$517,9,0)," ")</f>
        <v xml:space="preserve"> </v>
      </c>
      <c r="AU113" s="116" t="str">
        <f>IFERROR(VLOOKUP($B113,[2]HM3H!$C$5:$M$517,10,0)," ")</f>
        <v xml:space="preserve"> </v>
      </c>
      <c r="AV113" s="116" t="str">
        <f>IFERROR(VLOOKUP($B113,[2]HM3H!$C$5:$M$517,11,0)," ")</f>
        <v xml:space="preserve"> </v>
      </c>
    </row>
    <row r="114" spans="1:48" s="47" customFormat="1" ht="38.1" customHeight="1">
      <c r="A114" s="55">
        <v>12</v>
      </c>
      <c r="B114" s="72" t="s">
        <v>225</v>
      </c>
      <c r="C114" s="56" t="s">
        <v>128</v>
      </c>
      <c r="D114" s="55"/>
      <c r="E114" s="55"/>
      <c r="F114" s="55"/>
      <c r="G114" s="74" t="s">
        <v>231</v>
      </c>
      <c r="H114" s="73" t="s">
        <v>97</v>
      </c>
      <c r="I114" s="59">
        <v>6.0000000000000001E-3</v>
      </c>
      <c r="J114" s="59">
        <f>I114-K114</f>
        <v>3.0000000000000001E-3</v>
      </c>
      <c r="K114" s="59">
        <v>3.0000000000000001E-3</v>
      </c>
      <c r="L114" s="60">
        <v>60.35</v>
      </c>
      <c r="M114" s="61">
        <v>26.62</v>
      </c>
      <c r="N114" s="58">
        <f>+L114*I114</f>
        <v>0.36210000000000003</v>
      </c>
      <c r="O114" s="58">
        <f>+N114*$O$42</f>
        <v>0.36210000000000003</v>
      </c>
      <c r="P114" s="58">
        <f>+M114*J114</f>
        <v>7.986E-2</v>
      </c>
      <c r="Q114" s="58">
        <f>+O114-P114</f>
        <v>0.28224000000000005</v>
      </c>
      <c r="R114" s="58"/>
      <c r="S114" s="58"/>
      <c r="T114" s="58"/>
      <c r="U114" s="82">
        <f>+V114-SUM(Q119:T119)</f>
        <v>8.1797840248566107</v>
      </c>
      <c r="V114" s="62">
        <v>18.097833764429481</v>
      </c>
      <c r="W114" s="58">
        <f>+V114</f>
        <v>18.097833764429481</v>
      </c>
      <c r="X114" s="63"/>
      <c r="Y114" s="60">
        <f>+$H$33</f>
        <v>60.35</v>
      </c>
      <c r="Z114" s="61">
        <f>+$H$34</f>
        <v>26.62</v>
      </c>
      <c r="AA114" s="64">
        <f>+Y114*I114</f>
        <v>0.36210000000000003</v>
      </c>
      <c r="AB114" s="58">
        <f>+AA114*$AB$42</f>
        <v>0.36210000000000003</v>
      </c>
      <c r="AC114" s="64">
        <f>+Z114*J114</f>
        <v>7.986E-2</v>
      </c>
      <c r="AD114" s="64">
        <f>+AB114-AC114</f>
        <v>0.28224000000000005</v>
      </c>
      <c r="AE114" s="64"/>
      <c r="AF114" s="64"/>
      <c r="AG114" s="58"/>
      <c r="AH114" s="83">
        <f>U114*$AC$38</f>
        <v>8.1797840248566107</v>
      </c>
      <c r="AI114" s="62">
        <f>SUM(AD119:AH119)</f>
        <v>18.097833764429481</v>
      </c>
      <c r="AJ114" s="58">
        <f>+AI114</f>
        <v>18.097833764429481</v>
      </c>
      <c r="AK114" s="65"/>
      <c r="AL114" s="66">
        <f>AI114-V114</f>
        <v>0</v>
      </c>
      <c r="AM114" s="66">
        <v>0.37237237237237236</v>
      </c>
      <c r="AO114" s="47" t="str">
        <f>IFERROR(VLOOKUP(B114,#REF!,4,0),"")</f>
        <v/>
      </c>
      <c r="AQ114" s="116" t="str">
        <f>IFERROR(VLOOKUP($B114,[2]HM3H!$C$5:$M$517,6,0)," ")</f>
        <v xml:space="preserve"> </v>
      </c>
      <c r="AR114" s="116" t="str">
        <f>IFERROR(VLOOKUP($B114,[2]HM3H!$C$5:$M$517,7,0)," ")</f>
        <v xml:space="preserve"> </v>
      </c>
      <c r="AS114" s="116">
        <v>0</v>
      </c>
      <c r="AT114" s="116" t="str">
        <f>IFERROR(VLOOKUP($B114,[2]HM3H!$C$5:$M$517,9,0)," ")</f>
        <v xml:space="preserve"> </v>
      </c>
      <c r="AU114" s="116" t="str">
        <f>IFERROR(VLOOKUP($B114,[2]HM3H!$C$5:$M$517,10,0)," ")</f>
        <v xml:space="preserve"> </v>
      </c>
      <c r="AV114" s="116" t="str">
        <f>IFERROR(VLOOKUP($B114,[2]HM3H!$C$5:$M$517,11,0)," ")</f>
        <v xml:space="preserve"> </v>
      </c>
    </row>
    <row r="115" spans="1:48" s="47" customFormat="1" ht="38.1" customHeight="1">
      <c r="A115" s="55"/>
      <c r="B115" s="72"/>
      <c r="C115" s="56"/>
      <c r="D115" s="55"/>
      <c r="E115" s="55"/>
      <c r="F115" s="55"/>
      <c r="G115" s="74" t="s">
        <v>130</v>
      </c>
      <c r="H115" s="73" t="s">
        <v>229</v>
      </c>
      <c r="I115" s="59">
        <v>7.8626171653208524E-2</v>
      </c>
      <c r="J115" s="59">
        <f>I115-K115</f>
        <v>3.5000000000000309E-4</v>
      </c>
      <c r="K115" s="59">
        <v>7.8276171653208521E-2</v>
      </c>
      <c r="L115" s="60">
        <v>84.31</v>
      </c>
      <c r="M115" s="61">
        <v>24.87</v>
      </c>
      <c r="N115" s="58">
        <f>+L115*I115</f>
        <v>6.6289725320820105</v>
      </c>
      <c r="O115" s="58">
        <f>+N115*$O$42</f>
        <v>6.6289725320820105</v>
      </c>
      <c r="P115" s="58">
        <f>+M115*J115</f>
        <v>8.7045000000000768E-3</v>
      </c>
      <c r="Q115" s="58">
        <f>+O115-P115</f>
        <v>6.6202680320820102</v>
      </c>
      <c r="R115" s="58"/>
      <c r="S115" s="58"/>
      <c r="T115" s="58"/>
      <c r="U115" s="58"/>
      <c r="V115" s="62"/>
      <c r="W115" s="58"/>
      <c r="X115" s="63"/>
      <c r="Y115" s="60">
        <f>$H$44</f>
        <v>84.31</v>
      </c>
      <c r="Z115" s="61">
        <f>+$H$35</f>
        <v>24.87</v>
      </c>
      <c r="AA115" s="64">
        <f>+Y115*I115</f>
        <v>6.6289725320820105</v>
      </c>
      <c r="AB115" s="58">
        <f>+AA115*$AB$42</f>
        <v>6.6289725320820105</v>
      </c>
      <c r="AC115" s="64">
        <f>+Z115*J115</f>
        <v>8.7045000000000768E-3</v>
      </c>
      <c r="AD115" s="64">
        <f>+AB115-AC115</f>
        <v>6.6202680320820102</v>
      </c>
      <c r="AE115" s="64"/>
      <c r="AF115" s="64"/>
      <c r="AG115" s="58"/>
      <c r="AH115" s="64"/>
      <c r="AI115" s="62"/>
      <c r="AJ115" s="58"/>
      <c r="AK115" s="65"/>
      <c r="AL115" s="66"/>
      <c r="AM115" s="66" t="s">
        <v>121</v>
      </c>
      <c r="AO115" s="47" t="str">
        <f>IFERROR(VLOOKUP(B115,#REF!,4,0),"")</f>
        <v/>
      </c>
      <c r="AQ115" s="116" t="str">
        <f>IFERROR(VLOOKUP($B115,[2]HM3H!$C$5:$M$517,6,0)," ")</f>
        <v xml:space="preserve"> </v>
      </c>
      <c r="AR115" s="116" t="str">
        <f>IFERROR(VLOOKUP($B115,[2]HM3H!$C$5:$M$517,7,0)," ")</f>
        <v xml:space="preserve"> </v>
      </c>
      <c r="AS115" s="116" t="str">
        <f>IFERROR(VLOOKUP($B115,[2]HM3H!$C$5:$M$517,8,0)," ")</f>
        <v xml:space="preserve"> </v>
      </c>
      <c r="AT115" s="116" t="str">
        <f>IFERROR(VLOOKUP($B115,[2]HM3H!$C$5:$M$517,9,0)," ")</f>
        <v xml:space="preserve"> </v>
      </c>
      <c r="AU115" s="116" t="str">
        <f>IFERROR(VLOOKUP($B115,[2]HM3H!$C$5:$M$517,10,0)," ")</f>
        <v xml:space="preserve"> </v>
      </c>
      <c r="AV115" s="116" t="str">
        <f>IFERROR(VLOOKUP($B115,[2]HM3H!$C$5:$M$517,11,0)," ")</f>
        <v xml:space="preserve"> </v>
      </c>
    </row>
    <row r="116" spans="1:48" s="47" customFormat="1" ht="38.1" customHeight="1">
      <c r="A116" s="55"/>
      <c r="B116" s="72"/>
      <c r="C116" s="56"/>
      <c r="D116" s="55"/>
      <c r="E116" s="55"/>
      <c r="F116" s="55"/>
      <c r="G116" s="74" t="s">
        <v>230</v>
      </c>
      <c r="H116" s="73" t="s">
        <v>97</v>
      </c>
      <c r="I116" s="59">
        <v>2.3E-2</v>
      </c>
      <c r="J116" s="59">
        <f>I116-K116</f>
        <v>5.9999999999999984E-3</v>
      </c>
      <c r="K116" s="59">
        <v>1.7000000000000001E-2</v>
      </c>
      <c r="L116" s="60">
        <v>60.35</v>
      </c>
      <c r="M116" s="61">
        <v>26.62</v>
      </c>
      <c r="N116" s="58">
        <f>+L116*I116</f>
        <v>1.38805</v>
      </c>
      <c r="O116" s="58">
        <f>+N116*$O$42</f>
        <v>1.38805</v>
      </c>
      <c r="P116" s="58">
        <f>+M116*J116</f>
        <v>0.15971999999999997</v>
      </c>
      <c r="Q116" s="58">
        <f>+O116-P116</f>
        <v>1.2283300000000001</v>
      </c>
      <c r="R116" s="58"/>
      <c r="S116" s="58"/>
      <c r="T116" s="58"/>
      <c r="U116" s="58"/>
      <c r="V116" s="62"/>
      <c r="W116" s="58"/>
      <c r="X116" s="63"/>
      <c r="Y116" s="60">
        <f>+$H$33</f>
        <v>60.35</v>
      </c>
      <c r="Z116" s="61">
        <f>+$H$34</f>
        <v>26.62</v>
      </c>
      <c r="AA116" s="64">
        <f>+Y116*I116</f>
        <v>1.38805</v>
      </c>
      <c r="AB116" s="58">
        <f>+AA116*$AB$42</f>
        <v>1.38805</v>
      </c>
      <c r="AC116" s="64">
        <f>+Z116*J116</f>
        <v>0.15971999999999997</v>
      </c>
      <c r="AD116" s="64">
        <f>+AB116-AC116</f>
        <v>1.2283300000000001</v>
      </c>
      <c r="AE116" s="64"/>
      <c r="AF116" s="64"/>
      <c r="AG116" s="58"/>
      <c r="AH116" s="64"/>
      <c r="AI116" s="62"/>
      <c r="AJ116" s="58"/>
      <c r="AK116" s="65"/>
      <c r="AL116" s="66"/>
      <c r="AM116" s="66" t="s">
        <v>121</v>
      </c>
      <c r="AO116" s="47" t="str">
        <f>IFERROR(VLOOKUP(B116,#REF!,4,0),"")</f>
        <v/>
      </c>
      <c r="AQ116" s="116" t="str">
        <f>IFERROR(VLOOKUP($B116,[2]HM3H!$C$5:$M$517,6,0)," ")</f>
        <v xml:space="preserve"> </v>
      </c>
      <c r="AR116" s="116" t="str">
        <f>IFERROR(VLOOKUP($B116,[2]HM3H!$C$5:$M$517,7,0)," ")</f>
        <v xml:space="preserve"> </v>
      </c>
      <c r="AS116" s="116" t="str">
        <f>IFERROR(VLOOKUP($B116,[2]HM3H!$C$5:$M$517,8,0)," ")</f>
        <v xml:space="preserve"> </v>
      </c>
      <c r="AT116" s="116" t="str">
        <f>IFERROR(VLOOKUP($B116,[2]HM3H!$C$5:$M$517,9,0)," ")</f>
        <v xml:space="preserve"> </v>
      </c>
      <c r="AU116" s="116" t="str">
        <f>IFERROR(VLOOKUP($B116,[2]HM3H!$C$5:$M$517,10,0)," ")</f>
        <v xml:space="preserve"> </v>
      </c>
      <c r="AV116" s="116" t="str">
        <f>IFERROR(VLOOKUP($B116,[2]HM3H!$C$5:$M$517,11,0)," ")</f>
        <v xml:space="preserve"> </v>
      </c>
    </row>
    <row r="117" spans="1:48" s="47" customFormat="1" ht="38.1" customHeight="1">
      <c r="A117" s="55"/>
      <c r="B117" s="72"/>
      <c r="C117" s="56"/>
      <c r="D117" s="55"/>
      <c r="E117" s="55"/>
      <c r="F117" s="55"/>
      <c r="G117" s="74" t="s">
        <v>133</v>
      </c>
      <c r="H117" s="73">
        <v>2</v>
      </c>
      <c r="I117" s="59"/>
      <c r="J117" s="59"/>
      <c r="K117" s="59"/>
      <c r="L117" s="60"/>
      <c r="M117" s="61"/>
      <c r="N117" s="58"/>
      <c r="O117" s="58"/>
      <c r="P117" s="58"/>
      <c r="Q117" s="58"/>
      <c r="R117" s="58">
        <f>H117*0.13</f>
        <v>0.26</v>
      </c>
      <c r="S117" s="58"/>
      <c r="T117" s="58"/>
      <c r="U117" s="58"/>
      <c r="V117" s="62"/>
      <c r="W117" s="58"/>
      <c r="X117" s="63"/>
      <c r="Y117" s="60"/>
      <c r="Z117" s="61"/>
      <c r="AA117" s="64"/>
      <c r="AB117" s="58"/>
      <c r="AC117" s="64"/>
      <c r="AD117" s="64"/>
      <c r="AE117" s="64">
        <f>H117*$H$42</f>
        <v>0.26</v>
      </c>
      <c r="AF117" s="64"/>
      <c r="AG117" s="58"/>
      <c r="AH117" s="64"/>
      <c r="AI117" s="62"/>
      <c r="AJ117" s="58"/>
      <c r="AK117" s="65"/>
      <c r="AL117" s="66"/>
      <c r="AM117" s="66"/>
      <c r="AQ117" s="116"/>
      <c r="AR117" s="116"/>
      <c r="AS117" s="116"/>
      <c r="AT117" s="116"/>
      <c r="AU117" s="116"/>
      <c r="AV117" s="116"/>
    </row>
    <row r="118" spans="1:48" s="47" customFormat="1" ht="38.1" customHeight="1">
      <c r="A118" s="55"/>
      <c r="B118" s="72"/>
      <c r="C118" s="56"/>
      <c r="D118" s="55"/>
      <c r="E118" s="55"/>
      <c r="F118" s="55"/>
      <c r="G118" s="74" t="s">
        <v>87</v>
      </c>
      <c r="H118" s="146">
        <v>9.8276171653208524E-2</v>
      </c>
      <c r="I118" s="59"/>
      <c r="J118" s="59"/>
      <c r="K118" s="59"/>
      <c r="L118" s="60"/>
      <c r="M118" s="61"/>
      <c r="N118" s="58"/>
      <c r="O118" s="58">
        <f>+N118*$O$42</f>
        <v>0</v>
      </c>
      <c r="P118" s="58"/>
      <c r="Q118" s="58">
        <f>+O118-P118</f>
        <v>0</v>
      </c>
      <c r="R118" s="58"/>
      <c r="S118" s="58"/>
      <c r="T118" s="58">
        <f>H118*$C$17</f>
        <v>1.5272117074908604</v>
      </c>
      <c r="U118" s="58"/>
      <c r="V118" s="62"/>
      <c r="W118" s="58"/>
      <c r="X118" s="63"/>
      <c r="Y118" s="60"/>
      <c r="Z118" s="61"/>
      <c r="AA118" s="58"/>
      <c r="AB118" s="58">
        <f>+AA118*$AB$42</f>
        <v>0</v>
      </c>
      <c r="AC118" s="58"/>
      <c r="AD118" s="58">
        <f>+AB118-AC118</f>
        <v>0</v>
      </c>
      <c r="AE118" s="58"/>
      <c r="AF118" s="58"/>
      <c r="AG118" s="58">
        <f>H118*$H$38</f>
        <v>1.5272117074908604</v>
      </c>
      <c r="AH118" s="64"/>
      <c r="AI118" s="62"/>
      <c r="AJ118" s="58"/>
      <c r="AK118" s="65"/>
      <c r="AL118" s="66"/>
      <c r="AM118" s="66" t="s">
        <v>121</v>
      </c>
      <c r="AO118" s="47" t="str">
        <f>IFERROR(VLOOKUP(B118,#REF!,4,0),"")</f>
        <v/>
      </c>
      <c r="AQ118" s="116" t="str">
        <f>IFERROR(VLOOKUP($B118,[2]HM3H!$C$5:$M$517,6,0)," ")</f>
        <v xml:space="preserve"> </v>
      </c>
      <c r="AR118" s="116" t="str">
        <f>IFERROR(VLOOKUP($B118,[2]HM3H!$C$5:$M$517,7,0)," ")</f>
        <v xml:space="preserve"> </v>
      </c>
      <c r="AS118" s="116" t="str">
        <f>IFERROR(VLOOKUP($B118,[2]HM3H!$C$5:$M$517,8,0)," ")</f>
        <v xml:space="preserve"> </v>
      </c>
      <c r="AT118" s="116" t="str">
        <f>IFERROR(VLOOKUP($B118,[2]HM3H!$C$5:$M$517,9,0)," ")</f>
        <v xml:space="preserve"> </v>
      </c>
      <c r="AU118" s="116" t="str">
        <f>IFERROR(VLOOKUP($B118,[2]HM3H!$C$5:$M$517,10,0)," ")</f>
        <v xml:space="preserve"> </v>
      </c>
      <c r="AV118" s="116" t="str">
        <f>IFERROR(VLOOKUP($B118,[2]HM3H!$C$5:$M$517,11,0)," ")</f>
        <v xml:space="preserve"> </v>
      </c>
    </row>
    <row r="119" spans="1:48" s="47" customFormat="1" ht="38.1" customHeight="1">
      <c r="A119" s="55"/>
      <c r="B119" s="56"/>
      <c r="C119" s="57"/>
      <c r="D119" s="55"/>
      <c r="E119" s="55"/>
      <c r="F119" s="55"/>
      <c r="G119" s="74"/>
      <c r="H119" s="73"/>
      <c r="I119" s="59"/>
      <c r="J119" s="59"/>
      <c r="K119" s="59"/>
      <c r="L119" s="60"/>
      <c r="M119" s="61"/>
      <c r="N119" s="58"/>
      <c r="O119" s="58"/>
      <c r="P119" s="58"/>
      <c r="Q119" s="79">
        <f>SUM(Q114:Q118)</f>
        <v>8.1308380320820106</v>
      </c>
      <c r="R119" s="79">
        <f>SUM(R114:R118)</f>
        <v>0.26</v>
      </c>
      <c r="S119" s="79">
        <f>SUM(S114:S118)</f>
        <v>0</v>
      </c>
      <c r="T119" s="79">
        <f>SUM(T114:T118)</f>
        <v>1.5272117074908604</v>
      </c>
      <c r="U119" s="79">
        <f>SUM(U114:U118)</f>
        <v>8.1797840248566107</v>
      </c>
      <c r="V119" s="62"/>
      <c r="W119" s="58"/>
      <c r="X119" s="63"/>
      <c r="Y119" s="60"/>
      <c r="Z119" s="61"/>
      <c r="AA119" s="64"/>
      <c r="AB119" s="58"/>
      <c r="AC119" s="64"/>
      <c r="AD119" s="79">
        <f>SUM(AD114:AD118)</f>
        <v>8.1308380320820106</v>
      </c>
      <c r="AE119" s="79">
        <f>SUM(AE114:AE118)</f>
        <v>0.26</v>
      </c>
      <c r="AF119" s="79">
        <f>SUM(AF114:AF118)</f>
        <v>0</v>
      </c>
      <c r="AG119" s="79">
        <f>SUM(AG114:AG118)</f>
        <v>1.5272117074908604</v>
      </c>
      <c r="AH119" s="79">
        <f>SUM(AH114:AH118)</f>
        <v>8.1797840248566107</v>
      </c>
      <c r="AI119" s="62"/>
      <c r="AJ119" s="58"/>
      <c r="AK119" s="65"/>
      <c r="AL119" s="66"/>
      <c r="AM119" s="66" t="s">
        <v>121</v>
      </c>
      <c r="AO119" s="47" t="str">
        <f>IFERROR(VLOOKUP(B119,#REF!,4,0),"")</f>
        <v/>
      </c>
      <c r="AQ119" s="116" t="str">
        <f>IFERROR(VLOOKUP($B119,[2]HM3H!$C$5:$M$517,6,0)," ")</f>
        <v xml:space="preserve"> </v>
      </c>
      <c r="AR119" s="116" t="str">
        <f>IFERROR(VLOOKUP($B119,[2]HM3H!$C$5:$M$517,7,0)," ")</f>
        <v xml:space="preserve"> </v>
      </c>
      <c r="AS119" s="116" t="str">
        <f>IFERROR(VLOOKUP($B119,[2]HM3H!$C$5:$M$517,8,0)," ")</f>
        <v xml:space="preserve"> </v>
      </c>
      <c r="AT119" s="116" t="str">
        <f>IFERROR(VLOOKUP($B119,[2]HM3H!$C$5:$M$517,9,0)," ")</f>
        <v xml:space="preserve"> </v>
      </c>
      <c r="AU119" s="116" t="str">
        <f>IFERROR(VLOOKUP($B119,[2]HM3H!$C$5:$M$517,10,0)," ")</f>
        <v xml:space="preserve"> </v>
      </c>
      <c r="AV119" s="116" t="str">
        <f>IFERROR(VLOOKUP($B119,[2]HM3H!$C$5:$M$517,11,0)," ")</f>
        <v xml:space="preserve"> </v>
      </c>
    </row>
    <row r="120" spans="1:48" s="47" customFormat="1" ht="38.1" customHeight="1">
      <c r="A120" s="55">
        <v>12</v>
      </c>
      <c r="B120" s="72" t="s">
        <v>226</v>
      </c>
      <c r="C120" s="56" t="s">
        <v>128</v>
      </c>
      <c r="D120" s="55"/>
      <c r="E120" s="55"/>
      <c r="F120" s="55"/>
      <c r="G120" s="74" t="s">
        <v>231</v>
      </c>
      <c r="H120" s="73" t="s">
        <v>97</v>
      </c>
      <c r="I120" s="59">
        <v>6.0000000000000001E-3</v>
      </c>
      <c r="J120" s="59">
        <f>I120-K120</f>
        <v>3.0000000000000001E-3</v>
      </c>
      <c r="K120" s="59">
        <v>3.0000000000000001E-3</v>
      </c>
      <c r="L120" s="60">
        <v>60.35</v>
      </c>
      <c r="M120" s="61">
        <v>26.62</v>
      </c>
      <c r="N120" s="58">
        <f>+L120*I120</f>
        <v>0.36210000000000003</v>
      </c>
      <c r="O120" s="58">
        <f>+N120*$O$42</f>
        <v>0.36210000000000003</v>
      </c>
      <c r="P120" s="58">
        <f>+M120*J120</f>
        <v>7.986E-2</v>
      </c>
      <c r="Q120" s="58">
        <f>+O120-P120</f>
        <v>0.28224000000000005</v>
      </c>
      <c r="R120" s="58"/>
      <c r="S120" s="58"/>
      <c r="T120" s="58"/>
      <c r="U120" s="82">
        <f>+V120-SUM(Q125:T125)</f>
        <v>8.1718949502702838</v>
      </c>
      <c r="V120" s="62">
        <v>17.917019067826132</v>
      </c>
      <c r="W120" s="58">
        <f>+V120</f>
        <v>17.917019067826132</v>
      </c>
      <c r="X120" s="63"/>
      <c r="Y120" s="60">
        <f>+$H$33</f>
        <v>60.35</v>
      </c>
      <c r="Z120" s="61">
        <f>+$H$34</f>
        <v>26.62</v>
      </c>
      <c r="AA120" s="64">
        <f>+Y120*I120</f>
        <v>0.36210000000000003</v>
      </c>
      <c r="AB120" s="58">
        <f>+AA120*$AB$42</f>
        <v>0.36210000000000003</v>
      </c>
      <c r="AC120" s="64">
        <f>+Z120*J120</f>
        <v>7.986E-2</v>
      </c>
      <c r="AD120" s="64">
        <f>+AB120-AC120</f>
        <v>0.28224000000000005</v>
      </c>
      <c r="AE120" s="64"/>
      <c r="AF120" s="64"/>
      <c r="AG120" s="58"/>
      <c r="AH120" s="83">
        <f>U120*$AC$38</f>
        <v>8.1718949502702838</v>
      </c>
      <c r="AI120" s="62">
        <f>SUM(AD125:AH125)</f>
        <v>17.917019067826132</v>
      </c>
      <c r="AJ120" s="58">
        <f>+AI120</f>
        <v>17.917019067826132</v>
      </c>
      <c r="AK120" s="65"/>
      <c r="AL120" s="66">
        <f>AI120-V120</f>
        <v>0</v>
      </c>
      <c r="AM120" s="66">
        <v>0.37237237237237236</v>
      </c>
      <c r="AO120" s="47" t="str">
        <f>IFERROR(VLOOKUP(B120,#REF!,4,0),"")</f>
        <v/>
      </c>
      <c r="AQ120" s="116" t="str">
        <f>IFERROR(VLOOKUP($B120,[2]HM3H!$C$5:$M$517,6,0)," ")</f>
        <v xml:space="preserve"> </v>
      </c>
      <c r="AR120" s="116" t="str">
        <f>IFERROR(VLOOKUP($B120,[2]HM3H!$C$5:$M$517,7,0)," ")</f>
        <v xml:space="preserve"> </v>
      </c>
      <c r="AS120" s="116">
        <v>0</v>
      </c>
      <c r="AT120" s="116" t="str">
        <f>IFERROR(VLOOKUP($B120,[2]HM3H!$C$5:$M$517,9,0)," ")</f>
        <v xml:space="preserve"> </v>
      </c>
      <c r="AU120" s="116" t="str">
        <f>IFERROR(VLOOKUP($B120,[2]HM3H!$C$5:$M$517,10,0)," ")</f>
        <v xml:space="preserve"> </v>
      </c>
      <c r="AV120" s="116" t="str">
        <f>IFERROR(VLOOKUP($B120,[2]HM3H!$C$5:$M$517,11,0)," ")</f>
        <v xml:space="preserve"> </v>
      </c>
    </row>
    <row r="121" spans="1:48" s="47" customFormat="1" ht="38.1" customHeight="1">
      <c r="A121" s="55"/>
      <c r="B121" s="72"/>
      <c r="C121" s="56"/>
      <c r="D121" s="55"/>
      <c r="E121" s="55"/>
      <c r="F121" s="55"/>
      <c r="G121" s="74" t="s">
        <v>130</v>
      </c>
      <c r="H121" s="73" t="s">
        <v>229</v>
      </c>
      <c r="I121" s="59">
        <v>7.689431765203654E-2</v>
      </c>
      <c r="J121" s="59">
        <f>I121-K121</f>
        <v>3.5000000000000309E-4</v>
      </c>
      <c r="K121" s="59">
        <v>7.6544317652036536E-2</v>
      </c>
      <c r="L121" s="60">
        <v>84.31</v>
      </c>
      <c r="M121" s="61">
        <v>24.87</v>
      </c>
      <c r="N121" s="58">
        <f>+L121*I121</f>
        <v>6.482959921243201</v>
      </c>
      <c r="O121" s="58">
        <f>+N121*$O$42</f>
        <v>6.482959921243201</v>
      </c>
      <c r="P121" s="58">
        <f>+M121*J121</f>
        <v>8.7045000000000768E-3</v>
      </c>
      <c r="Q121" s="58">
        <f>+O121-P121</f>
        <v>6.4742554212432006</v>
      </c>
      <c r="R121" s="58"/>
      <c r="S121" s="58"/>
      <c r="T121" s="58"/>
      <c r="U121" s="58"/>
      <c r="V121" s="62"/>
      <c r="W121" s="58"/>
      <c r="X121" s="63"/>
      <c r="Y121" s="60">
        <f>$H$44</f>
        <v>84.31</v>
      </c>
      <c r="Z121" s="61">
        <f>+$H$35</f>
        <v>24.87</v>
      </c>
      <c r="AA121" s="64">
        <f>+Y121*I121</f>
        <v>6.482959921243201</v>
      </c>
      <c r="AB121" s="58">
        <f>+AA121*$AB$42</f>
        <v>6.482959921243201</v>
      </c>
      <c r="AC121" s="64">
        <f>+Z121*J121</f>
        <v>8.7045000000000768E-3</v>
      </c>
      <c r="AD121" s="64">
        <f>+AB121-AC121</f>
        <v>6.4742554212432006</v>
      </c>
      <c r="AE121" s="64"/>
      <c r="AF121" s="64"/>
      <c r="AG121" s="58"/>
      <c r="AH121" s="64"/>
      <c r="AI121" s="62"/>
      <c r="AJ121" s="58"/>
      <c r="AK121" s="65"/>
      <c r="AL121" s="66"/>
      <c r="AM121" s="66" t="s">
        <v>121</v>
      </c>
      <c r="AO121" s="47" t="str">
        <f>IFERROR(VLOOKUP(B121,#REF!,4,0),"")</f>
        <v/>
      </c>
      <c r="AQ121" s="116" t="str">
        <f>IFERROR(VLOOKUP($B121,[2]HM3H!$C$5:$M$517,6,0)," ")</f>
        <v xml:space="preserve"> </v>
      </c>
      <c r="AR121" s="116" t="str">
        <f>IFERROR(VLOOKUP($B121,[2]HM3H!$C$5:$M$517,7,0)," ")</f>
        <v xml:space="preserve"> </v>
      </c>
      <c r="AS121" s="116" t="str">
        <f>IFERROR(VLOOKUP($B121,[2]HM3H!$C$5:$M$517,8,0)," ")</f>
        <v xml:space="preserve"> </v>
      </c>
      <c r="AT121" s="116" t="str">
        <f>IFERROR(VLOOKUP($B121,[2]HM3H!$C$5:$M$517,9,0)," ")</f>
        <v xml:space="preserve"> </v>
      </c>
      <c r="AU121" s="116" t="str">
        <f>IFERROR(VLOOKUP($B121,[2]HM3H!$C$5:$M$517,10,0)," ")</f>
        <v xml:space="preserve"> </v>
      </c>
      <c r="AV121" s="116" t="str">
        <f>IFERROR(VLOOKUP($B121,[2]HM3H!$C$5:$M$517,11,0)," ")</f>
        <v xml:space="preserve"> </v>
      </c>
    </row>
    <row r="122" spans="1:48" s="47" customFormat="1" ht="38.1" customHeight="1">
      <c r="A122" s="55"/>
      <c r="B122" s="72"/>
      <c r="C122" s="56"/>
      <c r="D122" s="55"/>
      <c r="E122" s="55"/>
      <c r="F122" s="55"/>
      <c r="G122" s="74" t="s">
        <v>230</v>
      </c>
      <c r="H122" s="73" t="s">
        <v>97</v>
      </c>
      <c r="I122" s="59">
        <v>2.3E-2</v>
      </c>
      <c r="J122" s="59">
        <f>I122-K122</f>
        <v>5.9999999999999984E-3</v>
      </c>
      <c r="K122" s="59">
        <v>1.7000000000000001E-2</v>
      </c>
      <c r="L122" s="60">
        <v>60.35</v>
      </c>
      <c r="M122" s="61">
        <v>26.62</v>
      </c>
      <c r="N122" s="58">
        <f>+L122*I122</f>
        <v>1.38805</v>
      </c>
      <c r="O122" s="58">
        <f>+N122*$O$42</f>
        <v>1.38805</v>
      </c>
      <c r="P122" s="58">
        <f>+M122*J122</f>
        <v>0.15971999999999997</v>
      </c>
      <c r="Q122" s="58">
        <f>+O122-P122</f>
        <v>1.2283300000000001</v>
      </c>
      <c r="R122" s="58"/>
      <c r="S122" s="58"/>
      <c r="T122" s="58"/>
      <c r="U122" s="58"/>
      <c r="V122" s="62"/>
      <c r="W122" s="58"/>
      <c r="X122" s="63"/>
      <c r="Y122" s="60">
        <f>+$H$33</f>
        <v>60.35</v>
      </c>
      <c r="Z122" s="61">
        <f>+$H$34</f>
        <v>26.62</v>
      </c>
      <c r="AA122" s="64">
        <f>+Y122*I122</f>
        <v>1.38805</v>
      </c>
      <c r="AB122" s="58">
        <f>+AA122*$AB$42</f>
        <v>1.38805</v>
      </c>
      <c r="AC122" s="64">
        <f>+Z122*J122</f>
        <v>0.15971999999999997</v>
      </c>
      <c r="AD122" s="64">
        <f>+AB122-AC122</f>
        <v>1.2283300000000001</v>
      </c>
      <c r="AE122" s="64"/>
      <c r="AF122" s="64"/>
      <c r="AG122" s="58"/>
      <c r="AH122" s="64"/>
      <c r="AI122" s="62"/>
      <c r="AJ122" s="58"/>
      <c r="AK122" s="65"/>
      <c r="AL122" s="66"/>
      <c r="AM122" s="66" t="s">
        <v>121</v>
      </c>
      <c r="AO122" s="47" t="str">
        <f>IFERROR(VLOOKUP(B122,#REF!,4,0),"")</f>
        <v/>
      </c>
      <c r="AQ122" s="116" t="str">
        <f>IFERROR(VLOOKUP($B122,[2]HM3H!$C$5:$M$517,6,0)," ")</f>
        <v xml:space="preserve"> </v>
      </c>
      <c r="AR122" s="116" t="str">
        <f>IFERROR(VLOOKUP($B122,[2]HM3H!$C$5:$M$517,7,0)," ")</f>
        <v xml:space="preserve"> </v>
      </c>
      <c r="AS122" s="116" t="str">
        <f>IFERROR(VLOOKUP($B122,[2]HM3H!$C$5:$M$517,8,0)," ")</f>
        <v xml:space="preserve"> </v>
      </c>
      <c r="AT122" s="116" t="str">
        <f>IFERROR(VLOOKUP($B122,[2]HM3H!$C$5:$M$517,9,0)," ")</f>
        <v xml:space="preserve"> </v>
      </c>
      <c r="AU122" s="116" t="str">
        <f>IFERROR(VLOOKUP($B122,[2]HM3H!$C$5:$M$517,10,0)," ")</f>
        <v xml:space="preserve"> </v>
      </c>
      <c r="AV122" s="116" t="str">
        <f>IFERROR(VLOOKUP($B122,[2]HM3H!$C$5:$M$517,11,0)," ")</f>
        <v xml:space="preserve"> </v>
      </c>
    </row>
    <row r="123" spans="1:48" s="47" customFormat="1" ht="38.1" customHeight="1">
      <c r="A123" s="55"/>
      <c r="B123" s="72"/>
      <c r="C123" s="56"/>
      <c r="D123" s="55"/>
      <c r="E123" s="55"/>
      <c r="F123" s="55"/>
      <c r="G123" s="74" t="s">
        <v>133</v>
      </c>
      <c r="H123" s="73">
        <v>2</v>
      </c>
      <c r="I123" s="59"/>
      <c r="J123" s="59"/>
      <c r="K123" s="59"/>
      <c r="L123" s="60"/>
      <c r="M123" s="61"/>
      <c r="N123" s="58"/>
      <c r="O123" s="58"/>
      <c r="P123" s="58"/>
      <c r="Q123" s="58"/>
      <c r="R123" s="58">
        <f>H123*0.13</f>
        <v>0.26</v>
      </c>
      <c r="S123" s="58"/>
      <c r="T123" s="58"/>
      <c r="U123" s="58"/>
      <c r="V123" s="62"/>
      <c r="W123" s="58"/>
      <c r="X123" s="63"/>
      <c r="Y123" s="60"/>
      <c r="Z123" s="61"/>
      <c r="AA123" s="64"/>
      <c r="AB123" s="58"/>
      <c r="AC123" s="64"/>
      <c r="AD123" s="64"/>
      <c r="AE123" s="64">
        <f>H123*$H$42</f>
        <v>0.26</v>
      </c>
      <c r="AF123" s="64"/>
      <c r="AG123" s="58"/>
      <c r="AH123" s="64"/>
      <c r="AI123" s="62"/>
      <c r="AJ123" s="58"/>
      <c r="AK123" s="65"/>
      <c r="AL123" s="66"/>
      <c r="AM123" s="66"/>
      <c r="AQ123" s="116"/>
      <c r="AR123" s="116"/>
      <c r="AS123" s="116"/>
      <c r="AT123" s="116"/>
      <c r="AU123" s="116"/>
      <c r="AV123" s="116"/>
    </row>
    <row r="124" spans="1:48" s="47" customFormat="1" ht="38.1" customHeight="1">
      <c r="A124" s="55"/>
      <c r="B124" s="72"/>
      <c r="C124" s="56"/>
      <c r="D124" s="55"/>
      <c r="E124" s="55"/>
      <c r="F124" s="55"/>
      <c r="G124" s="74" t="s">
        <v>87</v>
      </c>
      <c r="H124" s="146">
        <v>9.654431765203654E-2</v>
      </c>
      <c r="I124" s="59"/>
      <c r="J124" s="59"/>
      <c r="K124" s="59"/>
      <c r="L124" s="60"/>
      <c r="M124" s="61"/>
      <c r="N124" s="58"/>
      <c r="O124" s="58">
        <f>+N124*$O$42</f>
        <v>0</v>
      </c>
      <c r="P124" s="58"/>
      <c r="Q124" s="58">
        <f>+O124-P124</f>
        <v>0</v>
      </c>
      <c r="R124" s="58"/>
      <c r="S124" s="58"/>
      <c r="T124" s="58">
        <f>H124*$C$17</f>
        <v>1.5002986963126477</v>
      </c>
      <c r="U124" s="58"/>
      <c r="V124" s="62"/>
      <c r="W124" s="58"/>
      <c r="X124" s="63"/>
      <c r="Y124" s="60"/>
      <c r="Z124" s="61"/>
      <c r="AA124" s="58"/>
      <c r="AB124" s="58">
        <f>+AA124*$AB$42</f>
        <v>0</v>
      </c>
      <c r="AC124" s="58"/>
      <c r="AD124" s="58">
        <f>+AB124-AC124</f>
        <v>0</v>
      </c>
      <c r="AE124" s="58"/>
      <c r="AF124" s="58"/>
      <c r="AG124" s="58">
        <f>H124*$H$38</f>
        <v>1.5002986963126477</v>
      </c>
      <c r="AH124" s="64"/>
      <c r="AI124" s="62"/>
      <c r="AJ124" s="58"/>
      <c r="AK124" s="65"/>
      <c r="AL124" s="66"/>
      <c r="AM124" s="66" t="s">
        <v>121</v>
      </c>
      <c r="AO124" s="47" t="str">
        <f>IFERROR(VLOOKUP(B124,#REF!,4,0),"")</f>
        <v/>
      </c>
      <c r="AQ124" s="116" t="str">
        <f>IFERROR(VLOOKUP($B124,[2]HM3H!$C$5:$M$517,6,0)," ")</f>
        <v xml:space="preserve"> </v>
      </c>
      <c r="AR124" s="116" t="str">
        <f>IFERROR(VLOOKUP($B124,[2]HM3H!$C$5:$M$517,7,0)," ")</f>
        <v xml:space="preserve"> </v>
      </c>
      <c r="AS124" s="116" t="str">
        <f>IFERROR(VLOOKUP($B124,[2]HM3H!$C$5:$M$517,8,0)," ")</f>
        <v xml:space="preserve"> </v>
      </c>
      <c r="AT124" s="116" t="str">
        <f>IFERROR(VLOOKUP($B124,[2]HM3H!$C$5:$M$517,9,0)," ")</f>
        <v xml:space="preserve"> </v>
      </c>
      <c r="AU124" s="116" t="str">
        <f>IFERROR(VLOOKUP($B124,[2]HM3H!$C$5:$M$517,10,0)," ")</f>
        <v xml:space="preserve"> </v>
      </c>
      <c r="AV124" s="116" t="str">
        <f>IFERROR(VLOOKUP($B124,[2]HM3H!$C$5:$M$517,11,0)," ")</f>
        <v xml:space="preserve"> </v>
      </c>
    </row>
    <row r="125" spans="1:48" s="47" customFormat="1" ht="38.1" customHeight="1">
      <c r="A125" s="55"/>
      <c r="B125" s="56"/>
      <c r="C125" s="57"/>
      <c r="D125" s="55"/>
      <c r="E125" s="55"/>
      <c r="F125" s="55"/>
      <c r="G125" s="74"/>
      <c r="H125" s="73"/>
      <c r="I125" s="59"/>
      <c r="J125" s="59"/>
      <c r="K125" s="59"/>
      <c r="L125" s="60"/>
      <c r="M125" s="61"/>
      <c r="N125" s="58"/>
      <c r="O125" s="58"/>
      <c r="P125" s="58"/>
      <c r="Q125" s="79">
        <f>SUM(Q120:Q124)</f>
        <v>7.984825421243201</v>
      </c>
      <c r="R125" s="79">
        <f>SUM(R120:R124)</f>
        <v>0.26</v>
      </c>
      <c r="S125" s="79">
        <f>SUM(S120:S124)</f>
        <v>0</v>
      </c>
      <c r="T125" s="79">
        <f>SUM(T120:T124)</f>
        <v>1.5002986963126477</v>
      </c>
      <c r="U125" s="79">
        <f>SUM(U120:U124)</f>
        <v>8.1718949502702838</v>
      </c>
      <c r="V125" s="62"/>
      <c r="W125" s="58"/>
      <c r="X125" s="63"/>
      <c r="Y125" s="60"/>
      <c r="Z125" s="61"/>
      <c r="AA125" s="64"/>
      <c r="AB125" s="58"/>
      <c r="AC125" s="64"/>
      <c r="AD125" s="79">
        <f>SUM(AD120:AD124)</f>
        <v>7.984825421243201</v>
      </c>
      <c r="AE125" s="79">
        <f>SUM(AE120:AE124)</f>
        <v>0.26</v>
      </c>
      <c r="AF125" s="79">
        <f>SUM(AF120:AF124)</f>
        <v>0</v>
      </c>
      <c r="AG125" s="79">
        <f>SUM(AG120:AG124)</f>
        <v>1.5002986963126477</v>
      </c>
      <c r="AH125" s="79">
        <f>SUM(AH120:AH124)</f>
        <v>8.1718949502702838</v>
      </c>
      <c r="AI125" s="62"/>
      <c r="AJ125" s="58"/>
      <c r="AK125" s="65"/>
      <c r="AL125" s="66"/>
      <c r="AM125" s="66" t="s">
        <v>121</v>
      </c>
      <c r="AO125" s="47" t="str">
        <f>IFERROR(VLOOKUP(B125,#REF!,4,0),"")</f>
        <v/>
      </c>
      <c r="AQ125" s="116" t="str">
        <f>IFERROR(VLOOKUP($B125,[2]HM3H!$C$5:$M$517,6,0)," ")</f>
        <v xml:space="preserve"> </v>
      </c>
      <c r="AR125" s="116" t="str">
        <f>IFERROR(VLOOKUP($B125,[2]HM3H!$C$5:$M$517,7,0)," ")</f>
        <v xml:space="preserve"> </v>
      </c>
      <c r="AS125" s="116" t="str">
        <f>IFERROR(VLOOKUP($B125,[2]HM3H!$C$5:$M$517,8,0)," ")</f>
        <v xml:space="preserve"> </v>
      </c>
      <c r="AT125" s="116" t="str">
        <f>IFERROR(VLOOKUP($B125,[2]HM3H!$C$5:$M$517,9,0)," ")</f>
        <v xml:space="preserve"> </v>
      </c>
      <c r="AU125" s="116" t="str">
        <f>IFERROR(VLOOKUP($B125,[2]HM3H!$C$5:$M$517,10,0)," ")</f>
        <v xml:space="preserve"> </v>
      </c>
      <c r="AV125" s="116" t="str">
        <f>IFERROR(VLOOKUP($B125,[2]HM3H!$C$5:$M$517,11,0)," ")</f>
        <v xml:space="preserve"> </v>
      </c>
    </row>
    <row r="126" spans="1:48" s="47" customFormat="1" ht="38.1" customHeight="1">
      <c r="A126" s="55">
        <v>13</v>
      </c>
      <c r="B126" s="72" t="s">
        <v>236</v>
      </c>
      <c r="C126" s="56" t="s">
        <v>237</v>
      </c>
      <c r="D126" s="55"/>
      <c r="E126" s="55"/>
      <c r="F126" s="55"/>
      <c r="G126" s="74" t="s">
        <v>237</v>
      </c>
      <c r="H126" s="73" t="s">
        <v>243</v>
      </c>
      <c r="I126" s="59">
        <v>1.83984375E-2</v>
      </c>
      <c r="J126" s="59">
        <f>I126-K126</f>
        <v>7.3984375000000005E-3</v>
      </c>
      <c r="K126" s="59">
        <v>1.0999999999999999E-2</v>
      </c>
      <c r="L126" s="60">
        <v>117.77</v>
      </c>
      <c r="M126" s="61">
        <v>26.62</v>
      </c>
      <c r="N126" s="58">
        <f>+L126*I126</f>
        <v>2.1667839843749999</v>
      </c>
      <c r="O126" s="58">
        <f>+N126*$O$42</f>
        <v>2.1667839843749999</v>
      </c>
      <c r="P126" s="58">
        <f>+M126*J126</f>
        <v>0.19694640625000001</v>
      </c>
      <c r="Q126" s="58">
        <f>+O126-P126</f>
        <v>1.9698375781249999</v>
      </c>
      <c r="R126" s="58"/>
      <c r="S126" s="58"/>
      <c r="T126" s="58"/>
      <c r="U126" s="82">
        <f>+V126-SUM(Q127:T127)</f>
        <v>2.329675097549178</v>
      </c>
      <c r="V126" s="62">
        <v>4.2995126756741779</v>
      </c>
      <c r="W126" s="58">
        <f>+V126</f>
        <v>4.2995126756741779</v>
      </c>
      <c r="X126" s="63"/>
      <c r="Y126" s="60">
        <f>$H$43</f>
        <v>117.77</v>
      </c>
      <c r="Z126" s="61">
        <f>$H$13</f>
        <v>26.62</v>
      </c>
      <c r="AA126" s="64">
        <f>+Y126*I126</f>
        <v>2.1667839843749999</v>
      </c>
      <c r="AB126" s="58">
        <f>+AA126*$AB$42</f>
        <v>2.1667839843749999</v>
      </c>
      <c r="AC126" s="64">
        <f>+Z126*J126</f>
        <v>0.19694640625000001</v>
      </c>
      <c r="AD126" s="64">
        <f>+AB126-AC126</f>
        <v>1.9698375781249999</v>
      </c>
      <c r="AE126" s="64"/>
      <c r="AF126" s="64"/>
      <c r="AG126" s="58"/>
      <c r="AH126" s="83">
        <f>U126*$AC$38</f>
        <v>2.329675097549178</v>
      </c>
      <c r="AI126" s="62">
        <f>SUM(AD127:AH127)</f>
        <v>4.2995126756741779</v>
      </c>
      <c r="AJ126" s="58">
        <f>+AI126</f>
        <v>4.2995126756741779</v>
      </c>
      <c r="AK126" s="65"/>
      <c r="AL126" s="66">
        <f>AI126-V126</f>
        <v>0</v>
      </c>
      <c r="AM126" s="66">
        <v>0.37237237237237236</v>
      </c>
      <c r="AO126" s="47" t="str">
        <f>IFERROR(VLOOKUP(B126,#REF!,4,0),"")</f>
        <v/>
      </c>
      <c r="AQ126" s="116" t="str">
        <f>IFERROR(VLOOKUP($B126,[2]HM3H!$C$5:$M$517,6,0)," ")</f>
        <v xml:space="preserve"> </v>
      </c>
      <c r="AR126" s="116" t="str">
        <f>IFERROR(VLOOKUP($B126,[2]HM3H!$C$5:$M$517,7,0)," ")</f>
        <v xml:space="preserve"> </v>
      </c>
      <c r="AS126" s="116">
        <v>0</v>
      </c>
      <c r="AT126" s="116" t="str">
        <f>IFERROR(VLOOKUP($B126,[2]HM3H!$C$5:$M$517,9,0)," ")</f>
        <v xml:space="preserve"> </v>
      </c>
      <c r="AU126" s="116" t="str">
        <f>IFERROR(VLOOKUP($B126,[2]HM3H!$C$5:$M$517,10,0)," ")</f>
        <v xml:space="preserve"> </v>
      </c>
      <c r="AV126" s="116" t="str">
        <f>IFERROR(VLOOKUP($B126,[2]HM3H!$C$5:$M$517,11,0)," ")</f>
        <v xml:space="preserve"> </v>
      </c>
    </row>
    <row r="127" spans="1:48" s="47" customFormat="1" ht="38.1" customHeight="1">
      <c r="A127" s="55"/>
      <c r="B127" s="56"/>
      <c r="C127" s="57"/>
      <c r="D127" s="55"/>
      <c r="E127" s="55"/>
      <c r="F127" s="55"/>
      <c r="G127" s="74"/>
      <c r="H127" s="73"/>
      <c r="I127" s="59"/>
      <c r="J127" s="59"/>
      <c r="K127" s="59"/>
      <c r="L127" s="60"/>
      <c r="M127" s="61"/>
      <c r="N127" s="58"/>
      <c r="O127" s="58"/>
      <c r="P127" s="58"/>
      <c r="Q127" s="79">
        <f>SUM(Q126:Q126)</f>
        <v>1.9698375781249999</v>
      </c>
      <c r="R127" s="79">
        <f>SUM(R126:R126)</f>
        <v>0</v>
      </c>
      <c r="S127" s="79">
        <f>SUM(S126:S126)</f>
        <v>0</v>
      </c>
      <c r="T127" s="79">
        <f>SUM(T126:T126)</f>
        <v>0</v>
      </c>
      <c r="U127" s="79">
        <f>SUM(U126:U126)</f>
        <v>2.329675097549178</v>
      </c>
      <c r="V127" s="62"/>
      <c r="W127" s="58"/>
      <c r="X127" s="63"/>
      <c r="Y127" s="60"/>
      <c r="Z127" s="61"/>
      <c r="AA127" s="64"/>
      <c r="AB127" s="58"/>
      <c r="AC127" s="64"/>
      <c r="AD127" s="79">
        <f>SUM(AD126:AD126)</f>
        <v>1.9698375781249999</v>
      </c>
      <c r="AE127" s="79">
        <f>SUM(AE126:AE126)</f>
        <v>0</v>
      </c>
      <c r="AF127" s="79">
        <f>SUM(AF126:AF126)</f>
        <v>0</v>
      </c>
      <c r="AG127" s="79">
        <f>SUM(AG126:AG126)</f>
        <v>0</v>
      </c>
      <c r="AH127" s="79">
        <f>SUM(AH126:AH126)</f>
        <v>2.329675097549178</v>
      </c>
      <c r="AI127" s="62"/>
      <c r="AJ127" s="58"/>
      <c r="AK127" s="65"/>
      <c r="AL127" s="66"/>
      <c r="AM127" s="66" t="s">
        <v>121</v>
      </c>
      <c r="AO127" s="47" t="str">
        <f>IFERROR(VLOOKUP(B127,#REF!,4,0),"")</f>
        <v/>
      </c>
      <c r="AQ127" s="116" t="str">
        <f>IFERROR(VLOOKUP($B127,[2]HM3H!$C$5:$M$517,6,0)," ")</f>
        <v xml:space="preserve"> </v>
      </c>
      <c r="AR127" s="116" t="str">
        <f>IFERROR(VLOOKUP($B127,[2]HM3H!$C$5:$M$517,7,0)," ")</f>
        <v xml:space="preserve"> </v>
      </c>
      <c r="AS127" s="116" t="str">
        <f>IFERROR(VLOOKUP($B127,[2]HM3H!$C$5:$M$517,8,0)," ")</f>
        <v xml:space="preserve"> </v>
      </c>
      <c r="AT127" s="116" t="str">
        <f>IFERROR(VLOOKUP($B127,[2]HM3H!$C$5:$M$517,9,0)," ")</f>
        <v xml:space="preserve"> </v>
      </c>
      <c r="AU127" s="116" t="str">
        <f>IFERROR(VLOOKUP($B127,[2]HM3H!$C$5:$M$517,10,0)," ")</f>
        <v xml:space="preserve"> </v>
      </c>
      <c r="AV127" s="116" t="str">
        <f>IFERROR(VLOOKUP($B127,[2]HM3H!$C$5:$M$517,11,0)," ")</f>
        <v xml:space="preserve"> </v>
      </c>
    </row>
    <row r="128" spans="1:48" s="47" customFormat="1" ht="38.1" customHeight="1">
      <c r="A128" s="55">
        <v>14</v>
      </c>
      <c r="B128" s="72" t="s">
        <v>256</v>
      </c>
      <c r="C128" s="56" t="s">
        <v>257</v>
      </c>
      <c r="D128" s="55"/>
      <c r="E128" s="55"/>
      <c r="F128" s="55"/>
      <c r="G128" s="58"/>
      <c r="H128" s="73" t="s">
        <v>97</v>
      </c>
      <c r="I128" s="59">
        <v>7.0000000000000001E-3</v>
      </c>
      <c r="J128" s="59">
        <f>I128-K128</f>
        <v>3.0000000000000001E-3</v>
      </c>
      <c r="K128" s="59">
        <v>4.0000000000000001E-3</v>
      </c>
      <c r="L128" s="60">
        <v>60.35</v>
      </c>
      <c r="M128" s="61">
        <v>26.62</v>
      </c>
      <c r="N128" s="58">
        <f>+L128*I128</f>
        <v>0.42244999999999999</v>
      </c>
      <c r="O128" s="58">
        <f>+N128*$O$42</f>
        <v>0.42244999999999999</v>
      </c>
      <c r="P128" s="58">
        <f>+M128*J128</f>
        <v>7.986E-2</v>
      </c>
      <c r="Q128" s="58">
        <f>+O128-P128</f>
        <v>0.34259000000000001</v>
      </c>
      <c r="R128" s="58"/>
      <c r="S128" s="58"/>
      <c r="T128" s="58"/>
      <c r="U128" s="82">
        <f>+V128-SUM(Q129:T129)</f>
        <v>1.1797822739999999</v>
      </c>
      <c r="V128" s="62">
        <v>1.5223722739999999</v>
      </c>
      <c r="W128" s="58">
        <f>+V128</f>
        <v>1.5223722739999999</v>
      </c>
      <c r="X128" s="63"/>
      <c r="Y128" s="60">
        <f>$H$33</f>
        <v>60.35</v>
      </c>
      <c r="Z128" s="61">
        <f>$H$34</f>
        <v>26.62</v>
      </c>
      <c r="AA128" s="64">
        <f>+Y128*I128</f>
        <v>0.42244999999999999</v>
      </c>
      <c r="AB128" s="58">
        <f>+AA128*$AB$42</f>
        <v>0.42244999999999999</v>
      </c>
      <c r="AC128" s="64">
        <f>+Z128*J128</f>
        <v>7.986E-2</v>
      </c>
      <c r="AD128" s="64">
        <f>+AB128-AC128</f>
        <v>0.34259000000000001</v>
      </c>
      <c r="AE128" s="64"/>
      <c r="AF128" s="64"/>
      <c r="AG128" s="64"/>
      <c r="AH128" s="83">
        <f>U128*$AC$38</f>
        <v>1.1797822739999999</v>
      </c>
      <c r="AI128" s="62">
        <f>SUM(AD129:AH129)</f>
        <v>1.5223722739999999</v>
      </c>
      <c r="AJ128" s="58">
        <f>+AI128</f>
        <v>1.5223722739999999</v>
      </c>
      <c r="AK128" s="65"/>
      <c r="AL128" s="66">
        <f>AI128-V128</f>
        <v>0</v>
      </c>
      <c r="AM128" s="66">
        <v>0</v>
      </c>
      <c r="AO128" s="47" t="str">
        <f>IFERROR(VLOOKUP(B128,#REF!,4,0),"")</f>
        <v/>
      </c>
      <c r="AQ128" s="116" t="str">
        <f>IFERROR(VLOOKUP($B128,[2]HM3H!$C$5:$M$517,6,0)," ")</f>
        <v xml:space="preserve"> </v>
      </c>
      <c r="AR128" s="116" t="str">
        <f>IFERROR(VLOOKUP($B128,[2]HM3H!$C$5:$M$517,7,0)," ")</f>
        <v xml:space="preserve"> </v>
      </c>
      <c r="AS128" s="116" t="str">
        <f>IFERROR(VLOOKUP($B128,[2]HM3H!$C$5:$M$517,8,0)," ")</f>
        <v xml:space="preserve"> </v>
      </c>
      <c r="AT128" s="116" t="str">
        <f>IFERROR(VLOOKUP($B128,[2]HM3H!$C$5:$M$517,9,0)," ")</f>
        <v xml:space="preserve"> </v>
      </c>
      <c r="AU128" s="116" t="str">
        <f>IFERROR(VLOOKUP($B128,[2]HM3H!$C$5:$M$517,10,0)," ")</f>
        <v xml:space="preserve"> </v>
      </c>
      <c r="AV128" s="116" t="str">
        <f>IFERROR(VLOOKUP($B128,[2]HM3H!$C$5:$M$517,11,0)," ")</f>
        <v xml:space="preserve"> </v>
      </c>
    </row>
    <row r="129" spans="1:48" s="47" customFormat="1" ht="38.1" customHeight="1">
      <c r="A129" s="55"/>
      <c r="B129" s="72"/>
      <c r="C129" s="56"/>
      <c r="D129" s="55"/>
      <c r="E129" s="55"/>
      <c r="F129" s="55"/>
      <c r="G129" s="58"/>
      <c r="H129" s="73"/>
      <c r="I129" s="59"/>
      <c r="J129" s="59"/>
      <c r="K129" s="59"/>
      <c r="L129" s="60"/>
      <c r="M129" s="61"/>
      <c r="N129" s="58"/>
      <c r="O129" s="58"/>
      <c r="P129" s="58"/>
      <c r="Q129" s="79">
        <f>SUM(Q128)</f>
        <v>0.34259000000000001</v>
      </c>
      <c r="R129" s="79">
        <f>SUM(R128)</f>
        <v>0</v>
      </c>
      <c r="S129" s="79">
        <f>SUM(S128)</f>
        <v>0</v>
      </c>
      <c r="T129" s="79">
        <f>SUM(T128)</f>
        <v>0</v>
      </c>
      <c r="U129" s="79">
        <f>SUM(U128)</f>
        <v>1.1797822739999999</v>
      </c>
      <c r="V129" s="62"/>
      <c r="W129" s="58"/>
      <c r="X129" s="63"/>
      <c r="Y129" s="60"/>
      <c r="Z129" s="61"/>
      <c r="AA129" s="64"/>
      <c r="AB129" s="58"/>
      <c r="AC129" s="64"/>
      <c r="AD129" s="79">
        <f>SUM(AD128)</f>
        <v>0.34259000000000001</v>
      </c>
      <c r="AE129" s="79">
        <f>SUM(AE128)</f>
        <v>0</v>
      </c>
      <c r="AF129" s="79">
        <f>SUM(AF128)</f>
        <v>0</v>
      </c>
      <c r="AG129" s="79">
        <f>SUM(AG128)</f>
        <v>0</v>
      </c>
      <c r="AH129" s="79">
        <f>SUM(AH128)</f>
        <v>1.1797822739999999</v>
      </c>
      <c r="AI129" s="62"/>
      <c r="AJ129" s="58"/>
      <c r="AK129" s="65"/>
      <c r="AL129" s="66"/>
      <c r="AM129" s="66" t="s">
        <v>121</v>
      </c>
      <c r="AO129" s="47" t="str">
        <f>IFERROR(VLOOKUP(B129,#REF!,4,0),"")</f>
        <v/>
      </c>
      <c r="AQ129" s="116" t="str">
        <f>IFERROR(VLOOKUP($B129,[2]HM3H!$C$5:$M$517,6,0)," ")</f>
        <v xml:space="preserve"> </v>
      </c>
      <c r="AR129" s="116" t="str">
        <f>IFERROR(VLOOKUP($B129,[2]HM3H!$C$5:$M$517,7,0)," ")</f>
        <v xml:space="preserve"> </v>
      </c>
      <c r="AS129" s="116" t="str">
        <f>IFERROR(VLOOKUP($B129,[2]HM3H!$C$5:$M$517,8,0)," ")</f>
        <v xml:space="preserve"> </v>
      </c>
      <c r="AT129" s="116" t="str">
        <f>IFERROR(VLOOKUP($B129,[2]HM3H!$C$5:$M$517,9,0)," ")</f>
        <v xml:space="preserve"> </v>
      </c>
      <c r="AU129" s="116" t="str">
        <f>IFERROR(VLOOKUP($B129,[2]HM3H!$C$5:$M$517,10,0)," ")</f>
        <v xml:space="preserve"> </v>
      </c>
      <c r="AV129" s="116" t="str">
        <f>IFERROR(VLOOKUP($B129,[2]HM3H!$C$5:$M$517,11,0)," ")</f>
        <v xml:space="preserve"> </v>
      </c>
    </row>
    <row r="130" spans="1:48" s="47" customFormat="1" ht="38.1" customHeight="1">
      <c r="A130" s="55">
        <v>15</v>
      </c>
      <c r="B130" s="72" t="s">
        <v>250</v>
      </c>
      <c r="C130" s="56" t="s">
        <v>251</v>
      </c>
      <c r="D130" s="55"/>
      <c r="E130" s="55"/>
      <c r="F130" s="55"/>
      <c r="G130" s="58"/>
      <c r="H130" s="73" t="s">
        <v>97</v>
      </c>
      <c r="I130" s="59">
        <v>0.01</v>
      </c>
      <c r="J130" s="59">
        <f>I130-K130</f>
        <v>4.0000000000000001E-3</v>
      </c>
      <c r="K130" s="59">
        <v>6.0000000000000001E-3</v>
      </c>
      <c r="L130" s="60">
        <v>60.35</v>
      </c>
      <c r="M130" s="61">
        <v>26.62</v>
      </c>
      <c r="N130" s="58">
        <f>+L130*I130</f>
        <v>0.60350000000000004</v>
      </c>
      <c r="O130" s="58">
        <f>+N130*$O$42</f>
        <v>0.60350000000000004</v>
      </c>
      <c r="P130" s="58">
        <f>+M130*J130</f>
        <v>0.10648000000000001</v>
      </c>
      <c r="Q130" s="58">
        <f>+O130-P130</f>
        <v>0.49702000000000002</v>
      </c>
      <c r="R130" s="58"/>
      <c r="S130" s="58"/>
      <c r="T130" s="58"/>
      <c r="U130" s="82">
        <f>+V130-SUM(Q131:T131)</f>
        <v>1.7143906920000003</v>
      </c>
      <c r="V130" s="62">
        <v>2.2114106920000003</v>
      </c>
      <c r="W130" s="58">
        <f>+V130</f>
        <v>2.2114106920000003</v>
      </c>
      <c r="X130" s="63"/>
      <c r="Y130" s="60">
        <f>$H$33</f>
        <v>60.35</v>
      </c>
      <c r="Z130" s="61">
        <f>$H$34</f>
        <v>26.62</v>
      </c>
      <c r="AA130" s="64">
        <f>+Y130*I130</f>
        <v>0.60350000000000004</v>
      </c>
      <c r="AB130" s="58">
        <f>+AA130*$AB$42</f>
        <v>0.60350000000000004</v>
      </c>
      <c r="AC130" s="64">
        <f>+Z130*J130</f>
        <v>0.10648000000000001</v>
      </c>
      <c r="AD130" s="64">
        <f>+AB130-AC130</f>
        <v>0.49702000000000002</v>
      </c>
      <c r="AE130" s="64"/>
      <c r="AF130" s="64"/>
      <c r="AG130" s="64"/>
      <c r="AH130" s="83">
        <f>U130*$AC$38</f>
        <v>1.7143906920000003</v>
      </c>
      <c r="AI130" s="62">
        <f>SUM(AD131:AH131)</f>
        <v>2.2114106920000003</v>
      </c>
      <c r="AJ130" s="58">
        <f>+AI130</f>
        <v>2.2114106920000003</v>
      </c>
      <c r="AK130" s="65"/>
      <c r="AL130" s="66">
        <f>AI130-V130</f>
        <v>0</v>
      </c>
      <c r="AM130" s="66">
        <v>0</v>
      </c>
      <c r="AO130" s="47" t="str">
        <f>IFERROR(VLOOKUP(B130,#REF!,4,0),"")</f>
        <v/>
      </c>
      <c r="AQ130" s="116" t="str">
        <f>IFERROR(VLOOKUP($B130,[2]HM3H!$C$5:$M$517,6,0)," ")</f>
        <v xml:space="preserve"> </v>
      </c>
      <c r="AR130" s="116" t="str">
        <f>IFERROR(VLOOKUP($B130,[2]HM3H!$C$5:$M$517,7,0)," ")</f>
        <v xml:space="preserve"> </v>
      </c>
      <c r="AS130" s="116" t="str">
        <f>IFERROR(VLOOKUP($B130,[2]HM3H!$C$5:$M$517,8,0)," ")</f>
        <v xml:space="preserve"> </v>
      </c>
      <c r="AT130" s="116" t="str">
        <f>IFERROR(VLOOKUP($B130,[2]HM3H!$C$5:$M$517,9,0)," ")</f>
        <v xml:space="preserve"> </v>
      </c>
      <c r="AU130" s="116" t="str">
        <f>IFERROR(VLOOKUP($B130,[2]HM3H!$C$5:$M$517,10,0)," ")</f>
        <v xml:space="preserve"> </v>
      </c>
      <c r="AV130" s="116" t="str">
        <f>IFERROR(VLOOKUP($B130,[2]HM3H!$C$5:$M$517,11,0)," ")</f>
        <v xml:space="preserve"> </v>
      </c>
    </row>
    <row r="131" spans="1:48" s="47" customFormat="1" ht="38.1" customHeight="1">
      <c r="A131" s="55"/>
      <c r="B131" s="72"/>
      <c r="C131" s="56"/>
      <c r="D131" s="55"/>
      <c r="E131" s="55"/>
      <c r="F131" s="55"/>
      <c r="G131" s="58"/>
      <c r="H131" s="73"/>
      <c r="I131" s="59"/>
      <c r="J131" s="59"/>
      <c r="K131" s="59"/>
      <c r="L131" s="60"/>
      <c r="M131" s="61"/>
      <c r="N131" s="58"/>
      <c r="O131" s="58"/>
      <c r="P131" s="58"/>
      <c r="Q131" s="79">
        <f>SUM(Q130)</f>
        <v>0.49702000000000002</v>
      </c>
      <c r="R131" s="79">
        <f>SUM(R130)</f>
        <v>0</v>
      </c>
      <c r="S131" s="79">
        <f>SUM(S130)</f>
        <v>0</v>
      </c>
      <c r="T131" s="79">
        <f>SUM(T130)</f>
        <v>0</v>
      </c>
      <c r="U131" s="79">
        <f>SUM(U130)</f>
        <v>1.7143906920000003</v>
      </c>
      <c r="V131" s="62"/>
      <c r="W131" s="58"/>
      <c r="X131" s="63"/>
      <c r="Y131" s="60"/>
      <c r="Z131" s="61"/>
      <c r="AA131" s="64"/>
      <c r="AB131" s="58"/>
      <c r="AC131" s="64"/>
      <c r="AD131" s="79">
        <f>SUM(AD130)</f>
        <v>0.49702000000000002</v>
      </c>
      <c r="AE131" s="79">
        <f>SUM(AE130)</f>
        <v>0</v>
      </c>
      <c r="AF131" s="79">
        <f>SUM(AF130)</f>
        <v>0</v>
      </c>
      <c r="AG131" s="79">
        <f>SUM(AG130)</f>
        <v>0</v>
      </c>
      <c r="AH131" s="79">
        <f>SUM(AH130)</f>
        <v>1.7143906920000003</v>
      </c>
      <c r="AI131" s="62"/>
      <c r="AJ131" s="58"/>
      <c r="AK131" s="65"/>
      <c r="AL131" s="66"/>
      <c r="AM131" s="66" t="s">
        <v>121</v>
      </c>
      <c r="AO131" s="47" t="str">
        <f>IFERROR(VLOOKUP(B131,#REF!,4,0),"")</f>
        <v/>
      </c>
      <c r="AQ131" s="116" t="str">
        <f>IFERROR(VLOOKUP($B131,[2]HM3H!$C$5:$M$517,6,0)," ")</f>
        <v xml:space="preserve"> </v>
      </c>
      <c r="AR131" s="116" t="str">
        <f>IFERROR(VLOOKUP($B131,[2]HM3H!$C$5:$M$517,7,0)," ")</f>
        <v xml:space="preserve"> </v>
      </c>
      <c r="AS131" s="116" t="str">
        <f>IFERROR(VLOOKUP($B131,[2]HM3H!$C$5:$M$517,8,0)," ")</f>
        <v xml:space="preserve"> </v>
      </c>
      <c r="AT131" s="116" t="str">
        <f>IFERROR(VLOOKUP($B131,[2]HM3H!$C$5:$M$517,9,0)," ")</f>
        <v xml:space="preserve"> </v>
      </c>
      <c r="AU131" s="116" t="str">
        <f>IFERROR(VLOOKUP($B131,[2]HM3H!$C$5:$M$517,10,0)," ")</f>
        <v xml:space="preserve"> </v>
      </c>
      <c r="AV131" s="116" t="str">
        <f>IFERROR(VLOOKUP($B131,[2]HM3H!$C$5:$M$517,11,0)," ")</f>
        <v xml:space="preserve"> </v>
      </c>
    </row>
    <row r="132" spans="1:48" s="47" customFormat="1" ht="38.1" customHeight="1">
      <c r="A132" s="55">
        <v>16</v>
      </c>
      <c r="B132" s="72" t="s">
        <v>253</v>
      </c>
      <c r="C132" s="56" t="s">
        <v>254</v>
      </c>
      <c r="D132" s="55"/>
      <c r="E132" s="55"/>
      <c r="F132" s="55"/>
      <c r="G132" s="58"/>
      <c r="H132" s="73" t="s">
        <v>60</v>
      </c>
      <c r="I132" s="59">
        <v>0.192</v>
      </c>
      <c r="J132" s="59">
        <f>I132-K132</f>
        <v>0.156</v>
      </c>
      <c r="K132" s="59">
        <v>3.5999999999999997E-2</v>
      </c>
      <c r="L132" s="60">
        <v>60.85</v>
      </c>
      <c r="M132" s="61">
        <v>26.62</v>
      </c>
      <c r="N132" s="58">
        <f>+L132*I132</f>
        <v>11.683200000000001</v>
      </c>
      <c r="O132" s="58">
        <f>+N132*$O$42</f>
        <v>11.683200000000001</v>
      </c>
      <c r="P132" s="58">
        <f>+M132*J132</f>
        <v>4.1527200000000004</v>
      </c>
      <c r="Q132" s="58">
        <f>+O132-P132</f>
        <v>7.5304800000000007</v>
      </c>
      <c r="R132" s="58"/>
      <c r="S132" s="58"/>
      <c r="T132" s="58"/>
      <c r="U132" s="82">
        <f>+V132-SUM(Q136:T136)</f>
        <v>5.9255254381437723</v>
      </c>
      <c r="V132" s="62">
        <v>32.892005438143769</v>
      </c>
      <c r="W132" s="58">
        <f>+V132</f>
        <v>32.892005438143769</v>
      </c>
      <c r="X132" s="63"/>
      <c r="Y132" s="60">
        <f>$H$32</f>
        <v>60.85</v>
      </c>
      <c r="Z132" s="61">
        <f>$H$34</f>
        <v>26.62</v>
      </c>
      <c r="AA132" s="64">
        <f>+Y132*I132</f>
        <v>11.683200000000001</v>
      </c>
      <c r="AB132" s="58">
        <f>+AA132*$AB$42</f>
        <v>11.683200000000001</v>
      </c>
      <c r="AC132" s="64">
        <f>+Z132*J132</f>
        <v>4.1527200000000004</v>
      </c>
      <c r="AD132" s="64">
        <f>+AB132-AC132</f>
        <v>7.5304800000000007</v>
      </c>
      <c r="AE132" s="64"/>
      <c r="AF132" s="64"/>
      <c r="AG132" s="64"/>
      <c r="AH132" s="83">
        <f>U132*$AC$38</f>
        <v>5.9255254381437723</v>
      </c>
      <c r="AI132" s="62">
        <f>SUM(AD136:AH136)</f>
        <v>33.222005438143768</v>
      </c>
      <c r="AJ132" s="58">
        <f>+AI132</f>
        <v>33.222005438143768</v>
      </c>
      <c r="AK132" s="65"/>
      <c r="AL132" s="66">
        <f>AI132-V132</f>
        <v>0.32999999999999829</v>
      </c>
      <c r="AM132" s="66">
        <v>0</v>
      </c>
      <c r="AO132" s="47" t="str">
        <f>IFERROR(VLOOKUP(B132,#REF!,4,0),"")</f>
        <v/>
      </c>
      <c r="AQ132" s="116" t="str">
        <f>IFERROR(VLOOKUP($B132,[2]HM3H!$C$5:$M$517,6,0)," ")</f>
        <v xml:space="preserve"> </v>
      </c>
      <c r="AR132" s="116" t="str">
        <f>IFERROR(VLOOKUP($B132,[2]HM3H!$C$5:$M$517,7,0)," ")</f>
        <v xml:space="preserve"> </v>
      </c>
      <c r="AS132" s="116" t="str">
        <f>IFERROR(VLOOKUP($B132,[2]HM3H!$C$5:$M$517,8,0)," ")</f>
        <v xml:space="preserve"> </v>
      </c>
      <c r="AT132" s="116" t="str">
        <f>IFERROR(VLOOKUP($B132,[2]HM3H!$C$5:$M$517,9,0)," ")</f>
        <v xml:space="preserve"> </v>
      </c>
      <c r="AU132" s="116" t="str">
        <f>IFERROR(VLOOKUP($B132,[2]HM3H!$C$5:$M$517,10,0)," ")</f>
        <v xml:space="preserve"> </v>
      </c>
      <c r="AV132" s="116" t="str">
        <f>IFERROR(VLOOKUP($B132,[2]HM3H!$C$5:$M$517,11,0)," ")</f>
        <v xml:space="preserve"> </v>
      </c>
    </row>
    <row r="133" spans="1:48" s="47" customFormat="1" ht="38.1" customHeight="1">
      <c r="A133" s="55"/>
      <c r="B133" s="72"/>
      <c r="C133" s="56"/>
      <c r="D133" s="55"/>
      <c r="E133" s="55"/>
      <c r="F133" s="232" t="s">
        <v>263</v>
      </c>
      <c r="G133" s="233" t="s">
        <v>260</v>
      </c>
      <c r="H133" s="71">
        <v>1</v>
      </c>
      <c r="I133" s="59"/>
      <c r="J133" s="59"/>
      <c r="K133" s="59"/>
      <c r="L133" s="60">
        <v>3.665</v>
      </c>
      <c r="M133" s="61"/>
      <c r="N133" s="58"/>
      <c r="O133" s="58"/>
      <c r="P133" s="58"/>
      <c r="Q133" s="58">
        <f>L133*$H$133</f>
        <v>3.665</v>
      </c>
      <c r="R133" s="58"/>
      <c r="S133" s="58"/>
      <c r="T133" s="58"/>
      <c r="U133" s="58"/>
      <c r="V133" s="62"/>
      <c r="W133" s="58"/>
      <c r="X133" s="63"/>
      <c r="Y133" s="60">
        <f>$Q$19</f>
        <v>3.665</v>
      </c>
      <c r="Z133" s="61"/>
      <c r="AA133" s="64"/>
      <c r="AB133" s="58"/>
      <c r="AC133" s="64"/>
      <c r="AD133" s="64">
        <f>Y133*$H$133</f>
        <v>3.665</v>
      </c>
      <c r="AE133" s="64"/>
      <c r="AF133" s="64"/>
      <c r="AG133" s="64"/>
      <c r="AH133" s="83"/>
      <c r="AI133" s="62"/>
      <c r="AJ133" s="58"/>
      <c r="AK133" s="65"/>
      <c r="AL133" s="66"/>
      <c r="AM133" s="66"/>
      <c r="AQ133" s="116"/>
      <c r="AR133" s="116"/>
      <c r="AS133" s="116"/>
      <c r="AT133" s="116"/>
      <c r="AU133" s="116"/>
      <c r="AV133" s="116"/>
    </row>
    <row r="134" spans="1:48" s="47" customFormat="1" ht="38.1" customHeight="1">
      <c r="A134" s="55"/>
      <c r="B134" s="72"/>
      <c r="C134" s="56"/>
      <c r="D134" s="55"/>
      <c r="E134" s="55"/>
      <c r="F134" s="232" t="s">
        <v>264</v>
      </c>
      <c r="G134" s="233" t="s">
        <v>261</v>
      </c>
      <c r="H134" s="71">
        <v>1</v>
      </c>
      <c r="I134" s="59"/>
      <c r="J134" s="59"/>
      <c r="K134" s="59"/>
      <c r="L134" s="60">
        <v>2.331</v>
      </c>
      <c r="M134" s="61"/>
      <c r="N134" s="58"/>
      <c r="O134" s="58"/>
      <c r="P134" s="58"/>
      <c r="Q134" s="58">
        <f t="shared" ref="Q134:Q135" si="3">L134*$H$133</f>
        <v>2.331</v>
      </c>
      <c r="R134" s="58"/>
      <c r="S134" s="58"/>
      <c r="T134" s="58"/>
      <c r="U134" s="58"/>
      <c r="V134" s="62"/>
      <c r="W134" s="58"/>
      <c r="X134" s="63"/>
      <c r="Y134" s="60">
        <f>$Q$20</f>
        <v>2.331</v>
      </c>
      <c r="Z134" s="61"/>
      <c r="AA134" s="64"/>
      <c r="AB134" s="58"/>
      <c r="AC134" s="64"/>
      <c r="AD134" s="64">
        <f>Y134*$H$134</f>
        <v>2.331</v>
      </c>
      <c r="AE134" s="64"/>
      <c r="AF134" s="64"/>
      <c r="AG134" s="64"/>
      <c r="AH134" s="83"/>
      <c r="AI134" s="62"/>
      <c r="AJ134" s="58"/>
      <c r="AK134" s="65"/>
      <c r="AL134" s="66"/>
      <c r="AM134" s="66"/>
      <c r="AQ134" s="116"/>
      <c r="AR134" s="116"/>
      <c r="AS134" s="116"/>
      <c r="AT134" s="116"/>
      <c r="AU134" s="116"/>
      <c r="AV134" s="116"/>
    </row>
    <row r="135" spans="1:48" s="47" customFormat="1" ht="38.1" customHeight="1">
      <c r="A135" s="55"/>
      <c r="B135" s="72"/>
      <c r="C135" s="56"/>
      <c r="D135" s="55"/>
      <c r="E135" s="55"/>
      <c r="F135" s="232" t="s">
        <v>265</v>
      </c>
      <c r="G135" s="233" t="s">
        <v>262</v>
      </c>
      <c r="H135" s="71">
        <v>1</v>
      </c>
      <c r="I135" s="59"/>
      <c r="J135" s="59"/>
      <c r="K135" s="59"/>
      <c r="L135" s="231">
        <v>13.44</v>
      </c>
      <c r="M135" s="61"/>
      <c r="N135" s="58"/>
      <c r="O135" s="58"/>
      <c r="P135" s="58"/>
      <c r="Q135" s="58">
        <f t="shared" si="3"/>
        <v>13.44</v>
      </c>
      <c r="R135" s="58"/>
      <c r="S135" s="58"/>
      <c r="T135" s="58"/>
      <c r="U135" s="58"/>
      <c r="V135" s="62"/>
      <c r="W135" s="58"/>
      <c r="X135" s="63"/>
      <c r="Y135" s="60">
        <f>$Q$21</f>
        <v>13.77</v>
      </c>
      <c r="Z135" s="61"/>
      <c r="AA135" s="64"/>
      <c r="AB135" s="58"/>
      <c r="AC135" s="64"/>
      <c r="AD135" s="64">
        <f>Y135*$H$135</f>
        <v>13.77</v>
      </c>
      <c r="AE135" s="64"/>
      <c r="AF135" s="64"/>
      <c r="AG135" s="64"/>
      <c r="AH135" s="83"/>
      <c r="AI135" s="62"/>
      <c r="AJ135" s="58"/>
      <c r="AK135" s="65"/>
      <c r="AL135" s="66"/>
      <c r="AM135" s="66"/>
      <c r="AQ135" s="116"/>
      <c r="AR135" s="116"/>
      <c r="AS135" s="116"/>
      <c r="AT135" s="116"/>
      <c r="AU135" s="116"/>
      <c r="AV135" s="116"/>
    </row>
    <row r="136" spans="1:48" s="47" customFormat="1" ht="38.1" customHeight="1">
      <c r="A136" s="55"/>
      <c r="B136" s="72"/>
      <c r="C136" s="56"/>
      <c r="D136" s="55"/>
      <c r="E136" s="55"/>
      <c r="F136" s="55"/>
      <c r="G136" s="58"/>
      <c r="H136" s="73"/>
      <c r="I136" s="59"/>
      <c r="J136" s="59"/>
      <c r="K136" s="59"/>
      <c r="L136" s="60"/>
      <c r="M136" s="61"/>
      <c r="N136" s="58"/>
      <c r="O136" s="58"/>
      <c r="P136" s="58"/>
      <c r="Q136" s="79">
        <f>SUM(Q132:Q135)</f>
        <v>26.966479999999997</v>
      </c>
      <c r="R136" s="79">
        <f>SUM(R132)</f>
        <v>0</v>
      </c>
      <c r="S136" s="79">
        <f>SUM(S132)</f>
        <v>0</v>
      </c>
      <c r="T136" s="79">
        <f>SUM(T132)</f>
        <v>0</v>
      </c>
      <c r="U136" s="79">
        <f>SUM(U132)</f>
        <v>5.9255254381437723</v>
      </c>
      <c r="V136" s="62"/>
      <c r="W136" s="58"/>
      <c r="X136" s="63"/>
      <c r="Y136" s="60"/>
      <c r="Z136" s="61"/>
      <c r="AA136" s="64"/>
      <c r="AB136" s="58"/>
      <c r="AC136" s="64"/>
      <c r="AD136" s="79">
        <f>SUM(AD132:AD135)</f>
        <v>27.296479999999999</v>
      </c>
      <c r="AE136" s="79">
        <f>SUM(AE132)</f>
        <v>0</v>
      </c>
      <c r="AF136" s="79">
        <f>SUM(AF132)</f>
        <v>0</v>
      </c>
      <c r="AG136" s="79">
        <f>SUM(AG132)</f>
        <v>0</v>
      </c>
      <c r="AH136" s="79">
        <f>SUM(AH132)</f>
        <v>5.9255254381437723</v>
      </c>
      <c r="AI136" s="62"/>
      <c r="AJ136" s="58"/>
      <c r="AK136" s="65"/>
      <c r="AL136" s="66"/>
      <c r="AM136" s="66" t="s">
        <v>121</v>
      </c>
      <c r="AO136" s="47" t="str">
        <f>IFERROR(VLOOKUP(B136,#REF!,4,0),"")</f>
        <v/>
      </c>
      <c r="AQ136" s="116" t="str">
        <f>IFERROR(VLOOKUP($B136,[2]HM3H!$C$5:$M$517,6,0)," ")</f>
        <v xml:space="preserve"> </v>
      </c>
      <c r="AR136" s="116" t="str">
        <f>IFERROR(VLOOKUP($B136,[2]HM3H!$C$5:$M$517,7,0)," ")</f>
        <v xml:space="preserve"> </v>
      </c>
      <c r="AS136" s="116" t="str">
        <f>IFERROR(VLOOKUP($B136,[2]HM3H!$C$5:$M$517,8,0)," ")</f>
        <v xml:space="preserve"> </v>
      </c>
      <c r="AT136" s="116" t="str">
        <f>IFERROR(VLOOKUP($B136,[2]HM3H!$C$5:$M$517,9,0)," ")</f>
        <v xml:space="preserve"> </v>
      </c>
      <c r="AU136" s="116" t="str">
        <f>IFERROR(VLOOKUP($B136,[2]HM3H!$C$5:$M$517,10,0)," ")</f>
        <v xml:space="preserve"> </v>
      </c>
      <c r="AV136" s="116" t="str">
        <f>IFERROR(VLOOKUP($B136,[2]HM3H!$C$5:$M$517,11,0)," ")</f>
        <v xml:space="preserve"> </v>
      </c>
    </row>
    <row r="137" spans="1:48" s="47" customFormat="1" ht="38.1" customHeight="1">
      <c r="A137" s="55">
        <v>17</v>
      </c>
      <c r="B137" s="72" t="s">
        <v>258</v>
      </c>
      <c r="C137" s="56" t="s">
        <v>128</v>
      </c>
      <c r="D137" s="55"/>
      <c r="E137" s="55"/>
      <c r="F137" s="55"/>
      <c r="G137" s="74" t="s">
        <v>231</v>
      </c>
      <c r="H137" s="73" t="s">
        <v>97</v>
      </c>
      <c r="I137" s="59">
        <v>7.0000000000000001E-3</v>
      </c>
      <c r="J137" s="59">
        <f>I137-K137</f>
        <v>4.0000000000000001E-3</v>
      </c>
      <c r="K137" s="59">
        <v>3.0000000000000001E-3</v>
      </c>
      <c r="L137" s="60">
        <v>60.35</v>
      </c>
      <c r="M137" s="61">
        <v>26.62</v>
      </c>
      <c r="N137" s="58">
        <f>+L137*I137</f>
        <v>0.42244999999999999</v>
      </c>
      <c r="O137" s="58">
        <f>+N137*$O$42</f>
        <v>0.42244999999999999</v>
      </c>
      <c r="P137" s="58">
        <f>+M137*J137</f>
        <v>0.10648000000000001</v>
      </c>
      <c r="Q137" s="58">
        <f>+O137-P137</f>
        <v>0.31596999999999997</v>
      </c>
      <c r="R137" s="58"/>
      <c r="S137" s="58"/>
      <c r="T137" s="58"/>
      <c r="U137" s="82">
        <f>+V137-SUM(Q142:T142)</f>
        <v>9.5302631688644794</v>
      </c>
      <c r="V137" s="62">
        <v>27.16494253285159</v>
      </c>
      <c r="W137" s="58">
        <f>+V137</f>
        <v>27.16494253285159</v>
      </c>
      <c r="X137" s="63"/>
      <c r="Y137" s="60">
        <f>+$H$33</f>
        <v>60.35</v>
      </c>
      <c r="Z137" s="61">
        <f>+$H$34</f>
        <v>26.62</v>
      </c>
      <c r="AA137" s="64">
        <f>+Y137*I137</f>
        <v>0.42244999999999999</v>
      </c>
      <c r="AB137" s="58">
        <f>+AA137*$AB$42</f>
        <v>0.42244999999999999</v>
      </c>
      <c r="AC137" s="64">
        <f>+Z137*J137</f>
        <v>0.10648000000000001</v>
      </c>
      <c r="AD137" s="64">
        <f>+AB137-AC137</f>
        <v>0.31596999999999997</v>
      </c>
      <c r="AE137" s="64"/>
      <c r="AF137" s="64"/>
      <c r="AG137" s="58"/>
      <c r="AH137" s="83">
        <f>U137*$AC$38</f>
        <v>9.5302631688644794</v>
      </c>
      <c r="AI137" s="62">
        <f>SUM(AD142:AH142)</f>
        <v>27.16494253285159</v>
      </c>
      <c r="AJ137" s="58">
        <f>+AI137</f>
        <v>27.16494253285159</v>
      </c>
      <c r="AK137" s="65"/>
      <c r="AL137" s="66">
        <f>AI137-V137</f>
        <v>0</v>
      </c>
      <c r="AM137" s="66">
        <v>0.37237237237237236</v>
      </c>
      <c r="AO137" s="47" t="str">
        <f>IFERROR(VLOOKUP(B137,#REF!,4,0),"")</f>
        <v/>
      </c>
      <c r="AQ137" s="116" t="str">
        <f>IFERROR(VLOOKUP($B137,[2]HM3H!$C$5:$M$517,6,0)," ")</f>
        <v xml:space="preserve"> </v>
      </c>
      <c r="AR137" s="116" t="str">
        <f>IFERROR(VLOOKUP($B137,[2]HM3H!$C$5:$M$517,7,0)," ")</f>
        <v xml:space="preserve"> </v>
      </c>
      <c r="AS137" s="116">
        <v>0</v>
      </c>
      <c r="AT137" s="116" t="str">
        <f>IFERROR(VLOOKUP($B137,[2]HM3H!$C$5:$M$517,9,0)," ")</f>
        <v xml:space="preserve"> </v>
      </c>
      <c r="AU137" s="116" t="str">
        <f>IFERROR(VLOOKUP($B137,[2]HM3H!$C$5:$M$517,10,0)," ")</f>
        <v xml:space="preserve"> </v>
      </c>
      <c r="AV137" s="116" t="str">
        <f>IFERROR(VLOOKUP($B137,[2]HM3H!$C$5:$M$517,11,0)," ")</f>
        <v xml:space="preserve"> </v>
      </c>
    </row>
    <row r="138" spans="1:48" s="47" customFormat="1" ht="38.1" customHeight="1">
      <c r="A138" s="55"/>
      <c r="B138" s="72"/>
      <c r="C138" s="56"/>
      <c r="D138" s="55"/>
      <c r="E138" s="55"/>
      <c r="F138" s="55"/>
      <c r="G138" s="74" t="s">
        <v>130</v>
      </c>
      <c r="H138" s="73" t="s">
        <v>229</v>
      </c>
      <c r="I138" s="59">
        <v>0.15346852900382085</v>
      </c>
      <c r="J138" s="59">
        <f>I138-K138</f>
        <v>4.4685290038208592E-3</v>
      </c>
      <c r="K138" s="59">
        <v>0.14899999999999999</v>
      </c>
      <c r="L138" s="60">
        <v>84.31</v>
      </c>
      <c r="M138" s="61">
        <v>24.87</v>
      </c>
      <c r="N138" s="58">
        <f>+L138*I138</f>
        <v>12.938931680312136</v>
      </c>
      <c r="O138" s="58">
        <f>+N138*$O$42</f>
        <v>12.938931680312136</v>
      </c>
      <c r="P138" s="58">
        <f>+M138*J138</f>
        <v>0.11113231632502477</v>
      </c>
      <c r="Q138" s="58">
        <f>+O138-P138</f>
        <v>12.827799363987111</v>
      </c>
      <c r="R138" s="58"/>
      <c r="S138" s="58"/>
      <c r="T138" s="58"/>
      <c r="U138" s="58"/>
      <c r="V138" s="62"/>
      <c r="W138" s="58"/>
      <c r="X138" s="63"/>
      <c r="Y138" s="60">
        <f>$H$44</f>
        <v>84.31</v>
      </c>
      <c r="Z138" s="61">
        <f>+$H$35</f>
        <v>24.87</v>
      </c>
      <c r="AA138" s="64">
        <f>+Y138*I138</f>
        <v>12.938931680312136</v>
      </c>
      <c r="AB138" s="58">
        <f>+AA138*$AB$42</f>
        <v>12.938931680312136</v>
      </c>
      <c r="AC138" s="64">
        <f>+Z138*J138</f>
        <v>0.11113231632502477</v>
      </c>
      <c r="AD138" s="64">
        <f>+AB138-AC138</f>
        <v>12.827799363987111</v>
      </c>
      <c r="AE138" s="64"/>
      <c r="AF138" s="64"/>
      <c r="AG138" s="58"/>
      <c r="AH138" s="64"/>
      <c r="AI138" s="62"/>
      <c r="AJ138" s="58"/>
      <c r="AK138" s="65"/>
      <c r="AL138" s="66"/>
      <c r="AM138" s="66" t="s">
        <v>121</v>
      </c>
      <c r="AO138" s="47" t="str">
        <f>IFERROR(VLOOKUP(B138,#REF!,4,0),"")</f>
        <v/>
      </c>
      <c r="AQ138" s="116" t="str">
        <f>IFERROR(VLOOKUP($B138,[2]HM3H!$C$5:$M$517,6,0)," ")</f>
        <v xml:space="preserve"> </v>
      </c>
      <c r="AR138" s="116" t="str">
        <f>IFERROR(VLOOKUP($B138,[2]HM3H!$C$5:$M$517,7,0)," ")</f>
        <v xml:space="preserve"> </v>
      </c>
      <c r="AS138" s="116" t="str">
        <f>IFERROR(VLOOKUP($B138,[2]HM3H!$C$5:$M$517,8,0)," ")</f>
        <v xml:space="preserve"> </v>
      </c>
      <c r="AT138" s="116" t="str">
        <f>IFERROR(VLOOKUP($B138,[2]HM3H!$C$5:$M$517,9,0)," ")</f>
        <v xml:space="preserve"> </v>
      </c>
      <c r="AU138" s="116" t="str">
        <f>IFERROR(VLOOKUP($B138,[2]HM3H!$C$5:$M$517,10,0)," ")</f>
        <v xml:space="preserve"> </v>
      </c>
      <c r="AV138" s="116" t="str">
        <f>IFERROR(VLOOKUP($B138,[2]HM3H!$C$5:$M$517,11,0)," ")</f>
        <v xml:space="preserve"> </v>
      </c>
    </row>
    <row r="139" spans="1:48" s="47" customFormat="1" ht="38.1" customHeight="1">
      <c r="A139" s="55"/>
      <c r="B139" s="72"/>
      <c r="C139" s="56"/>
      <c r="D139" s="55"/>
      <c r="E139" s="55"/>
      <c r="F139" s="55"/>
      <c r="G139" s="74" t="s">
        <v>230</v>
      </c>
      <c r="H139" s="73" t="s">
        <v>97</v>
      </c>
      <c r="I139" s="59">
        <v>3.1E-2</v>
      </c>
      <c r="J139" s="59">
        <f>I139-K139</f>
        <v>9.9999999999999985E-3</v>
      </c>
      <c r="K139" s="59">
        <v>2.1000000000000001E-2</v>
      </c>
      <c r="L139" s="60">
        <v>60.35</v>
      </c>
      <c r="M139" s="61">
        <v>26.62</v>
      </c>
      <c r="N139" s="58">
        <f>+L139*I139</f>
        <v>1.8708500000000001</v>
      </c>
      <c r="O139" s="58">
        <f>+N139*$O$42</f>
        <v>1.8708500000000001</v>
      </c>
      <c r="P139" s="58">
        <f>+M139*J139</f>
        <v>0.26619999999999999</v>
      </c>
      <c r="Q139" s="58">
        <f>+O139-P139</f>
        <v>1.6046500000000001</v>
      </c>
      <c r="R139" s="58"/>
      <c r="S139" s="58"/>
      <c r="T139" s="58"/>
      <c r="U139" s="58"/>
      <c r="V139" s="62"/>
      <c r="W139" s="58"/>
      <c r="X139" s="63"/>
      <c r="Y139" s="60">
        <f>+$H$33</f>
        <v>60.35</v>
      </c>
      <c r="Z139" s="61">
        <f>+$H$34</f>
        <v>26.62</v>
      </c>
      <c r="AA139" s="64">
        <f>+Y139*I139</f>
        <v>1.8708500000000001</v>
      </c>
      <c r="AB139" s="58">
        <f>+AA139*$AB$42</f>
        <v>1.8708500000000001</v>
      </c>
      <c r="AC139" s="64">
        <f>+Z139*J139</f>
        <v>0.26619999999999999</v>
      </c>
      <c r="AD139" s="64">
        <f>+AB139-AC139</f>
        <v>1.6046500000000001</v>
      </c>
      <c r="AE139" s="64"/>
      <c r="AF139" s="64"/>
      <c r="AG139" s="58"/>
      <c r="AH139" s="64"/>
      <c r="AI139" s="62"/>
      <c r="AJ139" s="58"/>
      <c r="AK139" s="65"/>
      <c r="AL139" s="66"/>
      <c r="AM139" s="66" t="s">
        <v>121</v>
      </c>
      <c r="AO139" s="47" t="str">
        <f>IFERROR(VLOOKUP(B139,#REF!,4,0),"")</f>
        <v/>
      </c>
      <c r="AQ139" s="116" t="str">
        <f>IFERROR(VLOOKUP($B139,[2]HM3H!$C$5:$M$517,6,0)," ")</f>
        <v xml:space="preserve"> </v>
      </c>
      <c r="AR139" s="116" t="str">
        <f>IFERROR(VLOOKUP($B139,[2]HM3H!$C$5:$M$517,7,0)," ")</f>
        <v xml:space="preserve"> </v>
      </c>
      <c r="AS139" s="116" t="str">
        <f>IFERROR(VLOOKUP($B139,[2]HM3H!$C$5:$M$517,8,0)," ")</f>
        <v xml:space="preserve"> </v>
      </c>
      <c r="AT139" s="116" t="str">
        <f>IFERROR(VLOOKUP($B139,[2]HM3H!$C$5:$M$517,9,0)," ")</f>
        <v xml:space="preserve"> </v>
      </c>
      <c r="AU139" s="116" t="str">
        <f>IFERROR(VLOOKUP($B139,[2]HM3H!$C$5:$M$517,10,0)," ")</f>
        <v xml:space="preserve"> </v>
      </c>
      <c r="AV139" s="116" t="str">
        <f>IFERROR(VLOOKUP($B139,[2]HM3H!$C$5:$M$517,11,0)," ")</f>
        <v xml:space="preserve"> </v>
      </c>
    </row>
    <row r="140" spans="1:48" s="47" customFormat="1" ht="38.1" customHeight="1">
      <c r="A140" s="55"/>
      <c r="B140" s="72"/>
      <c r="C140" s="56"/>
      <c r="D140" s="55"/>
      <c r="E140" s="55"/>
      <c r="F140" s="55"/>
      <c r="G140" s="74" t="s">
        <v>133</v>
      </c>
      <c r="H140" s="73">
        <v>2</v>
      </c>
      <c r="I140" s="59"/>
      <c r="J140" s="59"/>
      <c r="K140" s="59"/>
      <c r="L140" s="60"/>
      <c r="M140" s="61"/>
      <c r="N140" s="58"/>
      <c r="O140" s="58"/>
      <c r="P140" s="58"/>
      <c r="Q140" s="58"/>
      <c r="R140" s="58">
        <f>H140*0.13</f>
        <v>0.26</v>
      </c>
      <c r="S140" s="58"/>
      <c r="T140" s="58"/>
      <c r="U140" s="58"/>
      <c r="V140" s="62"/>
      <c r="W140" s="58"/>
      <c r="X140" s="63"/>
      <c r="Y140" s="60"/>
      <c r="Z140" s="61"/>
      <c r="AA140" s="207"/>
      <c r="AB140" s="207"/>
      <c r="AC140" s="64"/>
      <c r="AD140" s="64"/>
      <c r="AE140" s="64">
        <f>H140*$H$42</f>
        <v>0.26</v>
      </c>
      <c r="AF140" s="64"/>
      <c r="AG140" s="58"/>
      <c r="AH140" s="64"/>
      <c r="AI140" s="62"/>
      <c r="AJ140" s="58"/>
      <c r="AK140" s="65"/>
      <c r="AL140" s="66"/>
      <c r="AM140" s="66"/>
      <c r="AQ140" s="116"/>
      <c r="AR140" s="116"/>
      <c r="AS140" s="116"/>
      <c r="AT140" s="116"/>
      <c r="AU140" s="116"/>
      <c r="AV140" s="116"/>
    </row>
    <row r="141" spans="1:48" s="47" customFormat="1" ht="38.1" customHeight="1">
      <c r="A141" s="55"/>
      <c r="B141" s="72"/>
      <c r="C141" s="56"/>
      <c r="D141" s="55"/>
      <c r="E141" s="55"/>
      <c r="F141" s="55"/>
      <c r="G141" s="74" t="s">
        <v>87</v>
      </c>
      <c r="H141" s="146">
        <v>0.16900000000000001</v>
      </c>
      <c r="I141" s="59"/>
      <c r="J141" s="59"/>
      <c r="K141" s="59"/>
      <c r="L141" s="60"/>
      <c r="M141" s="61"/>
      <c r="N141" s="58"/>
      <c r="O141" s="58">
        <f>+N141*$O$42</f>
        <v>0</v>
      </c>
      <c r="P141" s="58"/>
      <c r="Q141" s="58">
        <f>+O141-P141</f>
        <v>0</v>
      </c>
      <c r="R141" s="58"/>
      <c r="S141" s="58"/>
      <c r="T141" s="58">
        <f>H141*$C$17</f>
        <v>2.6262599999999998</v>
      </c>
      <c r="U141" s="58"/>
      <c r="V141" s="62"/>
      <c r="W141" s="58"/>
      <c r="X141" s="63"/>
      <c r="Y141" s="60"/>
      <c r="Z141" s="61"/>
      <c r="AA141" s="207"/>
      <c r="AB141" s="207"/>
      <c r="AC141" s="58"/>
      <c r="AD141" s="58">
        <f>+AB141-AC141</f>
        <v>0</v>
      </c>
      <c r="AE141" s="58"/>
      <c r="AF141" s="58"/>
      <c r="AG141" s="58">
        <f>H141*$H$38</f>
        <v>2.6262599999999998</v>
      </c>
      <c r="AH141" s="64"/>
      <c r="AI141" s="62"/>
      <c r="AJ141" s="58"/>
      <c r="AK141" s="65"/>
      <c r="AL141" s="66"/>
      <c r="AM141" s="66" t="s">
        <v>121</v>
      </c>
      <c r="AO141" s="47" t="str">
        <f>IFERROR(VLOOKUP(B141,#REF!,4,0),"")</f>
        <v/>
      </c>
      <c r="AQ141" s="116" t="str">
        <f>IFERROR(VLOOKUP($B141,[2]HM3H!$C$5:$M$517,6,0)," ")</f>
        <v xml:space="preserve"> </v>
      </c>
      <c r="AR141" s="116" t="str">
        <f>IFERROR(VLOOKUP($B141,[2]HM3H!$C$5:$M$517,7,0)," ")</f>
        <v xml:space="preserve"> </v>
      </c>
      <c r="AS141" s="116" t="str">
        <f>IFERROR(VLOOKUP($B141,[2]HM3H!$C$5:$M$517,8,0)," ")</f>
        <v xml:space="preserve"> </v>
      </c>
      <c r="AT141" s="116" t="str">
        <f>IFERROR(VLOOKUP($B141,[2]HM3H!$C$5:$M$517,9,0)," ")</f>
        <v xml:space="preserve"> </v>
      </c>
      <c r="AU141" s="116" t="str">
        <f>IFERROR(VLOOKUP($B141,[2]HM3H!$C$5:$M$517,10,0)," ")</f>
        <v xml:space="preserve"> </v>
      </c>
      <c r="AV141" s="116" t="str">
        <f>IFERROR(VLOOKUP($B141,[2]HM3H!$C$5:$M$517,11,0)," ")</f>
        <v xml:space="preserve"> </v>
      </c>
    </row>
    <row r="142" spans="1:48" s="47" customFormat="1" ht="38.1" customHeight="1">
      <c r="A142" s="55"/>
      <c r="B142" s="56"/>
      <c r="C142" s="57"/>
      <c r="D142" s="55"/>
      <c r="E142" s="55"/>
      <c r="F142" s="55"/>
      <c r="G142" s="74"/>
      <c r="H142" s="73"/>
      <c r="I142" s="59"/>
      <c r="J142" s="59"/>
      <c r="K142" s="59"/>
      <c r="L142" s="60"/>
      <c r="M142" s="61"/>
      <c r="N142" s="58"/>
      <c r="O142" s="58"/>
      <c r="P142" s="58"/>
      <c r="Q142" s="79">
        <f>SUM(Q137:Q141)</f>
        <v>14.748419363987111</v>
      </c>
      <c r="R142" s="79">
        <f>SUM(R137:R141)</f>
        <v>0.26</v>
      </c>
      <c r="S142" s="79">
        <f>SUM(S137:S141)</f>
        <v>0</v>
      </c>
      <c r="T142" s="79">
        <f>SUM(T137:T141)</f>
        <v>2.6262599999999998</v>
      </c>
      <c r="U142" s="79">
        <f>SUM(U137:U141)</f>
        <v>9.5302631688644794</v>
      </c>
      <c r="V142" s="62"/>
      <c r="W142" s="58"/>
      <c r="X142" s="63"/>
      <c r="Y142" s="60"/>
      <c r="Z142" s="61"/>
      <c r="AA142" s="207"/>
      <c r="AB142" s="207"/>
      <c r="AC142" s="64"/>
      <c r="AD142" s="79">
        <f>SUM(AD137:AD141)</f>
        <v>14.748419363987111</v>
      </c>
      <c r="AE142" s="79">
        <f>SUM(AE137:AE141)</f>
        <v>0.26</v>
      </c>
      <c r="AF142" s="79">
        <f>SUM(AF137:AF141)</f>
        <v>0</v>
      </c>
      <c r="AG142" s="79">
        <f>SUM(AG137:AG141)</f>
        <v>2.6262599999999998</v>
      </c>
      <c r="AH142" s="79">
        <f>SUM(AH137:AH141)</f>
        <v>9.5302631688644794</v>
      </c>
      <c r="AI142" s="62"/>
      <c r="AJ142" s="58"/>
      <c r="AK142" s="65"/>
      <c r="AL142" s="66"/>
      <c r="AM142" s="66" t="s">
        <v>121</v>
      </c>
      <c r="AO142" s="47" t="str">
        <f>IFERROR(VLOOKUP(B142,#REF!,4,0),"")</f>
        <v/>
      </c>
      <c r="AQ142" s="116" t="str">
        <f>IFERROR(VLOOKUP($B142,[2]HM3H!$C$5:$M$517,6,0)," ")</f>
        <v xml:space="preserve"> </v>
      </c>
      <c r="AR142" s="116" t="str">
        <f>IFERROR(VLOOKUP($B142,[2]HM3H!$C$5:$M$517,7,0)," ")</f>
        <v xml:space="preserve"> </v>
      </c>
      <c r="AS142" s="116" t="str">
        <f>IFERROR(VLOOKUP($B142,[2]HM3H!$C$5:$M$517,8,0)," ")</f>
        <v xml:space="preserve"> </v>
      </c>
      <c r="AT142" s="116" t="str">
        <f>IFERROR(VLOOKUP($B142,[2]HM3H!$C$5:$M$517,9,0)," ")</f>
        <v xml:space="preserve"> </v>
      </c>
      <c r="AU142" s="116" t="str">
        <f>IFERROR(VLOOKUP($B142,[2]HM3H!$C$5:$M$517,10,0)," ")</f>
        <v xml:space="preserve"> </v>
      </c>
      <c r="AV142" s="116" t="str">
        <f>IFERROR(VLOOKUP($B142,[2]HM3H!$C$5:$M$517,11,0)," ")</f>
        <v xml:space="preserve"> </v>
      </c>
    </row>
    <row r="143" spans="1:48" s="47" customFormat="1" ht="38.1" customHeight="1">
      <c r="A143" s="55">
        <v>18</v>
      </c>
      <c r="B143" s="72" t="s">
        <v>258</v>
      </c>
      <c r="C143" s="56" t="s">
        <v>128</v>
      </c>
      <c r="D143" s="55"/>
      <c r="E143" s="55"/>
      <c r="F143" s="55"/>
      <c r="G143" s="74" t="s">
        <v>231</v>
      </c>
      <c r="H143" s="73" t="s">
        <v>97</v>
      </c>
      <c r="I143" s="59">
        <v>7.0000000000000001E-3</v>
      </c>
      <c r="J143" s="59">
        <f>I143-K143</f>
        <v>4.0000000000000001E-3</v>
      </c>
      <c r="K143" s="59">
        <v>3.0000000000000001E-3</v>
      </c>
      <c r="L143" s="60">
        <v>60.35</v>
      </c>
      <c r="M143" s="61">
        <v>26.62</v>
      </c>
      <c r="N143" s="58">
        <f>+L143*I143</f>
        <v>0.42244999999999999</v>
      </c>
      <c r="O143" s="58">
        <f>+N143*$O$42</f>
        <v>0.42244999999999999</v>
      </c>
      <c r="P143" s="58">
        <f>+M143*J143</f>
        <v>0.10648000000000001</v>
      </c>
      <c r="Q143" s="58">
        <f>+O143-P143</f>
        <v>0.31596999999999997</v>
      </c>
      <c r="R143" s="58"/>
      <c r="S143" s="58"/>
      <c r="T143" s="58"/>
      <c r="U143" s="82">
        <f>+V143-SUM(Q148:T148)</f>
        <v>9.5305618527148752</v>
      </c>
      <c r="V143" s="62">
        <v>27.165241216701986</v>
      </c>
      <c r="W143" s="58">
        <f>+V143</f>
        <v>27.165241216701986</v>
      </c>
      <c r="X143" s="63"/>
      <c r="Y143" s="60">
        <f>+$H$33</f>
        <v>60.35</v>
      </c>
      <c r="Z143" s="61">
        <f>+$H$34</f>
        <v>26.62</v>
      </c>
      <c r="AA143" s="64">
        <f>+Y143*I143</f>
        <v>0.42244999999999999</v>
      </c>
      <c r="AB143" s="58">
        <f>+AA143*$AB$42</f>
        <v>0.42244999999999999</v>
      </c>
      <c r="AC143" s="64">
        <f>+Z143*J143</f>
        <v>0.10648000000000001</v>
      </c>
      <c r="AD143" s="64">
        <f>+AB143-AC143</f>
        <v>0.31596999999999997</v>
      </c>
      <c r="AE143" s="64"/>
      <c r="AF143" s="64"/>
      <c r="AG143" s="58"/>
      <c r="AH143" s="83">
        <f>U143*$AC$38</f>
        <v>9.5305618527148752</v>
      </c>
      <c r="AI143" s="62">
        <f>SUM(AD148:AH148)</f>
        <v>27.165241216701986</v>
      </c>
      <c r="AJ143" s="58">
        <f>+AI143</f>
        <v>27.165241216701986</v>
      </c>
      <c r="AK143" s="65"/>
      <c r="AL143" s="66">
        <f>AI143-V143</f>
        <v>0</v>
      </c>
      <c r="AM143" s="66">
        <v>0.37237237237237236</v>
      </c>
      <c r="AO143" s="47" t="str">
        <f>IFERROR(VLOOKUP(B143,#REF!,4,0),"")</f>
        <v/>
      </c>
      <c r="AQ143" s="116" t="str">
        <f>IFERROR(VLOOKUP($B143,[2]HM3H!$C$5:$M$517,6,0)," ")</f>
        <v xml:space="preserve"> </v>
      </c>
      <c r="AR143" s="116" t="str">
        <f>IFERROR(VLOOKUP($B143,[2]HM3H!$C$5:$M$517,7,0)," ")</f>
        <v xml:space="preserve"> </v>
      </c>
      <c r="AS143" s="116">
        <v>0</v>
      </c>
      <c r="AT143" s="116" t="str">
        <f>IFERROR(VLOOKUP($B143,[2]HM3H!$C$5:$M$517,9,0)," ")</f>
        <v xml:space="preserve"> </v>
      </c>
      <c r="AU143" s="116" t="str">
        <f>IFERROR(VLOOKUP($B143,[2]HM3H!$C$5:$M$517,10,0)," ")</f>
        <v xml:space="preserve"> </v>
      </c>
      <c r="AV143" s="116" t="str">
        <f>IFERROR(VLOOKUP($B143,[2]HM3H!$C$5:$M$517,11,0)," ")</f>
        <v xml:space="preserve"> </v>
      </c>
    </row>
    <row r="144" spans="1:48" s="47" customFormat="1" ht="38.1" customHeight="1">
      <c r="A144" s="55"/>
      <c r="B144" s="72"/>
      <c r="C144" s="56"/>
      <c r="D144" s="55"/>
      <c r="E144" s="55"/>
      <c r="F144" s="55"/>
      <c r="G144" s="74" t="s">
        <v>130</v>
      </c>
      <c r="H144" s="73" t="s">
        <v>229</v>
      </c>
      <c r="I144" s="59">
        <v>0.15346852900382085</v>
      </c>
      <c r="J144" s="59">
        <f>I144-K144</f>
        <v>4.4685290038208592E-3</v>
      </c>
      <c r="K144" s="59">
        <v>0.14899999999999999</v>
      </c>
      <c r="L144" s="60">
        <v>84.31</v>
      </c>
      <c r="M144" s="61">
        <v>24.87</v>
      </c>
      <c r="N144" s="58">
        <f>+L144*I144</f>
        <v>12.938931680312136</v>
      </c>
      <c r="O144" s="58">
        <f>+N144*$O$42</f>
        <v>12.938931680312136</v>
      </c>
      <c r="P144" s="58">
        <f>+M144*J144</f>
        <v>0.11113231632502477</v>
      </c>
      <c r="Q144" s="58">
        <f>+O144-P144</f>
        <v>12.827799363987111</v>
      </c>
      <c r="R144" s="58"/>
      <c r="S144" s="58"/>
      <c r="T144" s="58"/>
      <c r="U144" s="58"/>
      <c r="V144" s="62"/>
      <c r="W144" s="58"/>
      <c r="X144" s="63"/>
      <c r="Y144" s="60">
        <f>$H$44</f>
        <v>84.31</v>
      </c>
      <c r="Z144" s="61">
        <f>+$H$35</f>
        <v>24.87</v>
      </c>
      <c r="AA144" s="64">
        <f>+Y144*I144</f>
        <v>12.938931680312136</v>
      </c>
      <c r="AB144" s="58">
        <f>+AA144*$AB$42</f>
        <v>12.938931680312136</v>
      </c>
      <c r="AC144" s="64">
        <f>+Z144*J144</f>
        <v>0.11113231632502477</v>
      </c>
      <c r="AD144" s="64">
        <f>+AB144-AC144</f>
        <v>12.827799363987111</v>
      </c>
      <c r="AE144" s="64"/>
      <c r="AF144" s="64"/>
      <c r="AG144" s="58"/>
      <c r="AH144" s="64"/>
      <c r="AI144" s="62"/>
      <c r="AJ144" s="58"/>
      <c r="AK144" s="65"/>
      <c r="AL144" s="66"/>
      <c r="AM144" s="66" t="s">
        <v>121</v>
      </c>
      <c r="AO144" s="47" t="str">
        <f>IFERROR(VLOOKUP(B144,#REF!,4,0),"")</f>
        <v/>
      </c>
      <c r="AQ144" s="116" t="str">
        <f>IFERROR(VLOOKUP($B144,[2]HM3H!$C$5:$M$517,6,0)," ")</f>
        <v xml:space="preserve"> </v>
      </c>
      <c r="AR144" s="116" t="str">
        <f>IFERROR(VLOOKUP($B144,[2]HM3H!$C$5:$M$517,7,0)," ")</f>
        <v xml:space="preserve"> </v>
      </c>
      <c r="AS144" s="116" t="str">
        <f>IFERROR(VLOOKUP($B144,[2]HM3H!$C$5:$M$517,8,0)," ")</f>
        <v xml:space="preserve"> </v>
      </c>
      <c r="AT144" s="116" t="str">
        <f>IFERROR(VLOOKUP($B144,[2]HM3H!$C$5:$M$517,9,0)," ")</f>
        <v xml:space="preserve"> </v>
      </c>
      <c r="AU144" s="116" t="str">
        <f>IFERROR(VLOOKUP($B144,[2]HM3H!$C$5:$M$517,10,0)," ")</f>
        <v xml:space="preserve"> </v>
      </c>
      <c r="AV144" s="116" t="str">
        <f>IFERROR(VLOOKUP($B144,[2]HM3H!$C$5:$M$517,11,0)," ")</f>
        <v xml:space="preserve"> </v>
      </c>
    </row>
    <row r="145" spans="1:48" s="47" customFormat="1" ht="38.1" customHeight="1">
      <c r="A145" s="55"/>
      <c r="B145" s="72"/>
      <c r="C145" s="56"/>
      <c r="D145" s="55"/>
      <c r="E145" s="55"/>
      <c r="F145" s="55"/>
      <c r="G145" s="74" t="s">
        <v>230</v>
      </c>
      <c r="H145" s="73" t="s">
        <v>97</v>
      </c>
      <c r="I145" s="59">
        <v>3.1E-2</v>
      </c>
      <c r="J145" s="59">
        <f>I145-K145</f>
        <v>9.9999999999999985E-3</v>
      </c>
      <c r="K145" s="59">
        <v>2.1000000000000001E-2</v>
      </c>
      <c r="L145" s="60">
        <v>60.35</v>
      </c>
      <c r="M145" s="61">
        <v>26.62</v>
      </c>
      <c r="N145" s="58">
        <f>+L145*I145</f>
        <v>1.8708500000000001</v>
      </c>
      <c r="O145" s="58">
        <f>+N145*$O$42</f>
        <v>1.8708500000000001</v>
      </c>
      <c r="P145" s="58">
        <f>+M145*J145</f>
        <v>0.26619999999999999</v>
      </c>
      <c r="Q145" s="58">
        <f>+O145-P145</f>
        <v>1.6046500000000001</v>
      </c>
      <c r="R145" s="58"/>
      <c r="S145" s="58"/>
      <c r="T145" s="58"/>
      <c r="U145" s="58"/>
      <c r="V145" s="62"/>
      <c r="W145" s="58"/>
      <c r="X145" s="63"/>
      <c r="Y145" s="60">
        <f>+$H$33</f>
        <v>60.35</v>
      </c>
      <c r="Z145" s="61">
        <f>+$H$34</f>
        <v>26.62</v>
      </c>
      <c r="AA145" s="64">
        <f>+Y145*I145</f>
        <v>1.8708500000000001</v>
      </c>
      <c r="AB145" s="58">
        <f>+AA145*$AB$42</f>
        <v>1.8708500000000001</v>
      </c>
      <c r="AC145" s="64">
        <f>+Z145*J145</f>
        <v>0.26619999999999999</v>
      </c>
      <c r="AD145" s="64">
        <f>+AB145-AC145</f>
        <v>1.6046500000000001</v>
      </c>
      <c r="AE145" s="64"/>
      <c r="AF145" s="64"/>
      <c r="AG145" s="58"/>
      <c r="AH145" s="64"/>
      <c r="AI145" s="62"/>
      <c r="AJ145" s="58"/>
      <c r="AK145" s="65"/>
      <c r="AL145" s="66"/>
      <c r="AM145" s="66" t="s">
        <v>121</v>
      </c>
      <c r="AO145" s="47" t="str">
        <f>IFERROR(VLOOKUP(B145,#REF!,4,0),"")</f>
        <v/>
      </c>
      <c r="AQ145" s="116" t="str">
        <f>IFERROR(VLOOKUP($B145,[2]HM3H!$C$5:$M$517,6,0)," ")</f>
        <v xml:space="preserve"> </v>
      </c>
      <c r="AR145" s="116" t="str">
        <f>IFERROR(VLOOKUP($B145,[2]HM3H!$C$5:$M$517,7,0)," ")</f>
        <v xml:space="preserve"> </v>
      </c>
      <c r="AS145" s="116" t="str">
        <f>IFERROR(VLOOKUP($B145,[2]HM3H!$C$5:$M$517,8,0)," ")</f>
        <v xml:space="preserve"> </v>
      </c>
      <c r="AT145" s="116" t="str">
        <f>IFERROR(VLOOKUP($B145,[2]HM3H!$C$5:$M$517,9,0)," ")</f>
        <v xml:space="preserve"> </v>
      </c>
      <c r="AU145" s="116" t="str">
        <f>IFERROR(VLOOKUP($B145,[2]HM3H!$C$5:$M$517,10,0)," ")</f>
        <v xml:space="preserve"> </v>
      </c>
      <c r="AV145" s="116" t="str">
        <f>IFERROR(VLOOKUP($B145,[2]HM3H!$C$5:$M$517,11,0)," ")</f>
        <v xml:space="preserve"> </v>
      </c>
    </row>
    <row r="146" spans="1:48" s="47" customFormat="1" ht="38.1" customHeight="1">
      <c r="A146" s="55"/>
      <c r="B146" s="72"/>
      <c r="C146" s="56"/>
      <c r="D146" s="55"/>
      <c r="E146" s="55"/>
      <c r="F146" s="55"/>
      <c r="G146" s="74" t="s">
        <v>133</v>
      </c>
      <c r="H146" s="73">
        <v>2</v>
      </c>
      <c r="I146" s="59"/>
      <c r="J146" s="59"/>
      <c r="K146" s="59"/>
      <c r="L146" s="60"/>
      <c r="M146" s="61"/>
      <c r="N146" s="58"/>
      <c r="O146" s="58"/>
      <c r="P146" s="58"/>
      <c r="Q146" s="58"/>
      <c r="R146" s="58">
        <f>H146*0.13</f>
        <v>0.26</v>
      </c>
      <c r="S146" s="58"/>
      <c r="T146" s="58"/>
      <c r="U146" s="58"/>
      <c r="V146" s="62"/>
      <c r="W146" s="58"/>
      <c r="X146" s="63"/>
      <c r="Y146" s="60"/>
      <c r="Z146" s="61"/>
      <c r="AA146" s="207"/>
      <c r="AB146" s="207"/>
      <c r="AC146" s="64"/>
      <c r="AD146" s="64"/>
      <c r="AE146" s="64">
        <f>H146*$H$42</f>
        <v>0.26</v>
      </c>
      <c r="AF146" s="64"/>
      <c r="AG146" s="58"/>
      <c r="AH146" s="64"/>
      <c r="AI146" s="62"/>
      <c r="AJ146" s="58"/>
      <c r="AK146" s="65"/>
      <c r="AL146" s="66"/>
      <c r="AM146" s="66"/>
      <c r="AQ146" s="116"/>
      <c r="AR146" s="116"/>
      <c r="AS146" s="116"/>
      <c r="AT146" s="116"/>
      <c r="AU146" s="116"/>
      <c r="AV146" s="116"/>
    </row>
    <row r="147" spans="1:48" s="47" customFormat="1" ht="38.1" customHeight="1">
      <c r="A147" s="55"/>
      <c r="B147" s="72"/>
      <c r="C147" s="56"/>
      <c r="D147" s="55"/>
      <c r="E147" s="55"/>
      <c r="F147" s="55"/>
      <c r="G147" s="74" t="s">
        <v>87</v>
      </c>
      <c r="H147" s="146">
        <v>0.16900000000000001</v>
      </c>
      <c r="I147" s="59"/>
      <c r="J147" s="59"/>
      <c r="K147" s="59"/>
      <c r="L147" s="60"/>
      <c r="M147" s="61"/>
      <c r="N147" s="58"/>
      <c r="O147" s="58">
        <f>+N147*$O$42</f>
        <v>0</v>
      </c>
      <c r="P147" s="58"/>
      <c r="Q147" s="58">
        <f>+O147-P147</f>
        <v>0</v>
      </c>
      <c r="R147" s="58"/>
      <c r="S147" s="58"/>
      <c r="T147" s="58">
        <f>H147*$C$17</f>
        <v>2.6262599999999998</v>
      </c>
      <c r="U147" s="58"/>
      <c r="V147" s="62"/>
      <c r="W147" s="58"/>
      <c r="X147" s="63"/>
      <c r="Y147" s="60"/>
      <c r="Z147" s="61"/>
      <c r="AA147" s="207"/>
      <c r="AB147" s="207"/>
      <c r="AC147" s="58"/>
      <c r="AD147" s="58">
        <f>+AB147-AC147</f>
        <v>0</v>
      </c>
      <c r="AE147" s="58"/>
      <c r="AF147" s="58"/>
      <c r="AG147" s="58">
        <f>H147*$H$38</f>
        <v>2.6262599999999998</v>
      </c>
      <c r="AH147" s="64"/>
      <c r="AI147" s="62"/>
      <c r="AJ147" s="58"/>
      <c r="AK147" s="65"/>
      <c r="AL147" s="66"/>
      <c r="AM147" s="66" t="s">
        <v>121</v>
      </c>
      <c r="AO147" s="47" t="str">
        <f>IFERROR(VLOOKUP(B147,#REF!,4,0),"")</f>
        <v/>
      </c>
      <c r="AQ147" s="116" t="str">
        <f>IFERROR(VLOOKUP($B147,[2]HM3H!$C$5:$M$517,6,0)," ")</f>
        <v xml:space="preserve"> </v>
      </c>
      <c r="AR147" s="116" t="str">
        <f>IFERROR(VLOOKUP($B147,[2]HM3H!$C$5:$M$517,7,0)," ")</f>
        <v xml:space="preserve"> </v>
      </c>
      <c r="AS147" s="116" t="str">
        <f>IFERROR(VLOOKUP($B147,[2]HM3H!$C$5:$M$517,8,0)," ")</f>
        <v xml:space="preserve"> </v>
      </c>
      <c r="AT147" s="116" t="str">
        <f>IFERROR(VLOOKUP($B147,[2]HM3H!$C$5:$M$517,9,0)," ")</f>
        <v xml:space="preserve"> </v>
      </c>
      <c r="AU147" s="116" t="str">
        <f>IFERROR(VLOOKUP($B147,[2]HM3H!$C$5:$M$517,10,0)," ")</f>
        <v xml:space="preserve"> </v>
      </c>
      <c r="AV147" s="116" t="str">
        <f>IFERROR(VLOOKUP($B147,[2]HM3H!$C$5:$M$517,11,0)," ")</f>
        <v xml:space="preserve"> </v>
      </c>
    </row>
    <row r="148" spans="1:48" s="47" customFormat="1" ht="38.1" customHeight="1">
      <c r="A148" s="55"/>
      <c r="B148" s="56"/>
      <c r="C148" s="57"/>
      <c r="D148" s="55"/>
      <c r="E148" s="55"/>
      <c r="F148" s="55"/>
      <c r="G148" s="74"/>
      <c r="H148" s="73"/>
      <c r="I148" s="59"/>
      <c r="J148" s="59"/>
      <c r="K148" s="59"/>
      <c r="L148" s="60"/>
      <c r="M148" s="61"/>
      <c r="N148" s="58"/>
      <c r="O148" s="58"/>
      <c r="P148" s="58"/>
      <c r="Q148" s="79">
        <f>SUM(Q143:Q147)</f>
        <v>14.748419363987111</v>
      </c>
      <c r="R148" s="79">
        <f>SUM(R143:R147)</f>
        <v>0.26</v>
      </c>
      <c r="S148" s="79">
        <f>SUM(S143:S147)</f>
        <v>0</v>
      </c>
      <c r="T148" s="79">
        <f>SUM(T143:T147)</f>
        <v>2.6262599999999998</v>
      </c>
      <c r="U148" s="79">
        <f>SUM(U143:U147)</f>
        <v>9.5305618527148752</v>
      </c>
      <c r="V148" s="62"/>
      <c r="W148" s="58"/>
      <c r="X148" s="63"/>
      <c r="Y148" s="60"/>
      <c r="Z148" s="61"/>
      <c r="AA148" s="207"/>
      <c r="AB148" s="207"/>
      <c r="AC148" s="64"/>
      <c r="AD148" s="79">
        <f>SUM(AD143:AD147)</f>
        <v>14.748419363987111</v>
      </c>
      <c r="AE148" s="79">
        <f>SUM(AE143:AE147)</f>
        <v>0.26</v>
      </c>
      <c r="AF148" s="79">
        <f>SUM(AF143:AF147)</f>
        <v>0</v>
      </c>
      <c r="AG148" s="79">
        <f>SUM(AG143:AG147)</f>
        <v>2.6262599999999998</v>
      </c>
      <c r="AH148" s="79">
        <f>SUM(AH143:AH147)</f>
        <v>9.5305618527148752</v>
      </c>
      <c r="AI148" s="62"/>
      <c r="AJ148" s="58"/>
      <c r="AK148" s="65"/>
      <c r="AL148" s="66"/>
      <c r="AM148" s="66" t="s">
        <v>121</v>
      </c>
      <c r="AO148" s="47" t="str">
        <f>IFERROR(VLOOKUP(B148,#REF!,4,0),"")</f>
        <v/>
      </c>
      <c r="AQ148" s="116" t="str">
        <f>IFERROR(VLOOKUP($B148,[2]HM3H!$C$5:$M$517,6,0)," ")</f>
        <v xml:space="preserve"> </v>
      </c>
      <c r="AR148" s="116" t="str">
        <f>IFERROR(VLOOKUP($B148,[2]HM3H!$C$5:$M$517,7,0)," ")</f>
        <v xml:space="preserve"> </v>
      </c>
      <c r="AS148" s="116" t="str">
        <f>IFERROR(VLOOKUP($B148,[2]HM3H!$C$5:$M$517,8,0)," ")</f>
        <v xml:space="preserve"> </v>
      </c>
      <c r="AT148" s="116" t="str">
        <f>IFERROR(VLOOKUP($B148,[2]HM3H!$C$5:$M$517,9,0)," ")</f>
        <v xml:space="preserve"> </v>
      </c>
      <c r="AU148" s="116" t="str">
        <f>IFERROR(VLOOKUP($B148,[2]HM3H!$C$5:$M$517,10,0)," ")</f>
        <v xml:space="preserve"> </v>
      </c>
      <c r="AV148" s="116" t="str">
        <f>IFERROR(VLOOKUP($B148,[2]HM3H!$C$5:$M$517,11,0)," ")</f>
        <v xml:space="preserve"> </v>
      </c>
    </row>
    <row r="149" spans="1:48" s="402" customFormat="1" ht="47.25" customHeight="1"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Y149" s="179"/>
      <c r="Z149" s="179"/>
      <c r="AA149" s="208"/>
      <c r="AB149" s="208"/>
      <c r="AC149" s="209"/>
      <c r="AD149" s="209"/>
      <c r="AE149" s="209"/>
      <c r="AF149" s="209"/>
      <c r="AG149" s="210"/>
      <c r="AH149" s="210"/>
      <c r="AI149" s="210"/>
      <c r="AJ149" s="210"/>
      <c r="AK149" s="210"/>
      <c r="AL149" s="210"/>
    </row>
    <row r="150" spans="1:48" s="402" customFormat="1" ht="47.25" customHeight="1">
      <c r="B150" s="8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Y150" s="179"/>
      <c r="Z150" s="179"/>
      <c r="AA150" s="208"/>
      <c r="AB150" s="208"/>
      <c r="AC150" s="209"/>
      <c r="AD150" s="209"/>
      <c r="AE150" s="209"/>
      <c r="AF150" s="209"/>
      <c r="AG150" s="484" t="s">
        <v>115</v>
      </c>
      <c r="AH150" s="484" t="s">
        <v>116</v>
      </c>
      <c r="AI150" s="484" t="s">
        <v>117</v>
      </c>
      <c r="AJ150" s="484" t="s">
        <v>118</v>
      </c>
      <c r="AK150" s="484" t="s">
        <v>119</v>
      </c>
      <c r="AL150" s="484" t="s">
        <v>120</v>
      </c>
    </row>
    <row r="151" spans="1:48" ht="66.75" customHeight="1">
      <c r="AG151" s="484"/>
      <c r="AH151" s="484"/>
      <c r="AI151" s="484"/>
      <c r="AJ151" s="484"/>
      <c r="AK151" s="484"/>
      <c r="AL151" s="484"/>
    </row>
    <row r="152" spans="1:48" s="402" customFormat="1" ht="60.75" customHeight="1">
      <c r="A152" s="479" t="s">
        <v>136</v>
      </c>
      <c r="B152" s="480"/>
      <c r="C152" s="480"/>
      <c r="D152" s="480"/>
      <c r="E152" s="480"/>
      <c r="F152" s="481"/>
      <c r="H152" s="342" t="s">
        <v>386</v>
      </c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Y152" s="179"/>
      <c r="Z152" s="179"/>
      <c r="AA152" s="482" t="s">
        <v>228</v>
      </c>
      <c r="AB152" s="482"/>
      <c r="AC152" s="474" t="s">
        <v>63</v>
      </c>
      <c r="AD152" s="474"/>
      <c r="AE152" s="474"/>
      <c r="AF152" s="474"/>
      <c r="AG152" s="213"/>
      <c r="AH152" s="213"/>
      <c r="AI152" s="213">
        <f>SUMPRODUCT(AS48:AS142,$AL$48:$AL$142,$AM$48:$AM$142)</f>
        <v>1.5002312884535763E-2</v>
      </c>
      <c r="AJ152" s="213">
        <f>SUMPRODUCT(AT48:AT142,$AL$48:$AL$142,$AM$48:$AM$142)</f>
        <v>1.5002312884535763E-2</v>
      </c>
      <c r="AK152" s="213">
        <f>SUMPRODUCT(AU48:AU142,$AL$48:$AL$142,$AM$48:$AM$142)</f>
        <v>1.5002312884535763E-2</v>
      </c>
      <c r="AL152" s="213">
        <f>SUMPRODUCT(AV48:AV142,$AL$48:$AL$142,$AM$48:$AM$142)</f>
        <v>1.5002312884535763E-2</v>
      </c>
    </row>
    <row r="153" spans="1:48" s="402" customFormat="1" ht="39.75" customHeight="1">
      <c r="A153" s="56" t="s">
        <v>140</v>
      </c>
      <c r="B153" s="56" t="s">
        <v>137</v>
      </c>
      <c r="C153" s="56" t="s">
        <v>134</v>
      </c>
      <c r="D153" s="56" t="s">
        <v>138</v>
      </c>
      <c r="E153" s="56" t="s">
        <v>135</v>
      </c>
      <c r="F153" s="56" t="s">
        <v>139</v>
      </c>
      <c r="H153" s="355" t="s">
        <v>135</v>
      </c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Y153" s="179"/>
      <c r="Z153" s="179"/>
      <c r="AA153" s="482"/>
      <c r="AB153" s="482"/>
      <c r="AC153" s="474" t="s">
        <v>221</v>
      </c>
      <c r="AD153" s="474"/>
      <c r="AE153" s="474"/>
      <c r="AF153" s="474"/>
      <c r="AG153" s="214">
        <v>50000</v>
      </c>
      <c r="AH153" s="215">
        <v>17516</v>
      </c>
      <c r="AI153" s="215">
        <v>268100</v>
      </c>
      <c r="AJ153" s="215"/>
      <c r="AK153" s="216">
        <v>982027</v>
      </c>
      <c r="AL153" s="216"/>
      <c r="AM153" s="212"/>
      <c r="AN153" s="212"/>
    </row>
    <row r="154" spans="1:48" s="402" customFormat="1" ht="96" customHeight="1">
      <c r="A154" s="56">
        <v>1</v>
      </c>
      <c r="B154" s="56" t="s">
        <v>141</v>
      </c>
      <c r="C154" s="56" t="s">
        <v>128</v>
      </c>
      <c r="D154" s="149">
        <v>14.763650157799125</v>
      </c>
      <c r="E154" s="149">
        <f>$AL$102</f>
        <v>0</v>
      </c>
      <c r="F154" s="149">
        <f>E154+D154+H154</f>
        <v>14.763650157799125</v>
      </c>
      <c r="H154" s="356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Y154" s="179"/>
      <c r="Z154" s="179"/>
      <c r="AA154" s="482"/>
      <c r="AB154" s="482"/>
      <c r="AC154" s="474" t="s">
        <v>65</v>
      </c>
      <c r="AD154" s="474"/>
      <c r="AE154" s="474"/>
      <c r="AF154" s="474"/>
      <c r="AG154" s="217"/>
      <c r="AH154" s="215"/>
      <c r="AI154" s="406">
        <f t="shared" ref="AI154" si="4">+AI153*AI152/100000</f>
        <v>4.0221200843440379E-2</v>
      </c>
      <c r="AJ154" s="215"/>
      <c r="AK154" s="219">
        <f t="shared" ref="AK154" si="5">+AK153*AK152/100000</f>
        <v>0.14732676315062002</v>
      </c>
      <c r="AL154" s="216"/>
      <c r="AM154" s="212"/>
      <c r="AN154" s="212"/>
    </row>
    <row r="155" spans="1:48" s="402" customFormat="1" ht="87.75" customHeight="1">
      <c r="A155" s="56">
        <v>2</v>
      </c>
      <c r="B155" s="56" t="s">
        <v>211</v>
      </c>
      <c r="C155" s="56" t="s">
        <v>212</v>
      </c>
      <c r="D155" s="149">
        <v>15.881293157705606</v>
      </c>
      <c r="E155" s="149">
        <f>$AL$107</f>
        <v>0</v>
      </c>
      <c r="F155" s="149">
        <f>E155+D155+H155</f>
        <v>15.881293157705606</v>
      </c>
      <c r="H155" s="356">
        <f>VLOOKUP(B155,'HP3N 01-01-2021'!C$3:T$10,18,0)</f>
        <v>0</v>
      </c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Y155" s="179"/>
      <c r="Z155" s="179"/>
      <c r="AA155" s="482"/>
      <c r="AB155" s="482"/>
      <c r="AC155" s="474" t="s">
        <v>66</v>
      </c>
      <c r="AD155" s="474"/>
      <c r="AE155" s="474"/>
      <c r="AF155" s="474"/>
      <c r="AG155" s="478">
        <f>SUM(AG154:AL154)</f>
        <v>0.1875479639940604</v>
      </c>
      <c r="AH155" s="478"/>
      <c r="AI155" s="478"/>
      <c r="AJ155" s="478"/>
      <c r="AK155" s="478"/>
      <c r="AL155" s="478"/>
      <c r="AM155" s="212"/>
      <c r="AN155" s="212"/>
    </row>
    <row r="156" spans="1:48" s="402" customFormat="1" ht="63.75" customHeight="1">
      <c r="A156" s="479" t="s">
        <v>142</v>
      </c>
      <c r="B156" s="480"/>
      <c r="C156" s="480"/>
      <c r="D156" s="480"/>
      <c r="E156" s="480"/>
      <c r="F156" s="481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Y156" s="179"/>
      <c r="Z156" s="179"/>
      <c r="AA156" s="482"/>
      <c r="AB156" s="482"/>
      <c r="AC156" s="474" t="s">
        <v>67</v>
      </c>
      <c r="AD156" s="474"/>
      <c r="AE156" s="474"/>
      <c r="AF156" s="474"/>
      <c r="AG156" s="478">
        <f>+AG155*100000/(6836260)</f>
        <v>2.7434293604114007E-3</v>
      </c>
      <c r="AH156" s="478"/>
      <c r="AI156" s="478"/>
      <c r="AJ156" s="478"/>
      <c r="AK156" s="478"/>
      <c r="AL156" s="478"/>
    </row>
    <row r="157" spans="1:48" s="402" customFormat="1" ht="39.75" customHeight="1">
      <c r="A157" s="56" t="s">
        <v>140</v>
      </c>
      <c r="B157" s="56" t="s">
        <v>137</v>
      </c>
      <c r="C157" s="56" t="s">
        <v>134</v>
      </c>
      <c r="D157" s="56" t="s">
        <v>138</v>
      </c>
      <c r="E157" s="56" t="s">
        <v>135</v>
      </c>
      <c r="F157" s="56" t="s">
        <v>139</v>
      </c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470"/>
      <c r="AL157" s="470"/>
      <c r="AM157" s="470"/>
      <c r="AN157" s="470"/>
    </row>
    <row r="158" spans="1:48" s="402" customFormat="1" ht="98.25" customHeight="1">
      <c r="A158" s="56">
        <v>1</v>
      </c>
      <c r="B158" s="56" t="s">
        <v>141</v>
      </c>
      <c r="C158" s="56" t="s">
        <v>128</v>
      </c>
      <c r="D158" s="149">
        <v>14.983650157799124</v>
      </c>
      <c r="E158" s="149">
        <f>$AL$102</f>
        <v>0</v>
      </c>
      <c r="F158" s="149">
        <f>E158+D158+H158</f>
        <v>14.983650157799124</v>
      </c>
      <c r="H158" s="356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470"/>
      <c r="AL158" s="470"/>
      <c r="AM158" s="470"/>
      <c r="AN158" s="470"/>
    </row>
    <row r="159" spans="1:48" s="402" customFormat="1" ht="98.25" customHeight="1">
      <c r="A159" s="56">
        <v>2</v>
      </c>
      <c r="B159" s="56" t="s">
        <v>211</v>
      </c>
      <c r="C159" s="56" t="s">
        <v>212</v>
      </c>
      <c r="D159" s="149">
        <v>15.991293157705607</v>
      </c>
      <c r="E159" s="149">
        <f>$AL$107</f>
        <v>0</v>
      </c>
      <c r="F159" s="149">
        <f>E159+D159+H159</f>
        <v>15.991293157705607</v>
      </c>
      <c r="H159" s="356">
        <f>VLOOKUP(B159,'HP3N 01-01-2021'!C$3:T$10,18,0)</f>
        <v>0</v>
      </c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Y159" s="179"/>
      <c r="Z159" s="179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470"/>
      <c r="AL159" s="470"/>
      <c r="AM159" s="470"/>
      <c r="AN159" s="470"/>
    </row>
    <row r="160" spans="1:48" s="402" customFormat="1" ht="98.25" customHeight="1">
      <c r="A160" s="56">
        <v>3</v>
      </c>
      <c r="B160" s="56" t="s">
        <v>238</v>
      </c>
      <c r="C160" s="56" t="s">
        <v>227</v>
      </c>
      <c r="D160" s="149">
        <v>28.09606145593623</v>
      </c>
      <c r="E160" s="149"/>
      <c r="F160" s="149">
        <f>E160+D160+H160</f>
        <v>28.09606145593623</v>
      </c>
      <c r="G160" s="69"/>
      <c r="H160" s="356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Y160" s="179"/>
      <c r="Z160" s="179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</row>
  </sheetData>
  <autoFilter ref="AL1:AL158" xr:uid="{00000000-0009-0000-0000-000007000000}"/>
  <mergeCells count="110">
    <mergeCell ref="D10:E10"/>
    <mergeCell ref="D11:E11"/>
    <mergeCell ref="D12:E12"/>
    <mergeCell ref="C13:E13"/>
    <mergeCell ref="H13:I13"/>
    <mergeCell ref="C14:E14"/>
    <mergeCell ref="H14:I14"/>
    <mergeCell ref="B4:C4"/>
    <mergeCell ref="B7:Q7"/>
    <mergeCell ref="C8:E8"/>
    <mergeCell ref="H8:I8"/>
    <mergeCell ref="D9:E9"/>
    <mergeCell ref="O9:Q9"/>
    <mergeCell ref="C18:E18"/>
    <mergeCell ref="H18:I18"/>
    <mergeCell ref="C19:E19"/>
    <mergeCell ref="H19:I19"/>
    <mergeCell ref="C20:E20"/>
    <mergeCell ref="H20:I20"/>
    <mergeCell ref="C15:E15"/>
    <mergeCell ref="H15:I15"/>
    <mergeCell ref="C16:E16"/>
    <mergeCell ref="H16:I16"/>
    <mergeCell ref="C17:E17"/>
    <mergeCell ref="H17:I17"/>
    <mergeCell ref="B27:Q27"/>
    <mergeCell ref="C29:E29"/>
    <mergeCell ref="H29:I29"/>
    <mergeCell ref="D30:E30"/>
    <mergeCell ref="O30:Q30"/>
    <mergeCell ref="AG30:AJ30"/>
    <mergeCell ref="C21:E21"/>
    <mergeCell ref="H21:I21"/>
    <mergeCell ref="C22:E22"/>
    <mergeCell ref="H22:I22"/>
    <mergeCell ref="C23:E23"/>
    <mergeCell ref="H23:I23"/>
    <mergeCell ref="C34:E34"/>
    <mergeCell ref="H34:I34"/>
    <mergeCell ref="C35:E35"/>
    <mergeCell ref="H35:I35"/>
    <mergeCell ref="AA35:AD35"/>
    <mergeCell ref="C36:E36"/>
    <mergeCell ref="H36:I36"/>
    <mergeCell ref="AL30:AO30"/>
    <mergeCell ref="D31:E31"/>
    <mergeCell ref="AG31:AH31"/>
    <mergeCell ref="D32:E32"/>
    <mergeCell ref="AG32:AH32"/>
    <mergeCell ref="D33:E33"/>
    <mergeCell ref="AG33:AH33"/>
    <mergeCell ref="C40:E40"/>
    <mergeCell ref="H40:I40"/>
    <mergeCell ref="C41:E41"/>
    <mergeCell ref="H41:I41"/>
    <mergeCell ref="C42:E42"/>
    <mergeCell ref="H42:I42"/>
    <mergeCell ref="C37:E37"/>
    <mergeCell ref="H37:I37"/>
    <mergeCell ref="C38:E38"/>
    <mergeCell ref="H38:I38"/>
    <mergeCell ref="C39:E39"/>
    <mergeCell ref="H39:I39"/>
    <mergeCell ref="C43:E43"/>
    <mergeCell ref="H43:I43"/>
    <mergeCell ref="C44:E44"/>
    <mergeCell ref="H44:I44"/>
    <mergeCell ref="A45:A47"/>
    <mergeCell ref="B45:B47"/>
    <mergeCell ref="C45:C47"/>
    <mergeCell ref="D45:E45"/>
    <mergeCell ref="F45:F47"/>
    <mergeCell ref="G45:G47"/>
    <mergeCell ref="D46:D47"/>
    <mergeCell ref="E46:E47"/>
    <mergeCell ref="I46:I47"/>
    <mergeCell ref="J46:J47"/>
    <mergeCell ref="K46:K47"/>
    <mergeCell ref="AQ46:AQ47"/>
    <mergeCell ref="AR46:AR47"/>
    <mergeCell ref="AS46:AS47"/>
    <mergeCell ref="AT46:AT47"/>
    <mergeCell ref="H45:H47"/>
    <mergeCell ref="I45:K45"/>
    <mergeCell ref="L45:W45"/>
    <mergeCell ref="Y45:AJ45"/>
    <mergeCell ref="AL45:AL47"/>
    <mergeCell ref="AM45:AM47"/>
    <mergeCell ref="AU46:AU47"/>
    <mergeCell ref="AV46:AV47"/>
    <mergeCell ref="AG150:AG151"/>
    <mergeCell ref="AH150:AH151"/>
    <mergeCell ref="AI150:AI151"/>
    <mergeCell ref="AJ150:AJ151"/>
    <mergeCell ref="AK150:AK151"/>
    <mergeCell ref="AL150:AL151"/>
    <mergeCell ref="AQ45:AV45"/>
    <mergeCell ref="AK159:AN159"/>
    <mergeCell ref="AG155:AL155"/>
    <mergeCell ref="A156:F156"/>
    <mergeCell ref="AC156:AF156"/>
    <mergeCell ref="AG156:AL156"/>
    <mergeCell ref="AK157:AN157"/>
    <mergeCell ref="AK158:AN158"/>
    <mergeCell ref="A152:F152"/>
    <mergeCell ref="AA152:AB156"/>
    <mergeCell ref="AC152:AF152"/>
    <mergeCell ref="AC153:AF153"/>
    <mergeCell ref="AC154:AF154"/>
    <mergeCell ref="AC155:AF155"/>
  </mergeCells>
  <printOptions horizontalCentered="1"/>
  <pageMargins left="0.5" right="0.25" top="0.5" bottom="0.5" header="0.5" footer="0.5"/>
  <pageSetup paperSize="8" scale="22" fitToHeight="2" orientation="landscape" r:id="rId1"/>
  <headerFooter alignWithMargins="0">
    <oddHeader>&amp;R&amp;D</oddHeader>
    <oddFooter>Page &amp;P&amp;RCENTURY 01.06.2008.xls</oddFooter>
  </headerFooter>
  <rowBreaks count="1" manualBreakCount="1">
    <brk id="80" max="39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4"/>
  <sheetViews>
    <sheetView topLeftCell="F1" workbookViewId="0">
      <selection activeCell="S4" sqref="S4"/>
    </sheetView>
  </sheetViews>
  <sheetFormatPr defaultColWidth="9.109375" defaultRowHeight="14.4"/>
  <cols>
    <col min="1" max="1" width="9.109375" style="420"/>
    <col min="2" max="2" width="7.5546875" style="420" bestFit="1" customWidth="1"/>
    <col min="3" max="3" width="39.109375" style="420" bestFit="1" customWidth="1"/>
    <col min="4" max="4" width="9.109375" style="420"/>
    <col min="5" max="5" width="35.6640625" style="420" bestFit="1" customWidth="1"/>
    <col min="6" max="6" width="11" style="420" bestFit="1" customWidth="1"/>
    <col min="7" max="7" width="15.44140625" style="420" bestFit="1" customWidth="1"/>
    <col min="8" max="8" width="29.109375" style="420" bestFit="1" customWidth="1"/>
    <col min="9" max="9" width="9.109375" style="420"/>
    <col min="10" max="10" width="10.109375" style="420" bestFit="1" customWidth="1"/>
    <col min="11" max="11" width="13.6640625" style="420" bestFit="1" customWidth="1"/>
    <col min="12" max="18" width="9.109375" style="420"/>
    <col min="19" max="19" width="28.33203125" style="420" customWidth="1"/>
    <col min="20" max="16384" width="9.109375" style="420"/>
  </cols>
  <sheetData>
    <row r="1" spans="1:19">
      <c r="A1" s="420" t="s">
        <v>393</v>
      </c>
    </row>
    <row r="2" spans="1:19" s="220" customFormat="1" ht="27.75" customHeight="1">
      <c r="B2" s="508" t="s">
        <v>259</v>
      </c>
      <c r="C2" s="508"/>
      <c r="D2" s="508"/>
      <c r="E2" s="508"/>
      <c r="F2" s="508"/>
      <c r="G2" s="508"/>
      <c r="H2" s="508"/>
      <c r="I2" s="508"/>
      <c r="J2" s="508"/>
      <c r="K2" s="221"/>
      <c r="L2" s="221"/>
      <c r="M2" s="221"/>
      <c r="N2" s="422" t="s">
        <v>279</v>
      </c>
      <c r="O2" s="423"/>
      <c r="P2" s="422" t="s">
        <v>289</v>
      </c>
      <c r="Q2" s="221"/>
      <c r="R2" s="221"/>
      <c r="S2" s="225"/>
    </row>
    <row r="3" spans="1:19" s="220" customFormat="1" ht="28.8">
      <c r="B3" s="188" t="s">
        <v>161</v>
      </c>
      <c r="C3" s="188" t="s">
        <v>162</v>
      </c>
      <c r="D3" s="188" t="s">
        <v>163</v>
      </c>
      <c r="E3" s="188" t="s">
        <v>164</v>
      </c>
      <c r="F3" s="188" t="s">
        <v>165</v>
      </c>
      <c r="G3" s="188" t="s">
        <v>137</v>
      </c>
      <c r="H3" s="188" t="s">
        <v>134</v>
      </c>
      <c r="I3" s="188" t="s">
        <v>166</v>
      </c>
      <c r="J3" s="188" t="s">
        <v>167</v>
      </c>
      <c r="K3" s="188" t="s">
        <v>168</v>
      </c>
      <c r="L3" s="188" t="s">
        <v>169</v>
      </c>
      <c r="M3" s="188" t="s">
        <v>170</v>
      </c>
      <c r="N3" s="305" t="s">
        <v>233</v>
      </c>
      <c r="O3" s="188" t="s">
        <v>234</v>
      </c>
      <c r="P3" s="305" t="s">
        <v>235</v>
      </c>
      <c r="Q3" s="188" t="s">
        <v>159</v>
      </c>
      <c r="R3" s="188" t="s">
        <v>246</v>
      </c>
      <c r="S3" s="188" t="s">
        <v>160</v>
      </c>
    </row>
    <row r="4" spans="1:19" ht="27">
      <c r="A4" s="220" t="str">
        <f t="shared" ref="A4:A44" si="0">CONCATENATE(B4,D4,G4)</f>
        <v>10011810056143451-AAF-4000</v>
      </c>
      <c r="B4" s="424">
        <v>100118</v>
      </c>
      <c r="C4" s="424" t="s">
        <v>270</v>
      </c>
      <c r="D4" s="424">
        <v>100561</v>
      </c>
      <c r="E4" s="424" t="s">
        <v>172</v>
      </c>
      <c r="F4" s="424">
        <v>9000004547</v>
      </c>
      <c r="G4" s="424" t="s">
        <v>258</v>
      </c>
      <c r="H4" s="424" t="s">
        <v>227</v>
      </c>
      <c r="I4" s="424">
        <v>1</v>
      </c>
      <c r="J4" s="424" t="s">
        <v>289</v>
      </c>
      <c r="K4" s="424">
        <v>9100077277</v>
      </c>
      <c r="L4" s="424">
        <v>25.3</v>
      </c>
      <c r="M4" s="424">
        <v>27.16</v>
      </c>
      <c r="N4" s="242">
        <f>VLOOKUP(G4,'Bajajsons UTR 02.01.2021'!$B$48:$V$142,21,0)</f>
        <v>27.16494253285159</v>
      </c>
      <c r="O4" s="222">
        <f t="shared" ref="O4:O44" si="1">N4-M4</f>
        <v>4.9425328515901867E-3</v>
      </c>
      <c r="P4" s="222">
        <f>VLOOKUP(G4,'Bajajsons UTR 02.01.2021'!$B$48:$AI$148,34,0)</f>
        <v>27.16494253285159</v>
      </c>
      <c r="Q4" s="222">
        <f t="shared" ref="Q4:Q44" si="2">P4-M4</f>
        <v>4.9425328515901867E-3</v>
      </c>
      <c r="R4" s="223">
        <f t="shared" ref="R4:R44" si="3">Q4/N4</f>
        <v>1.8194527176389183E-4</v>
      </c>
      <c r="S4" s="367" t="str">
        <f>VLOOKUP(A4,'100561 _V2V _SAP_01_01_2021'!A$4:S$46,19,0)</f>
        <v>01-01-2021 Price Regularize (RM &amp; Conv.)</v>
      </c>
    </row>
    <row r="5" spans="1:19" ht="27">
      <c r="A5" s="220" t="str">
        <f t="shared" si="0"/>
        <v>10018510056143451-AAF-4000</v>
      </c>
      <c r="B5" s="424">
        <v>100185</v>
      </c>
      <c r="C5" s="424" t="s">
        <v>271</v>
      </c>
      <c r="D5" s="424">
        <v>100561</v>
      </c>
      <c r="E5" s="424" t="s">
        <v>172</v>
      </c>
      <c r="F5" s="424">
        <v>9000004548</v>
      </c>
      <c r="G5" s="424" t="s">
        <v>258</v>
      </c>
      <c r="H5" s="424" t="s">
        <v>227</v>
      </c>
      <c r="I5" s="424">
        <v>1</v>
      </c>
      <c r="J5" s="424" t="s">
        <v>289</v>
      </c>
      <c r="K5" s="424">
        <v>9100077292</v>
      </c>
      <c r="L5" s="424">
        <v>25.3</v>
      </c>
      <c r="M5" s="424">
        <v>27.16</v>
      </c>
      <c r="N5" s="242">
        <f>VLOOKUP(G5,'Bajajsons UTR 02.01.2021'!$B$48:$V$142,21,0)</f>
        <v>27.16494253285159</v>
      </c>
      <c r="O5" s="222">
        <f t="shared" si="1"/>
        <v>4.9425328515901867E-3</v>
      </c>
      <c r="P5" s="222">
        <f>VLOOKUP(G5,'Bajajsons UTR 02.01.2021'!$B$48:$AI$148,34,0)</f>
        <v>27.16494253285159</v>
      </c>
      <c r="Q5" s="222">
        <f t="shared" si="2"/>
        <v>4.9425328515901867E-3</v>
      </c>
      <c r="R5" s="223">
        <f t="shared" si="3"/>
        <v>1.8194527176389183E-4</v>
      </c>
      <c r="S5" s="367" t="str">
        <f>VLOOKUP(A5,'100561 _V2V _SAP_01_01_2021'!A$4:S$46,19,0)</f>
        <v>01-01-2021 Price Regularize (RM &amp; Conv.)</v>
      </c>
    </row>
    <row r="6" spans="1:19" ht="27">
      <c r="A6" s="220" t="str">
        <f t="shared" si="0"/>
        <v>10048910056177260-KVE-9000</v>
      </c>
      <c r="B6" s="424">
        <v>100489</v>
      </c>
      <c r="C6" s="424" t="s">
        <v>200</v>
      </c>
      <c r="D6" s="424">
        <v>100561</v>
      </c>
      <c r="E6" s="424" t="s">
        <v>172</v>
      </c>
      <c r="F6" s="424">
        <v>9000000926</v>
      </c>
      <c r="G6" s="424" t="s">
        <v>103</v>
      </c>
      <c r="H6" s="424" t="s">
        <v>104</v>
      </c>
      <c r="I6" s="424">
        <v>1</v>
      </c>
      <c r="J6" s="424" t="s">
        <v>289</v>
      </c>
      <c r="K6" s="424">
        <v>9100077335</v>
      </c>
      <c r="L6" s="424">
        <v>11.54</v>
      </c>
      <c r="M6" s="424">
        <v>12.42</v>
      </c>
      <c r="N6" s="242">
        <f>VLOOKUP(G6,'Bajajsons UTR 02.01.2021'!$B$48:$V$142,21,0)</f>
        <v>12.424570849537989</v>
      </c>
      <c r="O6" s="222">
        <f t="shared" si="1"/>
        <v>4.5708495379894742E-3</v>
      </c>
      <c r="P6" s="222">
        <f>VLOOKUP(G6,'Bajajsons UTR 02.01.2021'!$B$48:$AI$148,34,0)</f>
        <v>12.424570849537989</v>
      </c>
      <c r="Q6" s="222">
        <f t="shared" si="2"/>
        <v>4.5708495379894742E-3</v>
      </c>
      <c r="R6" s="223">
        <f t="shared" si="3"/>
        <v>3.6788792090629372E-4</v>
      </c>
      <c r="S6" s="367" t="str">
        <f>VLOOKUP(A6,'100561 _V2V _SAP_01_01_2021'!A$4:S$46,19,0)</f>
        <v>01-01-2021 Price Regularize (RM &amp; Conv.)</v>
      </c>
    </row>
    <row r="7" spans="1:19" ht="27">
      <c r="A7" s="220" t="str">
        <f t="shared" si="0"/>
        <v>10050510056143451-AAF-4000</v>
      </c>
      <c r="B7" s="424">
        <v>100505</v>
      </c>
      <c r="C7" s="424" t="s">
        <v>272</v>
      </c>
      <c r="D7" s="424">
        <v>100561</v>
      </c>
      <c r="E7" s="424" t="s">
        <v>172</v>
      </c>
      <c r="F7" s="424">
        <v>9000004101</v>
      </c>
      <c r="G7" s="424" t="s">
        <v>258</v>
      </c>
      <c r="H7" s="424" t="s">
        <v>227</v>
      </c>
      <c r="I7" s="424">
        <v>1</v>
      </c>
      <c r="J7" s="424" t="s">
        <v>289</v>
      </c>
      <c r="K7" s="424">
        <v>9100077340</v>
      </c>
      <c r="L7" s="424">
        <v>25.3</v>
      </c>
      <c r="M7" s="424">
        <v>27.16</v>
      </c>
      <c r="N7" s="242">
        <f>VLOOKUP(G7,'Bajajsons UTR 02.01.2021'!$B$48:$V$142,21,0)</f>
        <v>27.16494253285159</v>
      </c>
      <c r="O7" s="222">
        <f t="shared" si="1"/>
        <v>4.9425328515901867E-3</v>
      </c>
      <c r="P7" s="222">
        <f>VLOOKUP(G7,'Bajajsons UTR 02.01.2021'!$B$48:$AI$148,34,0)</f>
        <v>27.16494253285159</v>
      </c>
      <c r="Q7" s="222">
        <f t="shared" si="2"/>
        <v>4.9425328515901867E-3</v>
      </c>
      <c r="R7" s="223">
        <f t="shared" si="3"/>
        <v>1.8194527176389183E-4</v>
      </c>
      <c r="S7" s="367" t="str">
        <f>VLOOKUP(A7,'100561 _V2V _SAP_01_01_2021'!A$4:S$46,19,0)</f>
        <v>01-01-2021 Price Regularize (RM &amp; Conv.)</v>
      </c>
    </row>
    <row r="8" spans="1:19" ht="27">
      <c r="A8" s="220" t="str">
        <f t="shared" si="0"/>
        <v>10050510056143451-AAG-9000</v>
      </c>
      <c r="B8" s="424">
        <v>100505</v>
      </c>
      <c r="C8" s="424" t="s">
        <v>272</v>
      </c>
      <c r="D8" s="424">
        <v>100561</v>
      </c>
      <c r="E8" s="424" t="s">
        <v>172</v>
      </c>
      <c r="F8" s="424">
        <v>9000004101</v>
      </c>
      <c r="G8" s="424" t="s">
        <v>225</v>
      </c>
      <c r="H8" s="424" t="s">
        <v>128</v>
      </c>
      <c r="I8" s="424">
        <v>1</v>
      </c>
      <c r="J8" s="424" t="s">
        <v>289</v>
      </c>
      <c r="K8" s="424">
        <v>9100077340</v>
      </c>
      <c r="L8" s="424">
        <v>16.87</v>
      </c>
      <c r="M8" s="424">
        <v>18.100000000000001</v>
      </c>
      <c r="N8" s="242">
        <f>VLOOKUP(G8,'Bajajsons UTR 02.01.2021'!$B$48:$V$142,21,0)</f>
        <v>18.097833764429481</v>
      </c>
      <c r="O8" s="222">
        <f t="shared" si="1"/>
        <v>-2.166235570520314E-3</v>
      </c>
      <c r="P8" s="222">
        <f>VLOOKUP(G8,'Bajajsons UTR 02.01.2021'!$B$48:$AI$148,34,0)</f>
        <v>18.097833764429481</v>
      </c>
      <c r="Q8" s="222">
        <f t="shared" si="2"/>
        <v>-2.166235570520314E-3</v>
      </c>
      <c r="R8" s="223">
        <f t="shared" si="3"/>
        <v>-1.196958486146534E-4</v>
      </c>
      <c r="S8" s="367" t="str">
        <f>VLOOKUP(A8,'100561 _V2V _SAP_01_01_2021'!A$4:S$46,19,0)</f>
        <v>01-01-2021 Price Regularize (RM &amp; Conv.)</v>
      </c>
    </row>
    <row r="9" spans="1:19" ht="27">
      <c r="A9" s="220" t="str">
        <f t="shared" si="0"/>
        <v>10050510056143451-AAH-F000</v>
      </c>
      <c r="B9" s="424">
        <v>100505</v>
      </c>
      <c r="C9" s="424" t="s">
        <v>272</v>
      </c>
      <c r="D9" s="424">
        <v>100561</v>
      </c>
      <c r="E9" s="424" t="s">
        <v>172</v>
      </c>
      <c r="F9" s="424">
        <v>9000004101</v>
      </c>
      <c r="G9" s="424" t="s">
        <v>226</v>
      </c>
      <c r="H9" s="424" t="s">
        <v>227</v>
      </c>
      <c r="I9" s="424">
        <v>1</v>
      </c>
      <c r="J9" s="424" t="s">
        <v>289</v>
      </c>
      <c r="K9" s="424">
        <v>9100077340</v>
      </c>
      <c r="L9" s="424">
        <v>16.7</v>
      </c>
      <c r="M9" s="424">
        <v>17.920000000000002</v>
      </c>
      <c r="N9" s="242">
        <f>VLOOKUP(G9,'Bajajsons UTR 02.01.2021'!$B$48:$V$142,21,0)</f>
        <v>17.917019067826132</v>
      </c>
      <c r="O9" s="222">
        <f t="shared" si="1"/>
        <v>-2.9809321738696326E-3</v>
      </c>
      <c r="P9" s="222">
        <f>VLOOKUP(G9,'Bajajsons UTR 02.01.2021'!$B$48:$AI$148,34,0)</f>
        <v>17.917019067826132</v>
      </c>
      <c r="Q9" s="222">
        <f t="shared" si="2"/>
        <v>-2.9809321738696326E-3</v>
      </c>
      <c r="R9" s="223">
        <f t="shared" si="3"/>
        <v>-1.6637433730382853E-4</v>
      </c>
      <c r="S9" s="367" t="str">
        <f>VLOOKUP(A9,'100561 _V2V _SAP_01_01_2021'!A$4:S$46,19,0)</f>
        <v>01-01-2021 Price Regularize (RM &amp; Conv.)</v>
      </c>
    </row>
    <row r="10" spans="1:19" ht="27">
      <c r="A10" s="220" t="str">
        <f t="shared" si="0"/>
        <v>10051710056143451-AAG-9000</v>
      </c>
      <c r="B10" s="424">
        <v>100517</v>
      </c>
      <c r="C10" s="424" t="s">
        <v>224</v>
      </c>
      <c r="D10" s="424">
        <v>100561</v>
      </c>
      <c r="E10" s="424" t="s">
        <v>172</v>
      </c>
      <c r="F10" s="424">
        <v>9000003076</v>
      </c>
      <c r="G10" s="424" t="s">
        <v>225</v>
      </c>
      <c r="H10" s="424" t="s">
        <v>128</v>
      </c>
      <c r="I10" s="424">
        <v>1</v>
      </c>
      <c r="J10" s="424" t="s">
        <v>289</v>
      </c>
      <c r="K10" s="424">
        <v>9100077344</v>
      </c>
      <c r="L10" s="424">
        <v>16.87</v>
      </c>
      <c r="M10" s="424">
        <v>18.100000000000001</v>
      </c>
      <c r="N10" s="242">
        <f>VLOOKUP(G10,'Bajajsons UTR 02.01.2021'!$B$48:$V$142,21,0)</f>
        <v>18.097833764429481</v>
      </c>
      <c r="O10" s="222">
        <f t="shared" si="1"/>
        <v>-2.166235570520314E-3</v>
      </c>
      <c r="P10" s="222">
        <f>VLOOKUP(G10,'Bajajsons UTR 02.01.2021'!$B$48:$AI$148,34,0)</f>
        <v>18.097833764429481</v>
      </c>
      <c r="Q10" s="222">
        <f t="shared" si="2"/>
        <v>-2.166235570520314E-3</v>
      </c>
      <c r="R10" s="223">
        <f t="shared" si="3"/>
        <v>-1.196958486146534E-4</v>
      </c>
      <c r="S10" s="367" t="str">
        <f>VLOOKUP(A10,'100561 _V2V _SAP_01_01_2021'!A$4:S$46,19,0)</f>
        <v>01-01-2021 Price Regularize (RM &amp; Conv.)</v>
      </c>
    </row>
    <row r="11" spans="1:19" ht="27">
      <c r="A11" s="220" t="str">
        <f t="shared" si="0"/>
        <v>10051710056143451-AAH-F000</v>
      </c>
      <c r="B11" s="424">
        <v>100517</v>
      </c>
      <c r="C11" s="424" t="s">
        <v>224</v>
      </c>
      <c r="D11" s="424">
        <v>100561</v>
      </c>
      <c r="E11" s="424" t="s">
        <v>172</v>
      </c>
      <c r="F11" s="424">
        <v>9000003076</v>
      </c>
      <c r="G11" s="424" t="s">
        <v>226</v>
      </c>
      <c r="H11" s="424" t="s">
        <v>227</v>
      </c>
      <c r="I11" s="424">
        <v>1</v>
      </c>
      <c r="J11" s="424" t="s">
        <v>289</v>
      </c>
      <c r="K11" s="424">
        <v>9100077344</v>
      </c>
      <c r="L11" s="424">
        <v>16.7</v>
      </c>
      <c r="M11" s="424">
        <v>17.920000000000002</v>
      </c>
      <c r="N11" s="242">
        <f>VLOOKUP(G11,'Bajajsons UTR 02.01.2021'!$B$48:$V$142,21,0)</f>
        <v>17.917019067826132</v>
      </c>
      <c r="O11" s="222">
        <f t="shared" si="1"/>
        <v>-2.9809321738696326E-3</v>
      </c>
      <c r="P11" s="222">
        <f>VLOOKUP(G11,'Bajajsons UTR 02.01.2021'!$B$48:$AI$148,34,0)</f>
        <v>17.917019067826132</v>
      </c>
      <c r="Q11" s="222">
        <f t="shared" si="2"/>
        <v>-2.9809321738696326E-3</v>
      </c>
      <c r="R11" s="223">
        <f t="shared" si="3"/>
        <v>-1.6637433730382853E-4</v>
      </c>
      <c r="S11" s="367" t="str">
        <f>VLOOKUP(A11,'100561 _V2V _SAP_01_01_2021'!A$4:S$46,19,0)</f>
        <v>01-01-2021 Price Regularize (RM &amp; Conv.)</v>
      </c>
    </row>
    <row r="12" spans="1:19" ht="27">
      <c r="A12" s="220" t="str">
        <f t="shared" si="0"/>
        <v>10053610056143451-ABA-0000</v>
      </c>
      <c r="B12" s="424">
        <v>100536</v>
      </c>
      <c r="C12" s="424" t="s">
        <v>202</v>
      </c>
      <c r="D12" s="424">
        <v>100561</v>
      </c>
      <c r="E12" s="424" t="s">
        <v>172</v>
      </c>
      <c r="F12" s="424">
        <v>9000002232</v>
      </c>
      <c r="G12" s="424" t="s">
        <v>127</v>
      </c>
      <c r="H12" s="424" t="s">
        <v>152</v>
      </c>
      <c r="I12" s="424">
        <v>1</v>
      </c>
      <c r="J12" s="424" t="s">
        <v>289</v>
      </c>
      <c r="K12" s="424">
        <v>9100077347</v>
      </c>
      <c r="L12" s="424">
        <v>12.92</v>
      </c>
      <c r="M12" s="424">
        <v>13.9</v>
      </c>
      <c r="N12" s="242">
        <f>VLOOKUP(G12,'Bajajsons UTR 02.01.2021'!$B$48:$V$142,21,0)</f>
        <v>13.895657495152971</v>
      </c>
      <c r="O12" s="222">
        <f t="shared" si="1"/>
        <v>-4.3425048470293603E-3</v>
      </c>
      <c r="P12" s="222">
        <f>VLOOKUP(G12,'Bajajsons UTR 02.01.2021'!$B$48:$AI$148,34,0)</f>
        <v>13.895657495152971</v>
      </c>
      <c r="Q12" s="222">
        <f t="shared" si="2"/>
        <v>-4.3425048470293603E-3</v>
      </c>
      <c r="R12" s="223">
        <f t="shared" si="3"/>
        <v>-3.1250805142139521E-4</v>
      </c>
      <c r="S12" s="367" t="str">
        <f>VLOOKUP(A12,'100561 _V2V _SAP_01_01_2021'!A$4:S$46,19,0)</f>
        <v>01-01-2021 Price Regularize (RM &amp; Conv.)</v>
      </c>
    </row>
    <row r="13" spans="1:19" ht="27">
      <c r="A13" s="220" t="str">
        <f t="shared" si="0"/>
        <v>10057410056143451-ABA-0000</v>
      </c>
      <c r="B13" s="424">
        <v>100574</v>
      </c>
      <c r="C13" s="424" t="s">
        <v>203</v>
      </c>
      <c r="D13" s="424">
        <v>100561</v>
      </c>
      <c r="E13" s="424" t="s">
        <v>172</v>
      </c>
      <c r="F13" s="424">
        <v>9000001564</v>
      </c>
      <c r="G13" s="424" t="s">
        <v>127</v>
      </c>
      <c r="H13" s="424" t="s">
        <v>152</v>
      </c>
      <c r="I13" s="424">
        <v>1</v>
      </c>
      <c r="J13" s="424" t="s">
        <v>289</v>
      </c>
      <c r="K13" s="424">
        <v>9100077359</v>
      </c>
      <c r="L13" s="424">
        <v>12.92</v>
      </c>
      <c r="M13" s="424">
        <v>13.9</v>
      </c>
      <c r="N13" s="242">
        <f>VLOOKUP(G13,'Bajajsons UTR 02.01.2021'!$B$48:$V$142,21,0)</f>
        <v>13.895657495152971</v>
      </c>
      <c r="O13" s="222">
        <f t="shared" si="1"/>
        <v>-4.3425048470293603E-3</v>
      </c>
      <c r="P13" s="222">
        <f>VLOOKUP(G13,'Bajajsons UTR 02.01.2021'!$B$48:$AI$148,34,0)</f>
        <v>13.895657495152971</v>
      </c>
      <c r="Q13" s="222">
        <f t="shared" si="2"/>
        <v>-4.3425048470293603E-3</v>
      </c>
      <c r="R13" s="223">
        <f t="shared" si="3"/>
        <v>-3.1250805142139521E-4</v>
      </c>
      <c r="S13" s="367" t="str">
        <f>VLOOKUP(A13,'100561 _V2V _SAP_01_01_2021'!A$4:S$46,19,0)</f>
        <v>01-01-2021 Price Regularize (RM &amp; Conv.)</v>
      </c>
    </row>
    <row r="14" spans="1:19" ht="27">
      <c r="A14" s="220" t="str">
        <f t="shared" si="0"/>
        <v>10058910056143451-AAG-9000</v>
      </c>
      <c r="B14" s="424">
        <v>100589</v>
      </c>
      <c r="C14" s="424" t="s">
        <v>204</v>
      </c>
      <c r="D14" s="424">
        <v>100561</v>
      </c>
      <c r="E14" s="424" t="s">
        <v>172</v>
      </c>
      <c r="F14" s="424">
        <v>9000001193</v>
      </c>
      <c r="G14" s="424" t="s">
        <v>225</v>
      </c>
      <c r="H14" s="424" t="s">
        <v>128</v>
      </c>
      <c r="I14" s="424">
        <v>1</v>
      </c>
      <c r="J14" s="424" t="s">
        <v>289</v>
      </c>
      <c r="K14" s="424">
        <v>9100077365</v>
      </c>
      <c r="L14" s="424">
        <v>16.87</v>
      </c>
      <c r="M14" s="424">
        <v>18.100000000000001</v>
      </c>
      <c r="N14" s="242">
        <f>VLOOKUP(G14,'Bajajsons UTR 02.01.2021'!$B$48:$V$142,21,0)</f>
        <v>18.097833764429481</v>
      </c>
      <c r="O14" s="222">
        <f t="shared" si="1"/>
        <v>-2.166235570520314E-3</v>
      </c>
      <c r="P14" s="222">
        <f>VLOOKUP(G14,'Bajajsons UTR 02.01.2021'!$B$48:$AI$148,34,0)</f>
        <v>18.097833764429481</v>
      </c>
      <c r="Q14" s="222">
        <f t="shared" si="2"/>
        <v>-2.166235570520314E-3</v>
      </c>
      <c r="R14" s="223">
        <f t="shared" si="3"/>
        <v>-1.196958486146534E-4</v>
      </c>
      <c r="S14" s="367" t="str">
        <f>VLOOKUP(A14,'100561 _V2V _SAP_01_01_2021'!A$4:S$46,19,0)</f>
        <v>01-01-2021 Price Regularize (RM &amp; Conv.)</v>
      </c>
    </row>
    <row r="15" spans="1:19" ht="27">
      <c r="A15" s="220" t="str">
        <f t="shared" si="0"/>
        <v>10058910056143451-AAH-F000</v>
      </c>
      <c r="B15" s="424">
        <v>100589</v>
      </c>
      <c r="C15" s="424" t="s">
        <v>204</v>
      </c>
      <c r="D15" s="424">
        <v>100561</v>
      </c>
      <c r="E15" s="424" t="s">
        <v>172</v>
      </c>
      <c r="F15" s="424">
        <v>9000001193</v>
      </c>
      <c r="G15" s="424" t="s">
        <v>226</v>
      </c>
      <c r="H15" s="424" t="s">
        <v>227</v>
      </c>
      <c r="I15" s="424">
        <v>1</v>
      </c>
      <c r="J15" s="424" t="s">
        <v>289</v>
      </c>
      <c r="K15" s="424">
        <v>9100077365</v>
      </c>
      <c r="L15" s="424">
        <v>16.7</v>
      </c>
      <c r="M15" s="424">
        <v>17.920000000000002</v>
      </c>
      <c r="N15" s="242">
        <f>VLOOKUP(G15,'Bajajsons UTR 02.01.2021'!$B$48:$V$142,21,0)</f>
        <v>17.917019067826132</v>
      </c>
      <c r="O15" s="222">
        <f t="shared" si="1"/>
        <v>-2.9809321738696326E-3</v>
      </c>
      <c r="P15" s="222">
        <f>VLOOKUP(G15,'Bajajsons UTR 02.01.2021'!$B$48:$AI$148,34,0)</f>
        <v>17.917019067826132</v>
      </c>
      <c r="Q15" s="222">
        <f t="shared" si="2"/>
        <v>-2.9809321738696326E-3</v>
      </c>
      <c r="R15" s="223">
        <f t="shared" si="3"/>
        <v>-1.6637433730382853E-4</v>
      </c>
      <c r="S15" s="367" t="str">
        <f>VLOOKUP(A15,'100561 _V2V _SAP_01_01_2021'!A$4:S$46,19,0)</f>
        <v>01-01-2021 Price Regularize (RM &amp; Conv.)</v>
      </c>
    </row>
    <row r="16" spans="1:19" ht="27">
      <c r="A16" s="220" t="str">
        <f t="shared" si="0"/>
        <v>10143410056143451-AAF-4000</v>
      </c>
      <c r="B16" s="424">
        <v>101434</v>
      </c>
      <c r="C16" s="424" t="s">
        <v>273</v>
      </c>
      <c r="D16" s="424">
        <v>100561</v>
      </c>
      <c r="E16" s="424" t="s">
        <v>172</v>
      </c>
      <c r="F16" s="424">
        <v>9000004549</v>
      </c>
      <c r="G16" s="424" t="s">
        <v>258</v>
      </c>
      <c r="H16" s="424" t="s">
        <v>227</v>
      </c>
      <c r="I16" s="424">
        <v>1</v>
      </c>
      <c r="J16" s="424" t="s">
        <v>289</v>
      </c>
      <c r="K16" s="424">
        <v>9100077397</v>
      </c>
      <c r="L16" s="424">
        <v>25.3</v>
      </c>
      <c r="M16" s="424">
        <v>27.16</v>
      </c>
      <c r="N16" s="242">
        <f>VLOOKUP(G16,'Bajajsons UTR 02.01.2021'!$B$48:$V$142,21,0)</f>
        <v>27.16494253285159</v>
      </c>
      <c r="O16" s="222">
        <f t="shared" si="1"/>
        <v>4.9425328515901867E-3</v>
      </c>
      <c r="P16" s="222">
        <f>VLOOKUP(G16,'Bajajsons UTR 02.01.2021'!$B$48:$AI$148,34,0)</f>
        <v>27.16494253285159</v>
      </c>
      <c r="Q16" s="222">
        <f t="shared" si="2"/>
        <v>4.9425328515901867E-3</v>
      </c>
      <c r="R16" s="223">
        <f t="shared" si="3"/>
        <v>1.8194527176389183E-4</v>
      </c>
      <c r="S16" s="367" t="str">
        <f>VLOOKUP(A16,'100561 _V2V _SAP_01_01_2021'!A$4:S$46,19,0)</f>
        <v>01-01-2021 Price Regularize (RM &amp; Conv.)</v>
      </c>
    </row>
    <row r="17" spans="1:19">
      <c r="A17" s="220" t="str">
        <f t="shared" si="0"/>
        <v>10046410056111333-198-9000</v>
      </c>
      <c r="B17" s="424">
        <v>100464</v>
      </c>
      <c r="C17" s="424" t="s">
        <v>223</v>
      </c>
      <c r="D17" s="424">
        <v>100561</v>
      </c>
      <c r="E17" s="424" t="s">
        <v>172</v>
      </c>
      <c r="F17" s="424">
        <v>9000002853</v>
      </c>
      <c r="G17" s="424" t="s">
        <v>182</v>
      </c>
      <c r="H17" s="424" t="s">
        <v>183</v>
      </c>
      <c r="I17" s="424">
        <v>1</v>
      </c>
      <c r="J17" s="424" t="s">
        <v>402</v>
      </c>
      <c r="K17" s="424">
        <v>9100076043</v>
      </c>
      <c r="L17" s="424">
        <v>1.78</v>
      </c>
      <c r="M17" s="424">
        <v>1.82</v>
      </c>
      <c r="N17" s="242" t="e">
        <f>VLOOKUP(G17,'Bajajsons UTR 02.01.2021'!$B$48:$V$142,21,0)</f>
        <v>#N/A</v>
      </c>
      <c r="O17" s="222" t="e">
        <f t="shared" si="1"/>
        <v>#N/A</v>
      </c>
      <c r="P17" s="222" t="e">
        <f>VLOOKUP(G17,'Bajajsons UTR 02.01.2021'!$B$48:$AI$148,34,0)</f>
        <v>#N/A</v>
      </c>
      <c r="Q17" s="222" t="e">
        <f t="shared" si="2"/>
        <v>#N/A</v>
      </c>
      <c r="R17" s="223" t="e">
        <f t="shared" si="3"/>
        <v>#N/A</v>
      </c>
      <c r="S17" s="367" t="str">
        <f>VLOOKUP(A17,'100561 _V2V _SAP_01_01_2021'!A$4:S$46,19,0)</f>
        <v>Machining Part</v>
      </c>
    </row>
    <row r="18" spans="1:19">
      <c r="A18" s="220" t="str">
        <f t="shared" si="0"/>
        <v>10048410056195015-53000</v>
      </c>
      <c r="B18" s="424">
        <v>100484</v>
      </c>
      <c r="C18" s="424" t="s">
        <v>171</v>
      </c>
      <c r="D18" s="424">
        <v>100561</v>
      </c>
      <c r="E18" s="424" t="s">
        <v>172</v>
      </c>
      <c r="F18" s="424">
        <v>9000001043</v>
      </c>
      <c r="G18" s="424" t="s">
        <v>173</v>
      </c>
      <c r="H18" s="424" t="s">
        <v>174</v>
      </c>
      <c r="I18" s="424">
        <v>1</v>
      </c>
      <c r="J18" s="424" t="s">
        <v>402</v>
      </c>
      <c r="K18" s="424">
        <v>9100076050</v>
      </c>
      <c r="L18" s="424">
        <v>1.23</v>
      </c>
      <c r="M18" s="424">
        <v>1.24</v>
      </c>
      <c r="N18" s="242" t="e">
        <f>VLOOKUP(G18,'Bajajsons UTR 02.01.2021'!$B$48:$V$142,21,0)</f>
        <v>#N/A</v>
      </c>
      <c r="O18" s="222" t="e">
        <f t="shared" si="1"/>
        <v>#N/A</v>
      </c>
      <c r="P18" s="222" t="e">
        <f>VLOOKUP(G18,'Bajajsons UTR 02.01.2021'!$B$48:$AI$148,34,0)</f>
        <v>#N/A</v>
      </c>
      <c r="Q18" s="222" t="e">
        <f t="shared" si="2"/>
        <v>#N/A</v>
      </c>
      <c r="R18" s="223" t="e">
        <f t="shared" si="3"/>
        <v>#N/A</v>
      </c>
      <c r="S18" s="367" t="str">
        <f>VLOOKUP(A18,'100561 _V2V _SAP_01_01_2021'!A$4:S$46,19,0)</f>
        <v>Machining Part</v>
      </c>
    </row>
    <row r="19" spans="1:19">
      <c r="A19" s="220" t="str">
        <f t="shared" si="0"/>
        <v>10048610056184702-KCC-9000</v>
      </c>
      <c r="B19" s="424">
        <v>100486</v>
      </c>
      <c r="C19" s="424" t="s">
        <v>175</v>
      </c>
      <c r="D19" s="424">
        <v>100561</v>
      </c>
      <c r="E19" s="424" t="s">
        <v>172</v>
      </c>
      <c r="F19" s="424">
        <v>9000000985</v>
      </c>
      <c r="G19" s="424" t="s">
        <v>176</v>
      </c>
      <c r="H19" s="424" t="s">
        <v>177</v>
      </c>
      <c r="I19" s="424">
        <v>1</v>
      </c>
      <c r="J19" s="424" t="s">
        <v>289</v>
      </c>
      <c r="K19" s="424">
        <v>9100074787</v>
      </c>
      <c r="L19" s="424">
        <v>0.93</v>
      </c>
      <c r="M19" s="424">
        <v>0.97</v>
      </c>
      <c r="N19" s="242" t="e">
        <f>VLOOKUP(G19,'Bajajsons UTR 02.01.2021'!$B$48:$V$142,21,0)</f>
        <v>#N/A</v>
      </c>
      <c r="O19" s="222" t="e">
        <f t="shared" si="1"/>
        <v>#N/A</v>
      </c>
      <c r="P19" s="222" t="e">
        <f>VLOOKUP(G19,'Bajajsons UTR 02.01.2021'!$B$48:$AI$148,34,0)</f>
        <v>#N/A</v>
      </c>
      <c r="Q19" s="222" t="e">
        <f t="shared" si="2"/>
        <v>#N/A</v>
      </c>
      <c r="R19" s="223" t="e">
        <f t="shared" si="3"/>
        <v>#N/A</v>
      </c>
      <c r="S19" s="367" t="str">
        <f>VLOOKUP(A19,'100561 _V2V _SAP_01_01_2021'!A$4:S$46,19,0)</f>
        <v>Machining Part</v>
      </c>
    </row>
    <row r="20" spans="1:19">
      <c r="A20" s="220" t="str">
        <f t="shared" si="0"/>
        <v>10048710056150134-KCC-9000</v>
      </c>
      <c r="B20" s="424">
        <v>100487</v>
      </c>
      <c r="C20" s="424" t="s">
        <v>178</v>
      </c>
      <c r="D20" s="424">
        <v>100561</v>
      </c>
      <c r="E20" s="424" t="s">
        <v>172</v>
      </c>
      <c r="F20" s="424">
        <v>9000001017</v>
      </c>
      <c r="G20" s="424" t="s">
        <v>179</v>
      </c>
      <c r="H20" s="424" t="s">
        <v>180</v>
      </c>
      <c r="I20" s="424">
        <v>1</v>
      </c>
      <c r="J20" s="424" t="s">
        <v>402</v>
      </c>
      <c r="K20" s="424">
        <v>9100076062</v>
      </c>
      <c r="L20" s="424">
        <v>10.91</v>
      </c>
      <c r="M20" s="424">
        <v>11.04</v>
      </c>
      <c r="N20" s="242" t="e">
        <f>VLOOKUP(G20,'Bajajsons UTR 02.01.2021'!$B$48:$V$142,21,0)</f>
        <v>#N/A</v>
      </c>
      <c r="O20" s="222" t="e">
        <f t="shared" si="1"/>
        <v>#N/A</v>
      </c>
      <c r="P20" s="222" t="e">
        <f>VLOOKUP(G20,'Bajajsons UTR 02.01.2021'!$B$48:$AI$148,34,0)</f>
        <v>#N/A</v>
      </c>
      <c r="Q20" s="222" t="e">
        <f t="shared" si="2"/>
        <v>#N/A</v>
      </c>
      <c r="R20" s="223" t="e">
        <f t="shared" si="3"/>
        <v>#N/A</v>
      </c>
      <c r="S20" s="367" t="str">
        <f>VLOOKUP(A20,'100561 _V2V _SAP_01_01_2021'!A$4:S$46,19,0)</f>
        <v>Machining Part</v>
      </c>
    </row>
    <row r="21" spans="1:19">
      <c r="A21" s="220" t="str">
        <f t="shared" si="0"/>
        <v>10048810056111333-198-9000</v>
      </c>
      <c r="B21" s="424">
        <v>100488</v>
      </c>
      <c r="C21" s="424" t="s">
        <v>181</v>
      </c>
      <c r="D21" s="424">
        <v>100561</v>
      </c>
      <c r="E21" s="424" t="s">
        <v>172</v>
      </c>
      <c r="F21" s="424">
        <v>9000000673</v>
      </c>
      <c r="G21" s="424" t="s">
        <v>182</v>
      </c>
      <c r="H21" s="424" t="s">
        <v>183</v>
      </c>
      <c r="I21" s="424">
        <v>1</v>
      </c>
      <c r="J21" s="424" t="s">
        <v>402</v>
      </c>
      <c r="K21" s="424">
        <v>9100076067</v>
      </c>
      <c r="L21" s="424">
        <v>1.77</v>
      </c>
      <c r="M21" s="424">
        <v>1.81</v>
      </c>
      <c r="N21" s="242" t="e">
        <f>VLOOKUP(G21,'Bajajsons UTR 02.01.2021'!$B$48:$V$142,21,0)</f>
        <v>#N/A</v>
      </c>
      <c r="O21" s="222" t="e">
        <f t="shared" si="1"/>
        <v>#N/A</v>
      </c>
      <c r="P21" s="222" t="e">
        <f>VLOOKUP(G21,'Bajajsons UTR 02.01.2021'!$B$48:$AI$148,34,0)</f>
        <v>#N/A</v>
      </c>
      <c r="Q21" s="222" t="e">
        <f t="shared" si="2"/>
        <v>#N/A</v>
      </c>
      <c r="R21" s="223" t="e">
        <f t="shared" si="3"/>
        <v>#N/A</v>
      </c>
      <c r="S21" s="367" t="str">
        <f>VLOOKUP(A21,'100561 _V2V _SAP_01_01_2021'!A$4:S$46,19,0)</f>
        <v>Machining Part</v>
      </c>
    </row>
    <row r="22" spans="1:19">
      <c r="A22" s="220" t="str">
        <f t="shared" si="0"/>
        <v>10048810056122810-198-0000</v>
      </c>
      <c r="B22" s="424">
        <v>100488</v>
      </c>
      <c r="C22" s="424" t="s">
        <v>181</v>
      </c>
      <c r="D22" s="424">
        <v>100561</v>
      </c>
      <c r="E22" s="424" t="s">
        <v>172</v>
      </c>
      <c r="F22" s="424">
        <v>9000000673</v>
      </c>
      <c r="G22" s="424" t="s">
        <v>240</v>
      </c>
      <c r="H22" s="424" t="s">
        <v>241</v>
      </c>
      <c r="I22" s="424">
        <v>1</v>
      </c>
      <c r="J22" s="424" t="s">
        <v>402</v>
      </c>
      <c r="K22" s="424">
        <v>9100076067</v>
      </c>
      <c r="L22" s="424">
        <v>16.32</v>
      </c>
      <c r="M22" s="424">
        <v>16.63</v>
      </c>
      <c r="N22" s="242" t="e">
        <f>VLOOKUP(G22,'Bajajsons UTR 02.01.2021'!$B$48:$V$142,21,0)</f>
        <v>#N/A</v>
      </c>
      <c r="O22" s="222" t="e">
        <f t="shared" si="1"/>
        <v>#N/A</v>
      </c>
      <c r="P22" s="222" t="e">
        <f>VLOOKUP(G22,'Bajajsons UTR 02.01.2021'!$B$48:$AI$148,34,0)</f>
        <v>#N/A</v>
      </c>
      <c r="Q22" s="222" t="e">
        <f t="shared" si="2"/>
        <v>#N/A</v>
      </c>
      <c r="R22" s="223" t="e">
        <f t="shared" si="3"/>
        <v>#N/A</v>
      </c>
      <c r="S22" s="367" t="str">
        <f>VLOOKUP(A22,'100561 _V2V _SAP_01_01_2021'!A$4:S$46,19,0)</f>
        <v>Machining Part</v>
      </c>
    </row>
    <row r="23" spans="1:19">
      <c r="A23" s="220" t="str">
        <f t="shared" si="0"/>
        <v>10048810056142620-198-9000</v>
      </c>
      <c r="B23" s="424">
        <v>100488</v>
      </c>
      <c r="C23" s="424" t="s">
        <v>181</v>
      </c>
      <c r="D23" s="424">
        <v>100561</v>
      </c>
      <c r="E23" s="424" t="s">
        <v>172</v>
      </c>
      <c r="F23" s="424">
        <v>9000000673</v>
      </c>
      <c r="G23" s="424" t="s">
        <v>184</v>
      </c>
      <c r="H23" s="424" t="s">
        <v>185</v>
      </c>
      <c r="I23" s="424">
        <v>1</v>
      </c>
      <c r="J23" s="424" t="s">
        <v>289</v>
      </c>
      <c r="K23" s="424">
        <v>9100074800</v>
      </c>
      <c r="L23" s="424">
        <v>7.35</v>
      </c>
      <c r="M23" s="424">
        <v>7.98</v>
      </c>
      <c r="N23" s="242" t="e">
        <f>VLOOKUP(G23,'Bajajsons UTR 02.01.2021'!$B$48:$V$142,21,0)</f>
        <v>#N/A</v>
      </c>
      <c r="O23" s="222" t="e">
        <f t="shared" si="1"/>
        <v>#N/A</v>
      </c>
      <c r="P23" s="222" t="e">
        <f>VLOOKUP(G23,'Bajajsons UTR 02.01.2021'!$B$48:$AI$148,34,0)</f>
        <v>#N/A</v>
      </c>
      <c r="Q23" s="222" t="e">
        <f t="shared" si="2"/>
        <v>#N/A</v>
      </c>
      <c r="R23" s="223" t="e">
        <f t="shared" si="3"/>
        <v>#N/A</v>
      </c>
      <c r="S23" s="367" t="str">
        <f>VLOOKUP(A23,'100561 _V2V _SAP_01_01_2021'!A$4:S$46,19,0)</f>
        <v>Machining Part</v>
      </c>
    </row>
    <row r="24" spans="1:19">
      <c r="A24" s="220" t="str">
        <f t="shared" si="0"/>
        <v>10048810056142620-GB6-9200</v>
      </c>
      <c r="B24" s="424">
        <v>100488</v>
      </c>
      <c r="C24" s="424" t="s">
        <v>181</v>
      </c>
      <c r="D24" s="424">
        <v>100561</v>
      </c>
      <c r="E24" s="424" t="s">
        <v>172</v>
      </c>
      <c r="F24" s="424">
        <v>9000000673</v>
      </c>
      <c r="G24" s="424" t="s">
        <v>186</v>
      </c>
      <c r="H24" s="424" t="s">
        <v>187</v>
      </c>
      <c r="I24" s="424">
        <v>1</v>
      </c>
      <c r="J24" s="424" t="s">
        <v>289</v>
      </c>
      <c r="K24" s="424">
        <v>9100074800</v>
      </c>
      <c r="L24" s="424">
        <v>6.69</v>
      </c>
      <c r="M24" s="424">
        <v>7.26</v>
      </c>
      <c r="N24" s="242" t="e">
        <f>VLOOKUP(G24,'Bajajsons UTR 02.01.2021'!$B$48:$V$142,21,0)</f>
        <v>#N/A</v>
      </c>
      <c r="O24" s="222" t="e">
        <f t="shared" si="1"/>
        <v>#N/A</v>
      </c>
      <c r="P24" s="222" t="e">
        <f>VLOOKUP(G24,'Bajajsons UTR 02.01.2021'!$B$48:$AI$148,34,0)</f>
        <v>#N/A</v>
      </c>
      <c r="Q24" s="222" t="e">
        <f t="shared" si="2"/>
        <v>#N/A</v>
      </c>
      <c r="R24" s="223" t="e">
        <f t="shared" si="3"/>
        <v>#N/A</v>
      </c>
      <c r="S24" s="367" t="str">
        <f>VLOOKUP(A24,'100561 _V2V _SAP_01_01_2021'!A$4:S$46,19,0)</f>
        <v>Machining Part</v>
      </c>
    </row>
    <row r="25" spans="1:19">
      <c r="A25" s="220" t="str">
        <f t="shared" si="0"/>
        <v>10048810056143103-397-6300</v>
      </c>
      <c r="B25" s="424">
        <v>100488</v>
      </c>
      <c r="C25" s="424" t="s">
        <v>181</v>
      </c>
      <c r="D25" s="424">
        <v>100561</v>
      </c>
      <c r="E25" s="424" t="s">
        <v>172</v>
      </c>
      <c r="F25" s="424">
        <v>9000000673</v>
      </c>
      <c r="G25" s="424" t="s">
        <v>188</v>
      </c>
      <c r="H25" s="424" t="s">
        <v>189</v>
      </c>
      <c r="I25" s="424">
        <v>1</v>
      </c>
      <c r="J25" s="424" t="s">
        <v>402</v>
      </c>
      <c r="K25" s="424">
        <v>9100076067</v>
      </c>
      <c r="L25" s="424">
        <v>5.12</v>
      </c>
      <c r="M25" s="424">
        <v>5.23</v>
      </c>
      <c r="N25" s="242" t="e">
        <f>VLOOKUP(G25,'Bajajsons UTR 02.01.2021'!$B$48:$V$142,21,0)</f>
        <v>#N/A</v>
      </c>
      <c r="O25" s="222" t="e">
        <f t="shared" si="1"/>
        <v>#N/A</v>
      </c>
      <c r="P25" s="222" t="e">
        <f>VLOOKUP(G25,'Bajajsons UTR 02.01.2021'!$B$48:$AI$148,34,0)</f>
        <v>#N/A</v>
      </c>
      <c r="Q25" s="222" t="e">
        <f t="shared" si="2"/>
        <v>#N/A</v>
      </c>
      <c r="R25" s="223" t="e">
        <f t="shared" si="3"/>
        <v>#N/A</v>
      </c>
      <c r="S25" s="367" t="str">
        <f>VLOOKUP(A25,'100561 _V2V _SAP_01_01_2021'!A$4:S$46,19,0)</f>
        <v>Machining Part</v>
      </c>
    </row>
    <row r="26" spans="1:19">
      <c r="A26" s="220" t="str">
        <f t="shared" si="0"/>
        <v>10048810056143141-KST-9200</v>
      </c>
      <c r="B26" s="424">
        <v>100488</v>
      </c>
      <c r="C26" s="424" t="s">
        <v>181</v>
      </c>
      <c r="D26" s="424">
        <v>100561</v>
      </c>
      <c r="E26" s="424" t="s">
        <v>172</v>
      </c>
      <c r="F26" s="424">
        <v>9000000673</v>
      </c>
      <c r="G26" s="424" t="s">
        <v>190</v>
      </c>
      <c r="H26" s="424" t="s">
        <v>191</v>
      </c>
      <c r="I26" s="424">
        <v>1</v>
      </c>
      <c r="J26" s="424" t="s">
        <v>402</v>
      </c>
      <c r="K26" s="424">
        <v>9100076067</v>
      </c>
      <c r="L26" s="424">
        <v>16.72</v>
      </c>
      <c r="M26" s="424">
        <v>17.09</v>
      </c>
      <c r="N26" s="242" t="e">
        <f>VLOOKUP(G26,'Bajajsons UTR 02.01.2021'!$B$48:$V$142,21,0)</f>
        <v>#N/A</v>
      </c>
      <c r="O26" s="222" t="e">
        <f t="shared" si="1"/>
        <v>#N/A</v>
      </c>
      <c r="P26" s="222" t="e">
        <f>VLOOKUP(G26,'Bajajsons UTR 02.01.2021'!$B$48:$AI$148,34,0)</f>
        <v>#N/A</v>
      </c>
      <c r="Q26" s="222" t="e">
        <f t="shared" si="2"/>
        <v>#N/A</v>
      </c>
      <c r="R26" s="223" t="e">
        <f t="shared" si="3"/>
        <v>#N/A</v>
      </c>
      <c r="S26" s="367" t="str">
        <f>VLOOKUP(A26,'100561 _V2V _SAP_01_01_2021'!A$4:S$46,19,0)</f>
        <v>Machining Part</v>
      </c>
    </row>
    <row r="27" spans="1:19">
      <c r="A27" s="220" t="str">
        <f t="shared" si="0"/>
        <v>10048810056143141-KTC-9000</v>
      </c>
      <c r="B27" s="424">
        <v>100488</v>
      </c>
      <c r="C27" s="424" t="s">
        <v>181</v>
      </c>
      <c r="D27" s="424">
        <v>100561</v>
      </c>
      <c r="E27" s="424" t="s">
        <v>172</v>
      </c>
      <c r="F27" s="424">
        <v>9000000673</v>
      </c>
      <c r="G27" s="424" t="s">
        <v>192</v>
      </c>
      <c r="H27" s="424" t="s">
        <v>193</v>
      </c>
      <c r="I27" s="424">
        <v>1</v>
      </c>
      <c r="J27" s="424" t="s">
        <v>402</v>
      </c>
      <c r="K27" s="424">
        <v>9100076067</v>
      </c>
      <c r="L27" s="424">
        <v>18.739999999999998</v>
      </c>
      <c r="M27" s="424">
        <v>19.170000000000002</v>
      </c>
      <c r="N27" s="242" t="e">
        <f>VLOOKUP(G27,'Bajajsons UTR 02.01.2021'!$B$48:$V$142,21,0)</f>
        <v>#N/A</v>
      </c>
      <c r="O27" s="222" t="e">
        <f t="shared" si="1"/>
        <v>#N/A</v>
      </c>
      <c r="P27" s="222" t="e">
        <f>VLOOKUP(G27,'Bajajsons UTR 02.01.2021'!$B$48:$AI$148,34,0)</f>
        <v>#N/A</v>
      </c>
      <c r="Q27" s="222" t="e">
        <f t="shared" si="2"/>
        <v>#N/A</v>
      </c>
      <c r="R27" s="223" t="e">
        <f t="shared" si="3"/>
        <v>#N/A</v>
      </c>
      <c r="S27" s="367" t="str">
        <f>VLOOKUP(A27,'100561 _V2V _SAP_01_01_2021'!A$4:S$46,19,0)</f>
        <v>Machining Part</v>
      </c>
    </row>
    <row r="28" spans="1:19">
      <c r="A28" s="220" t="str">
        <f t="shared" si="0"/>
        <v>10048810056144620-400-0000</v>
      </c>
      <c r="B28" s="424">
        <v>100488</v>
      </c>
      <c r="C28" s="424" t="s">
        <v>181</v>
      </c>
      <c r="D28" s="424">
        <v>100561</v>
      </c>
      <c r="E28" s="424" t="s">
        <v>172</v>
      </c>
      <c r="F28" s="424">
        <v>9000000673</v>
      </c>
      <c r="G28" s="424" t="s">
        <v>194</v>
      </c>
      <c r="H28" s="424" t="s">
        <v>195</v>
      </c>
      <c r="I28" s="424">
        <v>1</v>
      </c>
      <c r="J28" s="424" t="s">
        <v>289</v>
      </c>
      <c r="K28" s="424">
        <v>9100074800</v>
      </c>
      <c r="L28" s="424">
        <v>5.84</v>
      </c>
      <c r="M28" s="424">
        <v>6.26</v>
      </c>
      <c r="N28" s="242" t="e">
        <f>VLOOKUP(G28,'Bajajsons UTR 02.01.2021'!$B$48:$V$142,21,0)</f>
        <v>#N/A</v>
      </c>
      <c r="O28" s="222" t="e">
        <f t="shared" si="1"/>
        <v>#N/A</v>
      </c>
      <c r="P28" s="222" t="e">
        <f>VLOOKUP(G28,'Bajajsons UTR 02.01.2021'!$B$48:$AI$148,34,0)</f>
        <v>#N/A</v>
      </c>
      <c r="Q28" s="222" t="e">
        <f t="shared" si="2"/>
        <v>#N/A</v>
      </c>
      <c r="R28" s="223" t="e">
        <f t="shared" si="3"/>
        <v>#N/A</v>
      </c>
      <c r="S28" s="367" t="str">
        <f>VLOOKUP(A28,'100561 _V2V _SAP_01_01_2021'!A$4:S$46,19,0)</f>
        <v>Machining Part</v>
      </c>
    </row>
    <row r="29" spans="1:19">
      <c r="A29" s="220" t="str">
        <f t="shared" si="0"/>
        <v>10048810056145103-400-3000</v>
      </c>
      <c r="B29" s="424">
        <v>100488</v>
      </c>
      <c r="C29" s="424" t="s">
        <v>181</v>
      </c>
      <c r="D29" s="424">
        <v>100561</v>
      </c>
      <c r="E29" s="424" t="s">
        <v>172</v>
      </c>
      <c r="F29" s="424">
        <v>9000000673</v>
      </c>
      <c r="G29" s="424" t="s">
        <v>196</v>
      </c>
      <c r="H29" s="424" t="s">
        <v>197</v>
      </c>
      <c r="I29" s="424">
        <v>1</v>
      </c>
      <c r="J29" s="424" t="s">
        <v>402</v>
      </c>
      <c r="K29" s="424">
        <v>9100076067</v>
      </c>
      <c r="L29" s="424">
        <v>4.7300000000000004</v>
      </c>
      <c r="M29" s="424">
        <v>4.84</v>
      </c>
      <c r="N29" s="242" t="e">
        <f>VLOOKUP(G29,'Bajajsons UTR 02.01.2021'!$B$48:$V$142,21,0)</f>
        <v>#N/A</v>
      </c>
      <c r="O29" s="222" t="e">
        <f t="shared" si="1"/>
        <v>#N/A</v>
      </c>
      <c r="P29" s="222" t="e">
        <f>VLOOKUP(G29,'Bajajsons UTR 02.01.2021'!$B$48:$AI$148,34,0)</f>
        <v>#N/A</v>
      </c>
      <c r="Q29" s="222" t="e">
        <f t="shared" si="2"/>
        <v>#N/A</v>
      </c>
      <c r="R29" s="223" t="e">
        <f t="shared" si="3"/>
        <v>#N/A</v>
      </c>
      <c r="S29" s="367" t="str">
        <f>VLOOKUP(A29,'100561 _V2V _SAP_01_01_2021'!A$4:S$46,19,0)</f>
        <v>Machining Part</v>
      </c>
    </row>
    <row r="30" spans="1:19">
      <c r="A30" s="220" t="str">
        <f t="shared" si="0"/>
        <v>10048810056145141-KTC-9000</v>
      </c>
      <c r="B30" s="424">
        <v>100488</v>
      </c>
      <c r="C30" s="424" t="s">
        <v>181</v>
      </c>
      <c r="D30" s="424">
        <v>100561</v>
      </c>
      <c r="E30" s="424" t="s">
        <v>172</v>
      </c>
      <c r="F30" s="424">
        <v>9000000673</v>
      </c>
      <c r="G30" s="424" t="s">
        <v>198</v>
      </c>
      <c r="H30" s="424" t="s">
        <v>199</v>
      </c>
      <c r="I30" s="424">
        <v>1</v>
      </c>
      <c r="J30" s="424" t="s">
        <v>402</v>
      </c>
      <c r="K30" s="424">
        <v>9100076067</v>
      </c>
      <c r="L30" s="424">
        <v>18.41</v>
      </c>
      <c r="M30" s="424">
        <v>18.829999999999998</v>
      </c>
      <c r="N30" s="242" t="e">
        <f>VLOOKUP(G30,'Bajajsons UTR 02.01.2021'!$B$48:$V$142,21,0)</f>
        <v>#N/A</v>
      </c>
      <c r="O30" s="222" t="e">
        <f t="shared" si="1"/>
        <v>#N/A</v>
      </c>
      <c r="P30" s="222" t="e">
        <f>VLOOKUP(G30,'Bajajsons UTR 02.01.2021'!$B$48:$AI$148,34,0)</f>
        <v>#N/A</v>
      </c>
      <c r="Q30" s="222" t="e">
        <f t="shared" si="2"/>
        <v>#N/A</v>
      </c>
      <c r="R30" s="223" t="e">
        <f t="shared" si="3"/>
        <v>#N/A</v>
      </c>
      <c r="S30" s="367" t="str">
        <f>VLOOKUP(A30,'100561 _V2V _SAP_01_01_2021'!A$4:S$46,19,0)</f>
        <v>Machining Part</v>
      </c>
    </row>
    <row r="31" spans="1:19">
      <c r="A31" s="220" t="str">
        <f t="shared" si="0"/>
        <v>10048910056142620-GB6-9200</v>
      </c>
      <c r="B31" s="424">
        <v>100489</v>
      </c>
      <c r="C31" s="424" t="s">
        <v>200</v>
      </c>
      <c r="D31" s="424">
        <v>100561</v>
      </c>
      <c r="E31" s="424" t="s">
        <v>172</v>
      </c>
      <c r="F31" s="424">
        <v>9000000926</v>
      </c>
      <c r="G31" s="424" t="s">
        <v>186</v>
      </c>
      <c r="H31" s="424" t="s">
        <v>187</v>
      </c>
      <c r="I31" s="424">
        <v>1</v>
      </c>
      <c r="J31" s="424" t="s">
        <v>289</v>
      </c>
      <c r="K31" s="424">
        <v>9100074808</v>
      </c>
      <c r="L31" s="424">
        <v>6.69</v>
      </c>
      <c r="M31" s="424">
        <v>7.26</v>
      </c>
      <c r="N31" s="242" t="e">
        <f>VLOOKUP(G31,'Bajajsons UTR 02.01.2021'!$B$48:$V$142,21,0)</f>
        <v>#N/A</v>
      </c>
      <c r="O31" s="222" t="e">
        <f t="shared" si="1"/>
        <v>#N/A</v>
      </c>
      <c r="P31" s="222" t="e">
        <f>VLOOKUP(G31,'Bajajsons UTR 02.01.2021'!$B$48:$AI$148,34,0)</f>
        <v>#N/A</v>
      </c>
      <c r="Q31" s="222" t="e">
        <f t="shared" si="2"/>
        <v>#N/A</v>
      </c>
      <c r="R31" s="223" t="e">
        <f t="shared" si="3"/>
        <v>#N/A</v>
      </c>
      <c r="S31" s="367" t="str">
        <f>VLOOKUP(A31,'100561 _V2V _SAP_01_01_2021'!A$4:S$46,19,0)</f>
        <v>Machining Part</v>
      </c>
    </row>
    <row r="32" spans="1:19">
      <c r="A32" s="220" t="str">
        <f t="shared" si="0"/>
        <v>10048910056142620-KTR-7000</v>
      </c>
      <c r="B32" s="424">
        <v>100489</v>
      </c>
      <c r="C32" s="424" t="s">
        <v>200</v>
      </c>
      <c r="D32" s="424">
        <v>100561</v>
      </c>
      <c r="E32" s="424" t="s">
        <v>172</v>
      </c>
      <c r="F32" s="424">
        <v>9000000926</v>
      </c>
      <c r="G32" s="424" t="s">
        <v>201</v>
      </c>
      <c r="H32" s="424" t="s">
        <v>187</v>
      </c>
      <c r="I32" s="424">
        <v>1</v>
      </c>
      <c r="J32" s="424" t="s">
        <v>289</v>
      </c>
      <c r="K32" s="424">
        <v>9100074808</v>
      </c>
      <c r="L32" s="424">
        <v>5.91</v>
      </c>
      <c r="M32" s="424">
        <v>6.44</v>
      </c>
      <c r="N32" s="242" t="e">
        <f>VLOOKUP(G32,'Bajajsons UTR 02.01.2021'!$B$48:$V$142,21,0)</f>
        <v>#N/A</v>
      </c>
      <c r="O32" s="222" t="e">
        <f t="shared" si="1"/>
        <v>#N/A</v>
      </c>
      <c r="P32" s="222" t="e">
        <f>VLOOKUP(G32,'Bajajsons UTR 02.01.2021'!$B$48:$AI$148,34,0)</f>
        <v>#N/A</v>
      </c>
      <c r="Q32" s="222" t="e">
        <f t="shared" si="2"/>
        <v>#N/A</v>
      </c>
      <c r="R32" s="223" t="e">
        <f t="shared" si="3"/>
        <v>#N/A</v>
      </c>
      <c r="S32" s="367" t="str">
        <f>VLOOKUP(A32,'100561 _V2V _SAP_01_01_2021'!A$4:S$46,19,0)</f>
        <v>Machining Part</v>
      </c>
    </row>
    <row r="33" spans="1:19">
      <c r="A33" s="220" t="str">
        <f t="shared" si="0"/>
        <v>10048910056144620-400-0000</v>
      </c>
      <c r="B33" s="424">
        <v>100489</v>
      </c>
      <c r="C33" s="424" t="s">
        <v>200</v>
      </c>
      <c r="D33" s="424">
        <v>100561</v>
      </c>
      <c r="E33" s="424" t="s">
        <v>172</v>
      </c>
      <c r="F33" s="424">
        <v>9000000926</v>
      </c>
      <c r="G33" s="424" t="s">
        <v>194</v>
      </c>
      <c r="H33" s="424" t="s">
        <v>195</v>
      </c>
      <c r="I33" s="424">
        <v>1</v>
      </c>
      <c r="J33" s="424" t="s">
        <v>289</v>
      </c>
      <c r="K33" s="424">
        <v>9100074808</v>
      </c>
      <c r="L33" s="424">
        <v>5.84</v>
      </c>
      <c r="M33" s="424">
        <v>6.26</v>
      </c>
      <c r="N33" s="242" t="e">
        <f>VLOOKUP(G33,'Bajajsons UTR 02.01.2021'!$B$48:$V$142,21,0)</f>
        <v>#N/A</v>
      </c>
      <c r="O33" s="222" t="e">
        <f t="shared" si="1"/>
        <v>#N/A</v>
      </c>
      <c r="P33" s="222" t="e">
        <f>VLOOKUP(G33,'Bajajsons UTR 02.01.2021'!$B$48:$AI$148,34,0)</f>
        <v>#N/A</v>
      </c>
      <c r="Q33" s="222" t="e">
        <f t="shared" si="2"/>
        <v>#N/A</v>
      </c>
      <c r="R33" s="223" t="e">
        <f t="shared" si="3"/>
        <v>#N/A</v>
      </c>
      <c r="S33" s="367" t="str">
        <f>VLOOKUP(A33,'100561 _V2V _SAP_01_01_2021'!A$4:S$46,19,0)</f>
        <v>Machining Part</v>
      </c>
    </row>
    <row r="34" spans="1:19">
      <c r="A34" s="220" t="str">
        <f t="shared" si="0"/>
        <v>10048910056184702-KCC-9000</v>
      </c>
      <c r="B34" s="424">
        <v>100489</v>
      </c>
      <c r="C34" s="424" t="s">
        <v>200</v>
      </c>
      <c r="D34" s="424">
        <v>100561</v>
      </c>
      <c r="E34" s="424" t="s">
        <v>172</v>
      </c>
      <c r="F34" s="424">
        <v>9000000926</v>
      </c>
      <c r="G34" s="424" t="s">
        <v>176</v>
      </c>
      <c r="H34" s="424" t="s">
        <v>177</v>
      </c>
      <c r="I34" s="424">
        <v>1</v>
      </c>
      <c r="J34" s="424" t="s">
        <v>289</v>
      </c>
      <c r="K34" s="424">
        <v>9100074808</v>
      </c>
      <c r="L34" s="424">
        <v>0.93</v>
      </c>
      <c r="M34" s="424">
        <v>0.97</v>
      </c>
      <c r="N34" s="242" t="e">
        <f>VLOOKUP(G34,'Bajajsons UTR 02.01.2021'!$B$48:$V$142,21,0)</f>
        <v>#N/A</v>
      </c>
      <c r="O34" s="222" t="e">
        <f t="shared" si="1"/>
        <v>#N/A</v>
      </c>
      <c r="P34" s="222" t="e">
        <f>VLOOKUP(G34,'Bajajsons UTR 02.01.2021'!$B$48:$AI$148,34,0)</f>
        <v>#N/A</v>
      </c>
      <c r="Q34" s="222" t="e">
        <f t="shared" si="2"/>
        <v>#N/A</v>
      </c>
      <c r="R34" s="223" t="e">
        <f t="shared" si="3"/>
        <v>#N/A</v>
      </c>
      <c r="S34" s="367" t="str">
        <f>VLOOKUP(A34,'100561 _V2V _SAP_01_01_2021'!A$4:S$46,19,0)</f>
        <v>Machining Part</v>
      </c>
    </row>
    <row r="35" spans="1:19">
      <c r="A35" s="220" t="str">
        <f t="shared" si="0"/>
        <v>10057410056195015-53000</v>
      </c>
      <c r="B35" s="424">
        <v>100574</v>
      </c>
      <c r="C35" s="424" t="s">
        <v>203</v>
      </c>
      <c r="D35" s="424">
        <v>100561</v>
      </c>
      <c r="E35" s="424" t="s">
        <v>172</v>
      </c>
      <c r="F35" s="424">
        <v>9000001564</v>
      </c>
      <c r="G35" s="424" t="s">
        <v>173</v>
      </c>
      <c r="H35" s="424" t="s">
        <v>174</v>
      </c>
      <c r="I35" s="424">
        <v>1</v>
      </c>
      <c r="J35" s="424" t="s">
        <v>402</v>
      </c>
      <c r="K35" s="424">
        <v>9100076109</v>
      </c>
      <c r="L35" s="424">
        <v>1.23</v>
      </c>
      <c r="M35" s="424">
        <v>1.26</v>
      </c>
      <c r="N35" s="242" t="e">
        <f>VLOOKUP(G35,'Bajajsons UTR 02.01.2021'!$B$48:$V$142,21,0)</f>
        <v>#N/A</v>
      </c>
      <c r="O35" s="222" t="e">
        <f t="shared" si="1"/>
        <v>#N/A</v>
      </c>
      <c r="P35" s="222" t="e">
        <f>VLOOKUP(G35,'Bajajsons UTR 02.01.2021'!$B$48:$AI$148,34,0)</f>
        <v>#N/A</v>
      </c>
      <c r="Q35" s="222" t="e">
        <f t="shared" si="2"/>
        <v>#N/A</v>
      </c>
      <c r="R35" s="223" t="e">
        <f t="shared" si="3"/>
        <v>#N/A</v>
      </c>
      <c r="S35" s="367" t="str">
        <f>VLOOKUP(A35,'100561 _V2V _SAP_01_01_2021'!A$4:S$46,19,0)</f>
        <v>Machining Part</v>
      </c>
    </row>
    <row r="36" spans="1:19">
      <c r="A36" s="220" t="str">
        <f t="shared" si="0"/>
        <v>10058910056111333-198-9000</v>
      </c>
      <c r="B36" s="424">
        <v>100589</v>
      </c>
      <c r="C36" s="424" t="s">
        <v>204</v>
      </c>
      <c r="D36" s="424">
        <v>100561</v>
      </c>
      <c r="E36" s="424" t="s">
        <v>172</v>
      </c>
      <c r="F36" s="424">
        <v>9000001193</v>
      </c>
      <c r="G36" s="424" t="s">
        <v>182</v>
      </c>
      <c r="H36" s="424" t="s">
        <v>183</v>
      </c>
      <c r="I36" s="424">
        <v>1</v>
      </c>
      <c r="J36" s="424" t="s">
        <v>402</v>
      </c>
      <c r="K36" s="424">
        <v>9100076123</v>
      </c>
      <c r="L36" s="424">
        <v>1.77</v>
      </c>
      <c r="M36" s="424">
        <v>1.81</v>
      </c>
      <c r="N36" s="242" t="e">
        <f>VLOOKUP(G36,'Bajajsons UTR 02.01.2021'!$B$48:$V$142,21,0)</f>
        <v>#N/A</v>
      </c>
      <c r="O36" s="222" t="e">
        <f t="shared" si="1"/>
        <v>#N/A</v>
      </c>
      <c r="P36" s="222" t="e">
        <f>VLOOKUP(G36,'Bajajsons UTR 02.01.2021'!$B$48:$AI$148,34,0)</f>
        <v>#N/A</v>
      </c>
      <c r="Q36" s="222" t="e">
        <f t="shared" si="2"/>
        <v>#N/A</v>
      </c>
      <c r="R36" s="223" t="e">
        <f t="shared" si="3"/>
        <v>#N/A</v>
      </c>
      <c r="S36" s="367" t="str">
        <f>VLOOKUP(A36,'100561 _V2V _SAP_01_01_2021'!A$4:S$46,19,0)</f>
        <v>Machining Part</v>
      </c>
    </row>
    <row r="37" spans="1:19">
      <c r="A37" s="220" t="str">
        <f t="shared" si="0"/>
        <v>10058910056122810-198-0000</v>
      </c>
      <c r="B37" s="424">
        <v>100589</v>
      </c>
      <c r="C37" s="424" t="s">
        <v>204</v>
      </c>
      <c r="D37" s="424">
        <v>100561</v>
      </c>
      <c r="E37" s="424" t="s">
        <v>172</v>
      </c>
      <c r="F37" s="424">
        <v>9000001193</v>
      </c>
      <c r="G37" s="424" t="s">
        <v>240</v>
      </c>
      <c r="H37" s="424" t="s">
        <v>241</v>
      </c>
      <c r="I37" s="424">
        <v>1</v>
      </c>
      <c r="J37" s="424" t="s">
        <v>402</v>
      </c>
      <c r="K37" s="424">
        <v>9100076123</v>
      </c>
      <c r="L37" s="424">
        <v>16.32</v>
      </c>
      <c r="M37" s="424">
        <v>16.63</v>
      </c>
      <c r="N37" s="242" t="e">
        <f>VLOOKUP(G37,'Bajajsons UTR 02.01.2021'!$B$48:$V$142,21,0)</f>
        <v>#N/A</v>
      </c>
      <c r="O37" s="222" t="e">
        <f t="shared" si="1"/>
        <v>#N/A</v>
      </c>
      <c r="P37" s="222" t="e">
        <f>VLOOKUP(G37,'Bajajsons UTR 02.01.2021'!$B$48:$AI$148,34,0)</f>
        <v>#N/A</v>
      </c>
      <c r="Q37" s="222" t="e">
        <f t="shared" si="2"/>
        <v>#N/A</v>
      </c>
      <c r="R37" s="223" t="e">
        <f t="shared" si="3"/>
        <v>#N/A</v>
      </c>
      <c r="S37" s="367" t="str">
        <f>VLOOKUP(A37,'100561 _V2V _SAP_01_01_2021'!A$4:S$46,19,0)</f>
        <v>Machining Part</v>
      </c>
    </row>
    <row r="38" spans="1:19">
      <c r="A38" s="220" t="str">
        <f t="shared" si="0"/>
        <v>10058910056143103-397-6300</v>
      </c>
      <c r="B38" s="424">
        <v>100589</v>
      </c>
      <c r="C38" s="424" t="s">
        <v>204</v>
      </c>
      <c r="D38" s="424">
        <v>100561</v>
      </c>
      <c r="E38" s="424" t="s">
        <v>172</v>
      </c>
      <c r="F38" s="424">
        <v>9000001193</v>
      </c>
      <c r="G38" s="424" t="s">
        <v>188</v>
      </c>
      <c r="H38" s="424" t="s">
        <v>189</v>
      </c>
      <c r="I38" s="424">
        <v>1</v>
      </c>
      <c r="J38" s="424" t="s">
        <v>402</v>
      </c>
      <c r="K38" s="424">
        <v>9100076123</v>
      </c>
      <c r="L38" s="424">
        <v>5.12</v>
      </c>
      <c r="M38" s="424">
        <v>5.23</v>
      </c>
      <c r="N38" s="242" t="e">
        <f>VLOOKUP(G38,'Bajajsons UTR 02.01.2021'!$B$48:$V$142,21,0)</f>
        <v>#N/A</v>
      </c>
      <c r="O38" s="222" t="e">
        <f t="shared" si="1"/>
        <v>#N/A</v>
      </c>
      <c r="P38" s="222" t="e">
        <f>VLOOKUP(G38,'Bajajsons UTR 02.01.2021'!$B$48:$AI$148,34,0)</f>
        <v>#N/A</v>
      </c>
      <c r="Q38" s="222" t="e">
        <f t="shared" si="2"/>
        <v>#N/A</v>
      </c>
      <c r="R38" s="223" t="e">
        <f t="shared" si="3"/>
        <v>#N/A</v>
      </c>
      <c r="S38" s="367" t="str">
        <f>VLOOKUP(A38,'100561 _V2V _SAP_01_01_2021'!A$4:S$46,19,0)</f>
        <v>Machining Part</v>
      </c>
    </row>
    <row r="39" spans="1:19">
      <c r="A39" s="220" t="str">
        <f t="shared" si="0"/>
        <v>10058910056143141-KST-9200</v>
      </c>
      <c r="B39" s="424">
        <v>100589</v>
      </c>
      <c r="C39" s="424" t="s">
        <v>204</v>
      </c>
      <c r="D39" s="424">
        <v>100561</v>
      </c>
      <c r="E39" s="424" t="s">
        <v>172</v>
      </c>
      <c r="F39" s="424">
        <v>9000001193</v>
      </c>
      <c r="G39" s="424" t="s">
        <v>190</v>
      </c>
      <c r="H39" s="424" t="s">
        <v>191</v>
      </c>
      <c r="I39" s="424">
        <v>1</v>
      </c>
      <c r="J39" s="424" t="s">
        <v>402</v>
      </c>
      <c r="K39" s="424">
        <v>9100076123</v>
      </c>
      <c r="L39" s="424">
        <v>16.72</v>
      </c>
      <c r="M39" s="424">
        <v>17.09</v>
      </c>
      <c r="N39" s="242" t="e">
        <f>VLOOKUP(G39,'Bajajsons UTR 02.01.2021'!$B$48:$V$142,21,0)</f>
        <v>#N/A</v>
      </c>
      <c r="O39" s="222" t="e">
        <f t="shared" si="1"/>
        <v>#N/A</v>
      </c>
      <c r="P39" s="222" t="e">
        <f>VLOOKUP(G39,'Bajajsons UTR 02.01.2021'!$B$48:$AI$148,34,0)</f>
        <v>#N/A</v>
      </c>
      <c r="Q39" s="222" t="e">
        <f t="shared" si="2"/>
        <v>#N/A</v>
      </c>
      <c r="R39" s="223" t="e">
        <f t="shared" si="3"/>
        <v>#N/A</v>
      </c>
      <c r="S39" s="367" t="str">
        <f>VLOOKUP(A39,'100561 _V2V _SAP_01_01_2021'!A$4:S$46,19,0)</f>
        <v>Machining Part</v>
      </c>
    </row>
    <row r="40" spans="1:19">
      <c r="A40" s="220" t="str">
        <f t="shared" si="0"/>
        <v>10058910056145103-400-3000</v>
      </c>
      <c r="B40" s="424">
        <v>100589</v>
      </c>
      <c r="C40" s="424" t="s">
        <v>204</v>
      </c>
      <c r="D40" s="424">
        <v>100561</v>
      </c>
      <c r="E40" s="424" t="s">
        <v>172</v>
      </c>
      <c r="F40" s="424">
        <v>9000001193</v>
      </c>
      <c r="G40" s="424" t="s">
        <v>196</v>
      </c>
      <c r="H40" s="424" t="s">
        <v>197</v>
      </c>
      <c r="I40" s="424">
        <v>1</v>
      </c>
      <c r="J40" s="424" t="s">
        <v>402</v>
      </c>
      <c r="K40" s="424">
        <v>9100076123</v>
      </c>
      <c r="L40" s="424">
        <v>4.7300000000000004</v>
      </c>
      <c r="M40" s="424">
        <v>4.84</v>
      </c>
      <c r="N40" s="242" t="e">
        <f>VLOOKUP(G40,'Bajajsons UTR 02.01.2021'!$B$48:$V$142,21,0)</f>
        <v>#N/A</v>
      </c>
      <c r="O40" s="222" t="e">
        <f t="shared" si="1"/>
        <v>#N/A</v>
      </c>
      <c r="P40" s="222" t="e">
        <f>VLOOKUP(G40,'Bajajsons UTR 02.01.2021'!$B$48:$AI$148,34,0)</f>
        <v>#N/A</v>
      </c>
      <c r="Q40" s="222" t="e">
        <f t="shared" si="2"/>
        <v>#N/A</v>
      </c>
      <c r="R40" s="223" t="e">
        <f t="shared" si="3"/>
        <v>#N/A</v>
      </c>
      <c r="S40" s="367" t="str">
        <f>VLOOKUP(A40,'100561 _V2V _SAP_01_01_2021'!A$4:S$46,19,0)</f>
        <v>Machining Part</v>
      </c>
    </row>
    <row r="41" spans="1:19">
      <c r="A41" s="220" t="str">
        <f t="shared" si="0"/>
        <v>10058910056145141-KTC-9000</v>
      </c>
      <c r="B41" s="424">
        <v>100589</v>
      </c>
      <c r="C41" s="424" t="s">
        <v>204</v>
      </c>
      <c r="D41" s="424">
        <v>100561</v>
      </c>
      <c r="E41" s="424" t="s">
        <v>172</v>
      </c>
      <c r="F41" s="424">
        <v>9000001193</v>
      </c>
      <c r="G41" s="424" t="s">
        <v>198</v>
      </c>
      <c r="H41" s="424" t="s">
        <v>199</v>
      </c>
      <c r="I41" s="424">
        <v>1</v>
      </c>
      <c r="J41" s="424" t="s">
        <v>402</v>
      </c>
      <c r="K41" s="424">
        <v>9100076123</v>
      </c>
      <c r="L41" s="424">
        <v>18.41</v>
      </c>
      <c r="M41" s="424">
        <v>18.829999999999998</v>
      </c>
      <c r="N41" s="242" t="e">
        <f>VLOOKUP(G41,'Bajajsons UTR 02.01.2021'!$B$48:$V$142,21,0)</f>
        <v>#N/A</v>
      </c>
      <c r="O41" s="222" t="e">
        <f t="shared" si="1"/>
        <v>#N/A</v>
      </c>
      <c r="P41" s="222" t="e">
        <f>VLOOKUP(G41,'Bajajsons UTR 02.01.2021'!$B$48:$AI$148,34,0)</f>
        <v>#N/A</v>
      </c>
      <c r="Q41" s="222" t="e">
        <f t="shared" si="2"/>
        <v>#N/A</v>
      </c>
      <c r="R41" s="223" t="e">
        <f t="shared" si="3"/>
        <v>#N/A</v>
      </c>
      <c r="S41" s="367" t="str">
        <f>VLOOKUP(A41,'100561 _V2V _SAP_01_01_2021'!A$4:S$46,19,0)</f>
        <v>Machining Part</v>
      </c>
    </row>
    <row r="42" spans="1:19">
      <c r="A42" s="220" t="str">
        <f t="shared" si="0"/>
        <v>10058910056190805-GHB-3000</v>
      </c>
      <c r="B42" s="424">
        <v>100589</v>
      </c>
      <c r="C42" s="424" t="s">
        <v>204</v>
      </c>
      <c r="D42" s="424">
        <v>100561</v>
      </c>
      <c r="E42" s="424" t="s">
        <v>172</v>
      </c>
      <c r="F42" s="424">
        <v>9000001193</v>
      </c>
      <c r="G42" s="424" t="s">
        <v>205</v>
      </c>
      <c r="H42" s="424" t="s">
        <v>206</v>
      </c>
      <c r="I42" s="424">
        <v>1</v>
      </c>
      <c r="J42" s="424" t="s">
        <v>289</v>
      </c>
      <c r="K42" s="424">
        <v>9100077729</v>
      </c>
      <c r="L42" s="424">
        <v>0.66</v>
      </c>
      <c r="M42" s="424">
        <v>0.68</v>
      </c>
      <c r="N42" s="242" t="e">
        <f>VLOOKUP(G42,'Bajajsons UTR 02.01.2021'!$B$48:$V$142,21,0)</f>
        <v>#N/A</v>
      </c>
      <c r="O42" s="222" t="e">
        <f t="shared" si="1"/>
        <v>#N/A</v>
      </c>
      <c r="P42" s="222" t="e">
        <f>VLOOKUP(G42,'Bajajsons UTR 02.01.2021'!$B$48:$AI$148,34,0)</f>
        <v>#N/A</v>
      </c>
      <c r="Q42" s="222" t="e">
        <f t="shared" si="2"/>
        <v>#N/A</v>
      </c>
      <c r="R42" s="223" t="e">
        <f t="shared" si="3"/>
        <v>#N/A</v>
      </c>
      <c r="S42" s="367" t="str">
        <f>VLOOKUP(A42,'100561 _V2V _SAP_01_01_2021'!A$4:S$46,19,0)</f>
        <v>Machining Part</v>
      </c>
    </row>
    <row r="43" spans="1:19">
      <c r="A43" s="220" t="str">
        <f t="shared" si="0"/>
        <v>10102410056111333-198-9000</v>
      </c>
      <c r="B43" s="424">
        <v>101024</v>
      </c>
      <c r="C43" s="424" t="s">
        <v>207</v>
      </c>
      <c r="D43" s="424">
        <v>100561</v>
      </c>
      <c r="E43" s="424" t="s">
        <v>172</v>
      </c>
      <c r="F43" s="424">
        <v>9000001844</v>
      </c>
      <c r="G43" s="424" t="s">
        <v>182</v>
      </c>
      <c r="H43" s="424" t="s">
        <v>183</v>
      </c>
      <c r="I43" s="424">
        <v>1</v>
      </c>
      <c r="J43" s="424" t="s">
        <v>402</v>
      </c>
      <c r="K43" s="424">
        <v>9100076158</v>
      </c>
      <c r="L43" s="424">
        <v>1.77</v>
      </c>
      <c r="M43" s="424">
        <v>1.81</v>
      </c>
      <c r="N43" s="242" t="e">
        <f>VLOOKUP(G43,'Bajajsons UTR 02.01.2021'!$B$48:$V$142,21,0)</f>
        <v>#N/A</v>
      </c>
      <c r="O43" s="222" t="e">
        <f t="shared" si="1"/>
        <v>#N/A</v>
      </c>
      <c r="P43" s="222" t="e">
        <f>VLOOKUP(G43,'Bajajsons UTR 02.01.2021'!$B$48:$AI$148,34,0)</f>
        <v>#N/A</v>
      </c>
      <c r="Q43" s="222" t="e">
        <f t="shared" si="2"/>
        <v>#N/A</v>
      </c>
      <c r="R43" s="223" t="e">
        <f t="shared" si="3"/>
        <v>#N/A</v>
      </c>
      <c r="S43" s="367" t="str">
        <f>VLOOKUP(A43,'100561 _V2V _SAP_01_01_2021'!A$4:S$46,19,0)</f>
        <v>Machining Part</v>
      </c>
    </row>
    <row r="44" spans="1:19">
      <c r="A44" s="220" t="str">
        <f t="shared" si="0"/>
        <v>10102410056190805-GHB-3000</v>
      </c>
      <c r="B44" s="424">
        <v>101024</v>
      </c>
      <c r="C44" s="424" t="s">
        <v>207</v>
      </c>
      <c r="D44" s="424">
        <v>100561</v>
      </c>
      <c r="E44" s="424" t="s">
        <v>172</v>
      </c>
      <c r="F44" s="424">
        <v>9000001844</v>
      </c>
      <c r="G44" s="424" t="s">
        <v>205</v>
      </c>
      <c r="H44" s="424" t="s">
        <v>206</v>
      </c>
      <c r="I44" s="424">
        <v>1</v>
      </c>
      <c r="J44" s="424" t="s">
        <v>289</v>
      </c>
      <c r="K44" s="424">
        <v>9100077732</v>
      </c>
      <c r="L44" s="424">
        <v>0.66</v>
      </c>
      <c r="M44" s="424">
        <v>0.68</v>
      </c>
      <c r="N44" s="242" t="e">
        <f>VLOOKUP(G44,'Bajajsons UTR 02.01.2021'!$B$48:$V$142,21,0)</f>
        <v>#N/A</v>
      </c>
      <c r="O44" s="222" t="e">
        <f t="shared" si="1"/>
        <v>#N/A</v>
      </c>
      <c r="P44" s="222" t="e">
        <f>VLOOKUP(G44,'Bajajsons UTR 02.01.2021'!$B$48:$AI$148,34,0)</f>
        <v>#N/A</v>
      </c>
      <c r="Q44" s="222" t="e">
        <f t="shared" si="2"/>
        <v>#N/A</v>
      </c>
      <c r="R44" s="223" t="e">
        <f t="shared" si="3"/>
        <v>#N/A</v>
      </c>
      <c r="S44" s="367" t="str">
        <f>VLOOKUP(A44,'100561 _V2V _SAP_01_01_2021'!A$4:S$46,19,0)</f>
        <v>Machining Part</v>
      </c>
    </row>
  </sheetData>
  <autoFilter ref="A3:S3" xr:uid="{00000000-0009-0000-0000-000008000000}">
    <sortState ref="A4:S44">
      <sortCondition ref="S3"/>
    </sortState>
  </autoFilter>
  <mergeCells count="1">
    <mergeCell ref="B2:J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21</vt:i4>
      </vt:variant>
    </vt:vector>
  </HeadingPairs>
  <TitlesOfParts>
    <vt:vector size="47" baseType="lpstr">
      <vt:lpstr>BAJAJ SONS haridwar 01.01.2010</vt:lpstr>
      <vt:lpstr>V2V FROM OTHER SECTION</vt:lpstr>
      <vt:lpstr>Bajajsons UTR 01.04.2021REV1</vt:lpstr>
      <vt:lpstr>V2V TOP SHEET 01-04-21_100561</vt:lpstr>
      <vt:lpstr>TOP SHEET 01-04-21_100561</vt:lpstr>
      <vt:lpstr>Bajajsons UTR 01.04.2021</vt:lpstr>
      <vt:lpstr>100561_direct vendor ( v2v)</vt:lpstr>
      <vt:lpstr>Bajajsons UTR 02.01.2021</vt:lpstr>
      <vt:lpstr>100561 _V2V _SAP_02_01_2021</vt:lpstr>
      <vt:lpstr>TOP SHEET _100561_02_01_2021</vt:lpstr>
      <vt:lpstr>Bajajsons UTR 01.01.2021</vt:lpstr>
      <vt:lpstr>BOP 01-01-2021</vt:lpstr>
      <vt:lpstr>LAMINATED PRICE 01012021</vt:lpstr>
      <vt:lpstr>HP3N 01-01-2021</vt:lpstr>
      <vt:lpstr>100561 _V2V _SAP_01_01_2021</vt:lpstr>
      <vt:lpstr>TOP SHEET _100561_01_01_2021</vt:lpstr>
      <vt:lpstr>Bajajsons UTR 01.10.2020</vt:lpstr>
      <vt:lpstr>V2V_100561_05-01-21</vt:lpstr>
      <vt:lpstr>TOP SHEET _100561_01_10_2020</vt:lpstr>
      <vt:lpstr>V2V 100561- 28-12-20</vt:lpstr>
      <vt:lpstr>TOP SHEET_100561_01-09-20</vt:lpstr>
      <vt:lpstr>V2V PENDING IN SAP 01-04-20</vt:lpstr>
      <vt:lpstr>Bajajsons UTR 01.09.2020</vt:lpstr>
      <vt:lpstr>V2V</vt:lpstr>
      <vt:lpstr>100561</vt:lpstr>
      <vt:lpstr>Bajajsons UTR 01.04.2020</vt:lpstr>
      <vt:lpstr>'100561'!Print_Area</vt:lpstr>
      <vt:lpstr>'100561 _V2V _SAP_01_01_2021'!Print_Area</vt:lpstr>
      <vt:lpstr>'BAJAJ SONS haridwar 01.01.2010'!Print_Area</vt:lpstr>
      <vt:lpstr>'Bajajsons UTR 01.01.2021'!Print_Area</vt:lpstr>
      <vt:lpstr>'Bajajsons UTR 01.04.2020'!Print_Area</vt:lpstr>
      <vt:lpstr>'Bajajsons UTR 01.04.2021'!Print_Area</vt:lpstr>
      <vt:lpstr>'Bajajsons UTR 01.04.2021REV1'!Print_Area</vt:lpstr>
      <vt:lpstr>'Bajajsons UTR 01.09.2020'!Print_Area</vt:lpstr>
      <vt:lpstr>'Bajajsons UTR 01.10.2020'!Print_Area</vt:lpstr>
      <vt:lpstr>'Bajajsons UTR 02.01.2021'!Print_Area</vt:lpstr>
      <vt:lpstr>'TOP SHEET _100561_01_01_2021'!Print_Area</vt:lpstr>
      <vt:lpstr>V2V!Print_Area</vt:lpstr>
      <vt:lpstr>'100561 _V2V _SAP_01_01_2021'!Print_Titles</vt:lpstr>
      <vt:lpstr>'Bajajsons UTR 01.01.2021'!Print_Titles</vt:lpstr>
      <vt:lpstr>'Bajajsons UTR 01.04.2020'!Print_Titles</vt:lpstr>
      <vt:lpstr>'Bajajsons UTR 01.04.2021'!Print_Titles</vt:lpstr>
      <vt:lpstr>'Bajajsons UTR 01.04.2021REV1'!Print_Titles</vt:lpstr>
      <vt:lpstr>'Bajajsons UTR 01.09.2020'!Print_Titles</vt:lpstr>
      <vt:lpstr>'Bajajsons UTR 01.10.2020'!Print_Titles</vt:lpstr>
      <vt:lpstr>'Bajajsons UTR 02.01.2021'!Print_Titles</vt:lpstr>
      <vt:lpstr>'TOP SHEET _100561_01_01_2021'!Print_Titles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maheshr</dc:creator>
  <cp:lastModifiedBy>sharyansh MALIK</cp:lastModifiedBy>
  <cp:lastPrinted>2021-10-01T06:08:07Z</cp:lastPrinted>
  <dcterms:created xsi:type="dcterms:W3CDTF">2010-06-20T08:20:50Z</dcterms:created>
  <dcterms:modified xsi:type="dcterms:W3CDTF">2022-01-25T13:10:17Z</dcterms:modified>
</cp:coreProperties>
</file>