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alajv\Documents\PIR\01.04.2021\Autofit Haridwar\"/>
    </mc:Choice>
  </mc:AlternateContent>
  <bookViews>
    <workbookView xWindow="0" yWindow="240" windowWidth="11520" windowHeight="7110" firstSheet="1" activeTab="1"/>
  </bookViews>
  <sheets>
    <sheet name="PO DUMP" sheetId="26" state="hidden" r:id="rId1"/>
    <sheet name="PO" sheetId="18" r:id="rId2"/>
    <sheet name="TOP SHEET" sheetId="19" r:id="rId3"/>
    <sheet name="BOM" sheetId="6" r:id="rId4"/>
    <sheet name="VTV Price" sheetId="17" r:id="rId5"/>
    <sheet name="Conversion" sheetId="24" r:id="rId6"/>
    <sheet name="VTV Download" sheetId="23" state="hidden" r:id="rId7"/>
    <sheet name="Sheet1" sheetId="25" state="hidden" r:id="rId8"/>
    <sheet name="Databank" sheetId="11" state="hidden" r:id="rId9"/>
  </sheets>
  <definedNames>
    <definedName name="_xlnm._FilterDatabase" localSheetId="3" hidden="1">BOM!$A$4:$V$104</definedName>
    <definedName name="_xlnm._FilterDatabase" localSheetId="5" hidden="1">Conversion!$B$4:$K$12</definedName>
    <definedName name="_xlnm._FilterDatabase" localSheetId="1" hidden="1">PO!$B$4:$M$12</definedName>
    <definedName name="_xlnm._FilterDatabase" localSheetId="2" hidden="1">'TOP SHEET'!$A$5:$AA$13</definedName>
    <definedName name="_xlnm._FilterDatabase" localSheetId="4" hidden="1">'VTV Price'!$A$4:$AA$48</definedName>
    <definedName name="Ammendment">VLOOKUP('VTV Price'!XET1,VTV_Download[[#All],[Concatenate]:[Ammendment No]],11,0)</definedName>
    <definedName name="Effective_Date">VLOOKUP('VTV Price'!XEU1,VTV_Download[[Concatenate]:[Effective Date]],10,0)</definedName>
    <definedName name="Level">BOM!$C1</definedName>
    <definedName name="_xlnm.Print_Area" localSheetId="3">BOM!$B$1:$R$137</definedName>
    <definedName name="_xlnm.Print_Area" localSheetId="5">Conversion!$A$1:$J$12</definedName>
    <definedName name="_xlnm.Print_Area" localSheetId="1">PO!$A$1:$M$12</definedName>
    <definedName name="_xlnm.Print_Area" localSheetId="2">'TOP SHEET'!$A$1:$P$13</definedName>
    <definedName name="_xlnm.Print_Area" localSheetId="6">'VTV Download'!$A$1:$S$71</definedName>
    <definedName name="_xlnm.Print_Area" localSheetId="4">'VTV Price'!$A$1:$AA$60</definedName>
    <definedName name="_xlnm.Print_Titles" localSheetId="3">BOM!$1:$4</definedName>
    <definedName name="_xlnm.Print_Titles" localSheetId="5">Conversion!$1:$4</definedName>
    <definedName name="_xlnm.Print_Titles" localSheetId="1">PO!$1:$4</definedName>
    <definedName name="_xlnm.Print_Titles" localSheetId="2">'TOP SHEET'!$1:$5</definedName>
    <definedName name="_xlnm.Print_Titles" localSheetId="4">'VTV Price'!$1:$4</definedName>
    <definedName name="Revised_Price">IF(VLOOKUP('VTV Price'!XEX1,VTV_Download[[#All],[Concatenate]:[Effective Date]],10,0)&gt;'VTV Price'!D1,VLOOKUP('VTV Price'!XEX1,VTV_Download[[#All],[Concatenate]:[New Price]],13,0)/VTV_Price[[#This Row],[PO Qty]],"Same Price")</definedName>
  </definedNames>
  <calcPr calcId="162913"/>
</workbook>
</file>

<file path=xl/calcChain.xml><?xml version="1.0" encoding="utf-8"?>
<calcChain xmlns="http://schemas.openxmlformats.org/spreadsheetml/2006/main">
  <c r="V60" i="17" l="1"/>
  <c r="V59" i="17"/>
  <c r="V58" i="17"/>
  <c r="V57" i="17"/>
  <c r="V49" i="17"/>
  <c r="V48" i="17"/>
  <c r="V47" i="17"/>
  <c r="V46" i="17"/>
  <c r="I6" i="19" l="1"/>
  <c r="I7" i="19"/>
  <c r="I8" i="19"/>
  <c r="I9" i="19"/>
  <c r="I10" i="19"/>
  <c r="I11" i="19"/>
  <c r="I12" i="19"/>
  <c r="I13" i="19"/>
  <c r="J6" i="18"/>
  <c r="J7" i="18"/>
  <c r="J8" i="18"/>
  <c r="J9" i="18"/>
  <c r="J10" i="18"/>
  <c r="J11" i="18"/>
  <c r="J12" i="18"/>
  <c r="J5" i="18"/>
  <c r="A3" i="26"/>
  <c r="A4" i="26"/>
  <c r="A5" i="26"/>
  <c r="A6" i="26"/>
  <c r="A7" i="26"/>
  <c r="A8" i="26"/>
  <c r="A9" i="26"/>
  <c r="A2" i="26"/>
  <c r="J3" i="18"/>
  <c r="M3" i="18"/>
  <c r="D2" i="18"/>
  <c r="I5" i="18" l="1"/>
  <c r="I6" i="18"/>
  <c r="I7" i="18"/>
  <c r="I8" i="18"/>
  <c r="I9" i="18"/>
  <c r="I10" i="18"/>
  <c r="I11" i="18"/>
  <c r="I12" i="18"/>
  <c r="L51" i="17" l="1"/>
  <c r="M51" i="17"/>
  <c r="O51" i="17"/>
  <c r="S51" i="17"/>
  <c r="W51" i="17"/>
  <c r="L52" i="17"/>
  <c r="M52" i="17"/>
  <c r="O52" i="17"/>
  <c r="S52" i="17"/>
  <c r="W52" i="17"/>
  <c r="W46" i="17" l="1"/>
  <c r="S57" i="17" l="1"/>
  <c r="L60" i="17"/>
  <c r="M60" i="17"/>
  <c r="O60" i="17"/>
  <c r="L59" i="17"/>
  <c r="M59" i="17"/>
  <c r="O59" i="17"/>
  <c r="L58" i="17"/>
  <c r="M58" i="17"/>
  <c r="O58" i="17"/>
  <c r="O57" i="17"/>
  <c r="W57" i="17" s="1"/>
  <c r="M57" i="17"/>
  <c r="L57" i="17"/>
  <c r="S59" i="17" l="1"/>
  <c r="W59" i="17"/>
  <c r="S58" i="17"/>
  <c r="W58" i="17"/>
  <c r="S60" i="17"/>
  <c r="W60" i="17"/>
  <c r="B6" i="17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J5" i="6"/>
  <c r="K5" i="6" s="1"/>
  <c r="N5" i="6"/>
  <c r="O5" i="6" s="1"/>
  <c r="L6" i="6"/>
  <c r="Q6" i="6"/>
  <c r="R6" i="6"/>
  <c r="L7" i="6"/>
  <c r="Q7" i="6"/>
  <c r="R7" i="6"/>
  <c r="L8" i="6"/>
  <c r="Q8" i="6"/>
  <c r="R8" i="6"/>
  <c r="L9" i="6"/>
  <c r="Q9" i="6"/>
  <c r="R9" i="6"/>
  <c r="L10" i="6"/>
  <c r="Q10" i="6"/>
  <c r="R10" i="6"/>
  <c r="L11" i="6"/>
  <c r="Q11" i="6"/>
  <c r="R11" i="6"/>
  <c r="L12" i="6"/>
  <c r="Q12" i="6"/>
  <c r="R12" i="6"/>
  <c r="L13" i="6"/>
  <c r="Q13" i="6"/>
  <c r="R13" i="6"/>
  <c r="L14" i="6"/>
  <c r="Q14" i="6"/>
  <c r="R14" i="6"/>
  <c r="L15" i="6"/>
  <c r="Q15" i="6"/>
  <c r="R15" i="6"/>
  <c r="L16" i="6"/>
  <c r="Q16" i="6"/>
  <c r="R16" i="6"/>
  <c r="L17" i="6"/>
  <c r="Q17" i="6"/>
  <c r="R17" i="6"/>
  <c r="L18" i="6"/>
  <c r="Q18" i="6"/>
  <c r="R18" i="6"/>
  <c r="L19" i="6"/>
  <c r="Q19" i="6"/>
  <c r="R19" i="6"/>
  <c r="L20" i="6"/>
  <c r="Q20" i="6"/>
  <c r="R20" i="6"/>
  <c r="J21" i="6"/>
  <c r="K21" i="6" s="1"/>
  <c r="N21" i="6"/>
  <c r="O21" i="6" s="1"/>
  <c r="P21" i="6" s="1"/>
  <c r="L22" i="6"/>
  <c r="Q22" i="6"/>
  <c r="R22" i="6"/>
  <c r="L23" i="6"/>
  <c r="Q23" i="6"/>
  <c r="R23" i="6"/>
  <c r="L24" i="6"/>
  <c r="Q24" i="6"/>
  <c r="R24" i="6"/>
  <c r="L25" i="6"/>
  <c r="Q25" i="6"/>
  <c r="R25" i="6"/>
  <c r="L26" i="6"/>
  <c r="Q26" i="6"/>
  <c r="R26" i="6"/>
  <c r="L27" i="6"/>
  <c r="Q27" i="6"/>
  <c r="R27" i="6"/>
  <c r="L28" i="6"/>
  <c r="Q28" i="6"/>
  <c r="R28" i="6"/>
  <c r="L29" i="6"/>
  <c r="Q29" i="6"/>
  <c r="R29" i="6"/>
  <c r="L30" i="6"/>
  <c r="Q30" i="6"/>
  <c r="R30" i="6"/>
  <c r="L31" i="6"/>
  <c r="Q31" i="6"/>
  <c r="R31" i="6"/>
  <c r="L32" i="6"/>
  <c r="Q32" i="6"/>
  <c r="R32" i="6"/>
  <c r="L33" i="6"/>
  <c r="Q33" i="6"/>
  <c r="R33" i="6"/>
  <c r="L34" i="6"/>
  <c r="Q34" i="6"/>
  <c r="R34" i="6"/>
  <c r="L35" i="6"/>
  <c r="Q35" i="6"/>
  <c r="R35" i="6"/>
  <c r="L36" i="6"/>
  <c r="Q36" i="6"/>
  <c r="R36" i="6"/>
  <c r="J37" i="6"/>
  <c r="K37" i="6" s="1"/>
  <c r="N37" i="6"/>
  <c r="O37" i="6" s="1"/>
  <c r="P37" i="6" s="1"/>
  <c r="L38" i="6"/>
  <c r="Q38" i="6"/>
  <c r="R38" i="6"/>
  <c r="L39" i="6"/>
  <c r="Q39" i="6"/>
  <c r="R39" i="6"/>
  <c r="L40" i="6"/>
  <c r="Q40" i="6"/>
  <c r="R40" i="6"/>
  <c r="L41" i="6"/>
  <c r="Q41" i="6"/>
  <c r="R41" i="6"/>
  <c r="L42" i="6"/>
  <c r="Q42" i="6"/>
  <c r="R42" i="6"/>
  <c r="L43" i="6"/>
  <c r="Q43" i="6"/>
  <c r="R43" i="6"/>
  <c r="L44" i="6"/>
  <c r="Q44" i="6"/>
  <c r="R44" i="6"/>
  <c r="L45" i="6"/>
  <c r="Q45" i="6"/>
  <c r="R45" i="6"/>
  <c r="L46" i="6"/>
  <c r="Q46" i="6"/>
  <c r="R46" i="6"/>
  <c r="L47" i="6"/>
  <c r="Q47" i="6"/>
  <c r="R47" i="6"/>
  <c r="L48" i="6"/>
  <c r="Q48" i="6"/>
  <c r="R48" i="6"/>
  <c r="L49" i="6"/>
  <c r="Q49" i="6"/>
  <c r="R49" i="6"/>
  <c r="L50" i="6"/>
  <c r="Q50" i="6"/>
  <c r="R50" i="6"/>
  <c r="L51" i="6"/>
  <c r="Q51" i="6"/>
  <c r="R51" i="6"/>
  <c r="J52" i="6"/>
  <c r="K52" i="6" s="1"/>
  <c r="N52" i="6"/>
  <c r="O52" i="6" s="1"/>
  <c r="P52" i="6" s="1"/>
  <c r="L53" i="6"/>
  <c r="Q53" i="6"/>
  <c r="R53" i="6"/>
  <c r="L54" i="6"/>
  <c r="Q54" i="6"/>
  <c r="R54" i="6"/>
  <c r="L55" i="6"/>
  <c r="Q55" i="6"/>
  <c r="R55" i="6"/>
  <c r="L56" i="6"/>
  <c r="Q56" i="6"/>
  <c r="R56" i="6"/>
  <c r="L57" i="6"/>
  <c r="Q57" i="6"/>
  <c r="R57" i="6"/>
  <c r="L58" i="6"/>
  <c r="Q58" i="6"/>
  <c r="R58" i="6"/>
  <c r="L59" i="6"/>
  <c r="Q59" i="6"/>
  <c r="R59" i="6"/>
  <c r="L60" i="6"/>
  <c r="Q60" i="6"/>
  <c r="R60" i="6"/>
  <c r="L61" i="6"/>
  <c r="Q61" i="6"/>
  <c r="R61" i="6"/>
  <c r="L62" i="6"/>
  <c r="Q62" i="6"/>
  <c r="R62" i="6"/>
  <c r="L63" i="6"/>
  <c r="Q63" i="6"/>
  <c r="R63" i="6"/>
  <c r="L64" i="6"/>
  <c r="Q64" i="6"/>
  <c r="R64" i="6"/>
  <c r="L65" i="6"/>
  <c r="Q65" i="6"/>
  <c r="R65" i="6"/>
  <c r="L66" i="6"/>
  <c r="Q66" i="6"/>
  <c r="R66" i="6"/>
  <c r="L67" i="6"/>
  <c r="Q67" i="6"/>
  <c r="R67" i="6"/>
  <c r="L68" i="6"/>
  <c r="Q68" i="6"/>
  <c r="R68" i="6"/>
  <c r="L69" i="6"/>
  <c r="Q69" i="6"/>
  <c r="R69" i="6"/>
  <c r="J70" i="6"/>
  <c r="K70" i="6" s="1"/>
  <c r="N70" i="6"/>
  <c r="O70" i="6" s="1"/>
  <c r="P70" i="6" s="1"/>
  <c r="L71" i="6"/>
  <c r="Q71" i="6"/>
  <c r="R71" i="6"/>
  <c r="L72" i="6"/>
  <c r="Q72" i="6"/>
  <c r="R72" i="6"/>
  <c r="L73" i="6"/>
  <c r="Q73" i="6"/>
  <c r="R73" i="6"/>
  <c r="L74" i="6"/>
  <c r="Q74" i="6"/>
  <c r="R74" i="6"/>
  <c r="L75" i="6"/>
  <c r="Q75" i="6"/>
  <c r="R75" i="6"/>
  <c r="L76" i="6"/>
  <c r="Q76" i="6"/>
  <c r="R76" i="6"/>
  <c r="L77" i="6"/>
  <c r="Q77" i="6"/>
  <c r="R77" i="6"/>
  <c r="L78" i="6"/>
  <c r="Q78" i="6"/>
  <c r="R78" i="6"/>
  <c r="L79" i="6"/>
  <c r="Q79" i="6"/>
  <c r="R79" i="6"/>
  <c r="L80" i="6"/>
  <c r="Q80" i="6"/>
  <c r="R80" i="6"/>
  <c r="L81" i="6"/>
  <c r="Q81" i="6"/>
  <c r="R81" i="6"/>
  <c r="L82" i="6"/>
  <c r="Q82" i="6"/>
  <c r="R82" i="6"/>
  <c r="L83" i="6"/>
  <c r="Q83" i="6"/>
  <c r="R83" i="6"/>
  <c r="L84" i="6"/>
  <c r="Q84" i="6"/>
  <c r="R84" i="6"/>
  <c r="L85" i="6"/>
  <c r="Q85" i="6"/>
  <c r="R85" i="6"/>
  <c r="L86" i="6"/>
  <c r="Q86" i="6"/>
  <c r="R86" i="6"/>
  <c r="L87" i="6"/>
  <c r="Q87" i="6"/>
  <c r="R87" i="6"/>
  <c r="J88" i="6"/>
  <c r="K88" i="6" s="1"/>
  <c r="N88" i="6"/>
  <c r="O88" i="6" s="1"/>
  <c r="P88" i="6" s="1"/>
  <c r="L89" i="6"/>
  <c r="Q89" i="6"/>
  <c r="R89" i="6"/>
  <c r="L90" i="6"/>
  <c r="Q90" i="6"/>
  <c r="R90" i="6"/>
  <c r="L91" i="6"/>
  <c r="Q91" i="6"/>
  <c r="R91" i="6"/>
  <c r="L92" i="6"/>
  <c r="Q92" i="6"/>
  <c r="R92" i="6"/>
  <c r="L93" i="6"/>
  <c r="Q93" i="6"/>
  <c r="R93" i="6"/>
  <c r="L94" i="6"/>
  <c r="Q94" i="6"/>
  <c r="R94" i="6"/>
  <c r="L95" i="6"/>
  <c r="Q95" i="6"/>
  <c r="R95" i="6"/>
  <c r="L96" i="6"/>
  <c r="Q96" i="6"/>
  <c r="R96" i="6"/>
  <c r="L97" i="6"/>
  <c r="Q97" i="6"/>
  <c r="R97" i="6"/>
  <c r="L98" i="6"/>
  <c r="Q98" i="6"/>
  <c r="R98" i="6"/>
  <c r="L99" i="6"/>
  <c r="Q99" i="6"/>
  <c r="R99" i="6"/>
  <c r="L100" i="6"/>
  <c r="Q100" i="6"/>
  <c r="R100" i="6"/>
  <c r="L101" i="6"/>
  <c r="Q101" i="6"/>
  <c r="R101" i="6"/>
  <c r="L102" i="6"/>
  <c r="Q102" i="6"/>
  <c r="R102" i="6"/>
  <c r="L103" i="6"/>
  <c r="Q103" i="6"/>
  <c r="R103" i="6"/>
  <c r="L104" i="6"/>
  <c r="Q104" i="6"/>
  <c r="R104" i="6"/>
  <c r="J105" i="6"/>
  <c r="K105" i="6" s="1"/>
  <c r="N105" i="6"/>
  <c r="O105" i="6" s="1"/>
  <c r="P105" i="6" s="1"/>
  <c r="L106" i="6"/>
  <c r="Q106" i="6"/>
  <c r="R106" i="6"/>
  <c r="B107" i="6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L107" i="6"/>
  <c r="Q107" i="6"/>
  <c r="R107" i="6"/>
  <c r="J108" i="6"/>
  <c r="K108" i="6" s="1"/>
  <c r="L108" i="6"/>
  <c r="N108" i="6"/>
  <c r="O108" i="6" s="1"/>
  <c r="P108" i="6" s="1"/>
  <c r="Q108" i="6"/>
  <c r="R108" i="6"/>
  <c r="L109" i="6"/>
  <c r="Q109" i="6"/>
  <c r="R109" i="6"/>
  <c r="L110" i="6"/>
  <c r="Q110" i="6"/>
  <c r="R110" i="6"/>
  <c r="L111" i="6"/>
  <c r="Q111" i="6"/>
  <c r="R111" i="6"/>
  <c r="L112" i="6"/>
  <c r="Q112" i="6"/>
  <c r="R112" i="6"/>
  <c r="L113" i="6"/>
  <c r="Q113" i="6"/>
  <c r="R113" i="6"/>
  <c r="L114" i="6"/>
  <c r="Q114" i="6"/>
  <c r="R114" i="6"/>
  <c r="L115" i="6"/>
  <c r="Q115" i="6"/>
  <c r="R115" i="6"/>
  <c r="L116" i="6"/>
  <c r="Q116" i="6"/>
  <c r="R116" i="6"/>
  <c r="L117" i="6"/>
  <c r="Q117" i="6"/>
  <c r="R117" i="6"/>
  <c r="L118" i="6"/>
  <c r="Q118" i="6"/>
  <c r="R118" i="6"/>
  <c r="L119" i="6"/>
  <c r="Q119" i="6"/>
  <c r="R119" i="6"/>
  <c r="L120" i="6"/>
  <c r="Q120" i="6"/>
  <c r="R120" i="6"/>
  <c r="J121" i="6"/>
  <c r="K121" i="6" s="1"/>
  <c r="N121" i="6"/>
  <c r="O121" i="6" s="1"/>
  <c r="P121" i="6" s="1"/>
  <c r="L122" i="6"/>
  <c r="Q122" i="6"/>
  <c r="R122" i="6"/>
  <c r="B123" i="6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L123" i="6"/>
  <c r="Q123" i="6"/>
  <c r="R123" i="6"/>
  <c r="J124" i="6"/>
  <c r="K124" i="6" s="1"/>
  <c r="L124" i="6"/>
  <c r="N124" i="6"/>
  <c r="O124" i="6" s="1"/>
  <c r="P124" i="6" s="1"/>
  <c r="Q124" i="6"/>
  <c r="R124" i="6"/>
  <c r="L125" i="6"/>
  <c r="Q125" i="6"/>
  <c r="R125" i="6"/>
  <c r="L126" i="6"/>
  <c r="Q126" i="6"/>
  <c r="R126" i="6"/>
  <c r="L127" i="6"/>
  <c r="Q127" i="6"/>
  <c r="R127" i="6"/>
  <c r="L128" i="6"/>
  <c r="Q128" i="6"/>
  <c r="R128" i="6"/>
  <c r="L129" i="6"/>
  <c r="Q129" i="6"/>
  <c r="R129" i="6"/>
  <c r="L130" i="6"/>
  <c r="Q130" i="6"/>
  <c r="R130" i="6"/>
  <c r="L131" i="6"/>
  <c r="Q131" i="6"/>
  <c r="R131" i="6"/>
  <c r="L132" i="6"/>
  <c r="Q132" i="6"/>
  <c r="R132" i="6"/>
  <c r="L133" i="6"/>
  <c r="Q133" i="6"/>
  <c r="R133" i="6"/>
  <c r="L134" i="6"/>
  <c r="Q134" i="6"/>
  <c r="R134" i="6"/>
  <c r="L135" i="6"/>
  <c r="Q135" i="6"/>
  <c r="R135" i="6"/>
  <c r="L136" i="6"/>
  <c r="Q136" i="6"/>
  <c r="R136" i="6"/>
  <c r="L137" i="6"/>
  <c r="Q137" i="6"/>
  <c r="R137" i="6"/>
  <c r="B55" i="17" l="1"/>
  <c r="B56" i="17" s="1"/>
  <c r="B57" i="17" s="1"/>
  <c r="B58" i="17" s="1"/>
  <c r="B59" i="17" s="1"/>
  <c r="B60" i="17" s="1"/>
  <c r="P5" i="6"/>
  <c r="L56" i="17" l="1"/>
  <c r="M56" i="17"/>
  <c r="O56" i="17"/>
  <c r="L55" i="17"/>
  <c r="M55" i="17"/>
  <c r="O55" i="17"/>
  <c r="L54" i="17"/>
  <c r="M54" i="17"/>
  <c r="O54" i="17"/>
  <c r="L53" i="17"/>
  <c r="M53" i="17"/>
  <c r="O53" i="17"/>
  <c r="S53" i="17" l="1"/>
  <c r="J109" i="6" s="1"/>
  <c r="K109" i="6" s="1"/>
  <c r="W53" i="17"/>
  <c r="N125" i="6" s="1"/>
  <c r="O125" i="6" s="1"/>
  <c r="S56" i="17"/>
  <c r="J119" i="6" s="1"/>
  <c r="K119" i="6" s="1"/>
  <c r="W56" i="17"/>
  <c r="N119" i="6" s="1"/>
  <c r="O119" i="6" s="1"/>
  <c r="S54" i="17"/>
  <c r="W54" i="17"/>
  <c r="S55" i="17"/>
  <c r="W55" i="17"/>
  <c r="J125" i="6" l="1"/>
  <c r="K125" i="6" s="1"/>
  <c r="P125" i="6" s="1"/>
  <c r="N117" i="6"/>
  <c r="O117" i="6" s="1"/>
  <c r="J134" i="6"/>
  <c r="K134" i="6" s="1"/>
  <c r="J117" i="6"/>
  <c r="K117" i="6" s="1"/>
  <c r="N134" i="6"/>
  <c r="O134" i="6" s="1"/>
  <c r="N109" i="6"/>
  <c r="O109" i="6" s="1"/>
  <c r="P109" i="6" s="1"/>
  <c r="J120" i="6"/>
  <c r="K120" i="6" s="1"/>
  <c r="N137" i="6"/>
  <c r="O137" i="6" s="1"/>
  <c r="J136" i="6"/>
  <c r="K136" i="6" s="1"/>
  <c r="N136" i="6"/>
  <c r="O136" i="6" s="1"/>
  <c r="P119" i="6"/>
  <c r="P117" i="6" l="1"/>
  <c r="J137" i="6"/>
  <c r="K137" i="6" s="1"/>
  <c r="P137" i="6" s="1"/>
  <c r="P134" i="6"/>
  <c r="P136" i="6"/>
  <c r="N120" i="6"/>
  <c r="O120" i="6" s="1"/>
  <c r="P120" i="6" s="1"/>
  <c r="L50" i="17"/>
  <c r="M50" i="17"/>
  <c r="O50" i="17"/>
  <c r="S50" i="17" l="1"/>
  <c r="J110" i="6" s="1"/>
  <c r="K110" i="6" s="1"/>
  <c r="L39" i="17"/>
  <c r="M39" i="17"/>
  <c r="O39" i="17"/>
  <c r="S39" i="17" l="1"/>
  <c r="J81" i="6" s="1"/>
  <c r="K81" i="6" s="1"/>
  <c r="J61" i="6" l="1"/>
  <c r="K61" i="6" s="1"/>
  <c r="J98" i="6"/>
  <c r="K98" i="6" s="1"/>
  <c r="O28" i="17"/>
  <c r="M28" i="17"/>
  <c r="L28" i="17"/>
  <c r="S28" i="17" l="1"/>
  <c r="G8" i="19" l="1"/>
  <c r="G9" i="19"/>
  <c r="G7" i="19"/>
  <c r="G12" i="19"/>
  <c r="G11" i="19"/>
  <c r="G13" i="19"/>
  <c r="G10" i="19"/>
  <c r="G6" i="19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9" i="17"/>
  <c r="O30" i="17"/>
  <c r="O31" i="17"/>
  <c r="O32" i="17"/>
  <c r="O33" i="17"/>
  <c r="O34" i="17"/>
  <c r="O35" i="17"/>
  <c r="O36" i="17"/>
  <c r="O37" i="17"/>
  <c r="O38" i="17"/>
  <c r="O40" i="17"/>
  <c r="O41" i="17"/>
  <c r="O42" i="17"/>
  <c r="O43" i="17"/>
  <c r="O44" i="17"/>
  <c r="O45" i="17"/>
  <c r="O46" i="17"/>
  <c r="O47" i="17"/>
  <c r="O48" i="17"/>
  <c r="O49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9" i="17"/>
  <c r="M30" i="17"/>
  <c r="M31" i="17"/>
  <c r="M32" i="17"/>
  <c r="M33" i="17"/>
  <c r="M34" i="17"/>
  <c r="M35" i="17"/>
  <c r="M36" i="17"/>
  <c r="M37" i="17"/>
  <c r="M38" i="17"/>
  <c r="M40" i="17"/>
  <c r="M41" i="17"/>
  <c r="M42" i="17"/>
  <c r="M43" i="17"/>
  <c r="M44" i="17"/>
  <c r="M45" i="17"/>
  <c r="M46" i="17"/>
  <c r="M47" i="17"/>
  <c r="M48" i="17"/>
  <c r="M49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9" i="17"/>
  <c r="L30" i="17"/>
  <c r="L31" i="17"/>
  <c r="L32" i="17"/>
  <c r="L33" i="17"/>
  <c r="L34" i="17"/>
  <c r="L35" i="17"/>
  <c r="L36" i="17"/>
  <c r="L37" i="17"/>
  <c r="L38" i="17"/>
  <c r="L40" i="17"/>
  <c r="L41" i="17"/>
  <c r="L42" i="17"/>
  <c r="L43" i="17"/>
  <c r="L44" i="17"/>
  <c r="L45" i="17"/>
  <c r="L46" i="17"/>
  <c r="L47" i="17"/>
  <c r="L48" i="17"/>
  <c r="L49" i="17"/>
  <c r="S36" i="17" l="1"/>
  <c r="S7" i="17"/>
  <c r="J115" i="6" s="1"/>
  <c r="K115" i="6" s="1"/>
  <c r="S16" i="17"/>
  <c r="S8" i="17"/>
  <c r="J73" i="6" s="1"/>
  <c r="K73" i="6" s="1"/>
  <c r="S40" i="17"/>
  <c r="J82" i="6" s="1"/>
  <c r="K82" i="6" s="1"/>
  <c r="S18" i="17"/>
  <c r="J95" i="6" s="1"/>
  <c r="K95" i="6" s="1"/>
  <c r="S10" i="17"/>
  <c r="J91" i="6" s="1"/>
  <c r="K91" i="6" s="1"/>
  <c r="S6" i="17"/>
  <c r="J38" i="6" s="1"/>
  <c r="K38" i="6" s="1"/>
  <c r="S33" i="17"/>
  <c r="S38" i="17"/>
  <c r="J11" i="6" s="1"/>
  <c r="K11" i="6" s="1"/>
  <c r="S17" i="17"/>
  <c r="S5" i="17"/>
  <c r="J89" i="6" s="1"/>
  <c r="K89" i="6" s="1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A104" i="23"/>
  <c r="A105" i="23"/>
  <c r="A106" i="23"/>
  <c r="A107" i="23"/>
  <c r="A108" i="23"/>
  <c r="A109" i="23"/>
  <c r="A110" i="23"/>
  <c r="A111" i="23"/>
  <c r="A112" i="23"/>
  <c r="A113" i="23"/>
  <c r="A114" i="23"/>
  <c r="A115" i="23"/>
  <c r="A116" i="23"/>
  <c r="A117" i="23"/>
  <c r="A118" i="23"/>
  <c r="A119" i="23"/>
  <c r="A120" i="23"/>
  <c r="A121" i="23"/>
  <c r="A122" i="23"/>
  <c r="A123" i="23"/>
  <c r="A124" i="23"/>
  <c r="A125" i="23"/>
  <c r="A126" i="23"/>
  <c r="A127" i="23"/>
  <c r="A128" i="23"/>
  <c r="A129" i="23"/>
  <c r="A130" i="23"/>
  <c r="A131" i="23"/>
  <c r="A132" i="23"/>
  <c r="A133" i="23"/>
  <c r="A134" i="23"/>
  <c r="A135" i="23"/>
  <c r="A136" i="23"/>
  <c r="A137" i="23"/>
  <c r="A138" i="23"/>
  <c r="A139" i="23"/>
  <c r="A140" i="23"/>
  <c r="A141" i="23"/>
  <c r="A142" i="23"/>
  <c r="A143" i="23"/>
  <c r="A144" i="23"/>
  <c r="A145" i="23"/>
  <c r="A146" i="23"/>
  <c r="A147" i="23"/>
  <c r="A148" i="23"/>
  <c r="A149" i="23"/>
  <c r="A150" i="23"/>
  <c r="A151" i="23"/>
  <c r="A152" i="23"/>
  <c r="A153" i="23"/>
  <c r="A154" i="23"/>
  <c r="A155" i="23"/>
  <c r="A156" i="23"/>
  <c r="A157" i="23"/>
  <c r="A158" i="23"/>
  <c r="A159" i="23"/>
  <c r="A160" i="23"/>
  <c r="A161" i="23"/>
  <c r="A162" i="23"/>
  <c r="A163" i="23"/>
  <c r="A164" i="23"/>
  <c r="A165" i="23"/>
  <c r="A166" i="23"/>
  <c r="A167" i="23"/>
  <c r="A168" i="23"/>
  <c r="A169" i="23"/>
  <c r="A170" i="23"/>
  <c r="A171" i="23"/>
  <c r="A172" i="23"/>
  <c r="A173" i="23"/>
  <c r="A174" i="23"/>
  <c r="A175" i="23"/>
  <c r="A176" i="23"/>
  <c r="A177" i="23"/>
  <c r="A178" i="23"/>
  <c r="A179" i="23"/>
  <c r="A180" i="23"/>
  <c r="A181" i="23"/>
  <c r="A182" i="23"/>
  <c r="A183" i="23"/>
  <c r="A184" i="23"/>
  <c r="A185" i="23"/>
  <c r="A186" i="23"/>
  <c r="A187" i="23"/>
  <c r="A188" i="23"/>
  <c r="A189" i="23"/>
  <c r="A190" i="23"/>
  <c r="A191" i="23"/>
  <c r="A192" i="23"/>
  <c r="A193" i="23"/>
  <c r="A194" i="23"/>
  <c r="A195" i="23"/>
  <c r="A196" i="23"/>
  <c r="A197" i="23"/>
  <c r="A198" i="23"/>
  <c r="A199" i="23"/>
  <c r="A200" i="23"/>
  <c r="A201" i="23"/>
  <c r="A202" i="23"/>
  <c r="A203" i="23"/>
  <c r="A204" i="23"/>
  <c r="A205" i="23"/>
  <c r="A206" i="23"/>
  <c r="A207" i="23"/>
  <c r="A208" i="23"/>
  <c r="A209" i="23"/>
  <c r="A210" i="23"/>
  <c r="A211" i="23"/>
  <c r="A212" i="23"/>
  <c r="A213" i="23"/>
  <c r="A214" i="23"/>
  <c r="A215" i="23"/>
  <c r="A216" i="23"/>
  <c r="A217" i="23"/>
  <c r="A218" i="23"/>
  <c r="A219" i="23"/>
  <c r="A220" i="23"/>
  <c r="A221" i="23"/>
  <c r="A222" i="23"/>
  <c r="A223" i="23"/>
  <c r="A224" i="23"/>
  <c r="A225" i="23"/>
  <c r="A226" i="23"/>
  <c r="A227" i="23"/>
  <c r="A228" i="23"/>
  <c r="A229" i="23"/>
  <c r="A230" i="23"/>
  <c r="A231" i="23"/>
  <c r="A232" i="23"/>
  <c r="A233" i="23"/>
  <c r="A234" i="23"/>
  <c r="A235" i="23"/>
  <c r="A236" i="23"/>
  <c r="A237" i="23"/>
  <c r="A238" i="23"/>
  <c r="A239" i="23"/>
  <c r="A240" i="23"/>
  <c r="A241" i="23"/>
  <c r="A242" i="23"/>
  <c r="A243" i="23"/>
  <c r="A244" i="23"/>
  <c r="A245" i="23"/>
  <c r="A246" i="23"/>
  <c r="A247" i="23"/>
  <c r="A248" i="23"/>
  <c r="A249" i="23"/>
  <c r="A250" i="23"/>
  <c r="A251" i="23"/>
  <c r="A252" i="23"/>
  <c r="A253" i="23"/>
  <c r="A254" i="23"/>
  <c r="A255" i="23"/>
  <c r="A256" i="23"/>
  <c r="A257" i="23"/>
  <c r="A258" i="23"/>
  <c r="A259" i="23"/>
  <c r="A260" i="23"/>
  <c r="A261" i="23"/>
  <c r="A262" i="23"/>
  <c r="A263" i="23"/>
  <c r="A264" i="23"/>
  <c r="A265" i="23"/>
  <c r="A266" i="23"/>
  <c r="A267" i="23"/>
  <c r="A268" i="23"/>
  <c r="A269" i="23"/>
  <c r="A270" i="23"/>
  <c r="A271" i="23"/>
  <c r="A272" i="23"/>
  <c r="A273" i="23"/>
  <c r="A274" i="23"/>
  <c r="A275" i="23"/>
  <c r="A276" i="23"/>
  <c r="A277" i="23"/>
  <c r="A278" i="23"/>
  <c r="A279" i="23"/>
  <c r="A280" i="23"/>
  <c r="A281" i="23"/>
  <c r="A282" i="23"/>
  <c r="A283" i="23"/>
  <c r="A284" i="23"/>
  <c r="A285" i="23"/>
  <c r="A286" i="23"/>
  <c r="A287" i="23"/>
  <c r="A288" i="23"/>
  <c r="A289" i="23"/>
  <c r="A290" i="23"/>
  <c r="A291" i="23"/>
  <c r="A292" i="23"/>
  <c r="A293" i="23"/>
  <c r="A294" i="23"/>
  <c r="A295" i="23"/>
  <c r="A296" i="23"/>
  <c r="A297" i="23"/>
  <c r="A298" i="23"/>
  <c r="A299" i="23"/>
  <c r="A300" i="23"/>
  <c r="A301" i="23"/>
  <c r="A302" i="23"/>
  <c r="A303" i="23"/>
  <c r="A304" i="23"/>
  <c r="A305" i="23"/>
  <c r="A306" i="23"/>
  <c r="A307" i="23"/>
  <c r="A308" i="23"/>
  <c r="A309" i="23"/>
  <c r="A310" i="23"/>
  <c r="A311" i="23"/>
  <c r="A312" i="23"/>
  <c r="A313" i="23"/>
  <c r="A314" i="23"/>
  <c r="A315" i="23"/>
  <c r="A316" i="23"/>
  <c r="A317" i="23"/>
  <c r="A318" i="23"/>
  <c r="A319" i="23"/>
  <c r="A320" i="23"/>
  <c r="A321" i="23"/>
  <c r="A322" i="23"/>
  <c r="A323" i="23"/>
  <c r="A324" i="23"/>
  <c r="A325" i="23"/>
  <c r="A326" i="23"/>
  <c r="A327" i="23"/>
  <c r="A328" i="23"/>
  <c r="A329" i="23"/>
  <c r="A330" i="23"/>
  <c r="A331" i="23"/>
  <c r="A332" i="23"/>
  <c r="A333" i="23"/>
  <c r="A334" i="23"/>
  <c r="A335" i="23"/>
  <c r="A336" i="23"/>
  <c r="A337" i="23"/>
  <c r="A338" i="23"/>
  <c r="A339" i="23"/>
  <c r="A340" i="23"/>
  <c r="A341" i="23"/>
  <c r="A342" i="23"/>
  <c r="A343" i="23"/>
  <c r="A344" i="23"/>
  <c r="A345" i="23"/>
  <c r="A346" i="23"/>
  <c r="A347" i="23"/>
  <c r="A348" i="23"/>
  <c r="A349" i="23"/>
  <c r="A350" i="23"/>
  <c r="A351" i="23"/>
  <c r="A352" i="23"/>
  <c r="A353" i="23"/>
  <c r="A354" i="23"/>
  <c r="A355" i="23"/>
  <c r="A356" i="23"/>
  <c r="A357" i="23"/>
  <c r="A358" i="23"/>
  <c r="A359" i="23"/>
  <c r="A360" i="23"/>
  <c r="A361" i="23"/>
  <c r="A362" i="23"/>
  <c r="A363" i="23"/>
  <c r="A364" i="23"/>
  <c r="A365" i="23"/>
  <c r="A366" i="23"/>
  <c r="A367" i="23"/>
  <c r="A368" i="23"/>
  <c r="A369" i="23"/>
  <c r="A370" i="23"/>
  <c r="A371" i="23"/>
  <c r="A372" i="23"/>
  <c r="A373" i="23"/>
  <c r="A374" i="23"/>
  <c r="A375" i="23"/>
  <c r="A376" i="23"/>
  <c r="A377" i="23"/>
  <c r="A378" i="23"/>
  <c r="A379" i="23"/>
  <c r="A380" i="23"/>
  <c r="A381" i="23"/>
  <c r="A382" i="23"/>
  <c r="A383" i="23"/>
  <c r="A384" i="23"/>
  <c r="A385" i="23"/>
  <c r="A386" i="23"/>
  <c r="A387" i="23"/>
  <c r="A388" i="23"/>
  <c r="A389" i="23"/>
  <c r="A390" i="23"/>
  <c r="A391" i="23"/>
  <c r="A392" i="23"/>
  <c r="A393" i="23"/>
  <c r="A394" i="23"/>
  <c r="A395" i="23"/>
  <c r="A396" i="23"/>
  <c r="A397" i="23"/>
  <c r="A398" i="23"/>
  <c r="A399" i="23"/>
  <c r="A400" i="23"/>
  <c r="A401" i="23"/>
  <c r="A402" i="23"/>
  <c r="A403" i="23"/>
  <c r="A404" i="23"/>
  <c r="A405" i="23"/>
  <c r="A406" i="23"/>
  <c r="A407" i="23"/>
  <c r="A408" i="23"/>
  <c r="A409" i="23"/>
  <c r="A410" i="23"/>
  <c r="A411" i="23"/>
  <c r="A412" i="23"/>
  <c r="A413" i="23"/>
  <c r="A414" i="23"/>
  <c r="A415" i="23"/>
  <c r="A416" i="23"/>
  <c r="A417" i="23"/>
  <c r="A418" i="23"/>
  <c r="A419" i="23"/>
  <c r="A420" i="23"/>
  <c r="A421" i="23"/>
  <c r="A422" i="23"/>
  <c r="A423" i="23"/>
  <c r="A424" i="23"/>
  <c r="A425" i="23"/>
  <c r="A426" i="23"/>
  <c r="A427" i="23"/>
  <c r="A428" i="23"/>
  <c r="A429" i="23"/>
  <c r="A430" i="23"/>
  <c r="A431" i="23"/>
  <c r="A432" i="23"/>
  <c r="A433" i="23"/>
  <c r="A434" i="23"/>
  <c r="A435" i="23"/>
  <c r="A436" i="23"/>
  <c r="A437" i="23"/>
  <c r="A438" i="23"/>
  <c r="A439" i="23"/>
  <c r="A440" i="23"/>
  <c r="A441" i="23"/>
  <c r="A442" i="23"/>
  <c r="A443" i="23"/>
  <c r="A444" i="23"/>
  <c r="A445" i="23"/>
  <c r="A446" i="23"/>
  <c r="A447" i="23"/>
  <c r="A448" i="23"/>
  <c r="A449" i="23"/>
  <c r="A450" i="23"/>
  <c r="A451" i="23"/>
  <c r="A452" i="23"/>
  <c r="A453" i="23"/>
  <c r="A454" i="23"/>
  <c r="A455" i="23"/>
  <c r="A456" i="23"/>
  <c r="A457" i="23"/>
  <c r="A458" i="23"/>
  <c r="A459" i="23"/>
  <c r="A460" i="23"/>
  <c r="A461" i="23"/>
  <c r="A462" i="23"/>
  <c r="A463" i="23"/>
  <c r="A464" i="23"/>
  <c r="A465" i="23"/>
  <c r="A466" i="23"/>
  <c r="A467" i="23"/>
  <c r="A468" i="23"/>
  <c r="A469" i="23"/>
  <c r="A470" i="23"/>
  <c r="A471" i="23"/>
  <c r="A472" i="23"/>
  <c r="A473" i="23"/>
  <c r="A474" i="23"/>
  <c r="A475" i="23"/>
  <c r="A476" i="23"/>
  <c r="A477" i="23"/>
  <c r="A478" i="23"/>
  <c r="A479" i="23"/>
  <c r="A480" i="23"/>
  <c r="A481" i="23"/>
  <c r="A482" i="23"/>
  <c r="A483" i="23"/>
  <c r="A484" i="23"/>
  <c r="A485" i="23"/>
  <c r="A486" i="23"/>
  <c r="A487" i="23"/>
  <c r="A488" i="23"/>
  <c r="A489" i="23"/>
  <c r="A490" i="23"/>
  <c r="A491" i="23"/>
  <c r="A492" i="23"/>
  <c r="A493" i="23"/>
  <c r="A494" i="23"/>
  <c r="A495" i="23"/>
  <c r="A496" i="23"/>
  <c r="A497" i="23"/>
  <c r="A498" i="23"/>
  <c r="A499" i="23"/>
  <c r="A500" i="23"/>
  <c r="A501" i="23"/>
  <c r="A502" i="23"/>
  <c r="A503" i="23"/>
  <c r="A504" i="23"/>
  <c r="A505" i="23"/>
  <c r="A506" i="23"/>
  <c r="A507" i="23"/>
  <c r="A508" i="23"/>
  <c r="A509" i="23"/>
  <c r="A510" i="23"/>
  <c r="A511" i="23"/>
  <c r="A512" i="23"/>
  <c r="A513" i="23"/>
  <c r="A514" i="23"/>
  <c r="A515" i="23"/>
  <c r="A516" i="23"/>
  <c r="A517" i="23"/>
  <c r="A518" i="23"/>
  <c r="A519" i="23"/>
  <c r="A520" i="23"/>
  <c r="A521" i="23"/>
  <c r="A522" i="23"/>
  <c r="A523" i="23"/>
  <c r="A524" i="23"/>
  <c r="A525" i="23"/>
  <c r="A526" i="23"/>
  <c r="A527" i="23"/>
  <c r="A528" i="23"/>
  <c r="A529" i="23"/>
  <c r="A530" i="23"/>
  <c r="A531" i="23"/>
  <c r="A532" i="23"/>
  <c r="A533" i="23"/>
  <c r="A534" i="23"/>
  <c r="A535" i="23"/>
  <c r="A536" i="23"/>
  <c r="A537" i="23"/>
  <c r="A538" i="23"/>
  <c r="A539" i="23"/>
  <c r="A540" i="23"/>
  <c r="A541" i="23"/>
  <c r="A542" i="23"/>
  <c r="A543" i="23"/>
  <c r="A544" i="23"/>
  <c r="A545" i="23"/>
  <c r="A546" i="23"/>
  <c r="A547" i="23"/>
  <c r="A548" i="23"/>
  <c r="A549" i="23"/>
  <c r="A550" i="23"/>
  <c r="A551" i="23"/>
  <c r="A552" i="23"/>
  <c r="A553" i="23"/>
  <c r="A554" i="23"/>
  <c r="A555" i="23"/>
  <c r="A556" i="23"/>
  <c r="A557" i="23"/>
  <c r="A558" i="23"/>
  <c r="A559" i="23"/>
  <c r="A560" i="23"/>
  <c r="A561" i="23"/>
  <c r="A562" i="23"/>
  <c r="A563" i="23"/>
  <c r="A564" i="23"/>
  <c r="A565" i="23"/>
  <c r="A566" i="23"/>
  <c r="A567" i="23"/>
  <c r="A568" i="23"/>
  <c r="A569" i="23"/>
  <c r="A570" i="23"/>
  <c r="A571" i="23"/>
  <c r="A572" i="23"/>
  <c r="A573" i="23"/>
  <c r="A574" i="23"/>
  <c r="A575" i="23"/>
  <c r="A576" i="23"/>
  <c r="J90" i="6" l="1"/>
  <c r="K90" i="6" s="1"/>
  <c r="J72" i="6"/>
  <c r="K72" i="6" s="1"/>
  <c r="J7" i="6"/>
  <c r="K7" i="6" s="1"/>
  <c r="J132" i="6"/>
  <c r="K132" i="6" s="1"/>
  <c r="J78" i="6"/>
  <c r="K78" i="6" s="1"/>
  <c r="J53" i="6"/>
  <c r="K53" i="6" s="1"/>
  <c r="J6" i="6"/>
  <c r="K6" i="6" s="1"/>
  <c r="J106" i="6"/>
  <c r="K106" i="6" s="1"/>
  <c r="J122" i="6"/>
  <c r="K122" i="6" s="1"/>
  <c r="J22" i="6"/>
  <c r="K22" i="6" s="1"/>
  <c r="J58" i="6"/>
  <c r="K58" i="6" s="1"/>
  <c r="J71" i="6"/>
  <c r="K71" i="6" s="1"/>
  <c r="J23" i="6"/>
  <c r="K23" i="6" s="1"/>
  <c r="J39" i="6"/>
  <c r="K39" i="6" s="1"/>
  <c r="J42" i="6"/>
  <c r="K42" i="6" s="1"/>
  <c r="J27" i="6"/>
  <c r="K27" i="6" s="1"/>
  <c r="J54" i="6"/>
  <c r="K54" i="6" s="1"/>
  <c r="J62" i="6"/>
  <c r="K62" i="6" s="1"/>
  <c r="J123" i="6"/>
  <c r="K123" i="6" s="1"/>
  <c r="J12" i="6"/>
  <c r="K12" i="6" s="1"/>
  <c r="J24" i="6"/>
  <c r="K24" i="6" s="1"/>
  <c r="J94" i="6"/>
  <c r="K94" i="6" s="1"/>
  <c r="J43" i="6"/>
  <c r="K43" i="6" s="1"/>
  <c r="J28" i="6"/>
  <c r="K28" i="6" s="1"/>
  <c r="J118" i="6"/>
  <c r="K118" i="6" s="1"/>
  <c r="J57" i="6"/>
  <c r="K57" i="6" s="1"/>
  <c r="J40" i="6"/>
  <c r="K40" i="6" s="1"/>
  <c r="J135" i="6"/>
  <c r="K135" i="6" s="1"/>
  <c r="J77" i="6"/>
  <c r="K77" i="6" s="1"/>
  <c r="J107" i="6"/>
  <c r="K107" i="6" s="1"/>
  <c r="J99" i="6"/>
  <c r="K99" i="6" s="1"/>
  <c r="S29" i="17"/>
  <c r="S37" i="17"/>
  <c r="S14" i="17"/>
  <c r="S42" i="17"/>
  <c r="S12" i="17"/>
  <c r="S34" i="17"/>
  <c r="S46" i="17"/>
  <c r="S11" i="17"/>
  <c r="J36" i="6" s="1"/>
  <c r="K36" i="6" s="1"/>
  <c r="S20" i="17"/>
  <c r="S25" i="17"/>
  <c r="S43" i="17"/>
  <c r="S49" i="17"/>
  <c r="S35" i="17"/>
  <c r="S31" i="17"/>
  <c r="S23" i="17"/>
  <c r="S44" i="17"/>
  <c r="J15" i="6" s="1"/>
  <c r="K15" i="6" s="1"/>
  <c r="S9" i="17"/>
  <c r="S15" i="17"/>
  <c r="S13" i="17"/>
  <c r="S30" i="17"/>
  <c r="S41" i="17"/>
  <c r="S47" i="17"/>
  <c r="S22" i="17"/>
  <c r="S21" i="17"/>
  <c r="S26" i="17"/>
  <c r="S32" i="17"/>
  <c r="J50" i="6" s="1"/>
  <c r="K50" i="6" s="1"/>
  <c r="S27" i="17"/>
  <c r="S45" i="17"/>
  <c r="S19" i="17"/>
  <c r="S24" i="17"/>
  <c r="S48" i="17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J59" i="6" l="1"/>
  <c r="K59" i="6" s="1"/>
  <c r="J86" i="6"/>
  <c r="K86" i="6" s="1"/>
  <c r="J68" i="6"/>
  <c r="K68" i="6" s="1"/>
  <c r="J112" i="6"/>
  <c r="K112" i="6" s="1"/>
  <c r="J31" i="6"/>
  <c r="K31" i="6" s="1"/>
  <c r="J46" i="6"/>
  <c r="K46" i="6" s="1"/>
  <c r="J103" i="6"/>
  <c r="K103" i="6" s="1"/>
  <c r="J129" i="6"/>
  <c r="K129" i="6" s="1"/>
  <c r="J17" i="6"/>
  <c r="K17" i="6" s="1"/>
  <c r="J63" i="6"/>
  <c r="K63" i="6" s="1"/>
  <c r="J13" i="6"/>
  <c r="K13" i="6" s="1"/>
  <c r="J18" i="6"/>
  <c r="K18" i="6" s="1"/>
  <c r="J114" i="6"/>
  <c r="K114" i="6" s="1"/>
  <c r="J131" i="6"/>
  <c r="K131" i="6" s="1"/>
  <c r="J32" i="6"/>
  <c r="K32" i="6" s="1"/>
  <c r="J104" i="6"/>
  <c r="K104" i="6" s="1"/>
  <c r="J87" i="6"/>
  <c r="K87" i="6" s="1"/>
  <c r="J47" i="6"/>
  <c r="K47" i="6" s="1"/>
  <c r="J69" i="6"/>
  <c r="K69" i="6" s="1"/>
  <c r="J55" i="6"/>
  <c r="K55" i="6" s="1"/>
  <c r="J93" i="6"/>
  <c r="K93" i="6" s="1"/>
  <c r="J56" i="6"/>
  <c r="K56" i="6" s="1"/>
  <c r="J75" i="6"/>
  <c r="K75" i="6" s="1"/>
  <c r="J92" i="6"/>
  <c r="K92" i="6" s="1"/>
  <c r="J76" i="6"/>
  <c r="K76" i="6" s="1"/>
  <c r="J10" i="6"/>
  <c r="K10" i="6" s="1"/>
  <c r="J25" i="6"/>
  <c r="K25" i="6" s="1"/>
  <c r="J96" i="6"/>
  <c r="K96" i="6" s="1"/>
  <c r="J41" i="6"/>
  <c r="K41" i="6" s="1"/>
  <c r="J79" i="6"/>
  <c r="K79" i="6" s="1"/>
  <c r="J126" i="6"/>
  <c r="K126" i="6" s="1"/>
  <c r="J130" i="6"/>
  <c r="K130" i="6" s="1"/>
  <c r="J30" i="6"/>
  <c r="K30" i="6" s="1"/>
  <c r="J45" i="6"/>
  <c r="K45" i="6" s="1"/>
  <c r="J16" i="6"/>
  <c r="K16" i="6" s="1"/>
  <c r="J113" i="6"/>
  <c r="K113" i="6" s="1"/>
  <c r="J9" i="6"/>
  <c r="K9" i="6" s="1"/>
  <c r="J8" i="6"/>
  <c r="K8" i="6" s="1"/>
  <c r="J116" i="6"/>
  <c r="K116" i="6" s="1"/>
  <c r="J133" i="6"/>
  <c r="K133" i="6" s="1"/>
  <c r="J97" i="6"/>
  <c r="K97" i="6" s="1"/>
  <c r="J33" i="6"/>
  <c r="K33" i="6" s="1"/>
  <c r="J48" i="6"/>
  <c r="K48" i="6" s="1"/>
  <c r="J19" i="6"/>
  <c r="K19" i="6" s="1"/>
  <c r="J83" i="6"/>
  <c r="K83" i="6" s="1"/>
  <c r="J128" i="6"/>
  <c r="K128" i="6" s="1"/>
  <c r="J65" i="6"/>
  <c r="K65" i="6" s="1"/>
  <c r="J100" i="6"/>
  <c r="K100" i="6" s="1"/>
  <c r="J67" i="6"/>
  <c r="K67" i="6" s="1"/>
  <c r="J102" i="6"/>
  <c r="K102" i="6" s="1"/>
  <c r="J85" i="6"/>
  <c r="K85" i="6" s="1"/>
  <c r="J34" i="6"/>
  <c r="K34" i="6" s="1"/>
  <c r="J49" i="6"/>
  <c r="K49" i="6" s="1"/>
  <c r="J35" i="6"/>
  <c r="K35" i="6" s="1"/>
  <c r="J29" i="6"/>
  <c r="K29" i="6" s="1"/>
  <c r="J44" i="6"/>
  <c r="K44" i="6" s="1"/>
  <c r="J101" i="6"/>
  <c r="K101" i="6" s="1"/>
  <c r="J111" i="6"/>
  <c r="K111" i="6" s="1"/>
  <c r="J66" i="6"/>
  <c r="K66" i="6" s="1"/>
  <c r="J84" i="6"/>
  <c r="K84" i="6" s="1"/>
  <c r="J127" i="6"/>
  <c r="K127" i="6" s="1"/>
  <c r="J60" i="6"/>
  <c r="K60" i="6" s="1"/>
  <c r="J74" i="6"/>
  <c r="K74" i="6" s="1"/>
  <c r="J51" i="6"/>
  <c r="K51" i="6" s="1"/>
  <c r="J26" i="6"/>
  <c r="K26" i="6" s="1"/>
  <c r="J20" i="6"/>
  <c r="K20" i="6" s="1"/>
  <c r="J14" i="6"/>
  <c r="K14" i="6" s="1"/>
  <c r="J64" i="6"/>
  <c r="K64" i="6" s="1"/>
  <c r="J80" i="6"/>
  <c r="K80" i="6" s="1"/>
  <c r="L88" i="6" l="1"/>
  <c r="L52" i="6"/>
  <c r="L70" i="6"/>
  <c r="L121" i="6"/>
  <c r="L21" i="6"/>
  <c r="L37" i="6"/>
  <c r="L105" i="6"/>
  <c r="L5" i="6"/>
  <c r="W50" i="17"/>
  <c r="N110" i="6" s="1"/>
  <c r="O110" i="6" s="1"/>
  <c r="P110" i="6" s="1"/>
  <c r="R13" i="19"/>
  <c r="R10" i="19"/>
  <c r="R9" i="19"/>
  <c r="R6" i="19"/>
  <c r="R11" i="19"/>
  <c r="R8" i="19"/>
  <c r="R12" i="19"/>
  <c r="R7" i="19"/>
  <c r="W39" i="17"/>
  <c r="W33" i="17"/>
  <c r="W42" i="17"/>
  <c r="W40" i="17"/>
  <c r="W13" i="17"/>
  <c r="W17" i="17"/>
  <c r="W6" i="17"/>
  <c r="W38" i="17"/>
  <c r="W5" i="17"/>
  <c r="W20" i="17"/>
  <c r="W22" i="17"/>
  <c r="W29" i="17"/>
  <c r="W45" i="17"/>
  <c r="W49" i="17"/>
  <c r="W35" i="17"/>
  <c r="W25" i="17"/>
  <c r="W31" i="17"/>
  <c r="W15" i="17"/>
  <c r="W34" i="17"/>
  <c r="W12" i="17"/>
  <c r="W32" i="17"/>
  <c r="W28" i="17"/>
  <c r="W9" i="17"/>
  <c r="W11" i="17"/>
  <c r="N36" i="6" s="1"/>
  <c r="O36" i="6" s="1"/>
  <c r="P36" i="6" s="1"/>
  <c r="W14" i="17"/>
  <c r="W19" i="17"/>
  <c r="W37" i="17"/>
  <c r="W27" i="17"/>
  <c r="W44" i="17"/>
  <c r="N15" i="6" s="1"/>
  <c r="O15" i="6" s="1"/>
  <c r="P15" i="6" s="1"/>
  <c r="W16" i="17"/>
  <c r="W21" i="17"/>
  <c r="W7" i="17"/>
  <c r="W48" i="17"/>
  <c r="W24" i="17"/>
  <c r="W41" i="17"/>
  <c r="W43" i="17"/>
  <c r="W47" i="17"/>
  <c r="W10" i="17"/>
  <c r="N91" i="6" s="1"/>
  <c r="O91" i="6" s="1"/>
  <c r="P91" i="6" s="1"/>
  <c r="W30" i="17"/>
  <c r="W18" i="17"/>
  <c r="W36" i="17"/>
  <c r="W8" i="17"/>
  <c r="N73" i="6" s="1"/>
  <c r="O73" i="6" s="1"/>
  <c r="P73" i="6" s="1"/>
  <c r="N23" i="6" l="1"/>
  <c r="O23" i="6" s="1"/>
  <c r="P23" i="6" s="1"/>
  <c r="N54" i="6"/>
  <c r="O54" i="6" s="1"/>
  <c r="P54" i="6" s="1"/>
  <c r="N90" i="6"/>
  <c r="O90" i="6" s="1"/>
  <c r="P90" i="6" s="1"/>
  <c r="N7" i="6"/>
  <c r="O7" i="6" s="1"/>
  <c r="P7" i="6" s="1"/>
  <c r="N39" i="6"/>
  <c r="O39" i="6" s="1"/>
  <c r="P39" i="6" s="1"/>
  <c r="N72" i="6"/>
  <c r="O72" i="6" s="1"/>
  <c r="P72" i="6" s="1"/>
  <c r="N132" i="6"/>
  <c r="O132" i="6" s="1"/>
  <c r="P132" i="6" s="1"/>
  <c r="N115" i="6"/>
  <c r="O115" i="6" s="1"/>
  <c r="P115" i="6" s="1"/>
  <c r="N55" i="6"/>
  <c r="O55" i="6" s="1"/>
  <c r="P55" i="6" s="1"/>
  <c r="N56" i="6"/>
  <c r="O56" i="6" s="1"/>
  <c r="P56" i="6" s="1"/>
  <c r="N92" i="6"/>
  <c r="O92" i="6" s="1"/>
  <c r="P92" i="6" s="1"/>
  <c r="N75" i="6"/>
  <c r="O75" i="6" s="1"/>
  <c r="P75" i="6" s="1"/>
  <c r="N76" i="6"/>
  <c r="O76" i="6" s="1"/>
  <c r="P76" i="6" s="1"/>
  <c r="N93" i="6"/>
  <c r="O93" i="6" s="1"/>
  <c r="P93" i="6" s="1"/>
  <c r="N29" i="6"/>
  <c r="O29" i="6" s="1"/>
  <c r="P29" i="6" s="1"/>
  <c r="N66" i="6"/>
  <c r="O66" i="6" s="1"/>
  <c r="P66" i="6" s="1"/>
  <c r="N44" i="6"/>
  <c r="O44" i="6" s="1"/>
  <c r="P44" i="6" s="1"/>
  <c r="N84" i="6"/>
  <c r="O84" i="6" s="1"/>
  <c r="P84" i="6" s="1"/>
  <c r="N127" i="6"/>
  <c r="O127" i="6" s="1"/>
  <c r="P127" i="6" s="1"/>
  <c r="N101" i="6"/>
  <c r="O101" i="6" s="1"/>
  <c r="P101" i="6" s="1"/>
  <c r="N111" i="6"/>
  <c r="O111" i="6" s="1"/>
  <c r="P111" i="6" s="1"/>
  <c r="N27" i="6"/>
  <c r="O27" i="6" s="1"/>
  <c r="P27" i="6" s="1"/>
  <c r="N42" i="6"/>
  <c r="O42" i="6" s="1"/>
  <c r="P42" i="6" s="1"/>
  <c r="N11" i="6"/>
  <c r="O11" i="6" s="1"/>
  <c r="P11" i="6" s="1"/>
  <c r="N30" i="6"/>
  <c r="O30" i="6" s="1"/>
  <c r="P30" i="6" s="1"/>
  <c r="N16" i="6"/>
  <c r="O16" i="6" s="1"/>
  <c r="P16" i="6" s="1"/>
  <c r="N45" i="6"/>
  <c r="O45" i="6" s="1"/>
  <c r="P45" i="6" s="1"/>
  <c r="N113" i="6"/>
  <c r="O113" i="6" s="1"/>
  <c r="P113" i="6" s="1"/>
  <c r="N130" i="6"/>
  <c r="O130" i="6" s="1"/>
  <c r="P130" i="6" s="1"/>
  <c r="N63" i="6"/>
  <c r="O63" i="6" s="1"/>
  <c r="P63" i="6" s="1"/>
  <c r="N13" i="6"/>
  <c r="O13" i="6" s="1"/>
  <c r="P13" i="6" s="1"/>
  <c r="N25" i="6"/>
  <c r="O25" i="6" s="1"/>
  <c r="P25" i="6" s="1"/>
  <c r="N96" i="6"/>
  <c r="O96" i="6" s="1"/>
  <c r="P96" i="6" s="1"/>
  <c r="N79" i="6"/>
  <c r="O79" i="6" s="1"/>
  <c r="P79" i="6" s="1"/>
  <c r="N126" i="6"/>
  <c r="O126" i="6" s="1"/>
  <c r="P126" i="6" s="1"/>
  <c r="N10" i="6"/>
  <c r="O10" i="6" s="1"/>
  <c r="P10" i="6" s="1"/>
  <c r="N41" i="6"/>
  <c r="O41" i="6" s="1"/>
  <c r="P41" i="6" s="1"/>
  <c r="N133" i="6"/>
  <c r="O133" i="6" s="1"/>
  <c r="P133" i="6" s="1"/>
  <c r="N116" i="6"/>
  <c r="O116" i="6" s="1"/>
  <c r="P116" i="6" s="1"/>
  <c r="N26" i="6"/>
  <c r="O26" i="6" s="1"/>
  <c r="P26" i="6" s="1"/>
  <c r="N20" i="6"/>
  <c r="O20" i="6" s="1"/>
  <c r="P20" i="6" s="1"/>
  <c r="N80" i="6"/>
  <c r="O80" i="6" s="1"/>
  <c r="P80" i="6" s="1"/>
  <c r="N53" i="6"/>
  <c r="O53" i="6" s="1"/>
  <c r="N71" i="6"/>
  <c r="O71" i="6" s="1"/>
  <c r="N89" i="6"/>
  <c r="O89" i="6" s="1"/>
  <c r="N8" i="6"/>
  <c r="O8" i="6" s="1"/>
  <c r="P8" i="6" s="1"/>
  <c r="N9" i="6"/>
  <c r="O9" i="6" s="1"/>
  <c r="P9" i="6" s="1"/>
  <c r="N59" i="6"/>
  <c r="O59" i="6" s="1"/>
  <c r="P59" i="6" s="1"/>
  <c r="N32" i="6"/>
  <c r="O32" i="6" s="1"/>
  <c r="P32" i="6" s="1"/>
  <c r="N69" i="6"/>
  <c r="O69" i="6" s="1"/>
  <c r="P69" i="6" s="1"/>
  <c r="N114" i="6"/>
  <c r="O114" i="6" s="1"/>
  <c r="P114" i="6" s="1"/>
  <c r="N47" i="6"/>
  <c r="O47" i="6" s="1"/>
  <c r="P47" i="6" s="1"/>
  <c r="N87" i="6"/>
  <c r="O87" i="6" s="1"/>
  <c r="P87" i="6" s="1"/>
  <c r="N131" i="6"/>
  <c r="O131" i="6" s="1"/>
  <c r="P131" i="6" s="1"/>
  <c r="N18" i="6"/>
  <c r="O18" i="6" s="1"/>
  <c r="P18" i="6" s="1"/>
  <c r="N104" i="6"/>
  <c r="O104" i="6" s="1"/>
  <c r="P104" i="6" s="1"/>
  <c r="N67" i="6"/>
  <c r="O67" i="6" s="1"/>
  <c r="P67" i="6" s="1"/>
  <c r="N102" i="6"/>
  <c r="O102" i="6" s="1"/>
  <c r="P102" i="6" s="1"/>
  <c r="N85" i="6"/>
  <c r="O85" i="6" s="1"/>
  <c r="P85" i="6" s="1"/>
  <c r="N28" i="6"/>
  <c r="O28" i="6" s="1"/>
  <c r="P28" i="6" s="1"/>
  <c r="N62" i="6"/>
  <c r="O62" i="6" s="1"/>
  <c r="P62" i="6" s="1"/>
  <c r="N12" i="6"/>
  <c r="O12" i="6" s="1"/>
  <c r="P12" i="6" s="1"/>
  <c r="N43" i="6"/>
  <c r="O43" i="6" s="1"/>
  <c r="P43" i="6" s="1"/>
  <c r="N82" i="6"/>
  <c r="O82" i="6" s="1"/>
  <c r="P82" i="6" s="1"/>
  <c r="N99" i="6"/>
  <c r="O99" i="6" s="1"/>
  <c r="P99" i="6" s="1"/>
  <c r="N118" i="6"/>
  <c r="O118" i="6" s="1"/>
  <c r="P118" i="6" s="1"/>
  <c r="N135" i="6"/>
  <c r="O135" i="6" s="1"/>
  <c r="P135" i="6" s="1"/>
  <c r="N34" i="6"/>
  <c r="O34" i="6" s="1"/>
  <c r="P34" i="6" s="1"/>
  <c r="N35" i="6"/>
  <c r="O35" i="6" s="1"/>
  <c r="P35" i="6" s="1"/>
  <c r="N49" i="6"/>
  <c r="O49" i="6" s="1"/>
  <c r="P49" i="6" s="1"/>
  <c r="N58" i="6"/>
  <c r="O58" i="6" s="1"/>
  <c r="P58" i="6" s="1"/>
  <c r="N78" i="6"/>
  <c r="O78" i="6" s="1"/>
  <c r="P78" i="6" s="1"/>
  <c r="N106" i="6"/>
  <c r="O106" i="6" s="1"/>
  <c r="N122" i="6"/>
  <c r="O122" i="6" s="1"/>
  <c r="N95" i="6"/>
  <c r="O95" i="6" s="1"/>
  <c r="P95" i="6" s="1"/>
  <c r="N24" i="6"/>
  <c r="O24" i="6" s="1"/>
  <c r="P24" i="6" s="1"/>
  <c r="N57" i="6"/>
  <c r="O57" i="6" s="1"/>
  <c r="P57" i="6" s="1"/>
  <c r="N94" i="6"/>
  <c r="O94" i="6" s="1"/>
  <c r="P94" i="6" s="1"/>
  <c r="N40" i="6"/>
  <c r="O40" i="6" s="1"/>
  <c r="P40" i="6" s="1"/>
  <c r="N77" i="6"/>
  <c r="O77" i="6" s="1"/>
  <c r="P77" i="6" s="1"/>
  <c r="N107" i="6"/>
  <c r="O107" i="6" s="1"/>
  <c r="P107" i="6" s="1"/>
  <c r="N123" i="6"/>
  <c r="O123" i="6" s="1"/>
  <c r="P123" i="6" s="1"/>
  <c r="N50" i="6"/>
  <c r="O50" i="6" s="1"/>
  <c r="P50" i="6" s="1"/>
  <c r="N33" i="6"/>
  <c r="O33" i="6" s="1"/>
  <c r="P33" i="6" s="1"/>
  <c r="N65" i="6"/>
  <c r="O65" i="6" s="1"/>
  <c r="P65" i="6" s="1"/>
  <c r="N100" i="6"/>
  <c r="O100" i="6" s="1"/>
  <c r="P100" i="6" s="1"/>
  <c r="N83" i="6"/>
  <c r="O83" i="6" s="1"/>
  <c r="P83" i="6" s="1"/>
  <c r="N128" i="6"/>
  <c r="O128" i="6" s="1"/>
  <c r="P128" i="6" s="1"/>
  <c r="N19" i="6"/>
  <c r="O19" i="6" s="1"/>
  <c r="P19" i="6" s="1"/>
  <c r="N48" i="6"/>
  <c r="O48" i="6" s="1"/>
  <c r="P48" i="6" s="1"/>
  <c r="N31" i="6"/>
  <c r="O31" i="6" s="1"/>
  <c r="P31" i="6" s="1"/>
  <c r="N68" i="6"/>
  <c r="O68" i="6" s="1"/>
  <c r="P68" i="6" s="1"/>
  <c r="N103" i="6"/>
  <c r="O103" i="6" s="1"/>
  <c r="P103" i="6" s="1"/>
  <c r="N112" i="6"/>
  <c r="O112" i="6" s="1"/>
  <c r="P112" i="6" s="1"/>
  <c r="N129" i="6"/>
  <c r="O129" i="6" s="1"/>
  <c r="P129" i="6" s="1"/>
  <c r="N17" i="6"/>
  <c r="O17" i="6" s="1"/>
  <c r="P17" i="6" s="1"/>
  <c r="N46" i="6"/>
  <c r="O46" i="6" s="1"/>
  <c r="P46" i="6" s="1"/>
  <c r="N86" i="6"/>
  <c r="O86" i="6" s="1"/>
  <c r="P86" i="6" s="1"/>
  <c r="N51" i="6"/>
  <c r="O51" i="6" s="1"/>
  <c r="P51" i="6" s="1"/>
  <c r="N74" i="6"/>
  <c r="O74" i="6" s="1"/>
  <c r="P74" i="6" s="1"/>
  <c r="N22" i="6"/>
  <c r="O22" i="6" s="1"/>
  <c r="N38" i="6"/>
  <c r="O38" i="6" s="1"/>
  <c r="N6" i="6"/>
  <c r="O6" i="6" s="1"/>
  <c r="N64" i="6"/>
  <c r="O64" i="6" s="1"/>
  <c r="P64" i="6" s="1"/>
  <c r="N14" i="6"/>
  <c r="O14" i="6" s="1"/>
  <c r="P14" i="6" s="1"/>
  <c r="N61" i="6"/>
  <c r="O61" i="6" s="1"/>
  <c r="P61" i="6" s="1"/>
  <c r="N98" i="6"/>
  <c r="O98" i="6" s="1"/>
  <c r="P98" i="6" s="1"/>
  <c r="N81" i="6"/>
  <c r="O81" i="6" s="1"/>
  <c r="P81" i="6" s="1"/>
  <c r="R4" i="19"/>
  <c r="G12" i="24"/>
  <c r="G11" i="24"/>
  <c r="G10" i="24"/>
  <c r="G9" i="24"/>
  <c r="G8" i="24"/>
  <c r="G7" i="24"/>
  <c r="G6" i="24"/>
  <c r="G5" i="24"/>
  <c r="Q37" i="6" l="1"/>
  <c r="R37" i="6" s="1"/>
  <c r="P38" i="6"/>
  <c r="P89" i="6"/>
  <c r="Q21" i="6"/>
  <c r="R21" i="6" s="1"/>
  <c r="P22" i="6"/>
  <c r="Q121" i="6"/>
  <c r="R121" i="6" s="1"/>
  <c r="P122" i="6"/>
  <c r="Q70" i="6"/>
  <c r="R70" i="6" s="1"/>
  <c r="P71" i="6"/>
  <c r="Q5" i="6"/>
  <c r="R5" i="6" s="1"/>
  <c r="P6" i="6"/>
  <c r="Q105" i="6"/>
  <c r="R105" i="6" s="1"/>
  <c r="P106" i="6"/>
  <c r="P53" i="6"/>
  <c r="K12" i="19"/>
  <c r="K9" i="19"/>
  <c r="K13" i="19"/>
  <c r="K7" i="19"/>
  <c r="K10" i="19"/>
  <c r="K6" i="19"/>
  <c r="K8" i="19"/>
  <c r="K11" i="19"/>
  <c r="U13" i="19"/>
  <c r="U8" i="19"/>
  <c r="U6" i="19"/>
  <c r="U10" i="19"/>
  <c r="U12" i="19"/>
  <c r="U7" i="19"/>
  <c r="D2" i="24"/>
  <c r="I3" i="24" s="1"/>
  <c r="D1" i="24"/>
  <c r="H3" i="24"/>
  <c r="S3" i="17" l="1"/>
  <c r="M4" i="19" l="1"/>
  <c r="J3" i="6"/>
  <c r="U4" i="19" l="1"/>
  <c r="D1" i="18"/>
  <c r="D2" i="17" l="1"/>
  <c r="W3" i="17" s="1"/>
  <c r="D1" i="17"/>
  <c r="F2" i="6"/>
  <c r="N3" i="6" s="1"/>
  <c r="F1" i="6"/>
  <c r="W23" i="17" l="1"/>
  <c r="N97" i="6"/>
  <c r="O97" i="6" s="1"/>
  <c r="Q88" i="6" l="1"/>
  <c r="R88" i="6" s="1"/>
  <c r="P97" i="6"/>
  <c r="U11" i="19"/>
  <c r="W26" i="17" l="1"/>
  <c r="N60" i="6" s="1"/>
  <c r="O60" i="6" s="1"/>
  <c r="U9" i="19" l="1"/>
  <c r="P60" i="6"/>
  <c r="Q52" i="6"/>
  <c r="R52" i="6" s="1"/>
  <c r="I11" i="24"/>
  <c r="V12" i="19" s="1"/>
  <c r="W12" i="19" s="1"/>
  <c r="I6" i="24"/>
  <c r="V7" i="19" s="1"/>
  <c r="W7" i="19" s="1"/>
  <c r="I12" i="24"/>
  <c r="V13" i="19"/>
  <c r="W13" i="19" s="1"/>
  <c r="S6" i="19"/>
  <c r="T6" i="19" s="1"/>
  <c r="Y6" i="19" s="1"/>
  <c r="J6" i="19" s="1"/>
  <c r="L6" i="19" s="1"/>
  <c r="M6" i="19" s="1"/>
  <c r="I8" i="24"/>
  <c r="V9" i="19" s="1"/>
  <c r="S11" i="19"/>
  <c r="T11" i="19" s="1"/>
  <c r="Y11" i="19" s="1"/>
  <c r="J11" i="19" s="1"/>
  <c r="L11" i="19" s="1"/>
  <c r="M11" i="19" s="1"/>
  <c r="I10" i="24"/>
  <c r="V11" i="19" s="1"/>
  <c r="W11" i="19" s="1"/>
  <c r="I9" i="24"/>
  <c r="V10" i="19" s="1"/>
  <c r="W10" i="19" s="1"/>
  <c r="S8" i="19"/>
  <c r="T8" i="19" s="1"/>
  <c r="Y8" i="19" s="1"/>
  <c r="J8" i="19" s="1"/>
  <c r="L8" i="19" s="1"/>
  <c r="M8" i="19" s="1"/>
  <c r="S7" i="19"/>
  <c r="T7" i="19" s="1"/>
  <c r="Y7" i="19" s="1"/>
  <c r="J7" i="19" s="1"/>
  <c r="L7" i="19" s="1"/>
  <c r="M7" i="19" s="1"/>
  <c r="S9" i="19"/>
  <c r="T9" i="19" s="1"/>
  <c r="Y9" i="19" s="1"/>
  <c r="S12" i="19"/>
  <c r="T12" i="19" s="1"/>
  <c r="Y12" i="19" s="1"/>
  <c r="J12" i="19" s="1"/>
  <c r="L12" i="19" s="1"/>
  <c r="M12" i="19" s="1"/>
  <c r="S10" i="19"/>
  <c r="T10" i="19" s="1"/>
  <c r="Y10" i="19" s="1"/>
  <c r="J10" i="19" s="1"/>
  <c r="L10" i="19" s="1"/>
  <c r="M10" i="19" s="1"/>
  <c r="I7" i="24"/>
  <c r="V8" i="19" s="1"/>
  <c r="W8" i="19" s="1"/>
  <c r="S13" i="19"/>
  <c r="T13" i="19" s="1"/>
  <c r="Y13" i="19" s="1"/>
  <c r="J13" i="19" s="1"/>
  <c r="L13" i="19" s="1"/>
  <c r="M13" i="19" s="1"/>
  <c r="I5" i="24"/>
  <c r="V6" i="19" s="1"/>
  <c r="W6" i="19" s="1"/>
  <c r="J9" i="19" l="1"/>
  <c r="L9" i="19" s="1"/>
  <c r="M9" i="19" s="1"/>
  <c r="N9" i="19" s="1"/>
  <c r="W9" i="19"/>
  <c r="X9" i="19" s="1"/>
  <c r="N8" i="19"/>
  <c r="M7" i="18"/>
  <c r="O7" i="18" s="1"/>
  <c r="X12" i="19"/>
  <c r="Z12" i="19"/>
  <c r="N11" i="19"/>
  <c r="M10" i="18"/>
  <c r="O10" i="18" s="1"/>
  <c r="Z13" i="19"/>
  <c r="X13" i="19"/>
  <c r="Z6" i="19"/>
  <c r="X6" i="19"/>
  <c r="N6" i="19"/>
  <c r="M5" i="18"/>
  <c r="O5" i="18" s="1"/>
  <c r="M12" i="18"/>
  <c r="O12" i="18" s="1"/>
  <c r="N13" i="19"/>
  <c r="X10" i="19"/>
  <c r="Z10" i="19"/>
  <c r="N10" i="19"/>
  <c r="M9" i="18"/>
  <c r="O9" i="18" s="1"/>
  <c r="Z8" i="19"/>
  <c r="X8" i="19"/>
  <c r="M11" i="18"/>
  <c r="O11" i="18" s="1"/>
  <c r="N12" i="19"/>
  <c r="N7" i="19"/>
  <c r="M6" i="18"/>
  <c r="O6" i="18" s="1"/>
  <c r="X11" i="19"/>
  <c r="Z11" i="19"/>
  <c r="X7" i="19"/>
  <c r="Z7" i="19"/>
  <c r="M8" i="18" l="1"/>
  <c r="O8" i="18" s="1"/>
  <c r="Z9" i="19"/>
</calcChain>
</file>

<file path=xl/comments1.xml><?xml version="1.0" encoding="utf-8"?>
<comments xmlns="http://schemas.openxmlformats.org/spreadsheetml/2006/main">
  <authors>
    <author>ABHIKALP  SHARMA</author>
  </authors>
  <commentList>
    <comment ref="V4" authorId="0" shapeId="0">
      <text>
        <r>
          <rPr>
            <b/>
            <sz val="9"/>
            <color indexed="81"/>
            <rFont val="Tahoma"/>
            <family val="2"/>
          </rPr>
          <t>Use Formulae
=Revised_Cost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>
      <text>
        <r>
          <rPr>
            <b/>
            <sz val="9"/>
            <color indexed="81"/>
            <rFont val="Tahoma"/>
            <family val="2"/>
          </rPr>
          <t>Use Formulae
=Effective_date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<sst xmlns="http://schemas.openxmlformats.org/spreadsheetml/2006/main" count="1816" uniqueCount="286">
  <si>
    <t>S.no</t>
  </si>
  <si>
    <t>Level</t>
  </si>
  <si>
    <t>Part Number</t>
  </si>
  <si>
    <t>Part Description</t>
  </si>
  <si>
    <t>Category</t>
  </si>
  <si>
    <t>-</t>
  </si>
  <si>
    <t>Assy</t>
  </si>
  <si>
    <t>Basic Cost</t>
  </si>
  <si>
    <t>BOP</t>
  </si>
  <si>
    <t>V2V</t>
  </si>
  <si>
    <t>Dep Rate</t>
  </si>
  <si>
    <t>Vendor Name</t>
  </si>
  <si>
    <t>Order No</t>
  </si>
  <si>
    <t>Sl No</t>
  </si>
  <si>
    <t>PO Number</t>
  </si>
  <si>
    <t>Item</t>
  </si>
  <si>
    <t>Plan</t>
  </si>
  <si>
    <t>Vendor</t>
  </si>
  <si>
    <t>Part Code</t>
  </si>
  <si>
    <t>Net Price</t>
  </si>
  <si>
    <t>Price</t>
  </si>
  <si>
    <t>Effective</t>
  </si>
  <si>
    <t>Revised Price</t>
  </si>
  <si>
    <t>Delta</t>
  </si>
  <si>
    <t>Existing</t>
  </si>
  <si>
    <t>Revised</t>
  </si>
  <si>
    <t>BOP / V2V</t>
  </si>
  <si>
    <t>Sno</t>
  </si>
  <si>
    <t>EFFECTIVE DATE-:</t>
  </si>
  <si>
    <t>VENDOR NAME-:</t>
  </si>
  <si>
    <t>Existing Price</t>
  </si>
  <si>
    <t>Assy Part No.</t>
  </si>
  <si>
    <t>V2V / BOP COST DETAILS</t>
  </si>
  <si>
    <t>Plating</t>
  </si>
  <si>
    <t>Powder Coating</t>
  </si>
  <si>
    <t>PURCHASE ORDER</t>
  </si>
  <si>
    <t>Direct Vendor</t>
  </si>
  <si>
    <t>Direct Vendor Name</t>
  </si>
  <si>
    <t>Indirect Vendor</t>
  </si>
  <si>
    <t>Indirect Vendor Name</t>
  </si>
  <si>
    <t>Part No.</t>
  </si>
  <si>
    <t>Effective Date</t>
  </si>
  <si>
    <t>Old Price</t>
  </si>
  <si>
    <t>New Price</t>
  </si>
  <si>
    <t>Remarks</t>
  </si>
  <si>
    <t>TOP SHEET - IMPACT DUE TO-:</t>
  </si>
  <si>
    <t>Buyer</t>
  </si>
  <si>
    <t>Conversion</t>
  </si>
  <si>
    <t xml:space="preserve">Impact on Account of </t>
  </si>
  <si>
    <t>Commodity</t>
  </si>
  <si>
    <t>Engine</t>
  </si>
  <si>
    <t>Frame</t>
  </si>
  <si>
    <t>Chasis</t>
  </si>
  <si>
    <t>Denso</t>
  </si>
  <si>
    <t>Plant</t>
  </si>
  <si>
    <t>VTV</t>
  </si>
  <si>
    <t>Concatenate (Part# , Direct &amp; Indirect Vendor)</t>
  </si>
  <si>
    <t>Concatenate</t>
  </si>
  <si>
    <t>Check
Old</t>
  </si>
  <si>
    <t>Check
New</t>
  </si>
  <si>
    <t>%age Change</t>
  </si>
  <si>
    <t>PO No / 
Order No</t>
  </si>
  <si>
    <t>Assy Delta</t>
  </si>
  <si>
    <t>PIPE STRG. HNDL. SUB. ASSY.</t>
  </si>
  <si>
    <t>PIPE STRG HNDL SUB ASSY</t>
  </si>
  <si>
    <t>Unit Cost
(Including Dep Rate)</t>
  </si>
  <si>
    <t>Assy Cost</t>
  </si>
  <si>
    <t>COST BREAK-UP</t>
  </si>
  <si>
    <t>Cost / Assy</t>
  </si>
  <si>
    <t>Price / Dep Rate</t>
  </si>
  <si>
    <t>PIPE STRG HANDLE SUB ASSY</t>
  </si>
  <si>
    <t>SW ASSY START</t>
  </si>
  <si>
    <t>PIPE STRG HANDLE</t>
  </si>
  <si>
    <t>GRIP L HANDLE</t>
  </si>
  <si>
    <t>35330-413-0030</t>
  </si>
  <si>
    <t>SW.COMP.FR.LEVER</t>
  </si>
  <si>
    <t>32161-404-0000</t>
  </si>
  <si>
    <t>BAND B1 WIRE</t>
  </si>
  <si>
    <t>35330-AAH-F110</t>
  </si>
  <si>
    <t>SW COMP FR LEVER</t>
  </si>
  <si>
    <t>CABLE COMP. THROT</t>
  </si>
  <si>
    <t>SW ASSY WINKER</t>
  </si>
  <si>
    <t>35340-KCC-9000</t>
  </si>
  <si>
    <t>SW.ASSY.FR.STOP</t>
  </si>
  <si>
    <t>GRIP COMP THROTTLE</t>
  </si>
  <si>
    <t>53167-GE4-0000</t>
  </si>
  <si>
    <t>HOUSING UND.THROTTLE</t>
  </si>
  <si>
    <t>53168-166-0000</t>
  </si>
  <si>
    <t>HOUSING UP.THROTTLE</t>
  </si>
  <si>
    <t>5317A-AAN-H200</t>
  </si>
  <si>
    <t>BRKT.ASSY.R HANDLE LEVER</t>
  </si>
  <si>
    <t>5317B-AAF-H000</t>
  </si>
  <si>
    <t>BRKT.ASSY.L HANDLE LEVER</t>
  </si>
  <si>
    <t>93500-05020-0G</t>
  </si>
  <si>
    <t>SCREW PAN 5X20</t>
  </si>
  <si>
    <t>93500-05022-1G</t>
  </si>
  <si>
    <t>SCREW PAN 5X22</t>
  </si>
  <si>
    <t>35150-KWA-8410</t>
  </si>
  <si>
    <t>5317B-AAF-H100</t>
  </si>
  <si>
    <t>SW ASSY START &amp; I3S</t>
  </si>
  <si>
    <t>35340-KST-9500</t>
  </si>
  <si>
    <t>SW.ASSY FR.STOP</t>
  </si>
  <si>
    <t>53100-AAD-0000</t>
  </si>
  <si>
    <t>PIPE STRG. HANDLE</t>
  </si>
  <si>
    <t>53140-KTC-9000</t>
  </si>
  <si>
    <t>GRIP COMP.R</t>
  </si>
  <si>
    <t>53166-KTC-9000</t>
  </si>
  <si>
    <t>BOLT HEX.6X25</t>
  </si>
  <si>
    <t>CABLE COMP THROTTLE</t>
  </si>
  <si>
    <t>SW.ASSY.WINKER</t>
  </si>
  <si>
    <t>53100-AAE-0000</t>
  </si>
  <si>
    <t>35150-AAG-H200</t>
  </si>
  <si>
    <t>53100-AAE-1100</t>
  </si>
  <si>
    <t>35200-AAE-1110</t>
  </si>
  <si>
    <t>CABLE COMP, THROT</t>
  </si>
  <si>
    <t>92101-06025-0G</t>
  </si>
  <si>
    <t>BOLT HEX. 6X25</t>
  </si>
  <si>
    <t>PIPE,STRG.HANDLE</t>
  </si>
  <si>
    <t>53140-KST-9400</t>
  </si>
  <si>
    <t>GRIP COMP.THROTTLE</t>
  </si>
  <si>
    <t>53100-KST-8700</t>
  </si>
  <si>
    <t>35200-AAH-A010</t>
  </si>
  <si>
    <t>35200-AAH-A110</t>
  </si>
  <si>
    <t>53100-AAH-8100</t>
  </si>
  <si>
    <t>SW ASSY. WINKER</t>
  </si>
  <si>
    <t>17910-AAN-5000</t>
  </si>
  <si>
    <t>35200-AAT-0110</t>
  </si>
  <si>
    <t>92000-06025-0A</t>
  </si>
  <si>
    <t>CONVERSION COST</t>
  </si>
  <si>
    <t>Conversion Cost</t>
  </si>
  <si>
    <t>Concatenate
(PO No, Part No)</t>
  </si>
  <si>
    <t>VTV Cost</t>
  </si>
  <si>
    <t>SW ASSY START (WITH HOLDER)</t>
  </si>
  <si>
    <t>SWITCH ASSY FR LEVER</t>
  </si>
  <si>
    <t>SWITCH ASSY FRONT STOP</t>
  </si>
  <si>
    <t>PIPE STEERING HANDLE</t>
  </si>
  <si>
    <t>SUPRAJIT ENGINEERING LIMITED</t>
  </si>
  <si>
    <t>NAPINO AUTO AND ELECTRONICS LTD</t>
  </si>
  <si>
    <t>AUTODECOR PVT. LTD.</t>
  </si>
  <si>
    <t>KUNAL AUTO INDUSTRIES (P) LTD.</t>
  </si>
  <si>
    <t>MINDA INDUSTRIES LIMITED</t>
  </si>
  <si>
    <t>ELECTROMAGS UNIT-2 (A DIVISION OF T</t>
  </si>
  <si>
    <t>HERO CYCLES LTD. (LUDHIANA)</t>
  </si>
  <si>
    <t>NEW HERO AUTO RIM DIVISION</t>
  </si>
  <si>
    <t>PREMIER INDOPLAST PRIVATE LIMITED</t>
  </si>
  <si>
    <t>SUPER SCREWS PVT. LTD.</t>
  </si>
  <si>
    <t>5310A-ACK-0000</t>
  </si>
  <si>
    <t>5310A-ACK-0100</t>
  </si>
  <si>
    <t>5310A-ACK-0200</t>
  </si>
  <si>
    <t>5310A-AAE-3000</t>
  </si>
  <si>
    <t>5310A-AAE-3400</t>
  </si>
  <si>
    <t>5310A-AAE-3100</t>
  </si>
  <si>
    <t>17910-ACK-0000</t>
  </si>
  <si>
    <t>35150-AAF-4010</t>
  </si>
  <si>
    <t>17910-AAE-3000</t>
  </si>
  <si>
    <t>35150-AAE-3110</t>
  </si>
  <si>
    <t>PO v/s PIR
(Existing)</t>
  </si>
  <si>
    <t>PO v/s PIR
(Revised)</t>
  </si>
  <si>
    <t>THROTTLE CABLE</t>
  </si>
  <si>
    <t>X</t>
  </si>
  <si>
    <t>P06668</t>
  </si>
  <si>
    <t>P08843</t>
  </si>
  <si>
    <t>Linenum</t>
  </si>
  <si>
    <t>Ammendment No</t>
  </si>
  <si>
    <t>Released</t>
  </si>
  <si>
    <t>Created Date</t>
  </si>
  <si>
    <t>Released Date</t>
  </si>
  <si>
    <t>Creator</t>
  </si>
  <si>
    <t>Created Time</t>
  </si>
  <si>
    <t>Vendor Approval</t>
  </si>
  <si>
    <t>Plastics</t>
  </si>
  <si>
    <t>Rubber</t>
  </si>
  <si>
    <t>PIPE STRG. HNDL</t>
  </si>
  <si>
    <t>BRACKET ASSY.L HANDLE LEVER</t>
  </si>
  <si>
    <t>P011623</t>
  </si>
  <si>
    <t>Different Part</t>
  </si>
  <si>
    <t>SOB</t>
  </si>
  <si>
    <t>Doesn't Exist</t>
  </si>
  <si>
    <t>Supplier Mismatch</t>
  </si>
  <si>
    <t>ECN</t>
  </si>
  <si>
    <t>Other</t>
  </si>
  <si>
    <t>Missed Ammendment</t>
  </si>
  <si>
    <t>Qty Mismatch</t>
  </si>
  <si>
    <t>1</t>
  </si>
  <si>
    <r>
      <t>Basic Cost</t>
    </r>
    <r>
      <rPr>
        <b/>
        <sz val="1"/>
        <color theme="1"/>
        <rFont val="Trebuchet MS"/>
        <family val="2"/>
      </rPr>
      <t>r</t>
    </r>
  </si>
  <si>
    <r>
      <t>Price / Dep Rate</t>
    </r>
    <r>
      <rPr>
        <b/>
        <sz val="1"/>
        <color theme="1"/>
        <rFont val="Trebuchet MS"/>
        <family val="2"/>
      </rPr>
      <t>r</t>
    </r>
  </si>
  <si>
    <t>2</t>
  </si>
  <si>
    <t>3</t>
  </si>
  <si>
    <r>
      <t>Dep Rate</t>
    </r>
    <r>
      <rPr>
        <b/>
        <sz val="1"/>
        <color theme="1"/>
        <rFont val="Trebuchet MS"/>
        <family val="2"/>
      </rPr>
      <t>r</t>
    </r>
  </si>
  <si>
    <r>
      <t>Unit Cost
(Including Dep Rate)</t>
    </r>
    <r>
      <rPr>
        <b/>
        <sz val="1"/>
        <color theme="1"/>
        <rFont val="Trebuchet MS"/>
        <family val="2"/>
      </rPr>
      <t>r</t>
    </r>
  </si>
  <si>
    <r>
      <t>Cost / Assy</t>
    </r>
    <r>
      <rPr>
        <b/>
        <sz val="1"/>
        <color theme="1"/>
        <rFont val="Trebuchet MS"/>
        <family val="2"/>
      </rPr>
      <t>r</t>
    </r>
  </si>
  <si>
    <r>
      <t>Assy Cost</t>
    </r>
    <r>
      <rPr>
        <b/>
        <sz val="1"/>
        <color theme="1"/>
        <rFont val="Trebuchet MS"/>
        <family val="2"/>
      </rPr>
      <t>r</t>
    </r>
  </si>
  <si>
    <t>Qty</t>
  </si>
  <si>
    <r>
      <t>Delta</t>
    </r>
    <r>
      <rPr>
        <b/>
        <sz val="1"/>
        <color theme="1"/>
        <rFont val="Trebuchet MS"/>
        <family val="2"/>
      </rPr>
      <t>r</t>
    </r>
  </si>
  <si>
    <r>
      <t xml:space="preserve">Conversion Cost
</t>
    </r>
    <r>
      <rPr>
        <b/>
        <sz val="1"/>
        <color theme="1"/>
        <rFont val="Trebuchet MS"/>
        <family val="2"/>
      </rPr>
      <t>R</t>
    </r>
  </si>
  <si>
    <r>
      <t>VTV Cost</t>
    </r>
    <r>
      <rPr>
        <b/>
        <sz val="1"/>
        <color theme="1"/>
        <rFont val="Trebuchet MS"/>
        <family val="2"/>
      </rPr>
      <t>R</t>
    </r>
  </si>
  <si>
    <t>PIR Cost
(Existing)</t>
  </si>
  <si>
    <t>PIR Cost
(Revised)</t>
  </si>
  <si>
    <t>PO Qty</t>
  </si>
  <si>
    <t>HHHU</t>
  </si>
  <si>
    <t>PIPE STRG SUB ASSY</t>
  </si>
  <si>
    <t>17910-AAF-4000</t>
  </si>
  <si>
    <t>Hema Engineering Industries Ltd</t>
  </si>
  <si>
    <t>MEENAKSHI POLYMERS PRIVATE LIMITED</t>
  </si>
  <si>
    <t>LIFELONG INDIA PVT. LTD</t>
  </si>
  <si>
    <t>DENSO</t>
  </si>
  <si>
    <t>YOGESH KUMAR</t>
  </si>
  <si>
    <t>FRAME</t>
  </si>
  <si>
    <t>JALAJ VASHISHTHA</t>
  </si>
  <si>
    <t>NIPMAN FASTENER INDUSTRIES PVT. LTD</t>
  </si>
  <si>
    <t>Megha Gupta</t>
  </si>
  <si>
    <t>F</t>
  </si>
  <si>
    <t>P012849</t>
  </si>
  <si>
    <t>35150-AAC-8110</t>
  </si>
  <si>
    <t>BRKT ASSY R HANDLE LEVER</t>
  </si>
  <si>
    <t>NEW SWAN ENTERPRISES (UNIT-VI)</t>
  </si>
  <si>
    <t>P013370</t>
  </si>
  <si>
    <t>RM Movement</t>
  </si>
  <si>
    <t>32102-KTR-A300</t>
  </si>
  <si>
    <t>Viney Corporation Pvt Ltd</t>
  </si>
  <si>
    <t>SUB CORD</t>
  </si>
  <si>
    <t>P011614</t>
  </si>
  <si>
    <t>P09272</t>
  </si>
  <si>
    <t>53100-AAC-8000</t>
  </si>
  <si>
    <t>Remsons Industries Limited</t>
  </si>
  <si>
    <t>5310A-AAC-8400</t>
  </si>
  <si>
    <t>5310A-AAC-8300</t>
  </si>
  <si>
    <t>0001</t>
  </si>
  <si>
    <t/>
  </si>
  <si>
    <t>Viney Corporation Limited</t>
  </si>
  <si>
    <t>35150-AAC-8120</t>
  </si>
  <si>
    <t>BRKT ASSY L HANDLE LEVER</t>
  </si>
  <si>
    <t>BOLT HEX 6X25</t>
  </si>
  <si>
    <t>53140-AAN-B000</t>
  </si>
  <si>
    <t>SW ASSY FR STOP</t>
  </si>
  <si>
    <t>KISHOR TOLMARE</t>
  </si>
  <si>
    <t>ZHOE200027</t>
  </si>
  <si>
    <t>100489 AUTOFIT HARIDWAR</t>
  </si>
  <si>
    <t>AUTOFIT PVT LTD</t>
  </si>
  <si>
    <t>9000000641</t>
  </si>
  <si>
    <t>9000004205</t>
  </si>
  <si>
    <t>9000001423</t>
  </si>
  <si>
    <t>94103-06700</t>
  </si>
  <si>
    <t>WASHER PLAIN 6 MM</t>
  </si>
  <si>
    <t>9000001424</t>
  </si>
  <si>
    <t>REMSONS INDUSTRIES LTD.</t>
  </si>
  <si>
    <t>9000004206</t>
  </si>
  <si>
    <t>9000004207</t>
  </si>
  <si>
    <t>9000004194</t>
  </si>
  <si>
    <t>9000001512</t>
  </si>
  <si>
    <t>9000004208</t>
  </si>
  <si>
    <t>9000004209</t>
  </si>
  <si>
    <t>9000000456</t>
  </si>
  <si>
    <t>77200-AAB-0000-20</t>
  </si>
  <si>
    <t>77200-AAD-2200-20</t>
  </si>
  <si>
    <t>77200-AAD-3000-20</t>
  </si>
  <si>
    <t>77200-AAT-0000-20</t>
  </si>
  <si>
    <t>77200-ABA-0000-20</t>
  </si>
  <si>
    <t>77200-KVH-900A</t>
  </si>
  <si>
    <t>77200-KVN-900A</t>
  </si>
  <si>
    <t>9000004214</t>
  </si>
  <si>
    <t>GRIP COMP.RIGHT</t>
  </si>
  <si>
    <t>9000004220</t>
  </si>
  <si>
    <t>9000000855</t>
  </si>
  <si>
    <t>9000004221</t>
  </si>
  <si>
    <t>9000004210</t>
  </si>
  <si>
    <t>9000004199</t>
  </si>
  <si>
    <t>9000004218</t>
  </si>
  <si>
    <t>9100060742</t>
  </si>
  <si>
    <t>AFFY INDIA PVT LTD</t>
  </si>
  <si>
    <t>9000004219</t>
  </si>
  <si>
    <t>9100060743</t>
  </si>
  <si>
    <t>9000002548</t>
  </si>
  <si>
    <t>9100059559</t>
  </si>
  <si>
    <t>9000004211</t>
  </si>
  <si>
    <t>9100065300</t>
  </si>
  <si>
    <t>01.01.2020</t>
  </si>
  <si>
    <t>11.07.2020</t>
  </si>
  <si>
    <t>24.07.2020</t>
  </si>
  <si>
    <t>SAILESH KUMAR</t>
  </si>
  <si>
    <t>NEHA GUPTA</t>
  </si>
  <si>
    <t>02.01.21</t>
  </si>
  <si>
    <t>Ammort/HMCL input cost,If Any</t>
  </si>
  <si>
    <t>01.04.21</t>
  </si>
  <si>
    <t>- Paras Garg mail</t>
  </si>
  <si>
    <t>- Price from 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</si>
</sst>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_-* #,##0.00_-;\-* #,##0.00_-;_-* &quot;-&quot;??_-;_-@_-"/>
    <numFmt numFmtId="166" formatCode="_-&quot;£&quot;* #,##0.00_-;\-&quot;£&quot;* #,##0.00_-;_-&quot;£&quot;* &quot;-&quot;??_-;_-@_-"/>
    <numFmt numFmtId="167" formatCode="[$-14009]dd/mm/yy;@"/>
    <numFmt numFmtId="168" formatCode="[$-409]d/mmm/yy;@"/>
    <numFmt numFmtId="169" formatCode="dd/mm/yy;@"/>
  </numFmts>
  <fonts count="47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0"/>
      <color theme="1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0"/>
      <name val="Trebuchet MS"/>
      <family val="2"/>
    </font>
    <font>
      <b/>
      <sz val="20"/>
      <color theme="0"/>
      <name val="Trebuchet MS"/>
      <family val="2"/>
    </font>
    <font>
      <sz val="11"/>
      <name val="Trebuchet MS"/>
      <family val="2"/>
    </font>
    <font>
      <b/>
      <sz val="12"/>
      <color theme="1"/>
      <name val="Trebuchet MS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1"/>
      <color theme="1"/>
      <name val="Arial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theme="1"/>
      <name val="Trebuchet MS"/>
      <family val="2"/>
    </font>
    <font>
      <b/>
      <sz val="10"/>
      <color theme="1"/>
      <name val="Trebuchet MS"/>
      <family val="2"/>
    </font>
    <font>
      <sz val="8"/>
      <name val="Trebuchet MS"/>
      <family val="2"/>
    </font>
    <font>
      <b/>
      <sz val="12"/>
      <color theme="1"/>
      <name val="Calibri"/>
      <family val="2"/>
      <scheme val="minor"/>
    </font>
    <font>
      <b/>
      <sz val="11"/>
      <name val="Trebuchet MS"/>
      <family val="2"/>
    </font>
    <font>
      <sz val="14"/>
      <color theme="1"/>
      <name val="Trebuchet MS"/>
      <family val="2"/>
    </font>
    <font>
      <b/>
      <sz val="14"/>
      <color theme="1"/>
      <name val="Trebuchet MS"/>
      <family val="2"/>
    </font>
    <font>
      <b/>
      <sz val="12"/>
      <name val="Trebuchet MS"/>
      <family val="2"/>
    </font>
    <font>
      <sz val="12"/>
      <color theme="1"/>
      <name val="Trebuchet MS"/>
      <family val="2"/>
    </font>
    <font>
      <sz val="12"/>
      <name val="Trebuchet MS"/>
      <family val="2"/>
    </font>
    <font>
      <b/>
      <sz val="14"/>
      <name val="Trebuchet MS"/>
      <family val="2"/>
    </font>
    <font>
      <sz val="10"/>
      <color theme="1"/>
      <name val="Calibri Light"/>
      <family val="2"/>
    </font>
    <font>
      <b/>
      <sz val="18"/>
      <color theme="1"/>
      <name val="Trebuchet MS"/>
      <family val="2"/>
    </font>
    <font>
      <sz val="10"/>
      <color theme="1"/>
      <name val="Calibri Light"/>
      <family val="2"/>
    </font>
    <font>
      <sz val="10"/>
      <color theme="1"/>
      <name val="Calibri Light"/>
      <family val="2"/>
    </font>
    <font>
      <b/>
      <sz val="1"/>
      <color theme="1"/>
      <name val="Trebuchet MS"/>
      <family val="2"/>
    </font>
    <font>
      <sz val="14"/>
      <color theme="9"/>
      <name val="Trebuchet MS"/>
      <family val="2"/>
    </font>
    <font>
      <sz val="6"/>
      <color theme="9"/>
      <name val="Trebuchet MS"/>
      <family val="2"/>
    </font>
    <font>
      <sz val="10"/>
      <color theme="9"/>
      <name val="Trebuchet MS"/>
      <family val="2"/>
    </font>
    <font>
      <sz val="6"/>
      <name val="Trebuchet MS"/>
      <family val="2"/>
    </font>
    <font>
      <sz val="5"/>
      <name val="Trebuchet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Trebuchet MS"/>
      <family val="2"/>
    </font>
    <font>
      <sz val="8"/>
      <name val="Trebuchet MS"/>
      <family val="2"/>
    </font>
    <font>
      <sz val="10"/>
      <name val="Trebuchet MS"/>
      <family val="2"/>
    </font>
    <font>
      <sz val="14"/>
      <color theme="9"/>
      <name val="Trebuchet MS"/>
      <family val="2"/>
    </font>
    <font>
      <sz val="10"/>
      <name val="Trebuchet MS"/>
      <family val="2"/>
    </font>
    <font>
      <sz val="14"/>
      <color theme="9"/>
      <name val="Trebuchet MS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5">
    <xf numFmtId="0" fontId="0" fillId="0" borderId="0"/>
    <xf numFmtId="43" fontId="4" fillId="0" borderId="0" applyFont="0" applyFill="0" applyBorder="0" applyAlignment="0" applyProtection="0"/>
    <xf numFmtId="0" fontId="6" fillId="0" borderId="0"/>
    <xf numFmtId="0" fontId="7" fillId="0" borderId="0"/>
    <xf numFmtId="165" fontId="6" fillId="0" borderId="0" applyFont="0" applyFill="0" applyBorder="0" applyAlignment="0" applyProtection="0"/>
    <xf numFmtId="0" fontId="6" fillId="0" borderId="0"/>
    <xf numFmtId="9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164" fontId="14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15" fillId="0" borderId="0">
      <alignment vertical="center"/>
    </xf>
    <xf numFmtId="0" fontId="4" fillId="0" borderId="0">
      <alignment vertical="center"/>
    </xf>
    <xf numFmtId="0" fontId="6" fillId="0" borderId="0"/>
    <xf numFmtId="0" fontId="14" fillId="0" borderId="0"/>
    <xf numFmtId="0" fontId="16" fillId="0" borderId="0">
      <alignment vertical="center"/>
    </xf>
    <xf numFmtId="0" fontId="12" fillId="0" borderId="0"/>
    <xf numFmtId="0" fontId="16" fillId="0" borderId="0">
      <alignment vertical="center"/>
    </xf>
    <xf numFmtId="0" fontId="15" fillId="0" borderId="0"/>
    <xf numFmtId="0" fontId="6" fillId="0" borderId="0"/>
    <xf numFmtId="0" fontId="6" fillId="0" borderId="0">
      <alignment vertical="justify"/>
    </xf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</cellStyleXfs>
  <cellXfs count="288">
    <xf numFmtId="0" fontId="0" fillId="0" borderId="0" xfId="0"/>
    <xf numFmtId="0" fontId="5" fillId="0" borderId="0" xfId="2" applyFont="1" applyAlignment="1">
      <alignment vertical="center"/>
    </xf>
    <xf numFmtId="0" fontId="5" fillId="0" borderId="0" xfId="2" applyFont="1" applyAlignment="1">
      <alignment horizontal="left" vertical="center" indent="1"/>
    </xf>
    <xf numFmtId="0" fontId="5" fillId="0" borderId="0" xfId="2" applyFont="1" applyAlignment="1">
      <alignment horizontal="center" vertical="center"/>
    </xf>
    <xf numFmtId="0" fontId="8" fillId="0" borderId="0" xfId="3" applyFont="1"/>
    <xf numFmtId="0" fontId="8" fillId="0" borderId="0" xfId="3" applyFont="1" applyAlignment="1">
      <alignment horizontal="center"/>
    </xf>
    <xf numFmtId="0" fontId="10" fillId="0" borderId="0" xfId="3" applyFont="1"/>
    <xf numFmtId="0" fontId="5" fillId="0" borderId="0" xfId="2" applyFont="1" applyFill="1" applyAlignment="1">
      <alignment horizontal="left" vertical="center" indent="1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4" borderId="0" xfId="2" applyFont="1" applyFill="1" applyAlignment="1">
      <alignment vertical="center"/>
    </xf>
    <xf numFmtId="0" fontId="3" fillId="4" borderId="0" xfId="2" applyFont="1" applyFill="1" applyAlignment="1">
      <alignment horizontal="center" vertical="center" wrapText="1"/>
    </xf>
    <xf numFmtId="0" fontId="3" fillId="4" borderId="0" xfId="2" applyFont="1" applyFill="1" applyAlignment="1">
      <alignment vertical="center" wrapText="1"/>
    </xf>
    <xf numFmtId="0" fontId="18" fillId="3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quotePrefix="1" applyFont="1" applyBorder="1" applyAlignment="1">
      <alignment horizontal="center"/>
    </xf>
    <xf numFmtId="0" fontId="19" fillId="4" borderId="0" xfId="2" applyFont="1" applyFill="1" applyBorder="1" applyAlignment="1">
      <alignment horizontal="center" wrapText="1"/>
    </xf>
    <xf numFmtId="0" fontId="19" fillId="4" borderId="0" xfId="2" quotePrefix="1" applyFont="1" applyFill="1" applyBorder="1" applyAlignment="1">
      <alignment horizontal="center" wrapText="1"/>
    </xf>
    <xf numFmtId="0" fontId="5" fillId="4" borderId="0" xfId="2" applyFont="1" applyFill="1" applyBorder="1" applyAlignment="1">
      <alignment horizontal="center" vertical="center"/>
    </xf>
    <xf numFmtId="0" fontId="10" fillId="0" borderId="0" xfId="3" applyFont="1" applyAlignment="1">
      <alignment horizontal="center"/>
    </xf>
    <xf numFmtId="0" fontId="3" fillId="4" borderId="0" xfId="2" applyFont="1" applyFill="1" applyAlignment="1">
      <alignment vertical="center"/>
    </xf>
    <xf numFmtId="0" fontId="8" fillId="4" borderId="0" xfId="2" applyFont="1" applyFill="1" applyAlignment="1">
      <alignment vertical="center"/>
    </xf>
    <xf numFmtId="0" fontId="24" fillId="4" borderId="0" xfId="2" applyFont="1" applyFill="1" applyBorder="1" applyAlignment="1">
      <alignment vertical="center" wrapText="1"/>
    </xf>
    <xf numFmtId="0" fontId="24" fillId="4" borderId="0" xfId="2" applyFont="1" applyFill="1" applyBorder="1" applyAlignment="1">
      <alignment horizontal="center" vertical="center" wrapText="1"/>
    </xf>
    <xf numFmtId="14" fontId="24" fillId="4" borderId="0" xfId="2" applyNumberFormat="1" applyFont="1" applyFill="1" applyBorder="1" applyAlignment="1">
      <alignment horizontal="center" vertical="center" wrapText="1"/>
    </xf>
    <xf numFmtId="0" fontId="19" fillId="4" borderId="0" xfId="2" applyFont="1" applyFill="1" applyAlignment="1">
      <alignment horizontal="center" vertical="center"/>
    </xf>
    <xf numFmtId="0" fontId="25" fillId="4" borderId="0" xfId="2" applyFont="1" applyFill="1" applyAlignment="1">
      <alignment horizontal="center" vertical="center" wrapText="1"/>
    </xf>
    <xf numFmtId="0" fontId="5" fillId="4" borderId="5" xfId="2" applyFont="1" applyFill="1" applyBorder="1" applyAlignment="1">
      <alignment vertical="center"/>
    </xf>
    <xf numFmtId="0" fontId="23" fillId="4" borderId="5" xfId="2" applyFont="1" applyFill="1" applyBorder="1" applyAlignment="1">
      <alignment vertical="center"/>
    </xf>
    <xf numFmtId="0" fontId="9" fillId="4" borderId="5" xfId="2" applyFont="1" applyFill="1" applyBorder="1" applyAlignment="1">
      <alignment vertical="center" wrapText="1"/>
    </xf>
    <xf numFmtId="0" fontId="9" fillId="4" borderId="5" xfId="2" applyFont="1" applyFill="1" applyBorder="1" applyAlignment="1">
      <alignment horizontal="center" vertical="center" wrapText="1"/>
    </xf>
    <xf numFmtId="0" fontId="9" fillId="4" borderId="5" xfId="2" applyFont="1" applyFill="1" applyBorder="1" applyAlignment="1">
      <alignment vertical="center"/>
    </xf>
    <xf numFmtId="0" fontId="22" fillId="4" borderId="4" xfId="2" applyFont="1" applyFill="1" applyBorder="1" applyAlignment="1">
      <alignment horizontal="left" vertical="center"/>
    </xf>
    <xf numFmtId="0" fontId="22" fillId="4" borderId="4" xfId="2" applyFont="1" applyFill="1" applyBorder="1" applyAlignment="1">
      <alignment horizontal="center" vertical="center"/>
    </xf>
    <xf numFmtId="0" fontId="22" fillId="4" borderId="5" xfId="2" applyFont="1" applyFill="1" applyBorder="1" applyAlignment="1">
      <alignment horizontal="center" vertical="center"/>
    </xf>
    <xf numFmtId="0" fontId="22" fillId="4" borderId="6" xfId="2" applyFont="1" applyFill="1" applyBorder="1" applyAlignment="1">
      <alignment horizontal="left" vertical="center"/>
    </xf>
    <xf numFmtId="0" fontId="22" fillId="4" borderId="6" xfId="2" applyFont="1" applyFill="1" applyBorder="1" applyAlignment="1">
      <alignment horizontal="center" vertical="center"/>
    </xf>
    <xf numFmtId="0" fontId="17" fillId="5" borderId="7" xfId="2" applyFont="1" applyFill="1" applyBorder="1" applyAlignment="1">
      <alignment horizontal="center" vertical="center" wrapText="1"/>
    </xf>
    <xf numFmtId="0" fontId="22" fillId="4" borderId="6" xfId="2" applyFont="1" applyFill="1" applyBorder="1" applyAlignment="1">
      <alignment vertical="center"/>
    </xf>
    <xf numFmtId="0" fontId="5" fillId="4" borderId="6" xfId="2" applyFont="1" applyFill="1" applyBorder="1" applyAlignment="1">
      <alignment horizontal="center" vertical="center"/>
    </xf>
    <xf numFmtId="0" fontId="25" fillId="4" borderId="0" xfId="2" applyFont="1" applyFill="1" applyAlignment="1">
      <alignment vertical="center"/>
    </xf>
    <xf numFmtId="164" fontId="26" fillId="0" borderId="0" xfId="3" applyNumberFormat="1" applyFont="1" applyAlignment="1"/>
    <xf numFmtId="0" fontId="26" fillId="0" borderId="0" xfId="3" applyFont="1" applyAlignment="1"/>
    <xf numFmtId="0" fontId="5" fillId="0" borderId="0" xfId="2" applyFont="1" applyFill="1" applyAlignment="1">
      <alignment horizontal="center" vertical="center"/>
    </xf>
    <xf numFmtId="0" fontId="27" fillId="4" borderId="0" xfId="2" applyFont="1" applyFill="1" applyBorder="1" applyAlignment="1">
      <alignment horizontal="left" vertical="center"/>
    </xf>
    <xf numFmtId="0" fontId="24" fillId="4" borderId="0" xfId="2" applyFont="1" applyFill="1" applyBorder="1" applyAlignment="1">
      <alignment horizontal="left" vertical="center"/>
    </xf>
    <xf numFmtId="0" fontId="5" fillId="4" borderId="6" xfId="2" applyFont="1" applyFill="1" applyBorder="1" applyAlignment="1">
      <alignment horizontal="left" vertical="center"/>
    </xf>
    <xf numFmtId="0" fontId="24" fillId="4" borderId="0" xfId="2" applyFont="1" applyFill="1" applyBorder="1" applyAlignment="1">
      <alignment horizontal="left" vertical="center" wrapText="1"/>
    </xf>
    <xf numFmtId="0" fontId="5" fillId="0" borderId="0" xfId="2" applyFont="1" applyAlignment="1">
      <alignment horizontal="left" vertical="center"/>
    </xf>
    <xf numFmtId="0" fontId="19" fillId="4" borderId="0" xfId="2" applyFont="1" applyFill="1" applyBorder="1" applyAlignment="1">
      <alignment horizontal="center"/>
    </xf>
    <xf numFmtId="0" fontId="10" fillId="0" borderId="0" xfId="3" applyFont="1" applyAlignment="1"/>
    <xf numFmtId="0" fontId="23" fillId="4" borderId="6" xfId="2" applyFont="1" applyFill="1" applyBorder="1" applyAlignment="1">
      <alignment horizontal="left" vertical="center"/>
    </xf>
    <xf numFmtId="0" fontId="23" fillId="4" borderId="4" xfId="2" applyFont="1" applyFill="1" applyBorder="1" applyAlignment="1">
      <alignment horizontal="left" vertical="center"/>
    </xf>
    <xf numFmtId="43" fontId="26" fillId="0" borderId="0" xfId="3" applyNumberFormat="1" applyFont="1" applyAlignment="1"/>
    <xf numFmtId="43" fontId="10" fillId="0" borderId="0" xfId="3" applyNumberFormat="1" applyFont="1" applyBorder="1" applyAlignment="1"/>
    <xf numFmtId="0" fontId="23" fillId="4" borderId="6" xfId="2" applyFont="1" applyFill="1" applyBorder="1" applyAlignment="1">
      <alignment vertical="center"/>
    </xf>
    <xf numFmtId="0" fontId="23" fillId="4" borderId="0" xfId="2" applyFont="1" applyFill="1" applyBorder="1" applyAlignment="1">
      <alignment horizontal="left" vertical="center"/>
    </xf>
    <xf numFmtId="0" fontId="5" fillId="0" borderId="2" xfId="0" quotePrefix="1" applyFont="1" applyBorder="1" applyAlignment="1">
      <alignment horizontal="center"/>
    </xf>
    <xf numFmtId="0" fontId="23" fillId="4" borderId="6" xfId="2" applyFont="1" applyFill="1" applyBorder="1" applyAlignment="1">
      <alignment horizontal="left" vertical="center"/>
    </xf>
    <xf numFmtId="0" fontId="23" fillId="4" borderId="0" xfId="2" applyFont="1" applyFill="1" applyBorder="1" applyAlignment="1">
      <alignment horizontal="left" vertical="center"/>
    </xf>
    <xf numFmtId="0" fontId="23" fillId="4" borderId="0" xfId="2" applyFont="1" applyFill="1" applyBorder="1" applyAlignment="1">
      <alignment horizontal="left" vertical="center"/>
    </xf>
    <xf numFmtId="0" fontId="5" fillId="4" borderId="5" xfId="2" applyFont="1" applyFill="1" applyBorder="1" applyAlignment="1">
      <alignment horizontal="left" vertical="center"/>
    </xf>
    <xf numFmtId="0" fontId="26" fillId="4" borderId="0" xfId="2" applyFont="1" applyFill="1" applyBorder="1" applyAlignment="1">
      <alignment horizontal="center" wrapText="1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2" fillId="4" borderId="0" xfId="2" applyFont="1" applyFill="1" applyBorder="1" applyAlignment="1">
      <alignment horizontal="center" vertical="center" wrapText="1"/>
    </xf>
    <xf numFmtId="0" fontId="29" fillId="4" borderId="6" xfId="2" applyFont="1" applyFill="1" applyBorder="1" applyAlignment="1">
      <alignment vertical="center"/>
    </xf>
    <xf numFmtId="0" fontId="30" fillId="0" borderId="0" xfId="0" applyFont="1" applyAlignment="1">
      <alignment vertical="center"/>
    </xf>
    <xf numFmtId="43" fontId="28" fillId="0" borderId="0" xfId="1" applyFont="1" applyAlignment="1">
      <alignment vertical="center"/>
    </xf>
    <xf numFmtId="0" fontId="22" fillId="4" borderId="6" xfId="2" applyFont="1" applyFill="1" applyBorder="1" applyAlignment="1">
      <alignment horizontal="right" vertical="center"/>
    </xf>
    <xf numFmtId="0" fontId="22" fillId="4" borderId="4" xfId="2" applyFont="1" applyFill="1" applyBorder="1" applyAlignment="1">
      <alignment horizontal="right" vertical="center"/>
    </xf>
    <xf numFmtId="0" fontId="23" fillId="4" borderId="0" xfId="2" applyFont="1" applyFill="1" applyBorder="1" applyAlignment="1">
      <alignment horizontal="right" vertical="center"/>
    </xf>
    <xf numFmtId="0" fontId="5" fillId="0" borderId="0" xfId="2" applyFont="1" applyAlignment="1">
      <alignment horizontal="right" vertical="center"/>
    </xf>
    <xf numFmtId="0" fontId="23" fillId="4" borderId="0" xfId="2" applyFont="1" applyFill="1" applyBorder="1" applyAlignment="1">
      <alignment horizontal="center" vertical="center"/>
    </xf>
    <xf numFmtId="0" fontId="8" fillId="2" borderId="8" xfId="2" quotePrefix="1" applyFont="1" applyFill="1" applyBorder="1" applyAlignment="1">
      <alignment horizontal="center" vertical="center"/>
    </xf>
    <xf numFmtId="168" fontId="20" fillId="5" borderId="10" xfId="2" applyNumberFormat="1" applyFont="1" applyFill="1" applyBorder="1" applyAlignment="1">
      <alignment horizontal="center" vertical="center" wrapText="1"/>
    </xf>
    <xf numFmtId="0" fontId="17" fillId="5" borderId="15" xfId="2" applyFont="1" applyFill="1" applyBorder="1" applyAlignment="1">
      <alignment horizontal="center" vertical="center" wrapText="1"/>
    </xf>
    <xf numFmtId="0" fontId="17" fillId="5" borderId="16" xfId="2" applyFont="1" applyFill="1" applyBorder="1" applyAlignment="1">
      <alignment horizontal="center" vertical="center" wrapText="1"/>
    </xf>
    <xf numFmtId="0" fontId="17" fillId="5" borderId="17" xfId="2" applyFont="1" applyFill="1" applyBorder="1" applyAlignment="1">
      <alignment horizontal="center" vertical="center" wrapText="1"/>
    </xf>
    <xf numFmtId="0" fontId="17" fillId="5" borderId="9" xfId="2" applyFont="1" applyFill="1" applyBorder="1" applyAlignment="1">
      <alignment horizontal="center" vertical="center" wrapText="1"/>
    </xf>
    <xf numFmtId="0" fontId="17" fillId="5" borderId="13" xfId="2" applyFont="1" applyFill="1" applyBorder="1" applyAlignment="1">
      <alignment horizontal="center" vertical="center" wrapText="1"/>
    </xf>
    <xf numFmtId="0" fontId="10" fillId="2" borderId="8" xfId="2" applyNumberFormat="1" applyFont="1" applyFill="1" applyBorder="1" applyAlignment="1">
      <alignment horizontal="center" vertical="center"/>
    </xf>
    <xf numFmtId="0" fontId="10" fillId="2" borderId="8" xfId="2" quotePrefix="1" applyFont="1" applyFill="1" applyBorder="1" applyAlignment="1">
      <alignment horizontal="center" vertical="center"/>
    </xf>
    <xf numFmtId="43" fontId="10" fillId="2" borderId="8" xfId="4" quotePrefix="1" applyNumberFormat="1" applyFont="1" applyFill="1" applyBorder="1" applyAlignment="1">
      <alignment horizontal="right" vertical="center" wrapText="1"/>
    </xf>
    <xf numFmtId="43" fontId="10" fillId="2" borderId="8" xfId="1" quotePrefix="1" applyNumberFormat="1" applyFont="1" applyFill="1" applyBorder="1" applyAlignment="1">
      <alignment horizontal="right" vertical="center" wrapText="1"/>
    </xf>
    <xf numFmtId="43" fontId="24" fillId="2" borderId="8" xfId="1" quotePrefix="1" applyNumberFormat="1" applyFont="1" applyFill="1" applyBorder="1" applyAlignment="1">
      <alignment horizontal="right" vertical="center" wrapText="1"/>
    </xf>
    <xf numFmtId="43" fontId="24" fillId="7" borderId="8" xfId="1" quotePrefix="1" applyNumberFormat="1" applyFont="1" applyFill="1" applyBorder="1" applyAlignment="1">
      <alignment horizontal="right" vertical="center" wrapText="1"/>
    </xf>
    <xf numFmtId="0" fontId="10" fillId="2" borderId="14" xfId="2" quotePrefix="1" applyFont="1" applyFill="1" applyBorder="1" applyAlignment="1">
      <alignment horizontal="left" vertical="center"/>
    </xf>
    <xf numFmtId="0" fontId="10" fillId="2" borderId="18" xfId="2" applyFont="1" applyFill="1" applyBorder="1" applyAlignment="1">
      <alignment horizontal="left" vertical="center"/>
    </xf>
    <xf numFmtId="43" fontId="26" fillId="2" borderId="12" xfId="4" quotePrefix="1" applyNumberFormat="1" applyFont="1" applyFill="1" applyBorder="1" applyAlignment="1">
      <alignment horizontal="right" vertical="center" wrapText="1"/>
    </xf>
    <xf numFmtId="10" fontId="24" fillId="2" borderId="14" xfId="43" quotePrefix="1" applyNumberFormat="1" applyFont="1" applyFill="1" applyBorder="1" applyAlignment="1">
      <alignment horizontal="right" vertical="center" wrapText="1"/>
    </xf>
    <xf numFmtId="0" fontId="17" fillId="6" borderId="16" xfId="2" applyFont="1" applyFill="1" applyBorder="1" applyAlignment="1">
      <alignment horizontal="center" vertical="center" wrapText="1"/>
    </xf>
    <xf numFmtId="0" fontId="19" fillId="2" borderId="18" xfId="2" applyFont="1" applyFill="1" applyBorder="1" applyAlignment="1">
      <alignment horizontal="left" vertical="center" wrapText="1"/>
    </xf>
    <xf numFmtId="0" fontId="5" fillId="4" borderId="6" xfId="2" applyFont="1" applyFill="1" applyBorder="1" applyAlignment="1">
      <alignment horizontal="right" vertical="center"/>
    </xf>
    <xf numFmtId="0" fontId="9" fillId="4" borderId="5" xfId="2" applyFont="1" applyFill="1" applyBorder="1" applyAlignment="1">
      <alignment horizontal="right" vertical="center" wrapText="1"/>
    </xf>
    <xf numFmtId="0" fontId="17" fillId="5" borderId="12" xfId="2" applyFont="1" applyFill="1" applyBorder="1" applyAlignment="1">
      <alignment horizontal="center" vertical="center" wrapText="1"/>
    </xf>
    <xf numFmtId="0" fontId="8" fillId="2" borderId="21" xfId="2" applyFont="1" applyFill="1" applyBorder="1" applyAlignment="1">
      <alignment horizontal="center" vertical="center"/>
    </xf>
    <xf numFmtId="0" fontId="8" fillId="2" borderId="21" xfId="2" quotePrefix="1" applyFont="1" applyFill="1" applyBorder="1" applyAlignment="1">
      <alignment horizontal="center" vertical="center"/>
    </xf>
    <xf numFmtId="0" fontId="8" fillId="2" borderId="21" xfId="2" applyFont="1" applyFill="1" applyBorder="1" applyAlignment="1">
      <alignment horizontal="left" vertical="center"/>
    </xf>
    <xf numFmtId="0" fontId="8" fillId="2" borderId="21" xfId="2" quotePrefix="1" applyNumberFormat="1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center" vertical="center"/>
    </xf>
    <xf numFmtId="43" fontId="8" fillId="2" borderId="20" xfId="4" quotePrefix="1" applyNumberFormat="1" applyFont="1" applyFill="1" applyBorder="1" applyAlignment="1">
      <alignment horizontal="center" vertical="center"/>
    </xf>
    <xf numFmtId="43" fontId="8" fillId="2" borderId="21" xfId="4" quotePrefix="1" applyNumberFormat="1" applyFont="1" applyFill="1" applyBorder="1" applyAlignment="1">
      <alignment horizontal="center" vertical="center"/>
    </xf>
    <xf numFmtId="43" fontId="8" fillId="2" borderId="22" xfId="1" quotePrefix="1" applyNumberFormat="1" applyFont="1" applyFill="1" applyBorder="1" applyAlignment="1">
      <alignment horizontal="center" vertical="center"/>
    </xf>
    <xf numFmtId="43" fontId="8" fillId="2" borderId="21" xfId="1" quotePrefix="1" applyNumberFormat="1" applyFont="1" applyFill="1" applyBorder="1" applyAlignment="1">
      <alignment horizontal="center" vertical="center"/>
    </xf>
    <xf numFmtId="0" fontId="3" fillId="4" borderId="0" xfId="2" quotePrefix="1" applyFont="1" applyFill="1" applyAlignment="1">
      <alignment horizontal="center" vertical="center" wrapText="1"/>
    </xf>
    <xf numFmtId="0" fontId="26" fillId="0" borderId="0" xfId="3" applyFont="1" applyAlignment="1">
      <alignment horizontal="center" wrapText="1"/>
    </xf>
    <xf numFmtId="0" fontId="28" fillId="0" borderId="0" xfId="1" applyNumberFormat="1" applyFont="1" applyAlignment="1">
      <alignment horizontal="center" vertical="center"/>
    </xf>
    <xf numFmtId="0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43" fontId="28" fillId="0" borderId="0" xfId="1" applyFont="1" applyAlignment="1">
      <alignment horizontal="center" vertical="center"/>
    </xf>
    <xf numFmtId="0" fontId="31" fillId="0" borderId="0" xfId="0" applyNumberFormat="1" applyFont="1" applyAlignment="1">
      <alignment vertical="center"/>
    </xf>
    <xf numFmtId="0" fontId="5" fillId="0" borderId="0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wrapText="1"/>
    </xf>
    <xf numFmtId="0" fontId="19" fillId="0" borderId="0" xfId="2" quotePrefix="1" applyFont="1" applyFill="1" applyBorder="1" applyAlignment="1">
      <alignment horizontal="center" wrapText="1"/>
    </xf>
    <xf numFmtId="0" fontId="19" fillId="0" borderId="0" xfId="2" applyFont="1" applyFill="1" applyBorder="1" applyAlignment="1">
      <alignment horizontal="center"/>
    </xf>
    <xf numFmtId="0" fontId="5" fillId="0" borderId="0" xfId="0" quotePrefix="1" applyFont="1" applyAlignment="1">
      <alignment horizontal="center"/>
    </xf>
    <xf numFmtId="0" fontId="17" fillId="5" borderId="8" xfId="2" applyFont="1" applyFill="1" applyBorder="1" applyAlignment="1">
      <alignment horizontal="center" vertical="center" wrapText="1"/>
    </xf>
    <xf numFmtId="168" fontId="11" fillId="5" borderId="10" xfId="2" applyNumberFormat="1" applyFont="1" applyFill="1" applyBorder="1" applyAlignment="1">
      <alignment horizontal="center" vertical="center" wrapText="1"/>
    </xf>
    <xf numFmtId="168" fontId="11" fillId="5" borderId="11" xfId="2" applyNumberFormat="1" applyFont="1" applyFill="1" applyBorder="1" applyAlignment="1">
      <alignment horizontal="center" vertical="center" wrapText="1"/>
    </xf>
    <xf numFmtId="0" fontId="17" fillId="5" borderId="16" xfId="2" applyFont="1" applyFill="1" applyBorder="1" applyAlignment="1">
      <alignment horizontal="center" vertical="center" wrapText="1"/>
    </xf>
    <xf numFmtId="0" fontId="17" fillId="5" borderId="15" xfId="2" applyFont="1" applyFill="1" applyBorder="1" applyAlignment="1">
      <alignment horizontal="center" vertical="center" wrapText="1"/>
    </xf>
    <xf numFmtId="0" fontId="23" fillId="4" borderId="0" xfId="2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center" vertical="center" wrapText="1"/>
    </xf>
    <xf numFmtId="0" fontId="11" fillId="0" borderId="0" xfId="2" applyFont="1" applyFill="1" applyBorder="1" applyAlignment="1">
      <alignment horizontal="left" vertical="center" wrapText="1"/>
    </xf>
    <xf numFmtId="0" fontId="26" fillId="0" borderId="0" xfId="2" applyNumberFormat="1" applyFont="1" applyFill="1" applyBorder="1" applyAlignment="1">
      <alignment horizontal="center" vertical="center"/>
    </xf>
    <xf numFmtId="0" fontId="26" fillId="0" borderId="0" xfId="2" applyFont="1" applyFill="1" applyBorder="1" applyAlignment="1">
      <alignment horizontal="left" vertical="center"/>
    </xf>
    <xf numFmtId="43" fontId="26" fillId="0" borderId="0" xfId="1" applyFont="1" applyFill="1" applyBorder="1" applyAlignment="1">
      <alignment horizontal="center" vertical="center"/>
    </xf>
    <xf numFmtId="0" fontId="26" fillId="0" borderId="0" xfId="2" quotePrefix="1" applyNumberFormat="1" applyFont="1" applyFill="1" applyBorder="1" applyAlignment="1">
      <alignment horizontal="center" vertical="center"/>
    </xf>
    <xf numFmtId="167" fontId="26" fillId="0" borderId="0" xfId="2" applyNumberFormat="1" applyFont="1" applyFill="1" applyBorder="1" applyAlignment="1">
      <alignment horizontal="center" vertical="center"/>
    </xf>
    <xf numFmtId="0" fontId="28" fillId="0" borderId="0" xfId="0" applyNumberFormat="1" applyFont="1" applyFill="1" applyAlignment="1">
      <alignment horizontal="center" vertical="center" wrapText="1"/>
    </xf>
    <xf numFmtId="0" fontId="28" fillId="0" borderId="0" xfId="0" applyFont="1" applyFill="1" applyAlignment="1">
      <alignment vertical="center" wrapText="1"/>
    </xf>
    <xf numFmtId="0" fontId="28" fillId="0" borderId="0" xfId="0" applyNumberFormat="1" applyFont="1" applyFill="1" applyAlignment="1">
      <alignment horizontal="left" vertical="center" wrapText="1"/>
    </xf>
    <xf numFmtId="0" fontId="28" fillId="0" borderId="0" xfId="0" applyFont="1" applyFill="1" applyAlignment="1">
      <alignment horizontal="left" vertical="center" wrapText="1"/>
    </xf>
    <xf numFmtId="43" fontId="28" fillId="0" borderId="0" xfId="1" applyFont="1" applyFill="1" applyAlignment="1">
      <alignment horizontal="center" vertical="center" wrapText="1"/>
    </xf>
    <xf numFmtId="0" fontId="28" fillId="0" borderId="0" xfId="1" applyNumberFormat="1" applyFont="1" applyFill="1" applyAlignment="1">
      <alignment horizontal="center" vertical="center" wrapText="1"/>
    </xf>
    <xf numFmtId="43" fontId="31" fillId="0" borderId="0" xfId="1" applyFont="1" applyFill="1" applyAlignment="1">
      <alignment vertical="center" wrapText="1"/>
    </xf>
    <xf numFmtId="0" fontId="31" fillId="0" borderId="0" xfId="0" applyFont="1" applyFill="1" applyAlignment="1">
      <alignment horizontal="center" vertical="center" wrapText="1"/>
    </xf>
    <xf numFmtId="0" fontId="31" fillId="0" borderId="0" xfId="0" applyFont="1" applyFill="1" applyAlignment="1">
      <alignment vertical="center" wrapText="1"/>
    </xf>
    <xf numFmtId="0" fontId="28" fillId="0" borderId="0" xfId="0" applyNumberFormat="1" applyFont="1" applyFill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0" xfId="0" applyNumberFormat="1" applyFont="1" applyFill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14" fontId="28" fillId="0" borderId="0" xfId="1" applyNumberFormat="1" applyFont="1" applyFill="1" applyAlignment="1">
      <alignment horizontal="center" vertical="center"/>
    </xf>
    <xf numFmtId="0" fontId="28" fillId="0" borderId="0" xfId="1" applyNumberFormat="1" applyFont="1" applyFill="1" applyAlignment="1">
      <alignment horizontal="center" vertical="center"/>
    </xf>
    <xf numFmtId="43" fontId="31" fillId="0" borderId="0" xfId="1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vertical="center"/>
    </xf>
    <xf numFmtId="0" fontId="30" fillId="0" borderId="0" xfId="0" applyNumberFormat="1" applyFont="1" applyFill="1" applyAlignment="1">
      <alignment horizontal="center" vertical="center"/>
    </xf>
    <xf numFmtId="0" fontId="30" fillId="0" borderId="0" xfId="0" applyFont="1" applyFill="1" applyAlignment="1">
      <alignment vertical="center"/>
    </xf>
    <xf numFmtId="0" fontId="30" fillId="0" borderId="0" xfId="0" applyNumberFormat="1" applyFont="1" applyFill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14" fontId="30" fillId="0" borderId="0" xfId="1" applyNumberFormat="1" applyFont="1" applyFill="1" applyAlignment="1">
      <alignment horizontal="center" vertical="center"/>
    </xf>
    <xf numFmtId="0" fontId="30" fillId="0" borderId="0" xfId="1" applyNumberFormat="1" applyFont="1" applyFill="1" applyAlignment="1">
      <alignment horizontal="center" vertical="center"/>
    </xf>
    <xf numFmtId="0" fontId="31" fillId="0" borderId="0" xfId="0" applyNumberFormat="1" applyFont="1" applyFill="1" applyAlignment="1">
      <alignment horizontal="center" vertical="center"/>
    </xf>
    <xf numFmtId="0" fontId="31" fillId="0" borderId="0" xfId="0" applyNumberFormat="1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0" fontId="31" fillId="0" borderId="0" xfId="1" applyNumberFormat="1" applyFont="1" applyFill="1" applyAlignment="1">
      <alignment horizontal="center" vertical="center"/>
    </xf>
    <xf numFmtId="0" fontId="8" fillId="2" borderId="26" xfId="2" applyNumberFormat="1" applyFont="1" applyFill="1" applyBorder="1" applyAlignment="1">
      <alignment horizontal="center" vertical="center"/>
    </xf>
    <xf numFmtId="0" fontId="21" fillId="4" borderId="30" xfId="2" applyFont="1" applyFill="1" applyBorder="1" applyAlignment="1">
      <alignment horizontal="center" vertical="center" wrapText="1"/>
    </xf>
    <xf numFmtId="0" fontId="17" fillId="0" borderId="0" xfId="2" applyFont="1" applyFill="1" applyBorder="1" applyAlignment="1">
      <alignment horizontal="center" vertical="center" wrapText="1"/>
    </xf>
    <xf numFmtId="0" fontId="8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8" fillId="0" borderId="0" xfId="2" quotePrefix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right" vertical="center"/>
    </xf>
    <xf numFmtId="43" fontId="8" fillId="0" borderId="0" xfId="4" quotePrefix="1" applyNumberFormat="1" applyFont="1" applyFill="1" applyBorder="1" applyAlignment="1">
      <alignment horizontal="center" vertical="center"/>
    </xf>
    <xf numFmtId="43" fontId="8" fillId="0" borderId="0" xfId="1" quotePrefix="1" applyNumberFormat="1" applyFont="1" applyFill="1" applyBorder="1" applyAlignment="1">
      <alignment horizontal="center" vertical="center"/>
    </xf>
    <xf numFmtId="168" fontId="20" fillId="8" borderId="28" xfId="2" applyNumberFormat="1" applyFont="1" applyFill="1" applyBorder="1" applyAlignment="1">
      <alignment horizontal="center" vertical="center" wrapText="1"/>
    </xf>
    <xf numFmtId="168" fontId="20" fillId="8" borderId="29" xfId="2" applyNumberFormat="1" applyFont="1" applyFill="1" applyBorder="1" applyAlignment="1">
      <alignment horizontal="center" vertical="center" wrapText="1"/>
    </xf>
    <xf numFmtId="0" fontId="11" fillId="4" borderId="31" xfId="2" applyFont="1" applyFill="1" applyBorder="1" applyAlignment="1">
      <alignment horizontal="center" vertical="center"/>
    </xf>
    <xf numFmtId="0" fontId="17" fillId="4" borderId="32" xfId="2" applyFont="1" applyFill="1" applyBorder="1" applyAlignment="1">
      <alignment horizontal="center" vertical="center"/>
    </xf>
    <xf numFmtId="0" fontId="8" fillId="0" borderId="0" xfId="2" applyNumberFormat="1" applyFont="1" applyFill="1" applyBorder="1" applyAlignment="1">
      <alignment horizontal="right" vertical="center"/>
    </xf>
    <xf numFmtId="43" fontId="8" fillId="0" borderId="0" xfId="1" quotePrefix="1" applyFont="1" applyFill="1" applyBorder="1" applyAlignment="1">
      <alignment horizontal="center" vertical="center" wrapText="1"/>
    </xf>
    <xf numFmtId="169" fontId="8" fillId="0" borderId="0" xfId="2" applyNumberFormat="1" applyFont="1" applyFill="1" applyBorder="1" applyAlignment="1">
      <alignment horizontal="center" vertical="center"/>
    </xf>
    <xf numFmtId="0" fontId="8" fillId="0" borderId="0" xfId="2" applyNumberFormat="1" applyFont="1" applyFill="1" applyBorder="1" applyAlignment="1">
      <alignment horizontal="left" vertical="center"/>
    </xf>
    <xf numFmtId="0" fontId="17" fillId="0" borderId="0" xfId="2" applyFont="1" applyFill="1" applyBorder="1" applyAlignment="1">
      <alignment horizontal="left" vertical="center"/>
    </xf>
    <xf numFmtId="0" fontId="34" fillId="9" borderId="0" xfId="2" quotePrefix="1" applyFont="1" applyFill="1" applyBorder="1" applyAlignment="1">
      <alignment horizontal="center" vertical="center"/>
    </xf>
    <xf numFmtId="43" fontId="33" fillId="9" borderId="0" xfId="2" applyNumberFormat="1" applyFont="1" applyFill="1" applyBorder="1" applyAlignment="1">
      <alignment horizontal="center" vertical="center"/>
    </xf>
    <xf numFmtId="0" fontId="33" fillId="9" borderId="0" xfId="2" applyFont="1" applyFill="1" applyBorder="1" applyAlignment="1">
      <alignment horizontal="center" vertical="center"/>
    </xf>
    <xf numFmtId="0" fontId="33" fillId="4" borderId="0" xfId="2" applyFont="1" applyFill="1" applyBorder="1" applyAlignment="1">
      <alignment horizontal="center" vertical="center"/>
    </xf>
    <xf numFmtId="0" fontId="35" fillId="0" borderId="0" xfId="2" applyFont="1" applyAlignment="1">
      <alignment vertical="center"/>
    </xf>
    <xf numFmtId="0" fontId="17" fillId="8" borderId="33" xfId="2" applyFont="1" applyFill="1" applyBorder="1" applyAlignment="1">
      <alignment horizontal="center" vertical="center"/>
    </xf>
    <xf numFmtId="0" fontId="17" fillId="5" borderId="34" xfId="2" applyFont="1" applyFill="1" applyBorder="1" applyAlignment="1">
      <alignment horizontal="center" vertical="center" wrapText="1"/>
    </xf>
    <xf numFmtId="0" fontId="17" fillId="5" borderId="35" xfId="2" applyFont="1" applyFill="1" applyBorder="1" applyAlignment="1">
      <alignment horizontal="center" vertical="center" wrapText="1"/>
    </xf>
    <xf numFmtId="0" fontId="8" fillId="2" borderId="36" xfId="2" quotePrefix="1" applyFont="1" applyFill="1" applyBorder="1" applyAlignment="1">
      <alignment horizontal="left" vertical="center"/>
    </xf>
    <xf numFmtId="168" fontId="11" fillId="5" borderId="19" xfId="2" applyNumberFormat="1" applyFont="1" applyFill="1" applyBorder="1" applyAlignment="1">
      <alignment vertical="center" wrapText="1"/>
    </xf>
    <xf numFmtId="0" fontId="10" fillId="4" borderId="0" xfId="2" quotePrefix="1" applyFont="1" applyFill="1" applyBorder="1" applyAlignment="1">
      <alignment horizontal="center" wrapText="1"/>
    </xf>
    <xf numFmtId="0" fontId="17" fillId="5" borderId="28" xfId="2" applyFont="1" applyFill="1" applyBorder="1" applyAlignment="1">
      <alignment vertical="center" wrapText="1"/>
    </xf>
    <xf numFmtId="0" fontId="17" fillId="5" borderId="39" xfId="2" applyFont="1" applyFill="1" applyBorder="1" applyAlignment="1">
      <alignment horizontal="center" vertical="center" wrapText="1"/>
    </xf>
    <xf numFmtId="0" fontId="17" fillId="5" borderId="29" xfId="2" applyFont="1" applyFill="1" applyBorder="1" applyAlignment="1">
      <alignment vertical="center" wrapText="1"/>
    </xf>
    <xf numFmtId="0" fontId="17" fillId="5" borderId="30" xfId="2" applyFont="1" applyFill="1" applyBorder="1" applyAlignment="1">
      <alignment vertical="center" wrapText="1"/>
    </xf>
    <xf numFmtId="0" fontId="17" fillId="5" borderId="23" xfId="2" applyFont="1" applyFill="1" applyBorder="1" applyAlignment="1">
      <alignment vertical="center" wrapText="1"/>
    </xf>
    <xf numFmtId="168" fontId="17" fillId="5" borderId="30" xfId="2" applyNumberFormat="1" applyFont="1" applyFill="1" applyBorder="1" applyAlignment="1">
      <alignment vertical="center" wrapText="1"/>
    </xf>
    <xf numFmtId="0" fontId="36" fillId="4" borderId="0" xfId="2" quotePrefix="1" applyFont="1" applyFill="1" applyBorder="1" applyAlignment="1">
      <alignment horizontal="center" wrapText="1"/>
    </xf>
    <xf numFmtId="0" fontId="37" fillId="4" borderId="0" xfId="2" quotePrefix="1" applyFont="1" applyFill="1" applyBorder="1" applyAlignment="1">
      <alignment horizontal="center" wrapText="1"/>
    </xf>
    <xf numFmtId="0" fontId="17" fillId="5" borderId="40" xfId="2" applyFont="1" applyFill="1" applyBorder="1" applyAlignment="1">
      <alignment horizontal="center" vertical="center" wrapText="1"/>
    </xf>
    <xf numFmtId="168" fontId="17" fillId="5" borderId="17" xfId="2" applyNumberFormat="1" applyFont="1" applyFill="1" applyBorder="1" applyAlignment="1">
      <alignment horizontal="center" vertical="center" wrapText="1"/>
    </xf>
    <xf numFmtId="0" fontId="17" fillId="5" borderId="41" xfId="2" applyFont="1" applyFill="1" applyBorder="1" applyAlignment="1">
      <alignment horizontal="center" vertical="center" wrapText="1"/>
    </xf>
    <xf numFmtId="0" fontId="17" fillId="5" borderId="42" xfId="2" applyFont="1" applyFill="1" applyBorder="1" applyAlignment="1">
      <alignment horizontal="center" vertical="center" wrapText="1"/>
    </xf>
    <xf numFmtId="0" fontId="10" fillId="2" borderId="25" xfId="2" applyNumberFormat="1" applyFont="1" applyFill="1" applyBorder="1" applyAlignment="1">
      <alignment horizontal="center" vertical="center"/>
    </xf>
    <xf numFmtId="168" fontId="17" fillId="5" borderId="43" xfId="2" applyNumberFormat="1" applyFont="1" applyFill="1" applyBorder="1" applyAlignment="1">
      <alignment horizontal="center" vertical="center" wrapText="1"/>
    </xf>
    <xf numFmtId="43" fontId="10" fillId="2" borderId="27" xfId="4" quotePrefix="1" applyNumberFormat="1" applyFont="1" applyFill="1" applyBorder="1" applyAlignment="1">
      <alignment horizontal="right" vertical="center" wrapText="1"/>
    </xf>
    <xf numFmtId="0" fontId="22" fillId="4" borderId="5" xfId="2" applyFont="1" applyFill="1" applyBorder="1" applyAlignment="1">
      <alignment vertical="center" wrapText="1"/>
    </xf>
    <xf numFmtId="43" fontId="26" fillId="0" borderId="0" xfId="1" applyNumberFormat="1" applyFont="1" applyFill="1" applyBorder="1" applyAlignment="1">
      <alignment horizontal="center" vertical="center"/>
    </xf>
    <xf numFmtId="14" fontId="31" fillId="0" borderId="0" xfId="1" applyNumberFormat="1" applyFont="1" applyFill="1" applyAlignment="1">
      <alignment horizontal="center" vertical="center"/>
    </xf>
    <xf numFmtId="0" fontId="40" fillId="0" borderId="0" xfId="2" applyFont="1" applyFill="1" applyAlignment="1">
      <alignment horizontal="center" vertical="center" wrapText="1"/>
    </xf>
    <xf numFmtId="0" fontId="22" fillId="4" borderId="6" xfId="2" applyNumberFormat="1" applyFont="1" applyFill="1" applyBorder="1" applyAlignment="1">
      <alignment horizontal="center" vertical="center"/>
    </xf>
    <xf numFmtId="0" fontId="22" fillId="4" borderId="4" xfId="2" applyNumberFormat="1" applyFont="1" applyFill="1" applyBorder="1" applyAlignment="1">
      <alignment horizontal="center" vertical="center"/>
    </xf>
    <xf numFmtId="0" fontId="23" fillId="4" borderId="0" xfId="2" applyNumberFormat="1" applyFont="1" applyFill="1" applyBorder="1" applyAlignment="1">
      <alignment horizontal="center" vertical="center"/>
    </xf>
    <xf numFmtId="0" fontId="17" fillId="0" borderId="0" xfId="2" applyNumberFormat="1" applyFont="1" applyFill="1" applyBorder="1" applyAlignment="1">
      <alignment horizontal="center" vertical="center" wrapText="1"/>
    </xf>
    <xf numFmtId="0" fontId="5" fillId="0" borderId="0" xfId="2" applyNumberFormat="1" applyFont="1" applyAlignment="1">
      <alignment horizontal="center" vertical="center"/>
    </xf>
    <xf numFmtId="43" fontId="10" fillId="0" borderId="0" xfId="1" applyFont="1"/>
    <xf numFmtId="0" fontId="0" fillId="0" borderId="0" xfId="0" applyFill="1" applyBorder="1" applyAlignment="1"/>
    <xf numFmtId="0" fontId="42" fillId="2" borderId="26" xfId="2" applyNumberFormat="1" applyFont="1" applyFill="1" applyBorder="1" applyAlignment="1">
      <alignment horizontal="center" vertical="center"/>
    </xf>
    <xf numFmtId="0" fontId="42" fillId="2" borderId="8" xfId="2" applyFont="1" applyFill="1" applyBorder="1" applyAlignment="1">
      <alignment horizontal="center" vertical="center"/>
    </xf>
    <xf numFmtId="0" fontId="42" fillId="2" borderId="21" xfId="2" applyFont="1" applyFill="1" applyBorder="1" applyAlignment="1">
      <alignment horizontal="center" vertical="center"/>
    </xf>
    <xf numFmtId="0" fontId="42" fillId="2" borderId="21" xfId="2" applyFont="1" applyFill="1" applyBorder="1" applyAlignment="1">
      <alignment horizontal="left" vertical="center"/>
    </xf>
    <xf numFmtId="0" fontId="42" fillId="2" borderId="14" xfId="2" applyFont="1" applyFill="1" applyBorder="1" applyAlignment="1">
      <alignment horizontal="center" vertical="center"/>
    </xf>
    <xf numFmtId="0" fontId="41" fillId="4" borderId="0" xfId="2" applyNumberFormat="1" applyFont="1" applyFill="1" applyAlignment="1">
      <alignment horizontal="center"/>
    </xf>
    <xf numFmtId="0" fontId="41" fillId="4" borderId="0" xfId="2" applyFont="1" applyFill="1" applyAlignment="1">
      <alignment horizontal="center"/>
    </xf>
    <xf numFmtId="0" fontId="42" fillId="2" borderId="22" xfId="2" applyFont="1" applyFill="1" applyBorder="1" applyAlignment="1">
      <alignment horizontal="center" vertical="center"/>
    </xf>
    <xf numFmtId="0" fontId="41" fillId="4" borderId="0" xfId="2" applyNumberFormat="1" applyFont="1" applyFill="1" applyBorder="1" applyAlignment="1">
      <alignment horizontal="center"/>
    </xf>
    <xf numFmtId="0" fontId="41" fillId="4" borderId="0" xfId="2" applyFont="1" applyFill="1" applyBorder="1" applyAlignment="1">
      <alignment horizontal="center"/>
    </xf>
    <xf numFmtId="0" fontId="42" fillId="2" borderId="8" xfId="2" quotePrefix="1" applyFont="1" applyFill="1" applyBorder="1" applyAlignment="1">
      <alignment horizontal="center" vertical="center"/>
    </xf>
    <xf numFmtId="0" fontId="42" fillId="2" borderId="21" xfId="2" quotePrefix="1" applyFont="1" applyFill="1" applyBorder="1" applyAlignment="1">
      <alignment horizontal="center" vertical="center"/>
    </xf>
    <xf numFmtId="0" fontId="42" fillId="2" borderId="21" xfId="2" quotePrefix="1" applyNumberFormat="1" applyFont="1" applyFill="1" applyBorder="1" applyAlignment="1">
      <alignment horizontal="center" vertical="center"/>
    </xf>
    <xf numFmtId="43" fontId="42" fillId="2" borderId="20" xfId="4" quotePrefix="1" applyNumberFormat="1" applyFont="1" applyFill="1" applyBorder="1" applyAlignment="1">
      <alignment horizontal="center" vertical="center"/>
    </xf>
    <xf numFmtId="43" fontId="42" fillId="2" borderId="21" xfId="4" quotePrefix="1" applyNumberFormat="1" applyFont="1" applyFill="1" applyBorder="1" applyAlignment="1">
      <alignment horizontal="center" vertical="center"/>
    </xf>
    <xf numFmtId="43" fontId="42" fillId="2" borderId="22" xfId="1" quotePrefix="1" applyNumberFormat="1" applyFont="1" applyFill="1" applyBorder="1" applyAlignment="1">
      <alignment horizontal="center" vertical="center"/>
    </xf>
    <xf numFmtId="43" fontId="42" fillId="2" borderId="21" xfId="1" quotePrefix="1" applyNumberFormat="1" applyFont="1" applyFill="1" applyBorder="1" applyAlignment="1">
      <alignment horizontal="center" vertical="center"/>
    </xf>
    <xf numFmtId="0" fontId="42" fillId="2" borderId="36" xfId="2" quotePrefix="1" applyFont="1" applyFill="1" applyBorder="1" applyAlignment="1">
      <alignment horizontal="left" vertical="center"/>
    </xf>
    <xf numFmtId="0" fontId="42" fillId="2" borderId="47" xfId="2" quotePrefix="1" applyFont="1" applyFill="1" applyBorder="1" applyAlignment="1">
      <alignment horizontal="left" vertical="center"/>
    </xf>
    <xf numFmtId="0" fontId="42" fillId="2" borderId="45" xfId="2" applyNumberFormat="1" applyFont="1" applyFill="1" applyBorder="1" applyAlignment="1">
      <alignment horizontal="center" vertical="center"/>
    </xf>
    <xf numFmtId="0" fontId="42" fillId="2" borderId="46" xfId="2" quotePrefix="1" applyFont="1" applyFill="1" applyBorder="1" applyAlignment="1">
      <alignment horizontal="center" vertical="center"/>
    </xf>
    <xf numFmtId="0" fontId="42" fillId="2" borderId="46" xfId="2" applyFont="1" applyFill="1" applyBorder="1" applyAlignment="1">
      <alignment horizontal="left" vertical="center"/>
    </xf>
    <xf numFmtId="0" fontId="42" fillId="2" borderId="46" xfId="2" quotePrefix="1" applyNumberFormat="1" applyFont="1" applyFill="1" applyBorder="1" applyAlignment="1">
      <alignment horizontal="center" vertical="center"/>
    </xf>
    <xf numFmtId="0" fontId="42" fillId="0" borderId="0" xfId="2" applyFont="1" applyFill="1" applyAlignment="1">
      <alignment horizontal="center" vertical="center"/>
    </xf>
    <xf numFmtId="0" fontId="42" fillId="0" borderId="0" xfId="2" applyFont="1" applyFill="1" applyAlignment="1">
      <alignment horizontal="left" vertical="center"/>
    </xf>
    <xf numFmtId="0" fontId="42" fillId="0" borderId="0" xfId="2" applyNumberFormat="1" applyFont="1" applyFill="1" applyAlignment="1">
      <alignment horizontal="center" vertical="center"/>
    </xf>
    <xf numFmtId="0" fontId="42" fillId="0" borderId="0" xfId="2" applyNumberFormat="1" applyFont="1" applyFill="1" applyAlignment="1">
      <alignment horizontal="right" vertical="center"/>
    </xf>
    <xf numFmtId="0" fontId="43" fillId="9" borderId="0" xfId="2" applyNumberFormat="1" applyFont="1" applyFill="1" applyAlignment="1">
      <alignment horizontal="center" vertical="center"/>
    </xf>
    <xf numFmtId="0" fontId="43" fillId="9" borderId="0" xfId="2" applyFont="1" applyFill="1" applyAlignment="1">
      <alignment horizontal="center" vertical="center"/>
    </xf>
    <xf numFmtId="43" fontId="43" fillId="9" borderId="0" xfId="2" applyNumberFormat="1" applyFont="1" applyFill="1" applyAlignment="1">
      <alignment horizontal="center" vertical="center"/>
    </xf>
    <xf numFmtId="43" fontId="42" fillId="0" borderId="0" xfId="1" quotePrefix="1" applyFont="1" applyFill="1" applyBorder="1" applyAlignment="1">
      <alignment horizontal="center" vertical="center" wrapText="1"/>
    </xf>
    <xf numFmtId="43" fontId="42" fillId="0" borderId="0" xfId="1" quotePrefix="1" applyNumberFormat="1" applyFont="1" applyFill="1" applyBorder="1" applyAlignment="1">
      <alignment horizontal="center" vertical="center" wrapText="1"/>
    </xf>
    <xf numFmtId="0" fontId="42" fillId="0" borderId="0" xfId="2" quotePrefix="1" applyFont="1" applyFill="1" applyAlignment="1">
      <alignment horizontal="center" vertical="center"/>
    </xf>
    <xf numFmtId="21" fontId="31" fillId="0" borderId="0" xfId="0" applyNumberFormat="1" applyFont="1" applyFill="1" applyAlignment="1">
      <alignment vertical="center"/>
    </xf>
    <xf numFmtId="14" fontId="31" fillId="0" borderId="0" xfId="0" applyNumberFormat="1" applyFont="1" applyFill="1" applyAlignment="1">
      <alignment vertical="center"/>
    </xf>
    <xf numFmtId="19" fontId="31" fillId="0" borderId="0" xfId="0" applyNumberFormat="1" applyFont="1" applyFill="1" applyAlignment="1">
      <alignment vertical="center"/>
    </xf>
    <xf numFmtId="0" fontId="8" fillId="0" borderId="0" xfId="2" quotePrefix="1" applyNumberFormat="1" applyFont="1" applyFill="1" applyBorder="1" applyAlignment="1">
      <alignment horizontal="center" vertical="center"/>
    </xf>
    <xf numFmtId="43" fontId="5" fillId="0" borderId="0" xfId="2" applyNumberFormat="1" applyFont="1" applyAlignment="1">
      <alignment horizontal="left" vertical="center"/>
    </xf>
    <xf numFmtId="0" fontId="8" fillId="0" borderId="0" xfId="2" quotePrefix="1" applyNumberFormat="1" applyFont="1" applyFill="1" applyBorder="1" applyAlignment="1">
      <alignment horizontal="left" vertical="center"/>
    </xf>
    <xf numFmtId="0" fontId="44" fillId="0" borderId="0" xfId="2" applyNumberFormat="1" applyFont="1" applyFill="1" applyAlignment="1">
      <alignment horizontal="center" vertical="center"/>
    </xf>
    <xf numFmtId="0" fontId="44" fillId="0" borderId="0" xfId="2" quotePrefix="1" applyFont="1" applyFill="1" applyAlignment="1">
      <alignment horizontal="center" vertical="center"/>
    </xf>
    <xf numFmtId="0" fontId="44" fillId="0" borderId="0" xfId="2" applyFont="1" applyFill="1" applyAlignment="1">
      <alignment horizontal="left" vertical="center"/>
    </xf>
    <xf numFmtId="0" fontId="44" fillId="0" borderId="0" xfId="2" applyFont="1" applyFill="1" applyAlignment="1">
      <alignment horizontal="center" vertical="center"/>
    </xf>
    <xf numFmtId="0" fontId="44" fillId="0" borderId="0" xfId="2" applyNumberFormat="1" applyFont="1" applyFill="1" applyAlignment="1">
      <alignment horizontal="right" vertical="center"/>
    </xf>
    <xf numFmtId="0" fontId="45" fillId="9" borderId="0" xfId="2" applyNumberFormat="1" applyFont="1" applyFill="1" applyAlignment="1">
      <alignment horizontal="center" vertical="center"/>
    </xf>
    <xf numFmtId="43" fontId="44" fillId="0" borderId="0" xfId="1" quotePrefix="1" applyFont="1" applyFill="1" applyBorder="1" applyAlignment="1">
      <alignment horizontal="center" vertical="center" wrapText="1"/>
    </xf>
    <xf numFmtId="43" fontId="44" fillId="0" borderId="0" xfId="1" quotePrefix="1" applyNumberFormat="1" applyFont="1" applyFill="1" applyBorder="1" applyAlignment="1">
      <alignment horizontal="center" vertical="center" wrapText="1"/>
    </xf>
    <xf numFmtId="0" fontId="45" fillId="9" borderId="0" xfId="2" applyFont="1" applyFill="1" applyAlignment="1">
      <alignment horizontal="center" vertical="center"/>
    </xf>
    <xf numFmtId="43" fontId="45" fillId="9" borderId="0" xfId="2" applyNumberFormat="1" applyFont="1" applyFill="1" applyAlignment="1">
      <alignment horizontal="center" vertical="center"/>
    </xf>
    <xf numFmtId="0" fontId="23" fillId="4" borderId="6" xfId="2" applyFont="1" applyFill="1" applyBorder="1" applyAlignment="1">
      <alignment horizontal="left" vertical="center"/>
    </xf>
    <xf numFmtId="168" fontId="11" fillId="5" borderId="35" xfId="2" applyNumberFormat="1" applyFont="1" applyFill="1" applyBorder="1" applyAlignment="1">
      <alignment horizontal="center" vertical="center" wrapText="1"/>
    </xf>
    <xf numFmtId="168" fontId="11" fillId="5" borderId="38" xfId="2" applyNumberFormat="1" applyFont="1" applyFill="1" applyBorder="1" applyAlignment="1">
      <alignment horizontal="center" vertical="center" wrapText="1"/>
    </xf>
    <xf numFmtId="168" fontId="11" fillId="5" borderId="24" xfId="2" applyNumberFormat="1" applyFont="1" applyFill="1" applyBorder="1" applyAlignment="1">
      <alignment horizontal="center" vertical="center" wrapText="1"/>
    </xf>
    <xf numFmtId="168" fontId="17" fillId="5" borderId="37" xfId="2" applyNumberFormat="1" applyFont="1" applyFill="1" applyBorder="1" applyAlignment="1">
      <alignment horizontal="center" vertical="center" wrapText="1"/>
    </xf>
    <xf numFmtId="168" fontId="17" fillId="5" borderId="38" xfId="2" applyNumberFormat="1" applyFont="1" applyFill="1" applyBorder="1" applyAlignment="1">
      <alignment horizontal="center" vertical="center" wrapText="1"/>
    </xf>
    <xf numFmtId="168" fontId="17" fillId="5" borderId="24" xfId="2" applyNumberFormat="1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left" vertical="center"/>
    </xf>
    <xf numFmtId="0" fontId="22" fillId="4" borderId="5" xfId="2" applyFont="1" applyFill="1" applyBorder="1" applyAlignment="1">
      <alignment horizontal="center" vertical="center" wrapText="1"/>
    </xf>
    <xf numFmtId="0" fontId="21" fillId="6" borderId="44" xfId="2" applyFont="1" applyFill="1" applyBorder="1" applyAlignment="1">
      <alignment horizontal="center" vertical="center" wrapText="1"/>
    </xf>
    <xf numFmtId="0" fontId="21" fillId="6" borderId="5" xfId="2" applyFont="1" applyFill="1" applyBorder="1" applyAlignment="1">
      <alignment horizontal="center" vertical="center" wrapText="1"/>
    </xf>
    <xf numFmtId="0" fontId="21" fillId="4" borderId="11" xfId="2" applyFont="1" applyFill="1" applyBorder="1" applyAlignment="1">
      <alignment horizontal="center" vertical="center" wrapText="1"/>
    </xf>
    <xf numFmtId="0" fontId="21" fillId="4" borderId="19" xfId="2" applyFont="1" applyFill="1" applyBorder="1" applyAlignment="1">
      <alignment horizontal="center" vertical="center" wrapText="1"/>
    </xf>
    <xf numFmtId="0" fontId="23" fillId="4" borderId="0" xfId="2" applyFont="1" applyFill="1" applyBorder="1" applyAlignment="1">
      <alignment horizontal="left" vertical="center"/>
    </xf>
    <xf numFmtId="0" fontId="11" fillId="4" borderId="5" xfId="2" applyFont="1" applyFill="1" applyBorder="1" applyAlignment="1">
      <alignment horizontal="center" vertical="center"/>
    </xf>
    <xf numFmtId="0" fontId="46" fillId="0" borderId="48" xfId="44" applyFont="1" applyFill="1" applyBorder="1" applyAlignment="1">
      <alignment horizontal="center"/>
    </xf>
    <xf numFmtId="0" fontId="1" fillId="0" borderId="0" xfId="44"/>
    <xf numFmtId="0" fontId="1" fillId="0" borderId="0" xfId="44" applyFill="1" applyBorder="1" applyAlignment="1"/>
    <xf numFmtId="4" fontId="1" fillId="0" borderId="0" xfId="44" applyNumberFormat="1" applyFill="1" applyBorder="1" applyAlignment="1"/>
    <xf numFmtId="14" fontId="1" fillId="0" borderId="0" xfId="44" applyNumberFormat="1" applyFill="1" applyBorder="1" applyAlignment="1"/>
    <xf numFmtId="0" fontId="1" fillId="0" borderId="49" xfId="44" applyFill="1" applyBorder="1" applyAlignment="1"/>
    <xf numFmtId="4" fontId="1" fillId="0" borderId="49" xfId="44" applyNumberFormat="1" applyFill="1" applyBorder="1" applyAlignment="1"/>
    <xf numFmtId="14" fontId="1" fillId="0" borderId="49" xfId="44" applyNumberFormat="1" applyFill="1" applyBorder="1" applyAlignment="1"/>
  </cellXfs>
  <cellStyles count="45">
    <cellStyle name="Comma" xfId="1" builtinId="3"/>
    <cellStyle name="Comma 2" xfId="4"/>
    <cellStyle name="Comma 2 2" xfId="7"/>
    <cellStyle name="Comma 3" xfId="8"/>
    <cellStyle name="Comma 4" xfId="9"/>
    <cellStyle name="Currency 2" xfId="10"/>
    <cellStyle name="Currency 3" xfId="11"/>
    <cellStyle name="Currency 4" xfId="12"/>
    <cellStyle name="Currency 5" xfId="13"/>
    <cellStyle name="Hyperlink 2" xfId="14"/>
    <cellStyle name="Normal" xfId="0" builtinId="0"/>
    <cellStyle name="Normal 2" xfId="3"/>
    <cellStyle name="Normal 2 2" xfId="15"/>
    <cellStyle name="Normal 2 2 2" xfId="16"/>
    <cellStyle name="Normal 2 3" xfId="17"/>
    <cellStyle name="Normal 2 4" xfId="18"/>
    <cellStyle name="Normal 2 5" xfId="41"/>
    <cellStyle name="Normal 3" xfId="2"/>
    <cellStyle name="Normal 3 2" xfId="5"/>
    <cellStyle name="Normal 4" xfId="19"/>
    <cellStyle name="Normal 5" xfId="40"/>
    <cellStyle name="Normal 6" xfId="20"/>
    <cellStyle name="Normal 7" xfId="44"/>
    <cellStyle name="Normal 9" xfId="21"/>
    <cellStyle name="Percent" xfId="43" builtinId="5"/>
    <cellStyle name="Percent 2" xfId="6"/>
    <cellStyle name="Percent 2 2" xfId="22"/>
    <cellStyle name="Percent 3" xfId="23"/>
    <cellStyle name="Percent 3 3" xfId="24"/>
    <cellStyle name="Percent 4" xfId="25"/>
    <cellStyle name="Percent 5" xfId="26"/>
    <cellStyle name="Percent 6" xfId="27"/>
    <cellStyle name="Percent 7" xfId="42"/>
    <cellStyle name="Style 1" xfId="28"/>
    <cellStyle name="千位分隔 2" xfId="29"/>
    <cellStyle name="千位分隔 3" xfId="30"/>
    <cellStyle name="千位分隔[0] 2" xfId="31"/>
    <cellStyle name="常规 2" xfId="32"/>
    <cellStyle name="常规 2 2 3 6" xfId="33"/>
    <cellStyle name="常规 3" xfId="34"/>
    <cellStyle name="常规 4" xfId="35"/>
    <cellStyle name="常规 5" xfId="36"/>
    <cellStyle name="常规 6" xfId="37"/>
    <cellStyle name="常规 7" xfId="38"/>
    <cellStyle name="常规_XO-508-1000-30-4.5-1月份" xfId="39"/>
  </cellStyles>
  <dxfs count="2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auto="1"/>
      </font>
      <fill>
        <patternFill>
          <bgColor rgb="FFFFFF66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b/>
        <i/>
        <color auto="1"/>
      </font>
      <fill>
        <patternFill>
          <bgColor rgb="FFFFFF66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b/>
        <i/>
        <color auto="1"/>
      </font>
      <fill>
        <patternFill>
          <bgColor rgb="FFFFFF66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color rgb="FFFF0000"/>
      </font>
    </dxf>
    <dxf>
      <font>
        <b/>
        <i/>
        <color auto="1"/>
      </font>
      <fill>
        <patternFill>
          <bgColor rgb="FFFFFF66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b/>
        <i/>
        <color auto="1"/>
      </font>
      <fill>
        <patternFill>
          <bgColor rgb="FFFFFF66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b/>
        <i/>
        <color auto="1"/>
      </font>
      <fill>
        <patternFill>
          <bgColor rgb="FFFFFF66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b/>
        <i/>
        <color auto="1"/>
      </font>
      <fill>
        <patternFill>
          <bgColor rgb="FFFFFF66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b/>
        <i/>
        <color auto="1"/>
      </font>
      <fill>
        <patternFill>
          <bgColor rgb="FFFFFF66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b/>
        <i/>
        <color auto="1"/>
      </font>
      <fill>
        <patternFill>
          <bgColor rgb="FFFFFF66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b/>
        <i/>
        <color auto="1"/>
      </font>
      <fill>
        <patternFill>
          <bgColor rgb="FFFFFF66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b/>
        <i/>
        <color auto="1"/>
      </font>
      <fill>
        <patternFill>
          <bgColor rgb="FFFFFF66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color rgb="FFFF0000"/>
      </font>
    </dxf>
    <dxf>
      <font>
        <b/>
        <i/>
        <color auto="1"/>
      </font>
      <fill>
        <patternFill>
          <bgColor rgb="FFFFFF66"/>
        </patternFill>
      </fill>
    </dxf>
    <dxf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none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none"/>
      </font>
      <numFmt numFmtId="0" formatCode="General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9" formatCode="dd/mm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9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9"/>
        <name val="Trebuchet MS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9"/>
        <name val="Trebuchet MS"/>
        <scheme val="none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hair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none"/>
      </font>
      <numFmt numFmtId="0" formatCode="General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none"/>
      </font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thin">
          <color indexed="64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hair">
          <color indexed="64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hair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none"/>
      </font>
      <numFmt numFmtId="0" formatCode="General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none"/>
      </font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thin">
          <color indexed="64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hair">
          <color indexed="64"/>
        </right>
        <top style="hair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hair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none"/>
      </font>
      <numFmt numFmtId="0" formatCode="General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none"/>
      </font>
      <numFmt numFmtId="0" formatCode="General"/>
      <fill>
        <patternFill patternType="solid">
          <fgColor indexed="64"/>
          <bgColor rgb="FFFFFFCC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thin">
          <color indexed="64"/>
        </right>
        <top style="hair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hair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none"/>
      </font>
      <fill>
        <patternFill patternType="solid">
          <fgColor indexed="64"/>
          <bgColor rgb="FFFFFFCC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rebuchet MS"/>
        <scheme val="none"/>
      </font>
      <fill>
        <patternFill patternType="solid">
          <fgColor indexed="64"/>
          <bgColor rgb="FFFFFFCC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rgb="FFCCFFFF"/>
        </patternFill>
      </fill>
      <alignment horizontal="right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fill>
        <patternFill patternType="solid">
          <fgColor indexed="64"/>
          <bgColor rgb="FFFFFFCC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rebuchet MS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167" formatCode="[$-14009]dd/mm/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  <color rgb="FF66FF99"/>
      <color rgb="FFCCFFFF"/>
      <color rgb="FF99FFCC"/>
      <color rgb="FFFFFFCC"/>
      <color rgb="FFCCFF99"/>
      <color rgb="FF996600"/>
      <color rgb="FFFFFF66"/>
      <color rgb="FFCC99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PO" displayName="PO" ref="B4:M12" totalsRowShown="0" headerRowDxfId="200" dataDxfId="199" headerRowCellStyle="Normal 3">
  <autoFilter ref="B4:M12"/>
  <tableColumns count="12">
    <tableColumn id="1" name="Sl No" dataDxfId="198" dataCellStyle="Normal 3"/>
    <tableColumn id="2" name="PO Number" dataDxfId="197" dataCellStyle="Normal 3"/>
    <tableColumn id="3" name="Item" dataDxfId="196" dataCellStyle="Normal 3"/>
    <tableColumn id="4" name="Plan" dataDxfId="195" dataCellStyle="Normal 3"/>
    <tableColumn id="5" name="Vendor" dataDxfId="194" dataCellStyle="Normal 3"/>
    <tableColumn id="6" name="Part Code" dataDxfId="193" dataCellStyle="Normal 3"/>
    <tableColumn id="7" name="Part Description" dataDxfId="192" dataCellStyle="Normal 3"/>
    <tableColumn id="11" name="Concatenate_x000a_(PO No, Part No)" dataDxfId="191" dataCellStyle="Normal 3">
      <calculatedColumnFormula>PO[[#This Row],[PO Number]]&amp;PO[[#This Row],[Part Code]]</calculatedColumnFormula>
    </tableColumn>
    <tableColumn id="8" name="Net Price" dataDxfId="190" dataCellStyle="Comma">
      <calculatedColumnFormula>VLOOKUP(PO[[#This Row],[Concatenate
(PO No, Part No)]],'PO DUMP'!$A$2:$I$9,9,0)</calculatedColumnFormula>
    </tableColumn>
    <tableColumn id="9" name="Price" dataDxfId="189" dataCellStyle="Normal 3"/>
    <tableColumn id="10" name="Effective" dataDxfId="188" dataCellStyle="Normal 3"/>
    <tableColumn id="12" name="Revised Price" dataDxfId="187" dataCellStyle="Comma">
      <calculatedColumnFormula>ROUND(VLOOKUP(PO[[#This Row],[Concatenate
(PO No, Part No)]],Top_Sheet[[#All],[Concatenate
(PO No, Part No)]:[Revised Price]],7,0),2)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7" name="Top_Sheet" displayName="Top_Sheet" ref="B5:Z13" totalsRowShown="0" headerRowDxfId="186" dataDxfId="185" tableBorderDxfId="184" headerRowCellStyle="Normal 3" dataCellStyle="Comma 2">
  <autoFilter ref="B5:Z13"/>
  <tableColumns count="25">
    <tableColumn id="1" name="Sno" dataDxfId="183" dataCellStyle="Normal 3"/>
    <tableColumn id="2" name="PO No / _x000a_Order No" dataDxfId="182" dataCellStyle="Normal 3"/>
    <tableColumn id="3" name="Plant" dataDxfId="181" dataCellStyle="Normal 3"/>
    <tableColumn id="4" name="Part Number" dataDxfId="180" dataCellStyle="Normal 3"/>
    <tableColumn id="5" name="Part Description" dataDxfId="179" dataCellStyle="Normal 3"/>
    <tableColumn id="6" name="Concatenate_x000a_(PO No, Part No)" dataDxfId="178" dataCellStyle="Normal 3">
      <calculatedColumnFormula>Top_Sheet[[#This Row],[PO No / 
Order No]]&amp;Top_Sheet[[#This Row],[Part Number]]</calculatedColumnFormula>
    </tableColumn>
    <tableColumn id="7" name="1" dataDxfId="177" dataCellStyle="Normal 3"/>
    <tableColumn id="8" name="Existing Price" dataDxfId="2" dataCellStyle="Comma 2">
      <calculatedColumnFormula>VLOOKUP(Top_Sheet[[#This Row],[Concatenate
(PO No, Part No)]],'PO DUMP'!$A$2:$I$9,9,0)</calculatedColumnFormula>
    </tableColumn>
    <tableColumn id="9" name="RM Movement" dataDxfId="176" dataCellStyle="Comma 2">
      <calculatedColumnFormula>SUMIFS(BOM[Delta],BOM[Assy Part No.],Top_Sheet[[#This Row],[Part Number]])+Top_Sheet[[#This Row],[PO v/s PIR
(Existing)]]</calculatedColumnFormula>
    </tableColumn>
    <tableColumn id="10" name="Conversion" dataDxfId="175" dataCellStyle="Comma">
      <calculatedColumnFormula>VLOOKUP(G6,Conversion[[#All],[Concatenate
(PO No, Part No)]:[Delta]],4,0)</calculatedColumnFormula>
    </tableColumn>
    <tableColumn id="11" name="Delta" dataDxfId="174" dataCellStyle="Comma">
      <calculatedColumnFormula>SUM(Top_Sheet[[#This Row],[RM Movement]:[Conversion]])</calculatedColumnFormula>
    </tableColumn>
    <tableColumn id="12" name="Revised Price" dataDxfId="173" dataCellStyle="Comma">
      <calculatedColumnFormula>Top_Sheet[[#This Row],[Delta]]+Top_Sheet[[#This Row],[Existing Price]]</calculatedColumnFormula>
    </tableColumn>
    <tableColumn id="13" name="%age Change" dataDxfId="172" dataCellStyle="Percent">
      <calculatedColumnFormula>IFERROR((Top_Sheet[[#This Row],[Revised Price]]-Top_Sheet[[#This Row],[Existing Price]])/Top_Sheet[[#This Row],[Existing Price]],0)</calculatedColumnFormula>
    </tableColumn>
    <tableColumn id="14" name="2" dataDxfId="171" dataCellStyle="Normal 3"/>
    <tableColumn id="15" name="Remarks" dataDxfId="170" dataCellStyle="Normal 3"/>
    <tableColumn id="16" name="3" dataDxfId="169" dataCellStyle="Normal 3"/>
    <tableColumn id="17" name="VTV Cost" dataDxfId="168" dataCellStyle="Comma 2">
      <calculatedColumnFormula>SUMIFS(BOM[Cost / Assy],BOM[Assy Part No.],Top_Sheet[[#This Row],[Part Number]])</calculatedColumnFormula>
    </tableColumn>
    <tableColumn id="18" name="Conversion Cost" dataDxfId="167" dataCellStyle="Comma 2">
      <calculatedColumnFormula>VLOOKUP(G6,Conversion[[#All],[Concatenate
(PO No, Part No)]:[Revised]],2,0)</calculatedColumnFormula>
    </tableColumn>
    <tableColumn id="19" name="PIR Cost_x000a_(Existing)" dataDxfId="166" dataCellStyle="Comma 2">
      <calculatedColumnFormula>Top_Sheet[[#This Row],[VTV Cost]]+Top_Sheet[[#This Row],[Conversion Cost]]</calculatedColumnFormula>
    </tableColumn>
    <tableColumn id="20" name="VTV CostR" dataDxfId="165" dataCellStyle="Comma 2">
      <calculatedColumnFormula>SUMIFS(BOM[Cost / Assyr],BOM[Assy Part No.],Top_Sheet[[#This Row],[Part Number]])</calculatedColumnFormula>
    </tableColumn>
    <tableColumn id="21" name="Conversion Cost_x000a_R" dataDxfId="164" dataCellStyle="Comma 2">
      <calculatedColumnFormula>VLOOKUP(G6,Conversion[[#All],[Concatenate
(PO No, Part No)]:[Revised]],3,0)</calculatedColumnFormula>
    </tableColumn>
    <tableColumn id="22" name="PIR Cost_x000a_(Revised)" dataDxfId="163" dataCellStyle="Comma 2">
      <calculatedColumnFormula>Top_Sheet[[#This Row],[VTV CostR]]+Top_Sheet[[#This Row],[Conversion Cost
R]]</calculatedColumnFormula>
    </tableColumn>
    <tableColumn id="23" name="Deltar" dataDxfId="162" dataCellStyle="Comma 2">
      <calculatedColumnFormula>W6-T6</calculatedColumnFormula>
    </tableColumn>
    <tableColumn id="24" name="PO v/s PIR_x000a_(Existing)" dataDxfId="161" dataCellStyle="Comma 2">
      <calculatedColumnFormula>ROUND(Top_Sheet[[#This Row],[PIR Cost
(Existing)]]-Top_Sheet[[#This Row],[Existing Price]],2)</calculatedColumnFormula>
    </tableColumn>
    <tableColumn id="25" name="PO v/s PIR_x000a_(Revised)" dataDxfId="160" dataCellStyle="Comma 2">
      <calculatedColumnFormula>ROUND(Top_Sheet[[#This Row],[PIR Cost
(Revised)]]-Top_Sheet[[#This Row],[Revised Price]],2)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BOM" displayName="BOM" ref="B4:T137" totalsRowShown="0" headerRowDxfId="159" tableBorderDxfId="158" headerRowCellStyle="Normal 3">
  <autoFilter ref="B4:T137"/>
  <tableColumns count="19">
    <tableColumn id="1" name="Sno" dataDxfId="157" totalsRowDxfId="156" dataCellStyle="Normal 3"/>
    <tableColumn id="2" name="Level" dataDxfId="155" totalsRowDxfId="154" dataCellStyle="Normal 3"/>
    <tableColumn id="3" name="Assy Part No." dataDxfId="153" totalsRowDxfId="152" dataCellStyle="Normal 3"/>
    <tableColumn id="4" name="Part No." dataDxfId="151" totalsRowDxfId="150" dataCellStyle="Normal 3"/>
    <tableColumn id="5" name="Part Description" dataDxfId="149" totalsRowDxfId="148" dataCellStyle="Normal 3"/>
    <tableColumn id="6" name="Qty" dataDxfId="147" totalsRowDxfId="146" dataCellStyle="Normal 3"/>
    <tableColumn id="7" name="Category" dataDxfId="145" totalsRowDxfId="144" dataCellStyle="Normal 3"/>
    <tableColumn id="8" name="1" dataDxfId="143" totalsRowDxfId="142" dataCellStyle="Normal 3"/>
    <tableColumn id="9" name="Unit Cost_x000a_(Including Dep Rate)" dataDxfId="141" totalsRowDxfId="140" dataCellStyle="Comma 2">
      <calculatedColumnFormula>SUMIFS(VTV_Price[Price / Dep Rate],VTV_Price[Part Number],BOM[[#This Row],[Part No.]])</calculatedColumnFormula>
    </tableColumn>
    <tableColumn id="10" name="Cost / Assy" dataDxfId="139" totalsRowDxfId="138" dataCellStyle="Comma 2">
      <calculatedColumnFormula>BOM[[#This Row],[Unit Cost
(Including Dep Rate)]]*BOM[[#This Row],[Qty]]</calculatedColumnFormula>
    </tableColumn>
    <tableColumn id="11" name="Assy Cost" dataDxfId="137" totalsRowDxfId="136" dataCellStyle="Comma">
      <calculatedColumnFormula>IF(BOM[[#This Row],[Assy Part No.]]=BOM[[#This Row],[Part No.]],SUMIFS(BOM[Cost / Assy],BOM[Assy Part No.],BOM[[#This Row],[Part No.]]),"")</calculatedColumnFormula>
    </tableColumn>
    <tableColumn id="12" name="2" dataDxfId="135" totalsRowDxfId="134" dataCellStyle="Normal 3"/>
    <tableColumn id="13" name="Unit Cost_x000a_(Including Dep Rate)r" dataDxfId="133" totalsRowDxfId="132" dataCellStyle="Comma 2">
      <calculatedColumnFormula>SUMIFS(VTV_Price[Price / Dep Rater],VTV_Price[Part Number],BOM[[#This Row],[Part No.]])</calculatedColumnFormula>
    </tableColumn>
    <tableColumn id="14" name="Cost / Assyr" dataDxfId="131" totalsRowDxfId="130" dataCellStyle="Comma 2">
      <calculatedColumnFormula>BOM[[#This Row],[Unit Cost
(Including Dep Rate)r]]*BOM[[#This Row],[Qty]]</calculatedColumnFormula>
    </tableColumn>
    <tableColumn id="15" name="Delta" dataDxfId="129" totalsRowDxfId="128" dataCellStyle="Comma">
      <calculatedColumnFormula>IF(BOM[[#This Row],[Cost / Assyr]]&gt;0,BOM[[#This Row],[Cost / Assyr]]-BOM[[#This Row],[Cost / Assy]],0)</calculatedColumnFormula>
    </tableColumn>
    <tableColumn id="16" name="Assy Costr" dataDxfId="127" totalsRowDxfId="126" dataCellStyle="Comma">
      <calculatedColumnFormula>IF(BOM[[#This Row],[Assy Part No.]]=BOM[[#This Row],[Part No.]],SUMIFS(BOM[Cost / Assyr],BOM[Assy Part No.],BOM[[#This Row],[Part No.]]),"")</calculatedColumnFormula>
    </tableColumn>
    <tableColumn id="17" name="Assy Delta" dataDxfId="125" totalsRowDxfId="124" dataCellStyle="Comma">
      <calculatedColumnFormula>IF(BOM[[#This Row],[Assy Part No.]]=BOM[[#This Row],[Part No.]],BOM[[#This Row],[Assy Costr]]-BOM[[#This Row],[Assy Cost]],"")</calculatedColumnFormula>
    </tableColumn>
    <tableColumn id="18" name="3" dataDxfId="123" totalsRowDxfId="122" dataCellStyle="Normal 3"/>
    <tableColumn id="19" name="Remarks" dataDxfId="121" totalsRowDxfId="120" dataCellStyle="Normal 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VTV_Price" displayName="VTV_Price" ref="B4:AA60" totalsRowShown="0" headerRowDxfId="119" headerRowCellStyle="Normal 3">
  <autoFilter ref="B4:AA60"/>
  <tableColumns count="26">
    <tableColumn id="1" name="S.no" dataDxfId="118" dataCellStyle="Normal 3"/>
    <tableColumn id="2" name="Part Number" dataDxfId="117" dataCellStyle="Normal 3"/>
    <tableColumn id="3" name="Part Description" dataDxfId="116" dataCellStyle="Normal 3"/>
    <tableColumn id="4" name="BOP / V2V" dataDxfId="115" dataCellStyle="Normal 3"/>
    <tableColumn id="5" name="Order No" dataDxfId="114" dataCellStyle="Normal 3"/>
    <tableColumn id="6" name="Direct Vendor" dataDxfId="113" dataCellStyle="Normal 3"/>
    <tableColumn id="7" name="Indirect Vendor" dataDxfId="112" dataCellStyle="Normal 3"/>
    <tableColumn id="8" name="Vendor Name" dataDxfId="111" dataCellStyle="Normal 3"/>
    <tableColumn id="9" name="Commodity" dataDxfId="110" dataCellStyle="Normal 3"/>
    <tableColumn id="10" name="Buyer" dataDxfId="109" dataCellStyle="Normal 3"/>
    <tableColumn id="11" name="Check_x000a_Old" dataDxfId="108" dataCellStyle="Normal 3">
      <calculatedColumnFormula>SUMIFS(VTV_Price[Dep Rate],VTV_Price[Part Number],VTV_Price[[#This Row],[Part Number]])</calculatedColumnFormula>
    </tableColumn>
    <tableColumn id="12" name="Check_x000a_New" dataDxfId="107" dataCellStyle="Normal 3">
      <calculatedColumnFormula>SUMIFS(VTV_Price[Dep Rater],VTV_Price[Part Number],VTV_Price[[#This Row],[Part Number]])</calculatedColumnFormula>
    </tableColumn>
    <tableColumn id="25" name="PO Qty" dataDxfId="106" dataCellStyle="Normal 3"/>
    <tableColumn id="13" name="Concatenate (Part# , Direct &amp; Indirect Vendor)" dataDxfId="105" dataCellStyle="Normal 3">
      <calculatedColumnFormula>VTV_Price[[#This Row],[Part Number]]&amp;VTV_Price[[#This Row],[Direct Vendor]]&amp;VTV_Price[[#This Row],[Indirect Vendor]]</calculatedColumnFormula>
    </tableColumn>
    <tableColumn id="14" name="1" dataDxfId="104" dataCellStyle="Normal 3"/>
    <tableColumn id="15" name="Dep Rate" dataDxfId="103" dataCellStyle="Comma"/>
    <tableColumn id="16" name="Basic Cost" dataDxfId="0" dataCellStyle="Comma"/>
    <tableColumn id="17" name="Price / Dep Rate" dataDxfId="102" dataCellStyle="Comma">
      <calculatedColumnFormula>VTV_Price[[#This Row],[Basic Cost]]*VTV_Price[[#This Row],[Dep Rate]]</calculatedColumnFormula>
    </tableColumn>
    <tableColumn id="18" name="2" dataDxfId="101" dataCellStyle="Normal 3"/>
    <tableColumn id="19" name="Dep Rater" dataDxfId="100" dataCellStyle="Comma"/>
    <tableColumn id="20" name="Basic Costr" dataDxfId="99" dataCellStyle="Comma"/>
    <tableColumn id="21" name="Price / Dep Rater" dataDxfId="98" dataCellStyle="Comma">
      <calculatedColumnFormula>VTV_Price[[#This Row],[Dep Rater]]*VTV_Price[[#This Row],[Basic Costr]]</calculatedColumnFormula>
    </tableColumn>
    <tableColumn id="22" name="3" dataDxfId="97" dataCellStyle="Normal 3"/>
    <tableColumn id="23" name="Effective Date" dataDxfId="96" dataCellStyle="Normal 3"/>
    <tableColumn id="28" name="Ammendment No" dataDxfId="95" dataCellStyle="Normal 3"/>
    <tableColumn id="24" name="Remarks" dataDxfId="94" dataCellStyle="Normal 3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id="3" name="Conversion" displayName="Conversion" ref="B4:J12" totalsRowShown="0" headerRowDxfId="93" dataDxfId="92">
  <autoFilter ref="B4:J12"/>
  <tableColumns count="9">
    <tableColumn id="1" name="Sno" dataDxfId="91" dataCellStyle="Normal 3"/>
    <tableColumn id="2" name="PO No / _x000a_Order No" dataDxfId="90" dataCellStyle="Normal 3"/>
    <tableColumn id="3" name="Plant" dataDxfId="89" dataCellStyle="Normal 3"/>
    <tableColumn id="4" name="Part Number" dataDxfId="88" dataCellStyle="Normal 3"/>
    <tableColumn id="5" name="Part Description" dataDxfId="87" dataCellStyle="Normal 3"/>
    <tableColumn id="6" name="Concatenate_x000a_(PO No, Part No)" dataDxfId="86" dataCellStyle="Normal 3">
      <calculatedColumnFormula>C5&amp;E5</calculatedColumnFormula>
    </tableColumn>
    <tableColumn id="8" name="Existing" dataDxfId="85" dataCellStyle="Comma 2"/>
    <tableColumn id="9" name="Revised" dataDxfId="84" dataCellStyle="Comma 2">
      <calculatedColumnFormula>Conversion[[#This Row],[Existing]]+Conversion[[#This Row],[Delta]]</calculatedColumnFormula>
    </tableColumn>
    <tableColumn id="10" name="Delta" dataDxfId="83" dataCellStyle="Comma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id="1" name="VTV_Download" displayName="VTV_Download" ref="A1:S576" totalsRowShown="0" headerRowDxfId="82" dataDxfId="81">
  <autoFilter ref="A1:S576"/>
  <tableColumns count="19">
    <tableColumn id="1" name="Concatenate" dataDxfId="80">
      <calculatedColumnFormula>VTV_Download[[#This Row],[Part No.]]&amp;VTV_Download[[#This Row],[Direct Vendor]]&amp;VTV_Download[[#This Row],[Indirect Vendor]]</calculatedColumnFormula>
    </tableColumn>
    <tableColumn id="2" name="Direct Vendor" dataDxfId="79"/>
    <tableColumn id="3" name="Direct Vendor Name" dataDxfId="78"/>
    <tableColumn id="4" name="Indirect Vendor" dataDxfId="77"/>
    <tableColumn id="5" name="Indirect Vendor Name" dataDxfId="76"/>
    <tableColumn id="6" name="Order No" dataDxfId="75"/>
    <tableColumn id="7" name="Part No." dataDxfId="74"/>
    <tableColumn id="8" name="Part Description" dataDxfId="73"/>
    <tableColumn id="10" name="Linenum" dataDxfId="72"/>
    <tableColumn id="12" name="Effective Date" dataDxfId="71" dataCellStyle="Comma"/>
    <tableColumn id="13" name="Ammendment No" dataDxfId="70" dataCellStyle="Comma"/>
    <tableColumn id="9" name="Old Price" dataDxfId="69" dataCellStyle="Comma"/>
    <tableColumn id="11" name="New Price" dataDxfId="68" dataCellStyle="Comma"/>
    <tableColumn id="14" name="Released" dataDxfId="67"/>
    <tableColumn id="15" name="Created Date" dataDxfId="66"/>
    <tableColumn id="16" name="Released Date" dataDxfId="65"/>
    <tableColumn id="17" name="Creator" dataDxfId="64"/>
    <tableColumn id="18" name="Created Time" dataDxfId="63"/>
    <tableColumn id="19" name="Vendor Approval" dataDxfId="6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I9" sqref="I9"/>
    </sheetView>
  </sheetViews>
  <sheetFormatPr defaultRowHeight="15"/>
  <cols>
    <col min="1" max="1" width="9" style="281"/>
    <col min="2" max="2" width="4.875" style="281" bestFit="1" customWidth="1"/>
    <col min="3" max="3" width="10.25" style="281" bestFit="1" customWidth="1"/>
    <col min="4" max="4" width="4.5" style="281" bestFit="1" customWidth="1"/>
    <col min="5" max="5" width="5.375" style="281" bestFit="1" customWidth="1"/>
    <col min="6" max="6" width="6.625" style="281" bestFit="1" customWidth="1"/>
    <col min="7" max="7" width="13.625" style="281" bestFit="1" customWidth="1"/>
    <col min="8" max="8" width="23.125" style="281" bestFit="1" customWidth="1"/>
    <col min="9" max="9" width="9" style="281"/>
    <col min="10" max="10" width="4.75" style="281" bestFit="1" customWidth="1"/>
    <col min="11" max="11" width="9.125" style="281" bestFit="1" customWidth="1"/>
    <col min="12" max="12" width="26.125" style="281" bestFit="1" customWidth="1"/>
    <col min="13" max="13" width="11.25" style="281" bestFit="1" customWidth="1"/>
    <col min="14" max="16384" width="9" style="281"/>
  </cols>
  <sheetData>
    <row r="1" spans="1:13">
      <c r="B1" s="280" t="s">
        <v>13</v>
      </c>
      <c r="C1" s="280" t="s">
        <v>14</v>
      </c>
      <c r="D1" s="280" t="s">
        <v>15</v>
      </c>
      <c r="E1" s="280" t="s">
        <v>16</v>
      </c>
      <c r="F1" s="280" t="s">
        <v>17</v>
      </c>
      <c r="G1" s="280" t="s">
        <v>18</v>
      </c>
      <c r="H1" s="280" t="s">
        <v>3</v>
      </c>
      <c r="I1" s="280" t="s">
        <v>19</v>
      </c>
      <c r="J1" s="280" t="s">
        <v>20</v>
      </c>
      <c r="K1" s="280" t="s">
        <v>21</v>
      </c>
      <c r="L1" s="280" t="s">
        <v>282</v>
      </c>
      <c r="M1" s="280" t="s">
        <v>22</v>
      </c>
    </row>
    <row r="2" spans="1:13">
      <c r="A2" s="281" t="str">
        <f>C2&amp;G2</f>
        <v>ZHOE2000275310A-ACK-0000</v>
      </c>
      <c r="B2" s="282">
        <v>1</v>
      </c>
      <c r="C2" s="282" t="s">
        <v>236</v>
      </c>
      <c r="D2" s="282">
        <v>10</v>
      </c>
      <c r="E2" s="282" t="s">
        <v>199</v>
      </c>
      <c r="F2" s="282">
        <v>100489</v>
      </c>
      <c r="G2" s="282" t="s">
        <v>146</v>
      </c>
      <c r="H2" s="282" t="s">
        <v>63</v>
      </c>
      <c r="I2" s="283">
        <v>398.2</v>
      </c>
      <c r="J2" s="282">
        <v>1</v>
      </c>
      <c r="K2" s="284">
        <v>44198</v>
      </c>
      <c r="L2" s="282">
        <v>0</v>
      </c>
      <c r="M2" s="282"/>
    </row>
    <row r="3" spans="1:13">
      <c r="A3" s="281" t="str">
        <f t="shared" ref="A3:A9" si="0">C3&amp;G3</f>
        <v>ZHOE2000275310A-ACK-0100</v>
      </c>
      <c r="B3" s="282">
        <v>2</v>
      </c>
      <c r="C3" s="282" t="s">
        <v>236</v>
      </c>
      <c r="D3" s="282">
        <v>20</v>
      </c>
      <c r="E3" s="282" t="s">
        <v>199</v>
      </c>
      <c r="F3" s="282">
        <v>100489</v>
      </c>
      <c r="G3" s="282" t="s">
        <v>147</v>
      </c>
      <c r="H3" s="282" t="s">
        <v>63</v>
      </c>
      <c r="I3" s="283">
        <v>436.33</v>
      </c>
      <c r="J3" s="282">
        <v>1</v>
      </c>
      <c r="K3" s="284">
        <v>44198</v>
      </c>
      <c r="L3" s="282">
        <v>0</v>
      </c>
      <c r="M3" s="282"/>
    </row>
    <row r="4" spans="1:13">
      <c r="A4" s="281" t="str">
        <f t="shared" si="0"/>
        <v>ZHOE2000275310A-ACK-0200</v>
      </c>
      <c r="B4" s="282">
        <v>3</v>
      </c>
      <c r="C4" s="282" t="s">
        <v>236</v>
      </c>
      <c r="D4" s="282">
        <v>30</v>
      </c>
      <c r="E4" s="282" t="s">
        <v>199</v>
      </c>
      <c r="F4" s="282">
        <v>100489</v>
      </c>
      <c r="G4" s="282" t="s">
        <v>148</v>
      </c>
      <c r="H4" s="282" t="s">
        <v>63</v>
      </c>
      <c r="I4" s="283">
        <v>474.5</v>
      </c>
      <c r="J4" s="282">
        <v>1</v>
      </c>
      <c r="K4" s="284">
        <v>44198</v>
      </c>
      <c r="L4" s="282">
        <v>0</v>
      </c>
      <c r="M4" s="282"/>
    </row>
    <row r="5" spans="1:13">
      <c r="A5" s="281" t="str">
        <f t="shared" si="0"/>
        <v>ZHOE2000275310A-AAE-3000</v>
      </c>
      <c r="B5" s="282">
        <v>4</v>
      </c>
      <c r="C5" s="282" t="s">
        <v>236</v>
      </c>
      <c r="D5" s="282">
        <v>40</v>
      </c>
      <c r="E5" s="282" t="s">
        <v>199</v>
      </c>
      <c r="F5" s="282">
        <v>100489</v>
      </c>
      <c r="G5" s="282" t="s">
        <v>149</v>
      </c>
      <c r="H5" s="282" t="s">
        <v>70</v>
      </c>
      <c r="I5" s="283">
        <v>420.95</v>
      </c>
      <c r="J5" s="282">
        <v>1</v>
      </c>
      <c r="K5" s="284">
        <v>44198</v>
      </c>
      <c r="L5" s="282">
        <v>0</v>
      </c>
      <c r="M5" s="282"/>
    </row>
    <row r="6" spans="1:13">
      <c r="A6" s="281" t="str">
        <f t="shared" si="0"/>
        <v>ZHOE2000275310A-AAE-3100</v>
      </c>
      <c r="B6" s="282">
        <v>5</v>
      </c>
      <c r="C6" s="282" t="s">
        <v>236</v>
      </c>
      <c r="D6" s="282">
        <v>50</v>
      </c>
      <c r="E6" s="282" t="s">
        <v>199</v>
      </c>
      <c r="F6" s="282">
        <v>100489</v>
      </c>
      <c r="G6" s="282" t="s">
        <v>151</v>
      </c>
      <c r="H6" s="282" t="s">
        <v>70</v>
      </c>
      <c r="I6" s="283">
        <v>478.14</v>
      </c>
      <c r="J6" s="282">
        <v>1</v>
      </c>
      <c r="K6" s="284">
        <v>44198</v>
      </c>
      <c r="L6" s="282">
        <v>0</v>
      </c>
      <c r="M6" s="282"/>
    </row>
    <row r="7" spans="1:13">
      <c r="A7" s="281" t="str">
        <f t="shared" si="0"/>
        <v>ZHOE2000275310A-AAE-3400</v>
      </c>
      <c r="B7" s="282">
        <v>6</v>
      </c>
      <c r="C7" s="282" t="s">
        <v>236</v>
      </c>
      <c r="D7" s="282">
        <v>60</v>
      </c>
      <c r="E7" s="282" t="s">
        <v>199</v>
      </c>
      <c r="F7" s="282">
        <v>100489</v>
      </c>
      <c r="G7" s="282" t="s">
        <v>150</v>
      </c>
      <c r="H7" s="282" t="s">
        <v>70</v>
      </c>
      <c r="I7" s="283">
        <v>437.14</v>
      </c>
      <c r="J7" s="282">
        <v>1</v>
      </c>
      <c r="K7" s="284">
        <v>44198</v>
      </c>
      <c r="L7" s="282">
        <v>0</v>
      </c>
      <c r="M7" s="282"/>
    </row>
    <row r="8" spans="1:13">
      <c r="A8" s="281" t="str">
        <f t="shared" si="0"/>
        <v>ZHOE2000275310A-AAC-8300</v>
      </c>
      <c r="B8" s="282">
        <v>7</v>
      </c>
      <c r="C8" s="282" t="s">
        <v>236</v>
      </c>
      <c r="D8" s="282">
        <v>70</v>
      </c>
      <c r="E8" s="282" t="s">
        <v>199</v>
      </c>
      <c r="F8" s="282">
        <v>100489</v>
      </c>
      <c r="G8" s="282" t="s">
        <v>226</v>
      </c>
      <c r="H8" s="282" t="s">
        <v>64</v>
      </c>
      <c r="I8" s="283">
        <v>461.6</v>
      </c>
      <c r="J8" s="282">
        <v>1</v>
      </c>
      <c r="K8" s="284">
        <v>44198</v>
      </c>
      <c r="L8" s="282">
        <v>0</v>
      </c>
      <c r="M8" s="282"/>
    </row>
    <row r="9" spans="1:13" ht="15.75" thickBot="1">
      <c r="A9" s="281" t="str">
        <f t="shared" si="0"/>
        <v>ZHOE2000275310A-AAC-8400</v>
      </c>
      <c r="B9" s="285">
        <v>8</v>
      </c>
      <c r="C9" s="285" t="s">
        <v>236</v>
      </c>
      <c r="D9" s="285">
        <v>80</v>
      </c>
      <c r="E9" s="285" t="s">
        <v>199</v>
      </c>
      <c r="F9" s="285">
        <v>100489</v>
      </c>
      <c r="G9" s="285" t="s">
        <v>225</v>
      </c>
      <c r="H9" s="285" t="s">
        <v>64</v>
      </c>
      <c r="I9" s="286">
        <v>407</v>
      </c>
      <c r="J9" s="285">
        <v>1</v>
      </c>
      <c r="K9" s="287">
        <v>44198</v>
      </c>
      <c r="L9" s="285">
        <v>0</v>
      </c>
      <c r="M9" s="285"/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8"/>
  <sheetViews>
    <sheetView tabSelected="1" zoomScale="80" zoomScaleNormal="80" workbookViewId="0">
      <pane ySplit="4" topLeftCell="A5" activePane="bottomLeft" state="frozen"/>
      <selection activeCell="K5" sqref="K5"/>
      <selection pane="bottomLeft" activeCell="D18" sqref="D18"/>
    </sheetView>
  </sheetViews>
  <sheetFormatPr defaultRowHeight="15" outlineLevelCol="1"/>
  <cols>
    <col min="1" max="1" width="1.625" style="1" customWidth="1"/>
    <col min="2" max="2" width="7.625" style="3" customWidth="1"/>
    <col min="3" max="3" width="15.875" style="3" customWidth="1"/>
    <col min="4" max="4" width="9.5" style="3" customWidth="1"/>
    <col min="5" max="5" width="9.875" style="3" bestFit="1" customWidth="1"/>
    <col min="6" max="6" width="11.25" style="3" customWidth="1"/>
    <col min="7" max="7" width="21.25" style="3" customWidth="1"/>
    <col min="8" max="8" width="43.5" style="48" customWidth="1"/>
    <col min="9" max="9" width="43.5" style="48" customWidth="1" outlineLevel="1"/>
    <col min="10" max="10" width="11" style="3" customWidth="1"/>
    <col min="11" max="11" width="8" style="3" customWidth="1"/>
    <col min="12" max="12" width="12.75" style="1" customWidth="1"/>
    <col min="13" max="13" width="11" style="3" customWidth="1"/>
    <col min="14" max="14" width="1.75" style="1" customWidth="1"/>
    <col min="15" max="15" width="9" style="4"/>
    <col min="16" max="16" width="11.875" style="4" bestFit="1" customWidth="1"/>
    <col min="17" max="16384" width="9" style="4"/>
  </cols>
  <sheetData>
    <row r="1" spans="1:17" ht="30" customHeight="1">
      <c r="A1" s="10"/>
      <c r="B1" s="265" t="s">
        <v>29</v>
      </c>
      <c r="C1" s="265"/>
      <c r="D1" s="35" t="str">
        <f>'TOP SHEET'!$E$1</f>
        <v>100489 AUTOFIT HARIDWAR</v>
      </c>
      <c r="E1" s="39"/>
      <c r="F1" s="39"/>
      <c r="G1" s="39"/>
      <c r="H1" s="46"/>
      <c r="I1" s="46"/>
      <c r="J1" s="39"/>
      <c r="K1" s="39"/>
      <c r="L1" s="39"/>
      <c r="M1" s="39"/>
      <c r="N1" s="39"/>
    </row>
    <row r="2" spans="1:17" ht="30" customHeight="1">
      <c r="A2" s="10"/>
      <c r="B2" s="265" t="s">
        <v>28</v>
      </c>
      <c r="C2" s="265"/>
      <c r="D2" s="36" t="str">
        <f>'TOP SHEET'!$E$2</f>
        <v>01.04.21</v>
      </c>
      <c r="E2" s="39"/>
      <c r="F2" s="39"/>
      <c r="G2" s="39"/>
      <c r="H2" s="46"/>
      <c r="I2" s="46"/>
      <c r="J2" s="39"/>
      <c r="K2" s="39"/>
      <c r="L2" s="39"/>
      <c r="M2" s="39"/>
      <c r="N2" s="39"/>
    </row>
    <row r="3" spans="1:17" ht="30" customHeight="1">
      <c r="A3" s="21"/>
      <c r="B3" s="44" t="s">
        <v>35</v>
      </c>
      <c r="C3" s="45"/>
      <c r="D3" s="23"/>
      <c r="E3" s="23"/>
      <c r="F3" s="23"/>
      <c r="G3" s="23"/>
      <c r="H3" s="47"/>
      <c r="I3" s="47"/>
      <c r="J3" s="24" t="str">
        <f>'TOP SHEET'!$I$4</f>
        <v>02.01.21</v>
      </c>
      <c r="K3" s="22"/>
      <c r="L3" s="22"/>
      <c r="M3" s="24" t="str">
        <f>'TOP SHEET'!$E$2</f>
        <v>01.04.21</v>
      </c>
      <c r="N3" s="25"/>
    </row>
    <row r="4" spans="1:17" s="108" customFormat="1" ht="35.25" customHeight="1">
      <c r="A4" s="26"/>
      <c r="B4" s="125" t="s">
        <v>13</v>
      </c>
      <c r="C4" s="125" t="s">
        <v>14</v>
      </c>
      <c r="D4" s="125" t="s">
        <v>15</v>
      </c>
      <c r="E4" s="125" t="s">
        <v>16</v>
      </c>
      <c r="F4" s="125" t="s">
        <v>17</v>
      </c>
      <c r="G4" s="125" t="s">
        <v>18</v>
      </c>
      <c r="H4" s="126" t="s">
        <v>3</v>
      </c>
      <c r="I4" s="126" t="s">
        <v>130</v>
      </c>
      <c r="J4" s="125" t="s">
        <v>19</v>
      </c>
      <c r="K4" s="125" t="s">
        <v>20</v>
      </c>
      <c r="L4" s="125" t="s">
        <v>21</v>
      </c>
      <c r="M4" s="125" t="s">
        <v>22</v>
      </c>
      <c r="N4" s="26"/>
    </row>
    <row r="5" spans="1:17" s="42" customFormat="1" ht="20.100000000000001" customHeight="1">
      <c r="A5" s="40"/>
      <c r="B5" s="127">
        <v>1</v>
      </c>
      <c r="C5" s="215" t="s">
        <v>236</v>
      </c>
      <c r="D5" s="215">
        <v>10</v>
      </c>
      <c r="E5" s="215" t="s">
        <v>199</v>
      </c>
      <c r="F5" s="215">
        <v>100489</v>
      </c>
      <c r="G5" s="215" t="s">
        <v>146</v>
      </c>
      <c r="H5" s="215" t="s">
        <v>63</v>
      </c>
      <c r="I5" s="128" t="str">
        <f>PO[[#This Row],[PO Number]]&amp;PO[[#This Row],[Part Code]]</f>
        <v>ZHOE2000275310A-ACK-0000</v>
      </c>
      <c r="J5" s="129">
        <f>VLOOKUP(PO[[#This Row],[Concatenate
(PO No, Part No)]],'PO DUMP'!$A$2:$I$9,9,0)</f>
        <v>398.2</v>
      </c>
      <c r="K5" s="130">
        <v>1</v>
      </c>
      <c r="L5" s="131">
        <v>44197</v>
      </c>
      <c r="M5" s="206">
        <f>ROUND(VLOOKUP(PO[[#This Row],[Concatenate
(PO No, Part No)]],Top_Sheet[[#All],[Concatenate
(PO No, Part No)]:[Revised Price]],7,0),2)</f>
        <v>442.06</v>
      </c>
      <c r="N5" s="40"/>
      <c r="O5" s="41">
        <f>PO[[#This Row],[Revised Price]]-PO[[#This Row],[Net Price]]</f>
        <v>43.860000000000014</v>
      </c>
      <c r="P5" s="53"/>
      <c r="Q5" s="41"/>
    </row>
    <row r="6" spans="1:17" s="42" customFormat="1" ht="20.100000000000001" customHeight="1">
      <c r="A6" s="40"/>
      <c r="B6" s="127">
        <v>2</v>
      </c>
      <c r="C6" s="215" t="s">
        <v>236</v>
      </c>
      <c r="D6" s="215">
        <v>20</v>
      </c>
      <c r="E6" s="215" t="s">
        <v>199</v>
      </c>
      <c r="F6" s="215">
        <v>100489</v>
      </c>
      <c r="G6" s="215" t="s">
        <v>147</v>
      </c>
      <c r="H6" s="215" t="s">
        <v>63</v>
      </c>
      <c r="I6" s="128" t="str">
        <f>PO[[#This Row],[PO Number]]&amp;PO[[#This Row],[Part Code]]</f>
        <v>ZHOE2000275310A-ACK-0100</v>
      </c>
      <c r="J6" s="129">
        <f>VLOOKUP(PO[[#This Row],[Concatenate
(PO No, Part No)]],'PO DUMP'!$A$2:$I$9,9,0)</f>
        <v>436.33</v>
      </c>
      <c r="K6" s="130">
        <v>1</v>
      </c>
      <c r="L6" s="131">
        <v>44197</v>
      </c>
      <c r="M6" s="129">
        <f>ROUND(VLOOKUP(PO[[#This Row],[Concatenate
(PO No, Part No)]],Top_Sheet[[#All],[Concatenate
(PO No, Part No)]:[Revised Price]],7,0),2)</f>
        <v>485</v>
      </c>
      <c r="N6" s="40"/>
      <c r="O6" s="41">
        <f>PO[[#This Row],[Revised Price]]-PO[[#This Row],[Net Price]]</f>
        <v>48.670000000000016</v>
      </c>
      <c r="P6" s="53"/>
      <c r="Q6" s="41"/>
    </row>
    <row r="7" spans="1:17" s="42" customFormat="1" ht="20.100000000000001" customHeight="1">
      <c r="A7" s="40"/>
      <c r="B7" s="127">
        <v>3</v>
      </c>
      <c r="C7" s="215" t="s">
        <v>236</v>
      </c>
      <c r="D7" s="215">
        <v>30</v>
      </c>
      <c r="E7" s="215" t="s">
        <v>199</v>
      </c>
      <c r="F7" s="215">
        <v>100489</v>
      </c>
      <c r="G7" s="215" t="s">
        <v>148</v>
      </c>
      <c r="H7" s="215" t="s">
        <v>63</v>
      </c>
      <c r="I7" s="128" t="str">
        <f>PO[[#This Row],[PO Number]]&amp;PO[[#This Row],[Part Code]]</f>
        <v>ZHOE2000275310A-ACK-0200</v>
      </c>
      <c r="J7" s="129">
        <f>VLOOKUP(PO[[#This Row],[Concatenate
(PO No, Part No)]],'PO DUMP'!$A$2:$I$9,9,0)</f>
        <v>474.5</v>
      </c>
      <c r="K7" s="130">
        <v>1</v>
      </c>
      <c r="L7" s="131">
        <v>44197</v>
      </c>
      <c r="M7" s="129">
        <f>ROUND(VLOOKUP(PO[[#This Row],[Concatenate
(PO No, Part No)]],Top_Sheet[[#All],[Concatenate
(PO No, Part No)]:[Revised Price]],7,0),2)</f>
        <v>523.98</v>
      </c>
      <c r="N7" s="40"/>
      <c r="O7" s="41">
        <f>PO[[#This Row],[Revised Price]]-PO[[#This Row],[Net Price]]</f>
        <v>49.480000000000018</v>
      </c>
      <c r="P7" s="53"/>
      <c r="Q7" s="41"/>
    </row>
    <row r="8" spans="1:17" s="42" customFormat="1" ht="20.100000000000001" customHeight="1">
      <c r="A8" s="40"/>
      <c r="B8" s="127">
        <v>4</v>
      </c>
      <c r="C8" s="215" t="s">
        <v>236</v>
      </c>
      <c r="D8" s="215">
        <v>40</v>
      </c>
      <c r="E8" s="215" t="s">
        <v>199</v>
      </c>
      <c r="F8" s="215">
        <v>100489</v>
      </c>
      <c r="G8" s="215" t="s">
        <v>149</v>
      </c>
      <c r="H8" s="215" t="s">
        <v>70</v>
      </c>
      <c r="I8" s="128" t="str">
        <f>PO[[#This Row],[PO Number]]&amp;PO[[#This Row],[Part Code]]</f>
        <v>ZHOE2000275310A-AAE-3000</v>
      </c>
      <c r="J8" s="129">
        <f>VLOOKUP(PO[[#This Row],[Concatenate
(PO No, Part No)]],'PO DUMP'!$A$2:$I$9,9,0)</f>
        <v>420.95</v>
      </c>
      <c r="K8" s="130">
        <v>1</v>
      </c>
      <c r="L8" s="131">
        <v>44197</v>
      </c>
      <c r="M8" s="129">
        <f>ROUND(VLOOKUP(PO[[#This Row],[Concatenate
(PO No, Part No)]],Top_Sheet[[#All],[Concatenate
(PO No, Part No)]:[Revised Price]],7,0),2)</f>
        <v>463.19</v>
      </c>
      <c r="N8" s="40"/>
      <c r="O8" s="41">
        <f>PO[[#This Row],[Revised Price]]-PO[[#This Row],[Net Price]]</f>
        <v>42.240000000000009</v>
      </c>
      <c r="P8" s="53"/>
      <c r="Q8" s="41"/>
    </row>
    <row r="9" spans="1:17" s="42" customFormat="1" ht="20.100000000000001" customHeight="1">
      <c r="A9" s="40"/>
      <c r="B9" s="127">
        <v>5</v>
      </c>
      <c r="C9" s="215" t="s">
        <v>236</v>
      </c>
      <c r="D9" s="215">
        <v>50</v>
      </c>
      <c r="E9" s="215" t="s">
        <v>199</v>
      </c>
      <c r="F9" s="215">
        <v>100489</v>
      </c>
      <c r="G9" s="215" t="s">
        <v>151</v>
      </c>
      <c r="H9" s="215" t="s">
        <v>70</v>
      </c>
      <c r="I9" s="128" t="str">
        <f>PO[[#This Row],[PO Number]]&amp;PO[[#This Row],[Part Code]]</f>
        <v>ZHOE2000275310A-AAE-3100</v>
      </c>
      <c r="J9" s="129">
        <f>VLOOKUP(PO[[#This Row],[Concatenate
(PO No, Part No)]],'PO DUMP'!$A$2:$I$9,9,0)</f>
        <v>478.14</v>
      </c>
      <c r="K9" s="130">
        <v>1</v>
      </c>
      <c r="L9" s="131">
        <v>44197</v>
      </c>
      <c r="M9" s="206">
        <f>ROUND(VLOOKUP(PO[[#This Row],[Concatenate
(PO No, Part No)]],Top_Sheet[[#All],[Concatenate
(PO No, Part No)]:[Revised Price]],7,0),2)</f>
        <v>522.95000000000005</v>
      </c>
      <c r="N9" s="40"/>
      <c r="O9" s="41">
        <f>PO[[#This Row],[Revised Price]]-PO[[#This Row],[Net Price]]</f>
        <v>44.810000000000059</v>
      </c>
      <c r="P9" s="53"/>
      <c r="Q9" s="41"/>
    </row>
    <row r="10" spans="1:17" s="42" customFormat="1" ht="20.100000000000001" customHeight="1">
      <c r="A10" s="40"/>
      <c r="B10" s="127">
        <v>6</v>
      </c>
      <c r="C10" s="215" t="s">
        <v>236</v>
      </c>
      <c r="D10" s="215">
        <v>60</v>
      </c>
      <c r="E10" s="215" t="s">
        <v>199</v>
      </c>
      <c r="F10" s="215">
        <v>100489</v>
      </c>
      <c r="G10" s="215" t="s">
        <v>150</v>
      </c>
      <c r="H10" s="215" t="s">
        <v>70</v>
      </c>
      <c r="I10" s="128" t="str">
        <f>PO[[#This Row],[PO Number]]&amp;PO[[#This Row],[Part Code]]</f>
        <v>ZHOE2000275310A-AAE-3400</v>
      </c>
      <c r="J10" s="129">
        <f>VLOOKUP(PO[[#This Row],[Concatenate
(PO No, Part No)]],'PO DUMP'!$A$2:$I$9,9,0)</f>
        <v>437.14</v>
      </c>
      <c r="K10" s="130">
        <v>1</v>
      </c>
      <c r="L10" s="131">
        <v>44197</v>
      </c>
      <c r="M10" s="129">
        <f>ROUND(VLOOKUP(PO[[#This Row],[Concatenate
(PO No, Part No)]],Top_Sheet[[#All],[Concatenate
(PO No, Part No)]:[Revised Price]],7,0),2)</f>
        <v>477.85</v>
      </c>
      <c r="N10" s="40"/>
      <c r="O10" s="41">
        <f>PO[[#This Row],[Revised Price]]-PO[[#This Row],[Net Price]]</f>
        <v>40.710000000000036</v>
      </c>
      <c r="P10" s="53"/>
      <c r="Q10" s="41"/>
    </row>
    <row r="11" spans="1:17" s="42" customFormat="1" ht="20.100000000000001" customHeight="1">
      <c r="A11" s="40"/>
      <c r="B11" s="127">
        <v>7</v>
      </c>
      <c r="C11" s="215" t="s">
        <v>236</v>
      </c>
      <c r="D11" s="215">
        <v>70</v>
      </c>
      <c r="E11" s="215" t="s">
        <v>199</v>
      </c>
      <c r="F11" s="215">
        <v>100489</v>
      </c>
      <c r="G11" s="215" t="s">
        <v>226</v>
      </c>
      <c r="H11" s="215" t="s">
        <v>64</v>
      </c>
      <c r="I11" s="128" t="str">
        <f>PO[[#This Row],[PO Number]]&amp;PO[[#This Row],[Part Code]]</f>
        <v>ZHOE2000275310A-AAC-8300</v>
      </c>
      <c r="J11" s="129">
        <f>VLOOKUP(PO[[#This Row],[Concatenate
(PO No, Part No)]],'PO DUMP'!$A$2:$I$9,9,0)</f>
        <v>461.6</v>
      </c>
      <c r="K11" s="130">
        <v>1</v>
      </c>
      <c r="L11" s="131">
        <v>44197</v>
      </c>
      <c r="M11" s="129">
        <f>ROUND(VLOOKUP(PO[[#This Row],[Concatenate
(PO No, Part No)]],Top_Sheet[[#All],[Concatenate
(PO No, Part No)]:[Revised Price]],7,0),2)</f>
        <v>507.12</v>
      </c>
      <c r="N11" s="40"/>
      <c r="O11" s="41">
        <f>PO[[#This Row],[Revised Price]]-PO[[#This Row],[Net Price]]</f>
        <v>45.519999999999982</v>
      </c>
      <c r="P11" s="53"/>
      <c r="Q11" s="41"/>
    </row>
    <row r="12" spans="1:17" s="42" customFormat="1" ht="20.100000000000001" customHeight="1">
      <c r="A12" s="40"/>
      <c r="B12" s="127">
        <v>8</v>
      </c>
      <c r="C12" s="215" t="s">
        <v>236</v>
      </c>
      <c r="D12" s="215">
        <v>80</v>
      </c>
      <c r="E12" s="215" t="s">
        <v>199</v>
      </c>
      <c r="F12" s="215">
        <v>100489</v>
      </c>
      <c r="G12" s="215" t="s">
        <v>225</v>
      </c>
      <c r="H12" s="215" t="s">
        <v>64</v>
      </c>
      <c r="I12" s="128" t="str">
        <f>PO[[#This Row],[PO Number]]&amp;PO[[#This Row],[Part Code]]</f>
        <v>ZHOE2000275310A-AAC-8400</v>
      </c>
      <c r="J12" s="129">
        <f>VLOOKUP(PO[[#This Row],[Concatenate
(PO No, Part No)]],'PO DUMP'!$A$2:$I$9,9,0)</f>
        <v>407</v>
      </c>
      <c r="K12" s="130">
        <v>1</v>
      </c>
      <c r="L12" s="131">
        <v>44197</v>
      </c>
      <c r="M12" s="129">
        <f>ROUND(VLOOKUP(PO[[#This Row],[Concatenate
(PO No, Part No)]],Top_Sheet[[#All],[Concatenate
(PO No, Part No)]:[Revised Price]],7,0),2)</f>
        <v>447.71</v>
      </c>
      <c r="N12" s="40"/>
      <c r="O12" s="41">
        <f>PO[[#This Row],[Revised Price]]-PO[[#This Row],[Net Price]]</f>
        <v>40.70999999999998</v>
      </c>
      <c r="P12" s="53"/>
      <c r="Q12" s="41"/>
    </row>
    <row r="13" spans="1:17">
      <c r="E13" s="43"/>
      <c r="F13" s="43"/>
    </row>
    <row r="14" spans="1:17">
      <c r="E14" s="43"/>
      <c r="F14" s="43"/>
    </row>
    <row r="15" spans="1:17">
      <c r="E15" s="43"/>
      <c r="F15" s="43"/>
    </row>
    <row r="16" spans="1:17">
      <c r="E16" s="43"/>
      <c r="F16" s="43"/>
    </row>
    <row r="17" spans="5:6">
      <c r="E17" s="43"/>
      <c r="F17" s="43"/>
    </row>
    <row r="18" spans="5:6">
      <c r="E18" s="43"/>
      <c r="F18" s="43"/>
    </row>
  </sheetData>
  <mergeCells count="2">
    <mergeCell ref="B1:C1"/>
    <mergeCell ref="B2:C2"/>
  </mergeCells>
  <conditionalFormatting sqref="G13:G1048576 G1:G4">
    <cfRule type="duplicateValues" dxfId="61" priority="1"/>
  </conditionalFormatting>
  <pageMargins left="0.25" right="0.25" top="0.5" bottom="1" header="0.5" footer="0"/>
  <pageSetup paperSize="9" scale="63" orientation="landscape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  <pageSetUpPr fitToPage="1"/>
  </sheetPr>
  <dimension ref="A1:AD16"/>
  <sheetViews>
    <sheetView zoomScale="80" zoomScaleNormal="80" zoomScaleSheetLayoutView="80" workbookViewId="0">
      <pane xSplit="5" ySplit="5" topLeftCell="F6" activePane="bottomRight" state="frozen"/>
      <selection activeCell="K5" sqref="K5"/>
      <selection pane="topRight" activeCell="K5" sqref="K5"/>
      <selection pane="bottomLeft" activeCell="K5" sqref="K5"/>
      <selection pane="bottomRight" activeCell="I6" sqref="I6"/>
    </sheetView>
  </sheetViews>
  <sheetFormatPr defaultRowHeight="32.1" customHeight="1" outlineLevelCol="1"/>
  <cols>
    <col min="1" max="1" width="1.625" style="1" customWidth="1"/>
    <col min="2" max="2" width="7.625" style="2" customWidth="1"/>
    <col min="3" max="3" width="13.25" style="2" customWidth="1"/>
    <col min="4" max="4" width="7.375" style="2" customWidth="1"/>
    <col min="5" max="5" width="17.75" style="2" customWidth="1"/>
    <col min="6" max="6" width="38.875" style="2" customWidth="1"/>
    <col min="7" max="7" width="26.375" style="1" customWidth="1" outlineLevel="1"/>
    <col min="8" max="8" width="1.625" style="3" customWidth="1"/>
    <col min="9" max="14" width="10.625" style="3" customWidth="1"/>
    <col min="15" max="15" width="1.625" style="3" customWidth="1"/>
    <col min="16" max="16" width="32.875" style="48" customWidth="1" outlineLevel="1"/>
    <col min="17" max="17" width="1.625" style="3" customWidth="1"/>
    <col min="18" max="19" width="10.625" style="3" hidden="1" customWidth="1" outlineLevel="1"/>
    <col min="20" max="20" width="10.625" style="3" customWidth="1" collapsed="1"/>
    <col min="21" max="22" width="10.625" style="3" hidden="1" customWidth="1" outlineLevel="1"/>
    <col min="23" max="23" width="10.625" style="3" customWidth="1" collapsed="1"/>
    <col min="24" max="24" width="10.625" style="3" hidden="1" customWidth="1" outlineLevel="1"/>
    <col min="25" max="25" width="10.625" style="3" customWidth="1" collapsed="1"/>
    <col min="26" max="26" width="10.625" style="3" customWidth="1"/>
    <col min="27" max="27" width="1.625" style="3" customWidth="1"/>
    <col min="28" max="16384" width="9" style="4"/>
  </cols>
  <sheetData>
    <row r="1" spans="1:30" ht="30" customHeight="1">
      <c r="A1" s="10"/>
      <c r="B1" s="265" t="s">
        <v>29</v>
      </c>
      <c r="C1" s="265"/>
      <c r="D1" s="265"/>
      <c r="E1" s="68" t="s">
        <v>237</v>
      </c>
      <c r="F1" s="58"/>
      <c r="G1" s="55"/>
      <c r="H1" s="18"/>
      <c r="I1" s="39"/>
      <c r="J1" s="39"/>
      <c r="K1" s="39"/>
      <c r="L1" s="39"/>
      <c r="M1" s="39"/>
      <c r="N1" s="39"/>
      <c r="O1" s="18"/>
      <c r="P1" s="58"/>
      <c r="Q1" s="18"/>
      <c r="R1" s="39"/>
      <c r="S1" s="39"/>
      <c r="T1" s="39"/>
      <c r="U1" s="39"/>
      <c r="V1" s="39"/>
      <c r="W1" s="39"/>
      <c r="X1" s="39"/>
      <c r="Y1" s="39"/>
      <c r="Z1" s="39"/>
      <c r="AA1" s="18"/>
    </row>
    <row r="2" spans="1:30" ht="30" customHeight="1">
      <c r="A2" s="10"/>
      <c r="B2" s="272" t="s">
        <v>28</v>
      </c>
      <c r="C2" s="272"/>
      <c r="D2" s="272"/>
      <c r="E2" s="55" t="s">
        <v>283</v>
      </c>
      <c r="F2" s="58"/>
      <c r="G2" s="38"/>
      <c r="H2" s="18"/>
      <c r="I2" s="39"/>
      <c r="J2" s="39"/>
      <c r="K2" s="39"/>
      <c r="L2" s="39"/>
      <c r="M2" s="39"/>
      <c r="N2" s="39"/>
      <c r="O2" s="18"/>
      <c r="P2" s="35"/>
      <c r="Q2" s="18"/>
      <c r="R2" s="39"/>
      <c r="S2" s="39"/>
      <c r="T2" s="39"/>
      <c r="U2" s="39"/>
      <c r="V2" s="39"/>
      <c r="W2" s="39"/>
      <c r="X2" s="39"/>
      <c r="Y2" s="39"/>
      <c r="Z2" s="39"/>
      <c r="AA2" s="18"/>
    </row>
    <row r="3" spans="1:30" ht="30" customHeight="1">
      <c r="A3" s="10"/>
      <c r="B3" s="28" t="s">
        <v>45</v>
      </c>
      <c r="C3" s="28"/>
      <c r="D3" s="28"/>
      <c r="E3" s="28"/>
      <c r="F3" s="28"/>
      <c r="G3" s="27"/>
      <c r="H3" s="18"/>
      <c r="I3" s="273" t="s">
        <v>55</v>
      </c>
      <c r="J3" s="273"/>
      <c r="K3" s="273"/>
      <c r="L3" s="273"/>
      <c r="M3" s="273"/>
      <c r="N3" s="67"/>
      <c r="O3" s="18"/>
      <c r="P3" s="61"/>
      <c r="Q3" s="18"/>
      <c r="R3" s="205"/>
      <c r="S3" s="205"/>
      <c r="T3" s="205"/>
      <c r="U3" s="205"/>
      <c r="V3" s="205"/>
      <c r="W3" s="67"/>
      <c r="X3" s="67"/>
      <c r="Y3" s="67"/>
      <c r="Z3" s="67"/>
      <c r="AA3" s="18"/>
    </row>
    <row r="4" spans="1:30" ht="18">
      <c r="A4" s="10"/>
      <c r="B4" s="190"/>
      <c r="C4" s="192"/>
      <c r="D4" s="192"/>
      <c r="E4" s="192"/>
      <c r="F4" s="193"/>
      <c r="G4" s="194"/>
      <c r="H4" s="17"/>
      <c r="I4" s="120" t="s">
        <v>281</v>
      </c>
      <c r="J4" s="274" t="s">
        <v>48</v>
      </c>
      <c r="K4" s="275"/>
      <c r="L4" s="192"/>
      <c r="M4" s="121" t="str">
        <f>$E$2</f>
        <v>01.04.21</v>
      </c>
      <c r="N4" s="188"/>
      <c r="O4" s="17"/>
      <c r="P4" s="194"/>
      <c r="Q4" s="17" t="s">
        <v>5</v>
      </c>
      <c r="R4" s="266" t="str">
        <f>$I$4</f>
        <v>02.01.21</v>
      </c>
      <c r="S4" s="267"/>
      <c r="T4" s="268"/>
      <c r="U4" s="269" t="str">
        <f>$M$4</f>
        <v>01.04.21</v>
      </c>
      <c r="V4" s="270"/>
      <c r="W4" s="271"/>
      <c r="X4" s="192"/>
      <c r="Y4" s="192"/>
      <c r="Z4" s="195"/>
      <c r="AA4" s="17" t="s">
        <v>5</v>
      </c>
    </row>
    <row r="5" spans="1:30" s="19" customFormat="1" ht="35.1" customHeight="1">
      <c r="A5" s="11"/>
      <c r="B5" s="201" t="s">
        <v>27</v>
      </c>
      <c r="C5" s="191" t="s">
        <v>61</v>
      </c>
      <c r="D5" s="191" t="s">
        <v>54</v>
      </c>
      <c r="E5" s="191" t="s">
        <v>2</v>
      </c>
      <c r="F5" s="198" t="s">
        <v>3</v>
      </c>
      <c r="G5" s="37" t="s">
        <v>130</v>
      </c>
      <c r="H5" s="196" t="s">
        <v>183</v>
      </c>
      <c r="I5" s="123" t="s">
        <v>30</v>
      </c>
      <c r="J5" s="93" t="s">
        <v>217</v>
      </c>
      <c r="K5" s="93" t="s">
        <v>47</v>
      </c>
      <c r="L5" s="191" t="s">
        <v>23</v>
      </c>
      <c r="M5" s="122" t="s">
        <v>22</v>
      </c>
      <c r="N5" s="199" t="s">
        <v>60</v>
      </c>
      <c r="O5" s="197" t="s">
        <v>186</v>
      </c>
      <c r="P5" s="37" t="s">
        <v>44</v>
      </c>
      <c r="Q5" s="197" t="s">
        <v>187</v>
      </c>
      <c r="R5" s="97" t="s">
        <v>131</v>
      </c>
      <c r="S5" s="119" t="s">
        <v>129</v>
      </c>
      <c r="T5" s="119" t="s">
        <v>196</v>
      </c>
      <c r="U5" s="119" t="s">
        <v>195</v>
      </c>
      <c r="V5" s="119" t="s">
        <v>194</v>
      </c>
      <c r="W5" s="119" t="s">
        <v>197</v>
      </c>
      <c r="X5" s="200" t="s">
        <v>193</v>
      </c>
      <c r="Y5" s="200" t="s">
        <v>156</v>
      </c>
      <c r="Z5" s="203" t="s">
        <v>157</v>
      </c>
      <c r="AA5" s="189" t="s">
        <v>5</v>
      </c>
    </row>
    <row r="6" spans="1:30" s="6" customFormat="1" ht="24.95" customHeight="1">
      <c r="A6" s="12"/>
      <c r="B6" s="202">
        <v>1</v>
      </c>
      <c r="C6" s="83" t="s">
        <v>236</v>
      </c>
      <c r="D6" s="83" t="s">
        <v>199</v>
      </c>
      <c r="E6" s="84" t="s">
        <v>146</v>
      </c>
      <c r="F6" s="89" t="s">
        <v>64</v>
      </c>
      <c r="G6" s="90" t="str">
        <f>Top_Sheet[[#This Row],[PO No / 
Order No]]&amp;Top_Sheet[[#This Row],[Part Number]]</f>
        <v>ZHOE2000275310A-ACK-0000</v>
      </c>
      <c r="H6" s="62"/>
      <c r="I6" s="91">
        <f>VLOOKUP(Top_Sheet[[#This Row],[Concatenate
(PO No, Part No)]],'PO DUMP'!$A$2:$I$9,9,0)</f>
        <v>398.2</v>
      </c>
      <c r="J6" s="85">
        <f>SUMIFS(BOM[Delta],BOM[Assy Part No.],Top_Sheet[[#This Row],[Part Number]])+Top_Sheet[[#This Row],[PO v/s PIR
(Existing)]]</f>
        <v>43.859410872336738</v>
      </c>
      <c r="K6" s="86">
        <f>VLOOKUP(G6,Conversion[[#All],[Concatenate
(PO No, Part No)]:[Delta]],4,0)</f>
        <v>0</v>
      </c>
      <c r="L6" s="87">
        <f>SUM(Top_Sheet[[#This Row],[RM Movement]:[Conversion]])</f>
        <v>43.859410872336738</v>
      </c>
      <c r="M6" s="88">
        <f>Top_Sheet[[#This Row],[Delta]]+Top_Sheet[[#This Row],[Existing Price]]</f>
        <v>442.05941087233674</v>
      </c>
      <c r="N6" s="92">
        <f>IFERROR((Top_Sheet[[#This Row],[Revised Price]]-Top_Sheet[[#This Row],[Existing Price]])/Top_Sheet[[#This Row],[Existing Price]],0)</f>
        <v>0.11014417597271912</v>
      </c>
      <c r="O6" s="16"/>
      <c r="P6" s="94"/>
      <c r="Q6" s="16"/>
      <c r="R6" s="91">
        <f>SUMIFS(BOM[Cost / Assy],BOM[Assy Part No.],Top_Sheet[[#This Row],[Part Number]])</f>
        <v>379.94984912766324</v>
      </c>
      <c r="S6" s="85">
        <f>VLOOKUP(G6,Conversion[[#All],[Concatenate
(PO No, Part No)]:[Revised]],2,0)</f>
        <v>18.255118795294116</v>
      </c>
      <c r="T6" s="85">
        <f>Top_Sheet[[#This Row],[VTV Cost]]+Top_Sheet[[#This Row],[Conversion Cost]]</f>
        <v>398.20496792295734</v>
      </c>
      <c r="U6" s="85">
        <f>SUMIFS(BOM[Cost / Assyr],BOM[Assy Part No.],Top_Sheet[[#This Row],[Part Number]])</f>
        <v>423.80925999999994</v>
      </c>
      <c r="V6" s="85">
        <f>VLOOKUP(G6,Conversion[[#All],[Concatenate
(PO No, Part No)]:[Revised]],3,0)</f>
        <v>18.255118795294116</v>
      </c>
      <c r="W6" s="85">
        <f>Top_Sheet[[#This Row],[VTV CostR]]+Top_Sheet[[#This Row],[Conversion Cost
R]]</f>
        <v>442.06437879529403</v>
      </c>
      <c r="X6" s="85">
        <f t="shared" ref="X6:X13" si="0">W6-T6</f>
        <v>43.859410872336696</v>
      </c>
      <c r="Y6" s="85">
        <f>ROUND(Top_Sheet[[#This Row],[PIR Cost
(Existing)]]-Top_Sheet[[#This Row],[Existing Price]],2)</f>
        <v>0</v>
      </c>
      <c r="Z6" s="204">
        <f>ROUND(Top_Sheet[[#This Row],[PIR Cost
(Revised)]]-Top_Sheet[[#This Row],[Revised Price]],2)</f>
        <v>0</v>
      </c>
      <c r="AA6" s="16"/>
      <c r="AD6" s="214"/>
    </row>
    <row r="7" spans="1:30" s="6" customFormat="1" ht="24.95" customHeight="1">
      <c r="A7" s="12"/>
      <c r="B7" s="202">
        <v>2</v>
      </c>
      <c r="C7" s="83" t="s">
        <v>236</v>
      </c>
      <c r="D7" s="83" t="s">
        <v>199</v>
      </c>
      <c r="E7" s="84" t="s">
        <v>147</v>
      </c>
      <c r="F7" s="89" t="s">
        <v>64</v>
      </c>
      <c r="G7" s="90" t="str">
        <f>Top_Sheet[[#This Row],[PO No / 
Order No]]&amp;Top_Sheet[[#This Row],[Part Number]]</f>
        <v>ZHOE2000275310A-ACK-0100</v>
      </c>
      <c r="H7" s="62"/>
      <c r="I7" s="91">
        <f>VLOOKUP(Top_Sheet[[#This Row],[Concatenate
(PO No, Part No)]],'PO DUMP'!$A$2:$I$9,9,0)</f>
        <v>436.33</v>
      </c>
      <c r="J7" s="85">
        <f>SUMIFS(BOM[Delta],BOM[Assy Part No.],Top_Sheet[[#This Row],[Part Number]])+Top_Sheet[[#This Row],[PO v/s PIR
(Existing)]]</f>
        <v>48.669925556043069</v>
      </c>
      <c r="K7" s="86">
        <f>VLOOKUP(G7,Conversion[[#All],[Concatenate
(PO No, Part No)]:[Delta]],4,0)</f>
        <v>0</v>
      </c>
      <c r="L7" s="87">
        <f>SUM(Top_Sheet[[#This Row],[RM Movement]:[Conversion]])</f>
        <v>48.669925556043069</v>
      </c>
      <c r="M7" s="88">
        <f>Top_Sheet[[#This Row],[Delta]]+Top_Sheet[[#This Row],[Existing Price]]</f>
        <v>484.99992555604308</v>
      </c>
      <c r="N7" s="92">
        <f>IFERROR((Top_Sheet[[#This Row],[Revised Price]]-Top_Sheet[[#This Row],[Existing Price]])/Top_Sheet[[#This Row],[Existing Price]],0)</f>
        <v>0.11154384423725873</v>
      </c>
      <c r="O7" s="16"/>
      <c r="P7" s="94"/>
      <c r="Q7" s="16"/>
      <c r="R7" s="91">
        <f>SUMIFS(BOM[Cost / Assy],BOM[Assy Part No.],Top_Sheet[[#This Row],[Part Number]])</f>
        <v>418.0793344439569</v>
      </c>
      <c r="S7" s="85">
        <f>VLOOKUP(G7,Conversion[[#All],[Concatenate
(PO No, Part No)]:[Revised]],2,0)</f>
        <v>18.255118795294116</v>
      </c>
      <c r="T7" s="85">
        <f>Top_Sheet[[#This Row],[VTV Cost]]+Top_Sheet[[#This Row],[Conversion Cost]]</f>
        <v>436.33445323925099</v>
      </c>
      <c r="U7" s="85">
        <f>SUMIFS(BOM[Cost / Assyr],BOM[Assy Part No.],Top_Sheet[[#This Row],[Part Number]])</f>
        <v>466.74926000000005</v>
      </c>
      <c r="V7" s="85">
        <f>VLOOKUP(G7,Conversion[[#All],[Concatenate
(PO No, Part No)]:[Revised]],3,0)</f>
        <v>18.255118795294116</v>
      </c>
      <c r="W7" s="85">
        <f>Top_Sheet[[#This Row],[VTV CostR]]+Top_Sheet[[#This Row],[Conversion Cost
R]]</f>
        <v>485.00437879529414</v>
      </c>
      <c r="X7" s="85">
        <f t="shared" si="0"/>
        <v>48.669925556043154</v>
      </c>
      <c r="Y7" s="85">
        <f>ROUND(Top_Sheet[[#This Row],[PIR Cost
(Existing)]]-Top_Sheet[[#This Row],[Existing Price]],2)</f>
        <v>0</v>
      </c>
      <c r="Z7" s="204">
        <f>ROUND(Top_Sheet[[#This Row],[PIR Cost
(Revised)]]-Top_Sheet[[#This Row],[Revised Price]],2)</f>
        <v>0</v>
      </c>
      <c r="AA7" s="16"/>
      <c r="AD7" s="214"/>
    </row>
    <row r="8" spans="1:30" s="6" customFormat="1" ht="24.95" customHeight="1">
      <c r="A8" s="12"/>
      <c r="B8" s="202">
        <v>3</v>
      </c>
      <c r="C8" s="83" t="s">
        <v>236</v>
      </c>
      <c r="D8" s="83" t="s">
        <v>199</v>
      </c>
      <c r="E8" s="84" t="s">
        <v>148</v>
      </c>
      <c r="F8" s="89" t="s">
        <v>64</v>
      </c>
      <c r="G8" s="90" t="str">
        <f>Top_Sheet[[#This Row],[PO No / 
Order No]]&amp;Top_Sheet[[#This Row],[Part Number]]</f>
        <v>ZHOE2000275310A-ACK-0200</v>
      </c>
      <c r="H8" s="62"/>
      <c r="I8" s="91">
        <f>VLOOKUP(Top_Sheet[[#This Row],[Concatenate
(PO No, Part No)]],'PO DUMP'!$A$2:$I$9,9,0)</f>
        <v>474.5</v>
      </c>
      <c r="J8" s="85">
        <f>SUMIFS(BOM[Delta],BOM[Assy Part No.],Top_Sheet[[#This Row],[Part Number]])+Top_Sheet[[#This Row],[PO v/s PIR
(Existing)]]</f>
        <v>49.479262054399001</v>
      </c>
      <c r="K8" s="86">
        <f>VLOOKUP(G8,Conversion[[#All],[Concatenate
(PO No, Part No)]:[Delta]],4,0)</f>
        <v>0</v>
      </c>
      <c r="L8" s="87">
        <f>SUM(Top_Sheet[[#This Row],[RM Movement]:[Conversion]])</f>
        <v>49.479262054399001</v>
      </c>
      <c r="M8" s="88">
        <f>Top_Sheet[[#This Row],[Delta]]+Top_Sheet[[#This Row],[Existing Price]]</f>
        <v>523.97926205439899</v>
      </c>
      <c r="N8" s="92">
        <f>IFERROR((Top_Sheet[[#This Row],[Revised Price]]-Top_Sheet[[#This Row],[Existing Price]])/Top_Sheet[[#This Row],[Existing Price]],0)</f>
        <v>0.10427663235911272</v>
      </c>
      <c r="O8" s="16"/>
      <c r="P8" s="94"/>
      <c r="Q8" s="16"/>
      <c r="R8" s="91">
        <f>SUMIFS(BOM[Cost / Assy],BOM[Assy Part No.],Top_Sheet[[#This Row],[Part Number]])</f>
        <v>456.24199794560104</v>
      </c>
      <c r="S8" s="85">
        <f>VLOOKUP(G8,Conversion[[#All],[Concatenate
(PO No, Part No)]:[Revised]],2,0)</f>
        <v>18.255118795294116</v>
      </c>
      <c r="T8" s="85">
        <f>Top_Sheet[[#This Row],[VTV Cost]]+Top_Sheet[[#This Row],[Conversion Cost]]</f>
        <v>474.49711674089514</v>
      </c>
      <c r="U8" s="85">
        <f>SUMIFS(BOM[Cost / Assyr],BOM[Assy Part No.],Top_Sheet[[#This Row],[Part Number]])</f>
        <v>505.72126000000003</v>
      </c>
      <c r="V8" s="85">
        <f>VLOOKUP(G8,Conversion[[#All],[Concatenate
(PO No, Part No)]:[Revised]],3,0)</f>
        <v>18.255118795294116</v>
      </c>
      <c r="W8" s="85">
        <f>Top_Sheet[[#This Row],[VTV CostR]]+Top_Sheet[[#This Row],[Conversion Cost
R]]</f>
        <v>523.97637879529418</v>
      </c>
      <c r="X8" s="85">
        <f t="shared" si="0"/>
        <v>49.479262054399044</v>
      </c>
      <c r="Y8" s="85">
        <f>ROUND(Top_Sheet[[#This Row],[PIR Cost
(Existing)]]-Top_Sheet[[#This Row],[Existing Price]],2)</f>
        <v>0</v>
      </c>
      <c r="Z8" s="204">
        <f>ROUND(Top_Sheet[[#This Row],[PIR Cost
(Revised)]]-Top_Sheet[[#This Row],[Revised Price]],2)</f>
        <v>0</v>
      </c>
      <c r="AA8" s="16"/>
      <c r="AD8" s="214"/>
    </row>
    <row r="9" spans="1:30" s="6" customFormat="1" ht="24.95" customHeight="1">
      <c r="A9" s="12"/>
      <c r="B9" s="202">
        <v>4</v>
      </c>
      <c r="C9" s="83" t="s">
        <v>236</v>
      </c>
      <c r="D9" s="83" t="s">
        <v>199</v>
      </c>
      <c r="E9" s="84" t="s">
        <v>149</v>
      </c>
      <c r="F9" s="89" t="s">
        <v>64</v>
      </c>
      <c r="G9" s="90" t="str">
        <f>Top_Sheet[[#This Row],[PO No / 
Order No]]&amp;Top_Sheet[[#This Row],[Part Number]]</f>
        <v>ZHOE2000275310A-AAE-3000</v>
      </c>
      <c r="H9" s="62"/>
      <c r="I9" s="91">
        <f>VLOOKUP(Top_Sheet[[#This Row],[Concatenate
(PO No, Part No)]],'PO DUMP'!$A$2:$I$9,9,0)</f>
        <v>420.95</v>
      </c>
      <c r="J9" s="85">
        <f>SUMIFS(BOM[Delta],BOM[Assy Part No.],Top_Sheet[[#This Row],[Part Number]])+Top_Sheet[[#This Row],[PO v/s PIR
(Existing)]]</f>
        <v>42.238927762065032</v>
      </c>
      <c r="K9" s="86">
        <f>VLOOKUP(G9,Conversion[[#All],[Concatenate
(PO No, Part No)]:[Delta]],4,0)</f>
        <v>0</v>
      </c>
      <c r="L9" s="87">
        <f>SUM(Top_Sheet[[#This Row],[RM Movement]:[Conversion]])</f>
        <v>42.238927762065032</v>
      </c>
      <c r="M9" s="88">
        <f>Top_Sheet[[#This Row],[Delta]]+Top_Sheet[[#This Row],[Existing Price]]</f>
        <v>463.18892776206502</v>
      </c>
      <c r="N9" s="92">
        <f>IFERROR((Top_Sheet[[#This Row],[Revised Price]]-Top_Sheet[[#This Row],[Existing Price]])/Top_Sheet[[#This Row],[Existing Price]],0)</f>
        <v>0.10034191177589982</v>
      </c>
      <c r="O9" s="16"/>
      <c r="P9" s="94"/>
      <c r="Q9" s="16"/>
      <c r="R9" s="91">
        <f>SUMIFS(BOM[Cost / Assy],BOM[Assy Part No.],Top_Sheet[[#This Row],[Part Number]])</f>
        <v>402.69575223793487</v>
      </c>
      <c r="S9" s="85">
        <f>VLOOKUP(G9,Conversion[[#All],[Concatenate
(PO No, Part No)]:[Revised]],2,0)</f>
        <v>18.255118795294116</v>
      </c>
      <c r="T9" s="85">
        <f>Top_Sheet[[#This Row],[VTV Cost]]+Top_Sheet[[#This Row],[Conversion Cost]]</f>
        <v>420.95087103322896</v>
      </c>
      <c r="U9" s="85">
        <f>SUMIFS(BOM[Cost / Assyr],BOM[Assy Part No.],Top_Sheet[[#This Row],[Part Number]])</f>
        <v>444.93468000000001</v>
      </c>
      <c r="V9" s="85">
        <f>VLOOKUP(G9,Conversion[[#All],[Concatenate
(PO No, Part No)]:[Revised]],3,0)</f>
        <v>18.255118795294116</v>
      </c>
      <c r="W9" s="85">
        <f>Top_Sheet[[#This Row],[VTV CostR]]+Top_Sheet[[#This Row],[Conversion Cost
R]]</f>
        <v>463.18979879529411</v>
      </c>
      <c r="X9" s="85">
        <f t="shared" si="0"/>
        <v>42.238927762065146</v>
      </c>
      <c r="Y9" s="85">
        <f>ROUND(Top_Sheet[[#This Row],[PIR Cost
(Existing)]]-Top_Sheet[[#This Row],[Existing Price]],2)</f>
        <v>0</v>
      </c>
      <c r="Z9" s="204">
        <f>ROUND(Top_Sheet[[#This Row],[PIR Cost
(Revised)]]-Top_Sheet[[#This Row],[Revised Price]],2)</f>
        <v>0</v>
      </c>
      <c r="AA9" s="16"/>
      <c r="AD9" s="214"/>
    </row>
    <row r="10" spans="1:30" s="6" customFormat="1" ht="24.95" customHeight="1">
      <c r="A10" s="12"/>
      <c r="B10" s="202">
        <v>5</v>
      </c>
      <c r="C10" s="83" t="s">
        <v>236</v>
      </c>
      <c r="D10" s="83" t="s">
        <v>199</v>
      </c>
      <c r="E10" s="84" t="s">
        <v>151</v>
      </c>
      <c r="F10" s="89" t="s">
        <v>64</v>
      </c>
      <c r="G10" s="90" t="str">
        <f>Top_Sheet[[#This Row],[PO No / 
Order No]]&amp;Top_Sheet[[#This Row],[Part Number]]</f>
        <v>ZHOE2000275310A-AAE-3100</v>
      </c>
      <c r="H10" s="62"/>
      <c r="I10" s="91">
        <f>VLOOKUP(Top_Sheet[[#This Row],[Concatenate
(PO No, Part No)]],'PO DUMP'!$A$2:$I$9,9,0)</f>
        <v>478.14</v>
      </c>
      <c r="J10" s="85">
        <f>SUMIFS(BOM[Delta],BOM[Assy Part No.],Top_Sheet[[#This Row],[Part Number]])+Top_Sheet[[#This Row],[PO v/s PIR
(Existing)]]</f>
        <v>44.805470813321506</v>
      </c>
      <c r="K10" s="86">
        <f>VLOOKUP(G10,Conversion[[#All],[Concatenate
(PO No, Part No)]:[Delta]],4,0)</f>
        <v>0</v>
      </c>
      <c r="L10" s="87">
        <f>SUM(Top_Sheet[[#This Row],[RM Movement]:[Conversion]])</f>
        <v>44.805470813321506</v>
      </c>
      <c r="M10" s="88">
        <f>Top_Sheet[[#This Row],[Delta]]+Top_Sheet[[#This Row],[Existing Price]]</f>
        <v>522.94547081332144</v>
      </c>
      <c r="N10" s="92">
        <f>IFERROR((Top_Sheet[[#This Row],[Revised Price]]-Top_Sheet[[#This Row],[Existing Price]])/Top_Sheet[[#This Row],[Existing Price]],0)</f>
        <v>9.3707848775089822E-2</v>
      </c>
      <c r="O10" s="16"/>
      <c r="P10" s="94"/>
      <c r="Q10" s="16"/>
      <c r="R10" s="91">
        <f>SUMIFS(BOM[Cost / Assy],BOM[Assy Part No.],Top_Sheet[[#This Row],[Part Number]])</f>
        <v>459.88170918667839</v>
      </c>
      <c r="S10" s="85">
        <f>VLOOKUP(G10,Conversion[[#All],[Concatenate
(PO No, Part No)]:[Revised]],2,0)</f>
        <v>18.255118795294116</v>
      </c>
      <c r="T10" s="85">
        <f>Top_Sheet[[#This Row],[VTV Cost]]+Top_Sheet[[#This Row],[Conversion Cost]]</f>
        <v>478.13682798197249</v>
      </c>
      <c r="U10" s="85">
        <f>SUMIFS(BOM[Cost / Assyr],BOM[Assy Part No.],Top_Sheet[[#This Row],[Part Number]])</f>
        <v>504.68718000000001</v>
      </c>
      <c r="V10" s="85">
        <f>VLOOKUP(G10,Conversion[[#All],[Concatenate
(PO No, Part No)]:[Revised]],3,0)</f>
        <v>18.255118795294116</v>
      </c>
      <c r="W10" s="85">
        <f>Top_Sheet[[#This Row],[VTV CostR]]+Top_Sheet[[#This Row],[Conversion Cost
R]]</f>
        <v>522.94229879529416</v>
      </c>
      <c r="X10" s="85">
        <f t="shared" si="0"/>
        <v>44.805470813321676</v>
      </c>
      <c r="Y10" s="85">
        <f>ROUND(Top_Sheet[[#This Row],[PIR Cost
(Existing)]]-Top_Sheet[[#This Row],[Existing Price]],2)</f>
        <v>0</v>
      </c>
      <c r="Z10" s="204">
        <f>ROUND(Top_Sheet[[#This Row],[PIR Cost
(Revised)]]-Top_Sheet[[#This Row],[Revised Price]],2)</f>
        <v>0</v>
      </c>
      <c r="AA10" s="16"/>
      <c r="AD10" s="214"/>
    </row>
    <row r="11" spans="1:30" s="6" customFormat="1" ht="24.95" customHeight="1">
      <c r="A11" s="12"/>
      <c r="B11" s="202">
        <v>6</v>
      </c>
      <c r="C11" s="83" t="s">
        <v>236</v>
      </c>
      <c r="D11" s="83" t="s">
        <v>199</v>
      </c>
      <c r="E11" s="84" t="s">
        <v>150</v>
      </c>
      <c r="F11" s="89" t="s">
        <v>64</v>
      </c>
      <c r="G11" s="90" t="str">
        <f>Top_Sheet[[#This Row],[PO No / 
Order No]]&amp;Top_Sheet[[#This Row],[Part Number]]</f>
        <v>ZHOE2000275310A-AAE-3400</v>
      </c>
      <c r="H11" s="62"/>
      <c r="I11" s="91">
        <f>VLOOKUP(Top_Sheet[[#This Row],[Concatenate
(PO No, Part No)]],'PO DUMP'!$A$2:$I$9,9,0)</f>
        <v>437.14</v>
      </c>
      <c r="J11" s="85">
        <f>SUMIFS(BOM[Delta],BOM[Assy Part No.],Top_Sheet[[#This Row],[Part Number]])+Top_Sheet[[#This Row],[PO v/s PIR
(Existing)]]</f>
        <v>40.70642776206504</v>
      </c>
      <c r="K11" s="86">
        <f>VLOOKUP(G11,Conversion[[#All],[Concatenate
(PO No, Part No)]:[Delta]],4,0)</f>
        <v>0</v>
      </c>
      <c r="L11" s="87">
        <f>SUM(Top_Sheet[[#This Row],[RM Movement]:[Conversion]])</f>
        <v>40.70642776206504</v>
      </c>
      <c r="M11" s="88">
        <f>Top_Sheet[[#This Row],[Delta]]+Top_Sheet[[#This Row],[Existing Price]]</f>
        <v>477.84642776206505</v>
      </c>
      <c r="N11" s="92">
        <f>IFERROR((Top_Sheet[[#This Row],[Revised Price]]-Top_Sheet[[#This Row],[Existing Price]])/Top_Sheet[[#This Row],[Existing Price]],0)</f>
        <v>9.3119887820984265E-2</v>
      </c>
      <c r="O11" s="16"/>
      <c r="P11" s="94"/>
      <c r="Q11" s="16"/>
      <c r="R11" s="91">
        <f>SUMIFS(BOM[Cost / Assy],BOM[Assy Part No.],Top_Sheet[[#This Row],[Part Number]])</f>
        <v>418.88825223793486</v>
      </c>
      <c r="S11" s="85">
        <f>VLOOKUP(G11,Conversion[[#All],[Concatenate
(PO No, Part No)]:[Revised]],2,0)</f>
        <v>18.255118795294116</v>
      </c>
      <c r="T11" s="85">
        <f>Top_Sheet[[#This Row],[VTV Cost]]+Top_Sheet[[#This Row],[Conversion Cost]]</f>
        <v>437.14337103322896</v>
      </c>
      <c r="U11" s="85">
        <f>SUMIFS(BOM[Cost / Assyr],BOM[Assy Part No.],Top_Sheet[[#This Row],[Part Number]])</f>
        <v>459.59468000000004</v>
      </c>
      <c r="V11" s="85">
        <f>VLOOKUP(G11,Conversion[[#All],[Concatenate
(PO No, Part No)]:[Revised]],3,0)</f>
        <v>18.255118795294116</v>
      </c>
      <c r="W11" s="85">
        <f>Top_Sheet[[#This Row],[VTV CostR]]+Top_Sheet[[#This Row],[Conversion Cost
R]]</f>
        <v>477.84979879529413</v>
      </c>
      <c r="X11" s="85">
        <f t="shared" si="0"/>
        <v>40.706427762065175</v>
      </c>
      <c r="Y11" s="85">
        <f>ROUND(Top_Sheet[[#This Row],[PIR Cost
(Existing)]]-Top_Sheet[[#This Row],[Existing Price]],2)</f>
        <v>0</v>
      </c>
      <c r="Z11" s="204">
        <f>ROUND(Top_Sheet[[#This Row],[PIR Cost
(Revised)]]-Top_Sheet[[#This Row],[Revised Price]],2)</f>
        <v>0</v>
      </c>
      <c r="AA11" s="16"/>
      <c r="AD11" s="214"/>
    </row>
    <row r="12" spans="1:30" s="6" customFormat="1" ht="24.95" customHeight="1">
      <c r="A12" s="12"/>
      <c r="B12" s="202">
        <v>7</v>
      </c>
      <c r="C12" s="83" t="s">
        <v>236</v>
      </c>
      <c r="D12" s="83" t="s">
        <v>199</v>
      </c>
      <c r="E12" s="84" t="s">
        <v>226</v>
      </c>
      <c r="F12" s="89" t="s">
        <v>64</v>
      </c>
      <c r="G12" s="90" t="str">
        <f>Top_Sheet[[#This Row],[PO No / 
Order No]]&amp;Top_Sheet[[#This Row],[Part Number]]</f>
        <v>ZHOE2000275310A-AAC-8300</v>
      </c>
      <c r="H12" s="62"/>
      <c r="I12" s="91">
        <f>VLOOKUP(Top_Sheet[[#This Row],[Concatenate
(PO No, Part No)]],'PO DUMP'!$A$2:$I$9,9,0)</f>
        <v>461.6</v>
      </c>
      <c r="J12" s="85">
        <f>SUMIFS(BOM[Delta],BOM[Assy Part No.],Top_Sheet[[#This Row],[Part Number]])+Top_Sheet[[#This Row],[PO v/s PIR
(Existing)]]</f>
        <v>45.519394359490789</v>
      </c>
      <c r="K12" s="86">
        <f>VLOOKUP(G12,Conversion[[#All],[Concatenate
(PO No, Part No)]:[Delta]],4,0)</f>
        <v>0</v>
      </c>
      <c r="L12" s="87">
        <f>SUM(Top_Sheet[[#This Row],[RM Movement]:[Conversion]])</f>
        <v>45.519394359490789</v>
      </c>
      <c r="M12" s="88">
        <f>Top_Sheet[[#This Row],[Delta]]+Top_Sheet[[#This Row],[Existing Price]]</f>
        <v>507.1193943594908</v>
      </c>
      <c r="N12" s="92">
        <f>IFERROR((Top_Sheet[[#This Row],[Revised Price]]-Top_Sheet[[#This Row],[Existing Price]])/Top_Sheet[[#This Row],[Existing Price]],0)</f>
        <v>9.8612206151409823E-2</v>
      </c>
      <c r="O12" s="16"/>
      <c r="P12" s="94"/>
      <c r="Q12" s="16"/>
      <c r="R12" s="91">
        <f>SUMIFS(BOM[Cost / Assy],BOM[Assy Part No.],Top_Sheet[[#This Row],[Part Number]])</f>
        <v>443.3458656405092</v>
      </c>
      <c r="S12" s="85">
        <f>VLOOKUP(G12,Conversion[[#All],[Concatenate
(PO No, Part No)]:[Revised]],2,0)</f>
        <v>18.255118795294116</v>
      </c>
      <c r="T12" s="85">
        <f>Top_Sheet[[#This Row],[VTV Cost]]+Top_Sheet[[#This Row],[Conversion Cost]]</f>
        <v>461.6009844358033</v>
      </c>
      <c r="U12" s="85">
        <f>SUMIFS(BOM[Cost / Assyr],BOM[Assy Part No.],Top_Sheet[[#This Row],[Part Number]])</f>
        <v>488.86526000000003</v>
      </c>
      <c r="V12" s="85">
        <f>VLOOKUP(G12,Conversion[[#All],[Concatenate
(PO No, Part No)]:[Revised]],3,0)</f>
        <v>18.255118795294116</v>
      </c>
      <c r="W12" s="85">
        <f>Top_Sheet[[#This Row],[VTV CostR]]+Top_Sheet[[#This Row],[Conversion Cost
R]]</f>
        <v>507.12037879529413</v>
      </c>
      <c r="X12" s="85">
        <f t="shared" si="0"/>
        <v>45.519394359490832</v>
      </c>
      <c r="Y12" s="85">
        <f>ROUND(Top_Sheet[[#This Row],[PIR Cost
(Existing)]]-Top_Sheet[[#This Row],[Existing Price]],2)</f>
        <v>0</v>
      </c>
      <c r="Z12" s="204">
        <f>ROUND(Top_Sheet[[#This Row],[PIR Cost
(Revised)]]-Top_Sheet[[#This Row],[Revised Price]],2)</f>
        <v>0</v>
      </c>
      <c r="AA12" s="16"/>
      <c r="AD12" s="214"/>
    </row>
    <row r="13" spans="1:30" s="6" customFormat="1" ht="24.95" customHeight="1">
      <c r="A13" s="12"/>
      <c r="B13" s="202">
        <v>8</v>
      </c>
      <c r="C13" s="83" t="s">
        <v>236</v>
      </c>
      <c r="D13" s="83" t="s">
        <v>199</v>
      </c>
      <c r="E13" s="84" t="s">
        <v>225</v>
      </c>
      <c r="F13" s="89" t="s">
        <v>64</v>
      </c>
      <c r="G13" s="90" t="str">
        <f>Top_Sheet[[#This Row],[PO No / 
Order No]]&amp;Top_Sheet[[#This Row],[Part Number]]</f>
        <v>ZHOE2000275310A-AAC-8400</v>
      </c>
      <c r="H13" s="62"/>
      <c r="I13" s="91">
        <f>VLOOKUP(Top_Sheet[[#This Row],[Concatenate
(PO No, Part No)]],'PO DUMP'!$A$2:$I$9,9,0)</f>
        <v>407</v>
      </c>
      <c r="J13" s="85">
        <f>SUMIFS(BOM[Delta],BOM[Assy Part No.],Top_Sheet[[#This Row],[Part Number]])+Top_Sheet[[#This Row],[PO v/s PIR
(Existing)]]</f>
        <v>40.706194359490802</v>
      </c>
      <c r="K13" s="86">
        <f>VLOOKUP(G13,Conversion[[#All],[Concatenate
(PO No, Part No)]:[Delta]],4,0)</f>
        <v>0</v>
      </c>
      <c r="L13" s="87">
        <f>SUM(Top_Sheet[[#This Row],[RM Movement]:[Conversion]])</f>
        <v>40.706194359490802</v>
      </c>
      <c r="M13" s="88">
        <f>Top_Sheet[[#This Row],[Delta]]+Top_Sheet[[#This Row],[Existing Price]]</f>
        <v>447.70619435949078</v>
      </c>
      <c r="N13" s="92">
        <f>IFERROR((Top_Sheet[[#This Row],[Revised Price]]-Top_Sheet[[#This Row],[Existing Price]])/Top_Sheet[[#This Row],[Existing Price]],0)</f>
        <v>0.1000152195564884</v>
      </c>
      <c r="O13" s="16"/>
      <c r="P13" s="94"/>
      <c r="Q13" s="16"/>
      <c r="R13" s="91">
        <f>SUMIFS(BOM[Cost / Assy],BOM[Assy Part No.],Top_Sheet[[#This Row],[Part Number]])</f>
        <v>388.74925564050915</v>
      </c>
      <c r="S13" s="85">
        <f>VLOOKUP(G13,Conversion[[#All],[Concatenate
(PO No, Part No)]:[Revised]],2,0)</f>
        <v>18.255118795294116</v>
      </c>
      <c r="T13" s="85">
        <f>Top_Sheet[[#This Row],[VTV Cost]]+Top_Sheet[[#This Row],[Conversion Cost]]</f>
        <v>407.00437443580324</v>
      </c>
      <c r="U13" s="85">
        <f>SUMIFS(BOM[Cost / Assyr],BOM[Assy Part No.],Top_Sheet[[#This Row],[Part Number]])</f>
        <v>429.45544999999998</v>
      </c>
      <c r="V13" s="85">
        <f>VLOOKUP(G13,Conversion[[#All],[Concatenate
(PO No, Part No)]:[Revised]],3,0)</f>
        <v>18.255118795294116</v>
      </c>
      <c r="W13" s="85">
        <f>Top_Sheet[[#This Row],[VTV CostR]]+Top_Sheet[[#This Row],[Conversion Cost
R]]</f>
        <v>447.71056879529408</v>
      </c>
      <c r="X13" s="85">
        <f t="shared" si="0"/>
        <v>40.706194359490837</v>
      </c>
      <c r="Y13" s="85">
        <f>ROUND(Top_Sheet[[#This Row],[PIR Cost
(Existing)]]-Top_Sheet[[#This Row],[Existing Price]],2)</f>
        <v>0</v>
      </c>
      <c r="Z13" s="204">
        <f>ROUND(Top_Sheet[[#This Row],[PIR Cost
(Revised)]]-Top_Sheet[[#This Row],[Revised Price]],2)</f>
        <v>0</v>
      </c>
      <c r="AA13" s="16"/>
      <c r="AD13" s="214"/>
    </row>
    <row r="14" spans="1:30" ht="32.1" customHeight="1">
      <c r="E14" s="7"/>
      <c r="F14" s="7"/>
    </row>
    <row r="15" spans="1:30" ht="32.1" customHeight="1">
      <c r="E15" s="7"/>
      <c r="F15" s="7"/>
    </row>
    <row r="16" spans="1:30" ht="32.1" customHeight="1">
      <c r="E16" s="7"/>
      <c r="F16" s="7"/>
    </row>
  </sheetData>
  <mergeCells count="6">
    <mergeCell ref="R4:T4"/>
    <mergeCell ref="U4:W4"/>
    <mergeCell ref="B1:D1"/>
    <mergeCell ref="B2:D2"/>
    <mergeCell ref="I3:M3"/>
    <mergeCell ref="J4:K4"/>
  </mergeCells>
  <conditionalFormatting sqref="R6:Z13 I6:N13">
    <cfRule type="cellIs" dxfId="60" priority="8" operator="lessThan">
      <formula>0</formula>
    </cfRule>
  </conditionalFormatting>
  <pageMargins left="0.25" right="0.25" top="0.5" bottom="1" header="0.5" footer="0"/>
  <pageSetup paperSize="8" scale="88" fitToHeight="0" orientation="landscape" r:id="rId1"/>
  <headerFooter>
    <oddFooter>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99"/>
    <pageSetUpPr fitToPage="1"/>
  </sheetPr>
  <dimension ref="A1:V137"/>
  <sheetViews>
    <sheetView zoomScale="80" zoomScaleNormal="80" workbookViewId="0">
      <pane xSplit="6" ySplit="4" topLeftCell="G106" activePane="bottomRight" state="frozen"/>
      <selection activeCell="L13" sqref="L13"/>
      <selection pane="topRight" activeCell="L13" sqref="L13"/>
      <selection pane="bottomLeft" activeCell="L13" sqref="L13"/>
      <selection pane="bottomRight" activeCell="E106" sqref="E106"/>
    </sheetView>
  </sheetViews>
  <sheetFormatPr defaultRowHeight="32.1" customHeight="1" outlineLevelRow="1" outlineLevelCol="1"/>
  <cols>
    <col min="1" max="1" width="1.625" style="1" customWidth="1"/>
    <col min="2" max="2" width="7" style="2" customWidth="1"/>
    <col min="3" max="3" width="7.625" style="2" customWidth="1" outlineLevel="1"/>
    <col min="4" max="4" width="16.625" style="2" customWidth="1" outlineLevel="1"/>
    <col min="5" max="5" width="17.75" style="2" customWidth="1"/>
    <col min="6" max="6" width="31.5" style="1" customWidth="1"/>
    <col min="7" max="7" width="8" style="3" customWidth="1"/>
    <col min="8" max="8" width="10.625" style="3" customWidth="1"/>
    <col min="9" max="9" width="1.625" style="3" customWidth="1"/>
    <col min="10" max="12" width="10.625" style="3" customWidth="1"/>
    <col min="13" max="13" width="1.625" style="3" customWidth="1"/>
    <col min="14" max="18" width="10.625" style="3" customWidth="1"/>
    <col min="19" max="19" width="1.625" style="3" hidden="1" customWidth="1" outlineLevel="1"/>
    <col min="20" max="20" width="36.125" style="1" hidden="1" customWidth="1" outlineLevel="1"/>
    <col min="21" max="21" width="1.625" style="3" customWidth="1" collapsed="1"/>
    <col min="22" max="22" width="8.75" style="43" customWidth="1"/>
    <col min="23" max="16384" width="9" style="4"/>
  </cols>
  <sheetData>
    <row r="1" spans="1:22" ht="32.1" customHeight="1">
      <c r="A1" s="10"/>
      <c r="B1" s="55" t="s">
        <v>29</v>
      </c>
      <c r="C1" s="55"/>
      <c r="D1" s="55"/>
      <c r="E1" s="38"/>
      <c r="F1" s="38" t="str">
        <f>'TOP SHEET'!$E$1</f>
        <v>100489 AUTOFIT HARIDWAR</v>
      </c>
      <c r="G1" s="39"/>
      <c r="H1" s="39"/>
      <c r="I1" s="18"/>
      <c r="J1" s="39"/>
      <c r="K1" s="39"/>
      <c r="L1" s="39"/>
      <c r="M1" s="18"/>
      <c r="N1" s="39"/>
      <c r="O1" s="39"/>
      <c r="P1" s="39"/>
      <c r="Q1" s="39"/>
      <c r="R1" s="39"/>
      <c r="S1" s="18"/>
      <c r="T1" s="39"/>
      <c r="U1" s="18"/>
      <c r="V1" s="114"/>
    </row>
    <row r="2" spans="1:22" ht="32.1" customHeight="1">
      <c r="A2" s="10"/>
      <c r="B2" s="55" t="s">
        <v>28</v>
      </c>
      <c r="C2" s="55"/>
      <c r="D2" s="55"/>
      <c r="E2" s="38"/>
      <c r="F2" s="38" t="str">
        <f>'TOP SHEET'!$E$2</f>
        <v>01.04.21</v>
      </c>
      <c r="G2" s="39"/>
      <c r="H2" s="39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39"/>
      <c r="U2" s="18"/>
      <c r="V2" s="114"/>
    </row>
    <row r="3" spans="1:22" ht="32.1" customHeight="1">
      <c r="A3" s="10"/>
      <c r="B3" s="28" t="s">
        <v>67</v>
      </c>
      <c r="C3" s="29"/>
      <c r="D3" s="29"/>
      <c r="E3" s="29"/>
      <c r="F3" s="29"/>
      <c r="G3" s="29"/>
      <c r="H3" s="30"/>
      <c r="I3" s="16"/>
      <c r="J3" s="77" t="str">
        <f>'TOP SHEET'!$I$4</f>
        <v>02.01.21</v>
      </c>
      <c r="K3" s="276" t="s">
        <v>24</v>
      </c>
      <c r="L3" s="277"/>
      <c r="M3" s="16"/>
      <c r="N3" s="77" t="str">
        <f>$F$2</f>
        <v>01.04.21</v>
      </c>
      <c r="O3" s="276" t="s">
        <v>25</v>
      </c>
      <c r="P3" s="276"/>
      <c r="Q3" s="276"/>
      <c r="R3" s="277"/>
      <c r="S3" s="16"/>
      <c r="T3" s="31"/>
      <c r="U3" s="16"/>
      <c r="V3" s="115"/>
    </row>
    <row r="4" spans="1:22" s="5" customFormat="1" ht="54" customHeight="1">
      <c r="A4" s="107"/>
      <c r="B4" s="185" t="s">
        <v>27</v>
      </c>
      <c r="C4" s="81" t="s">
        <v>1</v>
      </c>
      <c r="D4" s="81" t="s">
        <v>31</v>
      </c>
      <c r="E4" s="81" t="s">
        <v>40</v>
      </c>
      <c r="F4" s="81" t="s">
        <v>3</v>
      </c>
      <c r="G4" s="81" t="s">
        <v>192</v>
      </c>
      <c r="H4" s="82" t="s">
        <v>4</v>
      </c>
      <c r="I4" s="17" t="s">
        <v>183</v>
      </c>
      <c r="J4" s="78" t="s">
        <v>65</v>
      </c>
      <c r="K4" s="79" t="s">
        <v>68</v>
      </c>
      <c r="L4" s="80" t="s">
        <v>66</v>
      </c>
      <c r="M4" s="17" t="s">
        <v>186</v>
      </c>
      <c r="N4" s="78" t="s">
        <v>189</v>
      </c>
      <c r="O4" s="79" t="s">
        <v>190</v>
      </c>
      <c r="P4" s="79" t="s">
        <v>23</v>
      </c>
      <c r="Q4" s="79" t="s">
        <v>191</v>
      </c>
      <c r="R4" s="80" t="s">
        <v>62</v>
      </c>
      <c r="S4" s="17" t="s">
        <v>187</v>
      </c>
      <c r="T4" s="186" t="s">
        <v>44</v>
      </c>
      <c r="U4" s="16"/>
      <c r="V4" s="116"/>
    </row>
    <row r="5" spans="1:22" s="50" customFormat="1" ht="20.100000000000001" customHeight="1">
      <c r="A5" s="20"/>
      <c r="B5" s="160">
        <v>1</v>
      </c>
      <c r="C5" s="98">
        <v>1</v>
      </c>
      <c r="D5" s="99" t="s">
        <v>146</v>
      </c>
      <c r="E5" s="99" t="s">
        <v>146</v>
      </c>
      <c r="F5" s="100" t="s">
        <v>63</v>
      </c>
      <c r="G5" s="101">
        <v>1</v>
      </c>
      <c r="H5" s="102" t="s">
        <v>6</v>
      </c>
      <c r="I5" s="49"/>
      <c r="J5" s="103">
        <f>SUMIFS(VTV_Price[Price / Dep Rate],VTV_Price[Part Number],BOM[[#This Row],[Part No.]])</f>
        <v>0</v>
      </c>
      <c r="K5" s="104">
        <f>BOM[[#This Row],[Unit Cost
(Including Dep Rate)]]*BOM[[#This Row],[Qty]]</f>
        <v>0</v>
      </c>
      <c r="L5" s="105">
        <f>IF(BOM[[#This Row],[Assy Part No.]]=BOM[[#This Row],[Part No.]],SUMIFS(BOM[Cost / Assy],BOM[Assy Part No.],BOM[[#This Row],[Part No.]]),"")</f>
        <v>379.94984912766324</v>
      </c>
      <c r="M5" s="49"/>
      <c r="N5" s="103">
        <f>SUMIFS(VTV_Price[Price / Dep Rater],VTV_Price[Part Number],BOM[[#This Row],[Part No.]])</f>
        <v>0</v>
      </c>
      <c r="O5" s="104">
        <f>BOM[[#This Row],[Unit Cost
(Including Dep Rate)r]]*BOM[[#This Row],[Qty]]</f>
        <v>0</v>
      </c>
      <c r="P5" s="106">
        <f>IF(BOM[[#This Row],[Cost / Assyr]]&gt;0,BOM[[#This Row],[Cost / Assyr]]-BOM[[#This Row],[Cost / Assy]],0)</f>
        <v>0</v>
      </c>
      <c r="Q5" s="106">
        <f>IF(BOM[[#This Row],[Assy Part No.]]=BOM[[#This Row],[Part No.]],SUMIFS(BOM[Cost / Assyr],BOM[Assy Part No.],BOM[[#This Row],[Part No.]]),"")</f>
        <v>423.80925999999994</v>
      </c>
      <c r="R5" s="105">
        <f>IF(BOM[[#This Row],[Assy Part No.]]=BOM[[#This Row],[Part No.]],BOM[[#This Row],[Assy Costr]]-BOM[[#This Row],[Assy Cost]],"")</f>
        <v>43.859410872336696</v>
      </c>
      <c r="S5" s="49"/>
      <c r="T5" s="187"/>
      <c r="U5" s="49"/>
      <c r="V5" s="117"/>
    </row>
    <row r="6" spans="1:22" s="50" customFormat="1" ht="20.100000000000001" customHeight="1" outlineLevel="1">
      <c r="A6" s="20"/>
      <c r="B6" s="160">
        <v>1</v>
      </c>
      <c r="C6" s="98">
        <v>2</v>
      </c>
      <c r="D6" s="99" t="s">
        <v>146</v>
      </c>
      <c r="E6" s="99" t="s">
        <v>152</v>
      </c>
      <c r="F6" s="100" t="s">
        <v>114</v>
      </c>
      <c r="G6" s="101">
        <v>1</v>
      </c>
      <c r="H6" s="102" t="s">
        <v>9</v>
      </c>
      <c r="I6" s="49"/>
      <c r="J6" s="103">
        <f>SUMIFS(VTV_Price[Price / Dep Rate],VTV_Price[Part Number],BOM[[#This Row],[Part No.]])</f>
        <v>30.830623979999999</v>
      </c>
      <c r="K6" s="104">
        <f>BOM[[#This Row],[Unit Cost
(Including Dep Rate)]]*BOM[[#This Row],[Qty]]</f>
        <v>30.830623979999999</v>
      </c>
      <c r="L6" s="105" t="str">
        <f>IF(BOM[[#This Row],[Assy Part No.]]=BOM[[#This Row],[Part No.]],SUMIFS(BOM[Cost / Assy],BOM[Assy Part No.],BOM[[#This Row],[Part No.]]),"")</f>
        <v/>
      </c>
      <c r="M6" s="49"/>
      <c r="N6" s="103">
        <f>SUMIFS(VTV_Price[Price / Dep Rater],VTV_Price[Part Number],BOM[[#This Row],[Part No.]])</f>
        <v>32.369999999999997</v>
      </c>
      <c r="O6" s="104">
        <f>BOM[[#This Row],[Unit Cost
(Including Dep Rate)r]]*BOM[[#This Row],[Qty]]</f>
        <v>32.369999999999997</v>
      </c>
      <c r="P6" s="106">
        <f>IF(BOM[[#This Row],[Cost / Assyr]]&gt;0,BOM[[#This Row],[Cost / Assyr]]-BOM[[#This Row],[Cost / Assy]],0)</f>
        <v>1.5393760199999988</v>
      </c>
      <c r="Q6" s="106" t="str">
        <f>IF(BOM[[#This Row],[Assy Part No.]]=BOM[[#This Row],[Part No.]],SUMIFS(BOM[Cost / Assyr],BOM[Assy Part No.],BOM[[#This Row],[Part No.]]),"")</f>
        <v/>
      </c>
      <c r="R6" s="105" t="str">
        <f>IF(BOM[[#This Row],[Assy Part No.]]=BOM[[#This Row],[Part No.]],BOM[[#This Row],[Assy Costr]]-BOM[[#This Row],[Assy Cost]],"")</f>
        <v/>
      </c>
      <c r="S6" s="49"/>
      <c r="T6" s="187"/>
      <c r="U6" s="49"/>
      <c r="V6" s="117"/>
    </row>
    <row r="7" spans="1:22" s="50" customFormat="1" ht="20.100000000000001" customHeight="1" outlineLevel="1">
      <c r="A7" s="20"/>
      <c r="B7" s="160">
        <v>2</v>
      </c>
      <c r="C7" s="98">
        <v>2</v>
      </c>
      <c r="D7" s="99" t="s">
        <v>146</v>
      </c>
      <c r="E7" s="99" t="s">
        <v>76</v>
      </c>
      <c r="F7" s="100" t="s">
        <v>77</v>
      </c>
      <c r="G7" s="101">
        <v>2</v>
      </c>
      <c r="H7" s="102" t="s">
        <v>9</v>
      </c>
      <c r="I7" s="49"/>
      <c r="J7" s="103">
        <f>SUMIFS(VTV_Price[Price / Dep Rate],VTV_Price[Part Number],BOM[[#This Row],[Part No.]])</f>
        <v>0.66</v>
      </c>
      <c r="K7" s="104">
        <f>BOM[[#This Row],[Unit Cost
(Including Dep Rate)]]*BOM[[#This Row],[Qty]]</f>
        <v>1.32</v>
      </c>
      <c r="L7" s="105" t="str">
        <f>IF(BOM[[#This Row],[Assy Part No.]]=BOM[[#This Row],[Part No.]],SUMIFS(BOM[Cost / Assy],BOM[Assy Part No.],BOM[[#This Row],[Part No.]]),"")</f>
        <v/>
      </c>
      <c r="M7" s="49"/>
      <c r="N7" s="103">
        <f>SUMIFS(VTV_Price[Price / Dep Rater],VTV_Price[Part Number],BOM[[#This Row],[Part No.]])</f>
        <v>0.66</v>
      </c>
      <c r="O7" s="104">
        <f>BOM[[#This Row],[Unit Cost
(Including Dep Rate)r]]*BOM[[#This Row],[Qty]]</f>
        <v>1.32</v>
      </c>
      <c r="P7" s="106">
        <f>IF(BOM[[#This Row],[Cost / Assyr]]&gt;0,BOM[[#This Row],[Cost / Assyr]]-BOM[[#This Row],[Cost / Assy]],0)</f>
        <v>0</v>
      </c>
      <c r="Q7" s="106" t="str">
        <f>IF(BOM[[#This Row],[Assy Part No.]]=BOM[[#This Row],[Part No.]],SUMIFS(BOM[Cost / Assyr],BOM[Assy Part No.],BOM[[#This Row],[Part No.]]),"")</f>
        <v/>
      </c>
      <c r="R7" s="105" t="str">
        <f>IF(BOM[[#This Row],[Assy Part No.]]=BOM[[#This Row],[Part No.]],BOM[[#This Row],[Assy Costr]]-BOM[[#This Row],[Assy Cost]],"")</f>
        <v/>
      </c>
      <c r="S7" s="49"/>
      <c r="T7" s="187"/>
      <c r="U7" s="49"/>
      <c r="V7" s="117"/>
    </row>
    <row r="8" spans="1:22" s="50" customFormat="1" ht="20.100000000000001" customHeight="1" outlineLevel="1">
      <c r="A8" s="20"/>
      <c r="B8" s="160">
        <v>3</v>
      </c>
      <c r="C8" s="98">
        <v>2</v>
      </c>
      <c r="D8" s="99" t="s">
        <v>146</v>
      </c>
      <c r="E8" s="99" t="s">
        <v>121</v>
      </c>
      <c r="F8" s="100" t="s">
        <v>109</v>
      </c>
      <c r="G8" s="101">
        <v>0.5</v>
      </c>
      <c r="H8" s="102" t="s">
        <v>9</v>
      </c>
      <c r="I8" s="49"/>
      <c r="J8" s="103">
        <f>SUMIFS(VTV_Price[Price / Dep Rate],VTV_Price[Part Number],BOM[[#This Row],[Part No.]])</f>
        <v>97.169165147663236</v>
      </c>
      <c r="K8" s="104">
        <f>BOM[[#This Row],[Unit Cost
(Including Dep Rate)]]*BOM[[#This Row],[Qty]]</f>
        <v>48.584582573831618</v>
      </c>
      <c r="L8" s="105" t="str">
        <f>IF(BOM[[#This Row],[Assy Part No.]]=BOM[[#This Row],[Part No.]],SUMIFS(BOM[Cost / Assy],BOM[Assy Part No.],BOM[[#This Row],[Part No.]]),"")</f>
        <v/>
      </c>
      <c r="M8" s="49"/>
      <c r="N8" s="103">
        <f>SUMIFS(VTV_Price[Price / Dep Rater],VTV_Price[Part Number],BOM[[#This Row],[Part No.]])</f>
        <v>109.82</v>
      </c>
      <c r="O8" s="104">
        <f>BOM[[#This Row],[Unit Cost
(Including Dep Rate)r]]*BOM[[#This Row],[Qty]]</f>
        <v>54.91</v>
      </c>
      <c r="P8" s="106">
        <f>IF(BOM[[#This Row],[Cost / Assyr]]&gt;0,BOM[[#This Row],[Cost / Assyr]]-BOM[[#This Row],[Cost / Assy]],0)</f>
        <v>6.3254174261683787</v>
      </c>
      <c r="Q8" s="106" t="str">
        <f>IF(BOM[[#This Row],[Assy Part No.]]=BOM[[#This Row],[Part No.]],SUMIFS(BOM[Cost / Assyr],BOM[Assy Part No.],BOM[[#This Row],[Part No.]]),"")</f>
        <v/>
      </c>
      <c r="R8" s="105" t="str">
        <f>IF(BOM[[#This Row],[Assy Part No.]]=BOM[[#This Row],[Part No.]],BOM[[#This Row],[Assy Costr]]-BOM[[#This Row],[Assy Cost]],"")</f>
        <v/>
      </c>
      <c r="S8" s="49"/>
      <c r="T8" s="187"/>
      <c r="U8" s="49"/>
      <c r="V8" s="117"/>
    </row>
    <row r="9" spans="1:22" s="50" customFormat="1" ht="20.100000000000001" customHeight="1" outlineLevel="1">
      <c r="A9" s="20"/>
      <c r="B9" s="160">
        <v>3</v>
      </c>
      <c r="C9" s="98">
        <v>2</v>
      </c>
      <c r="D9" s="99" t="s">
        <v>146</v>
      </c>
      <c r="E9" s="76" t="s">
        <v>121</v>
      </c>
      <c r="F9" s="100" t="s">
        <v>109</v>
      </c>
      <c r="G9" s="101">
        <v>0.5</v>
      </c>
      <c r="H9" s="102" t="s">
        <v>9</v>
      </c>
      <c r="I9" s="49"/>
      <c r="J9" s="103">
        <f>SUMIFS(VTV_Price[Price / Dep Rate],VTV_Price[Part Number],BOM[[#This Row],[Part No.]])</f>
        <v>97.169165147663236</v>
      </c>
      <c r="K9" s="104">
        <f>BOM[[#This Row],[Unit Cost
(Including Dep Rate)]]*BOM[[#This Row],[Qty]]</f>
        <v>48.584582573831618</v>
      </c>
      <c r="L9" s="105" t="str">
        <f>IF(BOM[[#This Row],[Assy Part No.]]=BOM[[#This Row],[Part No.]],SUMIFS(BOM[Cost / Assy],BOM[Assy Part No.],BOM[[#This Row],[Part No.]]),"")</f>
        <v/>
      </c>
      <c r="M9" s="49"/>
      <c r="N9" s="103">
        <f>SUMIFS(VTV_Price[Price / Dep Rater],VTV_Price[Part Number],BOM[[#This Row],[Part No.]])</f>
        <v>109.82</v>
      </c>
      <c r="O9" s="104">
        <f>BOM[[#This Row],[Unit Cost
(Including Dep Rate)r]]*BOM[[#This Row],[Qty]]</f>
        <v>54.91</v>
      </c>
      <c r="P9" s="106">
        <f>IF(BOM[[#This Row],[Cost / Assyr]]&gt;0,BOM[[#This Row],[Cost / Assyr]]-BOM[[#This Row],[Cost / Assy]],0)</f>
        <v>6.3254174261683787</v>
      </c>
      <c r="Q9" s="106" t="str">
        <f>IF(BOM[[#This Row],[Assy Part No.]]=BOM[[#This Row],[Part No.]],SUMIFS(BOM[Cost / Assyr],BOM[Assy Part No.],BOM[[#This Row],[Part No.]]),"")</f>
        <v/>
      </c>
      <c r="R9" s="105" t="str">
        <f>IF(BOM[[#This Row],[Assy Part No.]]=BOM[[#This Row],[Part No.]],BOM[[#This Row],[Assy Costr]]-BOM[[#This Row],[Assy Cost]],"")</f>
        <v/>
      </c>
      <c r="S9" s="49"/>
      <c r="T9" s="187"/>
      <c r="U9" s="49"/>
      <c r="V9" s="117"/>
    </row>
    <row r="10" spans="1:22" s="50" customFormat="1" ht="20.100000000000001" customHeight="1" outlineLevel="1">
      <c r="A10" s="20"/>
      <c r="B10" s="160">
        <v>4</v>
      </c>
      <c r="C10" s="98">
        <v>2</v>
      </c>
      <c r="D10" s="99" t="s">
        <v>146</v>
      </c>
      <c r="E10" s="99" t="s">
        <v>100</v>
      </c>
      <c r="F10" s="100" t="s">
        <v>101</v>
      </c>
      <c r="G10" s="101">
        <v>1</v>
      </c>
      <c r="H10" s="102" t="s">
        <v>9</v>
      </c>
      <c r="I10" s="49"/>
      <c r="J10" s="103">
        <f>SUMIFS(VTV_Price[Price / Dep Rate],VTV_Price[Part Number],BOM[[#This Row],[Part No.]])</f>
        <v>10.266999999999999</v>
      </c>
      <c r="K10" s="104">
        <f>BOM[[#This Row],[Unit Cost
(Including Dep Rate)]]*BOM[[#This Row],[Qty]]</f>
        <v>10.266999999999999</v>
      </c>
      <c r="L10" s="105" t="str">
        <f>IF(BOM[[#This Row],[Assy Part No.]]=BOM[[#This Row],[Part No.]],SUMIFS(BOM[Cost / Assy],BOM[Assy Part No.],BOM[[#This Row],[Part No.]]),"")</f>
        <v/>
      </c>
      <c r="M10" s="49"/>
      <c r="N10" s="103">
        <f>SUMIFS(VTV_Price[Price / Dep Rater],VTV_Price[Part Number],BOM[[#This Row],[Part No.]])</f>
        <v>11.697000000000001</v>
      </c>
      <c r="O10" s="104">
        <f>BOM[[#This Row],[Unit Cost
(Including Dep Rate)r]]*BOM[[#This Row],[Qty]]</f>
        <v>11.697000000000001</v>
      </c>
      <c r="P10" s="106">
        <f>IF(BOM[[#This Row],[Cost / Assyr]]&gt;0,BOM[[#This Row],[Cost / Assyr]]-BOM[[#This Row],[Cost / Assy]],0)</f>
        <v>1.4300000000000015</v>
      </c>
      <c r="Q10" s="106" t="str">
        <f>IF(BOM[[#This Row],[Assy Part No.]]=BOM[[#This Row],[Part No.]],SUMIFS(BOM[Cost / Assyr],BOM[Assy Part No.],BOM[[#This Row],[Part No.]]),"")</f>
        <v/>
      </c>
      <c r="R10" s="105" t="str">
        <f>IF(BOM[[#This Row],[Assy Part No.]]=BOM[[#This Row],[Part No.]],BOM[[#This Row],[Assy Costr]]-BOM[[#This Row],[Assy Cost]],"")</f>
        <v/>
      </c>
      <c r="S10" s="49"/>
      <c r="T10" s="187"/>
      <c r="U10" s="49"/>
      <c r="V10" s="117"/>
    </row>
    <row r="11" spans="1:22" s="50" customFormat="1" ht="20.100000000000001" customHeight="1" outlineLevel="1">
      <c r="A11" s="20"/>
      <c r="B11" s="160">
        <v>5</v>
      </c>
      <c r="C11" s="98">
        <v>2</v>
      </c>
      <c r="D11" s="99" t="s">
        <v>146</v>
      </c>
      <c r="E11" s="99" t="s">
        <v>118</v>
      </c>
      <c r="F11" s="100" t="s">
        <v>119</v>
      </c>
      <c r="G11" s="101">
        <v>1</v>
      </c>
      <c r="H11" s="102" t="s">
        <v>9</v>
      </c>
      <c r="I11" s="49"/>
      <c r="J11" s="103">
        <f>SUMIFS(VTV_Price[Price / Dep Rate],VTV_Price[Part Number],BOM[[#This Row],[Part No.]])</f>
        <v>12.67</v>
      </c>
      <c r="K11" s="104">
        <f>BOM[[#This Row],[Unit Cost
(Including Dep Rate)]]*BOM[[#This Row],[Qty]]</f>
        <v>12.67</v>
      </c>
      <c r="L11" s="105" t="str">
        <f>IF(BOM[[#This Row],[Assy Part No.]]=BOM[[#This Row],[Part No.]],SUMIFS(BOM[Cost / Assy],BOM[Assy Part No.],BOM[[#This Row],[Part No.]]),"")</f>
        <v/>
      </c>
      <c r="M11" s="49"/>
      <c r="N11" s="103">
        <f>SUMIFS(VTV_Price[Price / Dep Rater],VTV_Price[Part Number],BOM[[#This Row],[Part No.]])</f>
        <v>16.489999999999998</v>
      </c>
      <c r="O11" s="104">
        <f>BOM[[#This Row],[Unit Cost
(Including Dep Rate)r]]*BOM[[#This Row],[Qty]]</f>
        <v>16.489999999999998</v>
      </c>
      <c r="P11" s="106">
        <f>IF(BOM[[#This Row],[Cost / Assyr]]&gt;0,BOM[[#This Row],[Cost / Assyr]]-BOM[[#This Row],[Cost / Assy]],0)</f>
        <v>3.8199999999999985</v>
      </c>
      <c r="Q11" s="106" t="str">
        <f>IF(BOM[[#This Row],[Assy Part No.]]=BOM[[#This Row],[Part No.]],SUMIFS(BOM[Cost / Assyr],BOM[Assy Part No.],BOM[[#This Row],[Part No.]]),"")</f>
        <v/>
      </c>
      <c r="R11" s="105" t="str">
        <f>IF(BOM[[#This Row],[Assy Part No.]]=BOM[[#This Row],[Part No.]],BOM[[#This Row],[Assy Costr]]-BOM[[#This Row],[Assy Cost]],"")</f>
        <v/>
      </c>
      <c r="S11" s="49"/>
      <c r="T11" s="187"/>
      <c r="U11" s="49"/>
      <c r="V11" s="117"/>
    </row>
    <row r="12" spans="1:22" s="50" customFormat="1" ht="20.100000000000001" customHeight="1" outlineLevel="1">
      <c r="A12" s="20"/>
      <c r="B12" s="160">
        <v>6</v>
      </c>
      <c r="C12" s="98">
        <v>2</v>
      </c>
      <c r="D12" s="99" t="s">
        <v>146</v>
      </c>
      <c r="E12" s="99" t="s">
        <v>106</v>
      </c>
      <c r="F12" s="100" t="s">
        <v>73</v>
      </c>
      <c r="G12" s="101">
        <v>1</v>
      </c>
      <c r="H12" s="102" t="s">
        <v>9</v>
      </c>
      <c r="I12" s="49"/>
      <c r="J12" s="103">
        <f>SUMIFS(VTV_Price[Price / Dep Rate],VTV_Price[Part Number],BOM[[#This Row],[Part No.]])</f>
        <v>11.09</v>
      </c>
      <c r="K12" s="104">
        <f>BOM[[#This Row],[Unit Cost
(Including Dep Rate)]]*BOM[[#This Row],[Qty]]</f>
        <v>11.09</v>
      </c>
      <c r="L12" s="105" t="str">
        <f>IF(BOM[[#This Row],[Assy Part No.]]=BOM[[#This Row],[Part No.]],SUMIFS(BOM[Cost / Assy],BOM[Assy Part No.],BOM[[#This Row],[Part No.]]),"")</f>
        <v/>
      </c>
      <c r="M12" s="49"/>
      <c r="N12" s="103">
        <f>SUMIFS(VTV_Price[Price / Dep Rater],VTV_Price[Part Number],BOM[[#This Row],[Part No.]])</f>
        <v>14.66</v>
      </c>
      <c r="O12" s="104">
        <f>BOM[[#This Row],[Unit Cost
(Including Dep Rate)r]]*BOM[[#This Row],[Qty]]</f>
        <v>14.66</v>
      </c>
      <c r="P12" s="106">
        <f>IF(BOM[[#This Row],[Cost / Assyr]]&gt;0,BOM[[#This Row],[Cost / Assyr]]-BOM[[#This Row],[Cost / Assy]],0)</f>
        <v>3.5700000000000003</v>
      </c>
      <c r="Q12" s="106" t="str">
        <f>IF(BOM[[#This Row],[Assy Part No.]]=BOM[[#This Row],[Part No.]],SUMIFS(BOM[Cost / Assyr],BOM[Assy Part No.],BOM[[#This Row],[Part No.]]),"")</f>
        <v/>
      </c>
      <c r="R12" s="105" t="str">
        <f>IF(BOM[[#This Row],[Assy Part No.]]=BOM[[#This Row],[Part No.]],BOM[[#This Row],[Assy Costr]]-BOM[[#This Row],[Assy Cost]],"")</f>
        <v/>
      </c>
      <c r="S12" s="49"/>
      <c r="T12" s="187"/>
      <c r="U12" s="49"/>
      <c r="V12" s="117"/>
    </row>
    <row r="13" spans="1:22" s="50" customFormat="1" ht="20.100000000000001" customHeight="1" outlineLevel="1">
      <c r="A13" s="20"/>
      <c r="B13" s="160">
        <v>7</v>
      </c>
      <c r="C13" s="98">
        <v>2</v>
      </c>
      <c r="D13" s="99" t="s">
        <v>146</v>
      </c>
      <c r="E13" s="99" t="s">
        <v>85</v>
      </c>
      <c r="F13" s="100" t="s">
        <v>86</v>
      </c>
      <c r="G13" s="101">
        <v>1</v>
      </c>
      <c r="H13" s="102" t="s">
        <v>9</v>
      </c>
      <c r="I13" s="49"/>
      <c r="J13" s="103">
        <f>SUMIFS(VTV_Price[Price / Dep Rate],VTV_Price[Part Number],BOM[[#This Row],[Part No.]])</f>
        <v>4.6100000000000003</v>
      </c>
      <c r="K13" s="104">
        <f>BOM[[#This Row],[Unit Cost
(Including Dep Rate)]]*BOM[[#This Row],[Qty]]</f>
        <v>4.6100000000000003</v>
      </c>
      <c r="L13" s="105" t="str">
        <f>IF(BOM[[#This Row],[Assy Part No.]]=BOM[[#This Row],[Part No.]],SUMIFS(BOM[Cost / Assy],BOM[Assy Part No.],BOM[[#This Row],[Part No.]]),"")</f>
        <v/>
      </c>
      <c r="M13" s="49"/>
      <c r="N13" s="103">
        <f>SUMIFS(VTV_Price[Price / Dep Rater],VTV_Price[Part Number],BOM[[#This Row],[Part No.]])</f>
        <v>5.14</v>
      </c>
      <c r="O13" s="104">
        <f>BOM[[#This Row],[Unit Cost
(Including Dep Rate)r]]*BOM[[#This Row],[Qty]]</f>
        <v>5.14</v>
      </c>
      <c r="P13" s="106">
        <f>IF(BOM[[#This Row],[Cost / Assyr]]&gt;0,BOM[[#This Row],[Cost / Assyr]]-BOM[[#This Row],[Cost / Assy]],0)</f>
        <v>0.52999999999999936</v>
      </c>
      <c r="Q13" s="106" t="str">
        <f>IF(BOM[[#This Row],[Assy Part No.]]=BOM[[#This Row],[Part No.]],SUMIFS(BOM[Cost / Assyr],BOM[Assy Part No.],BOM[[#This Row],[Part No.]]),"")</f>
        <v/>
      </c>
      <c r="R13" s="105" t="str">
        <f>IF(BOM[[#This Row],[Assy Part No.]]=BOM[[#This Row],[Part No.]],BOM[[#This Row],[Assy Costr]]-BOM[[#This Row],[Assy Cost]],"")</f>
        <v/>
      </c>
      <c r="S13" s="49"/>
      <c r="T13" s="187"/>
      <c r="U13" s="49"/>
      <c r="V13" s="117"/>
    </row>
    <row r="14" spans="1:22" s="50" customFormat="1" ht="20.100000000000001" customHeight="1" outlineLevel="1">
      <c r="A14" s="20"/>
      <c r="B14" s="160">
        <v>8</v>
      </c>
      <c r="C14" s="98">
        <v>2</v>
      </c>
      <c r="D14" s="99" t="s">
        <v>146</v>
      </c>
      <c r="E14" s="99" t="s">
        <v>87</v>
      </c>
      <c r="F14" s="100" t="s">
        <v>88</v>
      </c>
      <c r="G14" s="101">
        <v>1</v>
      </c>
      <c r="H14" s="102" t="s">
        <v>9</v>
      </c>
      <c r="I14" s="49"/>
      <c r="J14" s="103">
        <f>SUMIFS(VTV_Price[Price / Dep Rate],VTV_Price[Part Number],BOM[[#This Row],[Part No.]])</f>
        <v>4.82</v>
      </c>
      <c r="K14" s="104">
        <f>BOM[[#This Row],[Unit Cost
(Including Dep Rate)]]*BOM[[#This Row],[Qty]]</f>
        <v>4.82</v>
      </c>
      <c r="L14" s="105" t="str">
        <f>IF(BOM[[#This Row],[Assy Part No.]]=BOM[[#This Row],[Part No.]],SUMIFS(BOM[Cost / Assy],BOM[Assy Part No.],BOM[[#This Row],[Part No.]]),"")</f>
        <v/>
      </c>
      <c r="M14" s="49"/>
      <c r="N14" s="103">
        <f>SUMIFS(VTV_Price[Price / Dep Rater],VTV_Price[Part Number],BOM[[#This Row],[Part No.]])</f>
        <v>5.54</v>
      </c>
      <c r="O14" s="104">
        <f>BOM[[#This Row],[Unit Cost
(Including Dep Rate)r]]*BOM[[#This Row],[Qty]]</f>
        <v>5.54</v>
      </c>
      <c r="P14" s="106">
        <f>IF(BOM[[#This Row],[Cost / Assyr]]&gt;0,BOM[[#This Row],[Cost / Assyr]]-BOM[[#This Row],[Cost / Assy]],0)</f>
        <v>0.71999999999999975</v>
      </c>
      <c r="Q14" s="106" t="str">
        <f>IF(BOM[[#This Row],[Assy Part No.]]=BOM[[#This Row],[Part No.]],SUMIFS(BOM[Cost / Assyr],BOM[Assy Part No.],BOM[[#This Row],[Part No.]]),"")</f>
        <v/>
      </c>
      <c r="R14" s="105" t="str">
        <f>IF(BOM[[#This Row],[Assy Part No.]]=BOM[[#This Row],[Part No.]],BOM[[#This Row],[Assy Costr]]-BOM[[#This Row],[Assy Cost]],"")</f>
        <v/>
      </c>
      <c r="S14" s="49"/>
      <c r="T14" s="187"/>
      <c r="U14" s="49"/>
      <c r="V14" s="117"/>
    </row>
    <row r="15" spans="1:22" s="50" customFormat="1" ht="20.100000000000001" customHeight="1" outlineLevel="1">
      <c r="A15" s="20"/>
      <c r="B15" s="160">
        <v>9</v>
      </c>
      <c r="C15" s="98">
        <v>2</v>
      </c>
      <c r="D15" s="99" t="s">
        <v>146</v>
      </c>
      <c r="E15" s="99" t="s">
        <v>91</v>
      </c>
      <c r="F15" s="100" t="s">
        <v>92</v>
      </c>
      <c r="G15" s="101">
        <v>1</v>
      </c>
      <c r="H15" s="102" t="s">
        <v>9</v>
      </c>
      <c r="I15" s="49"/>
      <c r="J15" s="103">
        <f>SUMIFS(VTV_Price[Price / Dep Rate],VTV_Price[Part Number],BOM[[#This Row],[Part No.]])</f>
        <v>56.86</v>
      </c>
      <c r="K15" s="104">
        <f>BOM[[#This Row],[Unit Cost
(Including Dep Rate)]]*BOM[[#This Row],[Qty]]</f>
        <v>56.86</v>
      </c>
      <c r="L15" s="105" t="str">
        <f>IF(BOM[[#This Row],[Assy Part No.]]=BOM[[#This Row],[Part No.]],SUMIFS(BOM[Cost / Assy],BOM[Assy Part No.],BOM[[#This Row],[Part No.]]),"")</f>
        <v/>
      </c>
      <c r="M15" s="49"/>
      <c r="N15" s="103">
        <f>SUMIFS(VTV_Price[Price / Dep Rater],VTV_Price[Part Number],BOM[[#This Row],[Part No.]])</f>
        <v>61.77</v>
      </c>
      <c r="O15" s="104">
        <f>BOM[[#This Row],[Unit Cost
(Including Dep Rate)r]]*BOM[[#This Row],[Qty]]</f>
        <v>61.77</v>
      </c>
      <c r="P15" s="106">
        <f>IF(BOM[[#This Row],[Cost / Assyr]]&gt;0,BOM[[#This Row],[Cost / Assyr]]-BOM[[#This Row],[Cost / Assy]],0)</f>
        <v>4.9100000000000037</v>
      </c>
      <c r="Q15" s="106" t="str">
        <f>IF(BOM[[#This Row],[Assy Part No.]]=BOM[[#This Row],[Part No.]],SUMIFS(BOM[Cost / Assyr],BOM[Assy Part No.],BOM[[#This Row],[Part No.]]),"")</f>
        <v/>
      </c>
      <c r="R15" s="105" t="str">
        <f>IF(BOM[[#This Row],[Assy Part No.]]=BOM[[#This Row],[Part No.]],BOM[[#This Row],[Assy Costr]]-BOM[[#This Row],[Assy Cost]],"")</f>
        <v/>
      </c>
      <c r="S15" s="49"/>
      <c r="T15" s="187"/>
      <c r="U15" s="49"/>
      <c r="V15" s="117"/>
    </row>
    <row r="16" spans="1:22" s="50" customFormat="1" ht="20.100000000000001" customHeight="1" outlineLevel="1">
      <c r="A16" s="20"/>
      <c r="B16" s="160">
        <v>10</v>
      </c>
      <c r="C16" s="98">
        <v>2</v>
      </c>
      <c r="D16" s="99" t="s">
        <v>146</v>
      </c>
      <c r="E16" s="99" t="s">
        <v>115</v>
      </c>
      <c r="F16" s="100" t="s">
        <v>116</v>
      </c>
      <c r="G16" s="101">
        <v>2</v>
      </c>
      <c r="H16" s="102" t="s">
        <v>9</v>
      </c>
      <c r="I16" s="49"/>
      <c r="J16" s="103">
        <f>SUMIFS(VTV_Price[Price / Dep Rate],VTV_Price[Part Number],BOM[[#This Row],[Part No.]])</f>
        <v>0.84961000000000009</v>
      </c>
      <c r="K16" s="104">
        <f>BOM[[#This Row],[Unit Cost
(Including Dep Rate)]]*BOM[[#This Row],[Qty]]</f>
        <v>1.6992200000000002</v>
      </c>
      <c r="L16" s="105" t="str">
        <f>IF(BOM[[#This Row],[Assy Part No.]]=BOM[[#This Row],[Part No.]],SUMIFS(BOM[Cost / Assy],BOM[Assy Part No.],BOM[[#This Row],[Part No.]]),"")</f>
        <v/>
      </c>
      <c r="M16" s="49"/>
      <c r="N16" s="103">
        <f>SUMIFS(VTV_Price[Price / Dep Rater],VTV_Price[Part Number],BOM[[#This Row],[Part No.]])</f>
        <v>0.89280999999999999</v>
      </c>
      <c r="O16" s="104">
        <f>BOM[[#This Row],[Unit Cost
(Including Dep Rate)r]]*BOM[[#This Row],[Qty]]</f>
        <v>1.78562</v>
      </c>
      <c r="P16" s="106">
        <f>IF(BOM[[#This Row],[Cost / Assyr]]&gt;0,BOM[[#This Row],[Cost / Assyr]]-BOM[[#This Row],[Cost / Assy]],0)</f>
        <v>8.639999999999981E-2</v>
      </c>
      <c r="Q16" s="106" t="str">
        <f>IF(BOM[[#This Row],[Assy Part No.]]=BOM[[#This Row],[Part No.]],SUMIFS(BOM[Cost / Assyr],BOM[Assy Part No.],BOM[[#This Row],[Part No.]]),"")</f>
        <v/>
      </c>
      <c r="R16" s="105" t="str">
        <f>IF(BOM[[#This Row],[Assy Part No.]]=BOM[[#This Row],[Part No.]],BOM[[#This Row],[Assy Costr]]-BOM[[#This Row],[Assy Cost]],"")</f>
        <v/>
      </c>
      <c r="S16" s="49"/>
      <c r="T16" s="187"/>
      <c r="U16" s="49"/>
      <c r="V16" s="117"/>
    </row>
    <row r="17" spans="1:22" s="50" customFormat="1" ht="20.100000000000001" customHeight="1" outlineLevel="1">
      <c r="A17" s="20"/>
      <c r="B17" s="160">
        <v>11</v>
      </c>
      <c r="C17" s="98">
        <v>2</v>
      </c>
      <c r="D17" s="99" t="s">
        <v>146</v>
      </c>
      <c r="E17" s="99" t="s">
        <v>93</v>
      </c>
      <c r="F17" s="100" t="s">
        <v>94</v>
      </c>
      <c r="G17" s="101">
        <v>2</v>
      </c>
      <c r="H17" s="102" t="s">
        <v>9</v>
      </c>
      <c r="I17" s="49"/>
      <c r="J17" s="103">
        <f>SUMIFS(VTV_Price[Price / Dep Rate],VTV_Price[Part Number],BOM[[#This Row],[Part No.]])</f>
        <v>0.46867999999999999</v>
      </c>
      <c r="K17" s="104">
        <f>BOM[[#This Row],[Unit Cost
(Including Dep Rate)]]*BOM[[#This Row],[Qty]]</f>
        <v>0.93735999999999997</v>
      </c>
      <c r="L17" s="105" t="str">
        <f>IF(BOM[[#This Row],[Assy Part No.]]=BOM[[#This Row],[Part No.]],SUMIFS(BOM[Cost / Assy],BOM[Assy Part No.],BOM[[#This Row],[Part No.]]),"")</f>
        <v/>
      </c>
      <c r="M17" s="49"/>
      <c r="N17" s="103">
        <f>SUMIFS(VTV_Price[Price / Dep Rater],VTV_Price[Part Number],BOM[[#This Row],[Part No.]])</f>
        <v>0.48958000000000002</v>
      </c>
      <c r="O17" s="104">
        <f>BOM[[#This Row],[Unit Cost
(Including Dep Rate)r]]*BOM[[#This Row],[Qty]]</f>
        <v>0.97916000000000003</v>
      </c>
      <c r="P17" s="106">
        <f>IF(BOM[[#This Row],[Cost / Assyr]]&gt;0,BOM[[#This Row],[Cost / Assyr]]-BOM[[#This Row],[Cost / Assy]],0)</f>
        <v>4.1800000000000059E-2</v>
      </c>
      <c r="Q17" s="106" t="str">
        <f>IF(BOM[[#This Row],[Assy Part No.]]=BOM[[#This Row],[Part No.]],SUMIFS(BOM[Cost / Assyr],BOM[Assy Part No.],BOM[[#This Row],[Part No.]]),"")</f>
        <v/>
      </c>
      <c r="R17" s="105" t="str">
        <f>IF(BOM[[#This Row],[Assy Part No.]]=BOM[[#This Row],[Part No.]],BOM[[#This Row],[Assy Costr]]-BOM[[#This Row],[Assy Cost]],"")</f>
        <v/>
      </c>
      <c r="S17" s="49"/>
      <c r="T17" s="187"/>
      <c r="U17" s="49"/>
      <c r="V17" s="117"/>
    </row>
    <row r="18" spans="1:22" s="50" customFormat="1" ht="20.100000000000001" customHeight="1" outlineLevel="1">
      <c r="A18" s="20"/>
      <c r="B18" s="160">
        <v>12</v>
      </c>
      <c r="C18" s="98">
        <v>2</v>
      </c>
      <c r="D18" s="99" t="s">
        <v>146</v>
      </c>
      <c r="E18" s="99" t="s">
        <v>95</v>
      </c>
      <c r="F18" s="100" t="s">
        <v>96</v>
      </c>
      <c r="G18" s="101">
        <v>2</v>
      </c>
      <c r="H18" s="102" t="s">
        <v>9</v>
      </c>
      <c r="I18" s="49"/>
      <c r="J18" s="103">
        <f>SUMIFS(VTV_Price[Price / Dep Rate],VTV_Price[Part Number],BOM[[#This Row],[Part No.]])</f>
        <v>0.48224</v>
      </c>
      <c r="K18" s="104">
        <f>BOM[[#This Row],[Unit Cost
(Including Dep Rate)]]*BOM[[#This Row],[Qty]]</f>
        <v>0.96448</v>
      </c>
      <c r="L18" s="105" t="str">
        <f>IF(BOM[[#This Row],[Assy Part No.]]=BOM[[#This Row],[Part No.]],SUMIFS(BOM[Cost / Assy],BOM[Assy Part No.],BOM[[#This Row],[Part No.]]),"")</f>
        <v/>
      </c>
      <c r="M18" s="49"/>
      <c r="N18" s="103">
        <f>SUMIFS(VTV_Price[Price / Dep Rater],VTV_Price[Part Number],BOM[[#This Row],[Part No.]])</f>
        <v>0.50674000000000008</v>
      </c>
      <c r="O18" s="104">
        <f>BOM[[#This Row],[Unit Cost
(Including Dep Rate)r]]*BOM[[#This Row],[Qty]]</f>
        <v>1.0134800000000002</v>
      </c>
      <c r="P18" s="106">
        <f>IF(BOM[[#This Row],[Cost / Assyr]]&gt;0,BOM[[#This Row],[Cost / Assyr]]-BOM[[#This Row],[Cost / Assy]],0)</f>
        <v>4.9000000000000155E-2</v>
      </c>
      <c r="Q18" s="106" t="str">
        <f>IF(BOM[[#This Row],[Assy Part No.]]=BOM[[#This Row],[Part No.]],SUMIFS(BOM[Cost / Assyr],BOM[Assy Part No.],BOM[[#This Row],[Part No.]]),"")</f>
        <v/>
      </c>
      <c r="R18" s="105" t="str">
        <f>IF(BOM[[#This Row],[Assy Part No.]]=BOM[[#This Row],[Part No.]],BOM[[#This Row],[Assy Costr]]-BOM[[#This Row],[Assy Cost]],"")</f>
        <v/>
      </c>
      <c r="S18" s="49"/>
      <c r="T18" s="187"/>
      <c r="U18" s="49"/>
      <c r="V18" s="117"/>
    </row>
    <row r="19" spans="1:22" s="50" customFormat="1" ht="20.100000000000001" customHeight="1" outlineLevel="1">
      <c r="A19" s="20"/>
      <c r="B19" s="160">
        <v>13</v>
      </c>
      <c r="C19" s="98">
        <v>2</v>
      </c>
      <c r="D19" s="99" t="s">
        <v>146</v>
      </c>
      <c r="E19" s="99" t="s">
        <v>89</v>
      </c>
      <c r="F19" s="100" t="s">
        <v>90</v>
      </c>
      <c r="G19" s="101">
        <v>1</v>
      </c>
      <c r="H19" s="102" t="s">
        <v>9</v>
      </c>
      <c r="I19" s="49"/>
      <c r="J19" s="103">
        <f>SUMIFS(VTV_Price[Price / Dep Rate],VTV_Price[Part Number],BOM[[#This Row],[Part No.]])</f>
        <v>50.27</v>
      </c>
      <c r="K19" s="104">
        <f>BOM[[#This Row],[Unit Cost
(Including Dep Rate)]]*BOM[[#This Row],[Qty]]</f>
        <v>50.27</v>
      </c>
      <c r="L19" s="105" t="str">
        <f>IF(BOM[[#This Row],[Assy Part No.]]=BOM[[#This Row],[Part No.]],SUMIFS(BOM[Cost / Assy],BOM[Assy Part No.],BOM[[#This Row],[Part No.]]),"")</f>
        <v/>
      </c>
      <c r="M19" s="49"/>
      <c r="N19" s="103">
        <f>SUMIFS(VTV_Price[Price / Dep Rater],VTV_Price[Part Number],BOM[[#This Row],[Part No.]])</f>
        <v>54.55</v>
      </c>
      <c r="O19" s="104">
        <f>BOM[[#This Row],[Unit Cost
(Including Dep Rate)r]]*BOM[[#This Row],[Qty]]</f>
        <v>54.55</v>
      </c>
      <c r="P19" s="106">
        <f>IF(BOM[[#This Row],[Cost / Assyr]]&gt;0,BOM[[#This Row],[Cost / Assyr]]-BOM[[#This Row],[Cost / Assy]],0)</f>
        <v>4.279999999999994</v>
      </c>
      <c r="Q19" s="106" t="str">
        <f>IF(BOM[[#This Row],[Assy Part No.]]=BOM[[#This Row],[Part No.]],SUMIFS(BOM[Cost / Assyr],BOM[Assy Part No.],BOM[[#This Row],[Part No.]]),"")</f>
        <v/>
      </c>
      <c r="R19" s="105" t="str">
        <f>IF(BOM[[#This Row],[Assy Part No.]]=BOM[[#This Row],[Part No.]],BOM[[#This Row],[Assy Costr]]-BOM[[#This Row],[Assy Cost]],"")</f>
        <v/>
      </c>
      <c r="S19" s="49"/>
      <c r="T19" s="187"/>
      <c r="U19" s="49"/>
      <c r="V19" s="117"/>
    </row>
    <row r="20" spans="1:22" s="50" customFormat="1" ht="20.100000000000001" customHeight="1" outlineLevel="1">
      <c r="A20" s="20"/>
      <c r="B20" s="160">
        <v>14</v>
      </c>
      <c r="C20" s="98">
        <v>2</v>
      </c>
      <c r="D20" s="99" t="s">
        <v>146</v>
      </c>
      <c r="E20" s="99" t="s">
        <v>120</v>
      </c>
      <c r="F20" s="100" t="s">
        <v>103</v>
      </c>
      <c r="G20" s="101">
        <v>1</v>
      </c>
      <c r="H20" s="102" t="s">
        <v>9</v>
      </c>
      <c r="I20" s="49"/>
      <c r="J20" s="103">
        <f>SUMIFS(VTV_Price[Price / Dep Rate],VTV_Price[Part Number],BOM[[#This Row],[Part No.]])</f>
        <v>96.442000000000007</v>
      </c>
      <c r="K20" s="104">
        <f>BOM[[#This Row],[Unit Cost
(Including Dep Rate)]]*BOM[[#This Row],[Qty]]</f>
        <v>96.442000000000007</v>
      </c>
      <c r="L20" s="105" t="str">
        <f>IF(BOM[[#This Row],[Assy Part No.]]=BOM[[#This Row],[Part No.]],SUMIFS(BOM[Cost / Assy],BOM[Assy Part No.],BOM[[#This Row],[Part No.]]),"")</f>
        <v/>
      </c>
      <c r="M20" s="49"/>
      <c r="N20" s="103">
        <f>SUMIFS(VTV_Price[Price / Dep Rater],VTV_Price[Part Number],BOM[[#This Row],[Part No.]])</f>
        <v>106.67399999999999</v>
      </c>
      <c r="O20" s="104">
        <f>BOM[[#This Row],[Unit Cost
(Including Dep Rate)r]]*BOM[[#This Row],[Qty]]</f>
        <v>106.67399999999999</v>
      </c>
      <c r="P20" s="106">
        <f>IF(BOM[[#This Row],[Cost / Assyr]]&gt;0,BOM[[#This Row],[Cost / Assyr]]-BOM[[#This Row],[Cost / Assy]],0)</f>
        <v>10.231999999999985</v>
      </c>
      <c r="Q20" s="106" t="str">
        <f>IF(BOM[[#This Row],[Assy Part No.]]=BOM[[#This Row],[Part No.]],SUMIFS(BOM[Cost / Assyr],BOM[Assy Part No.],BOM[[#This Row],[Part No.]]),"")</f>
        <v/>
      </c>
      <c r="R20" s="105" t="str">
        <f>IF(BOM[[#This Row],[Assy Part No.]]=BOM[[#This Row],[Part No.]],BOM[[#This Row],[Assy Costr]]-BOM[[#This Row],[Assy Cost]],"")</f>
        <v/>
      </c>
      <c r="S20" s="49"/>
      <c r="T20" s="187"/>
      <c r="U20" s="49"/>
      <c r="V20" s="117"/>
    </row>
    <row r="21" spans="1:22" s="50" customFormat="1" ht="20.100000000000001" customHeight="1">
      <c r="A21" s="20"/>
      <c r="B21" s="160">
        <v>2</v>
      </c>
      <c r="C21" s="98">
        <v>1</v>
      </c>
      <c r="D21" s="99" t="s">
        <v>147</v>
      </c>
      <c r="E21" s="99" t="s">
        <v>147</v>
      </c>
      <c r="F21" s="100" t="s">
        <v>63</v>
      </c>
      <c r="G21" s="101">
        <v>1</v>
      </c>
      <c r="H21" s="102" t="s">
        <v>6</v>
      </c>
      <c r="I21" s="49"/>
      <c r="J21" s="103">
        <f>SUMIFS(VTV_Price[Price / Dep Rate],VTV_Price[Part Number],BOM[[#This Row],[Part No.]])</f>
        <v>0</v>
      </c>
      <c r="K21" s="104">
        <f>BOM[[#This Row],[Unit Cost
(Including Dep Rate)]]*BOM[[#This Row],[Qty]]</f>
        <v>0</v>
      </c>
      <c r="L21" s="105">
        <f>IF(BOM[[#This Row],[Assy Part No.]]=BOM[[#This Row],[Part No.]],SUMIFS(BOM[Cost / Assy],BOM[Assy Part No.],BOM[[#This Row],[Part No.]]),"")</f>
        <v>418.0793344439569</v>
      </c>
      <c r="M21" s="49"/>
      <c r="N21" s="103">
        <f>SUMIFS(VTV_Price[Price / Dep Rater],VTV_Price[Part Number],BOM[[#This Row],[Part No.]])</f>
        <v>0</v>
      </c>
      <c r="O21" s="104">
        <f>BOM[[#This Row],[Unit Cost
(Including Dep Rate)r]]*BOM[[#This Row],[Qty]]</f>
        <v>0</v>
      </c>
      <c r="P21" s="106">
        <f>IF(BOM[[#This Row],[Cost / Assyr]]&gt;0,BOM[[#This Row],[Cost / Assyr]]-BOM[[#This Row],[Cost / Assy]],0)</f>
        <v>0</v>
      </c>
      <c r="Q21" s="106">
        <f>IF(BOM[[#This Row],[Assy Part No.]]=BOM[[#This Row],[Part No.]],SUMIFS(BOM[Cost / Assyr],BOM[Assy Part No.],BOM[[#This Row],[Part No.]]),"")</f>
        <v>466.74926000000005</v>
      </c>
      <c r="R21" s="105">
        <f>IF(BOM[[#This Row],[Assy Part No.]]=BOM[[#This Row],[Part No.]],BOM[[#This Row],[Assy Costr]]-BOM[[#This Row],[Assy Cost]],"")</f>
        <v>48.669925556043154</v>
      </c>
      <c r="S21" s="49"/>
      <c r="T21" s="187"/>
      <c r="U21" s="49"/>
      <c r="V21" s="117"/>
    </row>
    <row r="22" spans="1:22" s="50" customFormat="1" ht="20.100000000000001" customHeight="1" outlineLevel="1">
      <c r="A22" s="20"/>
      <c r="B22" s="160">
        <v>1</v>
      </c>
      <c r="C22" s="98">
        <v>2</v>
      </c>
      <c r="D22" s="99" t="s">
        <v>147</v>
      </c>
      <c r="E22" s="99" t="s">
        <v>152</v>
      </c>
      <c r="F22" s="100" t="s">
        <v>114</v>
      </c>
      <c r="G22" s="101">
        <v>1</v>
      </c>
      <c r="H22" s="102" t="s">
        <v>9</v>
      </c>
      <c r="I22" s="49"/>
      <c r="J22" s="103">
        <f>SUMIFS(VTV_Price[Price / Dep Rate],VTV_Price[Part Number],BOM[[#This Row],[Part No.]])</f>
        <v>30.830623979999999</v>
      </c>
      <c r="K22" s="104">
        <f>BOM[[#This Row],[Unit Cost
(Including Dep Rate)]]*BOM[[#This Row],[Qty]]</f>
        <v>30.830623979999999</v>
      </c>
      <c r="L22" s="105" t="str">
        <f>IF(BOM[[#This Row],[Assy Part No.]]=BOM[[#This Row],[Part No.]],SUMIFS(BOM[Cost / Assy],BOM[Assy Part No.],BOM[[#This Row],[Part No.]]),"")</f>
        <v/>
      </c>
      <c r="M22" s="49"/>
      <c r="N22" s="103">
        <f>SUMIFS(VTV_Price[Price / Dep Rater],VTV_Price[Part Number],BOM[[#This Row],[Part No.]])</f>
        <v>32.369999999999997</v>
      </c>
      <c r="O22" s="104">
        <f>BOM[[#This Row],[Unit Cost
(Including Dep Rate)r]]*BOM[[#This Row],[Qty]]</f>
        <v>32.369999999999997</v>
      </c>
      <c r="P22" s="106">
        <f>IF(BOM[[#This Row],[Cost / Assyr]]&gt;0,BOM[[#This Row],[Cost / Assyr]]-BOM[[#This Row],[Cost / Assy]],0)</f>
        <v>1.5393760199999988</v>
      </c>
      <c r="Q22" s="106" t="str">
        <f>IF(BOM[[#This Row],[Assy Part No.]]=BOM[[#This Row],[Part No.]],SUMIFS(BOM[Cost / Assyr],BOM[Assy Part No.],BOM[[#This Row],[Part No.]]),"")</f>
        <v/>
      </c>
      <c r="R22" s="105" t="str">
        <f>IF(BOM[[#This Row],[Assy Part No.]]=BOM[[#This Row],[Part No.]],BOM[[#This Row],[Assy Costr]]-BOM[[#This Row],[Assy Cost]],"")</f>
        <v/>
      </c>
      <c r="S22" s="49"/>
      <c r="T22" s="187"/>
      <c r="U22" s="49"/>
      <c r="V22" s="117"/>
    </row>
    <row r="23" spans="1:22" s="50" customFormat="1" ht="20.100000000000001" customHeight="1" outlineLevel="1">
      <c r="A23" s="20"/>
      <c r="B23" s="160">
        <v>2</v>
      </c>
      <c r="C23" s="98">
        <v>2</v>
      </c>
      <c r="D23" s="99" t="s">
        <v>147</v>
      </c>
      <c r="E23" s="99" t="s">
        <v>76</v>
      </c>
      <c r="F23" s="100" t="s">
        <v>77</v>
      </c>
      <c r="G23" s="101">
        <v>2</v>
      </c>
      <c r="H23" s="102" t="s">
        <v>9</v>
      </c>
      <c r="I23" s="49"/>
      <c r="J23" s="103">
        <f>SUMIFS(VTV_Price[Price / Dep Rate],VTV_Price[Part Number],BOM[[#This Row],[Part No.]])</f>
        <v>0.66</v>
      </c>
      <c r="K23" s="104">
        <f>BOM[[#This Row],[Unit Cost
(Including Dep Rate)]]*BOM[[#This Row],[Qty]]</f>
        <v>1.32</v>
      </c>
      <c r="L23" s="105" t="str">
        <f>IF(BOM[[#This Row],[Assy Part No.]]=BOM[[#This Row],[Part No.]],SUMIFS(BOM[Cost / Assy],BOM[Assy Part No.],BOM[[#This Row],[Part No.]]),"")</f>
        <v/>
      </c>
      <c r="M23" s="49"/>
      <c r="N23" s="103">
        <f>SUMIFS(VTV_Price[Price / Dep Rater],VTV_Price[Part Number],BOM[[#This Row],[Part No.]])</f>
        <v>0.66</v>
      </c>
      <c r="O23" s="104">
        <f>BOM[[#This Row],[Unit Cost
(Including Dep Rate)r]]*BOM[[#This Row],[Qty]]</f>
        <v>1.32</v>
      </c>
      <c r="P23" s="106">
        <f>IF(BOM[[#This Row],[Cost / Assyr]]&gt;0,BOM[[#This Row],[Cost / Assyr]]-BOM[[#This Row],[Cost / Assy]],0)</f>
        <v>0</v>
      </c>
      <c r="Q23" s="106" t="str">
        <f>IF(BOM[[#This Row],[Assy Part No.]]=BOM[[#This Row],[Part No.]],SUMIFS(BOM[Cost / Assyr],BOM[Assy Part No.],BOM[[#This Row],[Part No.]]),"")</f>
        <v/>
      </c>
      <c r="R23" s="105" t="str">
        <f>IF(BOM[[#This Row],[Assy Part No.]]=BOM[[#This Row],[Part No.]],BOM[[#This Row],[Assy Costr]]-BOM[[#This Row],[Assy Cost]],"")</f>
        <v/>
      </c>
      <c r="S23" s="49"/>
      <c r="T23" s="187"/>
      <c r="U23" s="49"/>
      <c r="V23" s="117"/>
    </row>
    <row r="24" spans="1:22" s="50" customFormat="1" ht="20.100000000000001" customHeight="1" outlineLevel="1">
      <c r="A24" s="20"/>
      <c r="B24" s="160">
        <v>3</v>
      </c>
      <c r="C24" s="98">
        <v>2</v>
      </c>
      <c r="D24" s="99" t="s">
        <v>147</v>
      </c>
      <c r="E24" s="99" t="s">
        <v>74</v>
      </c>
      <c r="F24" s="100" t="s">
        <v>75</v>
      </c>
      <c r="G24" s="101">
        <v>1</v>
      </c>
      <c r="H24" s="102" t="s">
        <v>9</v>
      </c>
      <c r="I24" s="49"/>
      <c r="J24" s="103">
        <f>SUMIFS(VTV_Price[Price / Dep Rate],VTV_Price[Part Number],BOM[[#This Row],[Part No.]])</f>
        <v>7.57</v>
      </c>
      <c r="K24" s="104">
        <f>BOM[[#This Row],[Unit Cost
(Including Dep Rate)]]*BOM[[#This Row],[Qty]]</f>
        <v>7.57</v>
      </c>
      <c r="L24" s="105" t="str">
        <f>IF(BOM[[#This Row],[Assy Part No.]]=BOM[[#This Row],[Part No.]],SUMIFS(BOM[Cost / Assy],BOM[Assy Part No.],BOM[[#This Row],[Part No.]]),"")</f>
        <v/>
      </c>
      <c r="M24" s="49"/>
      <c r="N24" s="103">
        <f>SUMIFS(VTV_Price[Price / Dep Rater],VTV_Price[Part Number],BOM[[#This Row],[Part No.]])</f>
        <v>7.57</v>
      </c>
      <c r="O24" s="104">
        <f>BOM[[#This Row],[Unit Cost
(Including Dep Rate)r]]*BOM[[#This Row],[Qty]]</f>
        <v>7.57</v>
      </c>
      <c r="P24" s="106">
        <f>IF(BOM[[#This Row],[Cost / Assyr]]&gt;0,BOM[[#This Row],[Cost / Assyr]]-BOM[[#This Row],[Cost / Assy]],0)</f>
        <v>0</v>
      </c>
      <c r="Q24" s="106" t="str">
        <f>IF(BOM[[#This Row],[Assy Part No.]]=BOM[[#This Row],[Part No.]],SUMIFS(BOM[Cost / Assyr],BOM[Assy Part No.],BOM[[#This Row],[Part No.]]),"")</f>
        <v/>
      </c>
      <c r="R24" s="105" t="str">
        <f>IF(BOM[[#This Row],[Assy Part No.]]=BOM[[#This Row],[Part No.]],BOM[[#This Row],[Assy Costr]]-BOM[[#This Row],[Assy Cost]],"")</f>
        <v/>
      </c>
      <c r="S24" s="49"/>
      <c r="T24" s="187"/>
      <c r="U24" s="49"/>
      <c r="V24" s="117"/>
    </row>
    <row r="25" spans="1:22" s="50" customFormat="1" ht="20.100000000000001" customHeight="1" outlineLevel="1">
      <c r="A25" s="20"/>
      <c r="B25" s="160">
        <v>4</v>
      </c>
      <c r="C25" s="98">
        <v>2</v>
      </c>
      <c r="D25" s="99" t="s">
        <v>147</v>
      </c>
      <c r="E25" s="99" t="s">
        <v>100</v>
      </c>
      <c r="F25" s="100" t="s">
        <v>101</v>
      </c>
      <c r="G25" s="101">
        <v>1</v>
      </c>
      <c r="H25" s="102" t="s">
        <v>9</v>
      </c>
      <c r="I25" s="49"/>
      <c r="J25" s="103">
        <f>SUMIFS(VTV_Price[Price / Dep Rate],VTV_Price[Part Number],BOM[[#This Row],[Part No.]])</f>
        <v>10.266999999999999</v>
      </c>
      <c r="K25" s="104">
        <f>BOM[[#This Row],[Unit Cost
(Including Dep Rate)]]*BOM[[#This Row],[Qty]]</f>
        <v>10.266999999999999</v>
      </c>
      <c r="L25" s="105" t="str">
        <f>IF(BOM[[#This Row],[Assy Part No.]]=BOM[[#This Row],[Part No.]],SUMIFS(BOM[Cost / Assy],BOM[Assy Part No.],BOM[[#This Row],[Part No.]]),"")</f>
        <v/>
      </c>
      <c r="M25" s="49"/>
      <c r="N25" s="103">
        <f>SUMIFS(VTV_Price[Price / Dep Rater],VTV_Price[Part Number],BOM[[#This Row],[Part No.]])</f>
        <v>11.697000000000001</v>
      </c>
      <c r="O25" s="104">
        <f>BOM[[#This Row],[Unit Cost
(Including Dep Rate)r]]*BOM[[#This Row],[Qty]]</f>
        <v>11.697000000000001</v>
      </c>
      <c r="P25" s="106">
        <f>IF(BOM[[#This Row],[Cost / Assyr]]&gt;0,BOM[[#This Row],[Cost / Assyr]]-BOM[[#This Row],[Cost / Assy]],0)</f>
        <v>1.4300000000000015</v>
      </c>
      <c r="Q25" s="106" t="str">
        <f>IF(BOM[[#This Row],[Assy Part No.]]=BOM[[#This Row],[Part No.]],SUMIFS(BOM[Cost / Assyr],BOM[Assy Part No.],BOM[[#This Row],[Part No.]]),"")</f>
        <v/>
      </c>
      <c r="R25" s="105" t="str">
        <f>IF(BOM[[#This Row],[Assy Part No.]]=BOM[[#This Row],[Part No.]],BOM[[#This Row],[Assy Costr]]-BOM[[#This Row],[Assy Cost]],"")</f>
        <v/>
      </c>
      <c r="S25" s="49"/>
      <c r="T25" s="187"/>
      <c r="U25" s="49"/>
      <c r="V25" s="117"/>
    </row>
    <row r="26" spans="1:22" s="50" customFormat="1" ht="20.100000000000001" customHeight="1" outlineLevel="1">
      <c r="A26" s="20"/>
      <c r="B26" s="160">
        <v>5</v>
      </c>
      <c r="C26" s="98">
        <v>2</v>
      </c>
      <c r="D26" s="99" t="s">
        <v>147</v>
      </c>
      <c r="E26" s="99" t="s">
        <v>120</v>
      </c>
      <c r="F26" s="100" t="s">
        <v>117</v>
      </c>
      <c r="G26" s="101">
        <v>1</v>
      </c>
      <c r="H26" s="102" t="s">
        <v>9</v>
      </c>
      <c r="I26" s="49"/>
      <c r="J26" s="103">
        <f>SUMIFS(VTV_Price[Price / Dep Rate],VTV_Price[Part Number],BOM[[#This Row],[Part No.]])</f>
        <v>96.442000000000007</v>
      </c>
      <c r="K26" s="104">
        <f>BOM[[#This Row],[Unit Cost
(Including Dep Rate)]]*BOM[[#This Row],[Qty]]</f>
        <v>96.442000000000007</v>
      </c>
      <c r="L26" s="105" t="str">
        <f>IF(BOM[[#This Row],[Assy Part No.]]=BOM[[#This Row],[Part No.]],SUMIFS(BOM[Cost / Assy],BOM[Assy Part No.],BOM[[#This Row],[Part No.]]),"")</f>
        <v/>
      </c>
      <c r="M26" s="49"/>
      <c r="N26" s="103">
        <f>SUMIFS(VTV_Price[Price / Dep Rater],VTV_Price[Part Number],BOM[[#This Row],[Part No.]])</f>
        <v>106.67399999999999</v>
      </c>
      <c r="O26" s="104">
        <f>BOM[[#This Row],[Unit Cost
(Including Dep Rate)r]]*BOM[[#This Row],[Qty]]</f>
        <v>106.67399999999999</v>
      </c>
      <c r="P26" s="106">
        <f>IF(BOM[[#This Row],[Cost / Assyr]]&gt;0,BOM[[#This Row],[Cost / Assyr]]-BOM[[#This Row],[Cost / Assy]],0)</f>
        <v>10.231999999999985</v>
      </c>
      <c r="Q26" s="106" t="str">
        <f>IF(BOM[[#This Row],[Assy Part No.]]=BOM[[#This Row],[Part No.]],SUMIFS(BOM[Cost / Assyr],BOM[Assy Part No.],BOM[[#This Row],[Part No.]]),"")</f>
        <v/>
      </c>
      <c r="R26" s="105" t="str">
        <f>IF(BOM[[#This Row],[Assy Part No.]]=BOM[[#This Row],[Part No.]],BOM[[#This Row],[Assy Costr]]-BOM[[#This Row],[Assy Cost]],"")</f>
        <v/>
      </c>
      <c r="S26" s="49"/>
      <c r="T26" s="187"/>
      <c r="U26" s="49"/>
      <c r="V26" s="117"/>
    </row>
    <row r="27" spans="1:22" s="50" customFormat="1" ht="20.100000000000001" customHeight="1" outlineLevel="1">
      <c r="A27" s="20"/>
      <c r="B27" s="160">
        <v>6</v>
      </c>
      <c r="C27" s="98">
        <v>2</v>
      </c>
      <c r="D27" s="99" t="s">
        <v>147</v>
      </c>
      <c r="E27" s="99" t="s">
        <v>118</v>
      </c>
      <c r="F27" s="100" t="s">
        <v>119</v>
      </c>
      <c r="G27" s="101">
        <v>1</v>
      </c>
      <c r="H27" s="102" t="s">
        <v>9</v>
      </c>
      <c r="I27" s="49"/>
      <c r="J27" s="103">
        <f>SUMIFS(VTV_Price[Price / Dep Rate],VTV_Price[Part Number],BOM[[#This Row],[Part No.]])</f>
        <v>12.67</v>
      </c>
      <c r="K27" s="104">
        <f>BOM[[#This Row],[Unit Cost
(Including Dep Rate)]]*BOM[[#This Row],[Qty]]</f>
        <v>12.67</v>
      </c>
      <c r="L27" s="105" t="str">
        <f>IF(BOM[[#This Row],[Assy Part No.]]=BOM[[#This Row],[Part No.]],SUMIFS(BOM[Cost / Assy],BOM[Assy Part No.],BOM[[#This Row],[Part No.]]),"")</f>
        <v/>
      </c>
      <c r="M27" s="49"/>
      <c r="N27" s="103">
        <f>SUMIFS(VTV_Price[Price / Dep Rater],VTV_Price[Part Number],BOM[[#This Row],[Part No.]])</f>
        <v>16.489999999999998</v>
      </c>
      <c r="O27" s="104">
        <f>BOM[[#This Row],[Unit Cost
(Including Dep Rate)r]]*BOM[[#This Row],[Qty]]</f>
        <v>16.489999999999998</v>
      </c>
      <c r="P27" s="106">
        <f>IF(BOM[[#This Row],[Cost / Assyr]]&gt;0,BOM[[#This Row],[Cost / Assyr]]-BOM[[#This Row],[Cost / Assy]],0)</f>
        <v>3.8199999999999985</v>
      </c>
      <c r="Q27" s="106" t="str">
        <f>IF(BOM[[#This Row],[Assy Part No.]]=BOM[[#This Row],[Part No.]],SUMIFS(BOM[Cost / Assyr],BOM[Assy Part No.],BOM[[#This Row],[Part No.]]),"")</f>
        <v/>
      </c>
      <c r="R27" s="105" t="str">
        <f>IF(BOM[[#This Row],[Assy Part No.]]=BOM[[#This Row],[Part No.]],BOM[[#This Row],[Assy Costr]]-BOM[[#This Row],[Assy Cost]],"")</f>
        <v/>
      </c>
      <c r="S27" s="49"/>
      <c r="T27" s="187"/>
      <c r="U27" s="49"/>
      <c r="V27" s="117"/>
    </row>
    <row r="28" spans="1:22" s="50" customFormat="1" ht="20.100000000000001" customHeight="1" outlineLevel="1">
      <c r="A28" s="20"/>
      <c r="B28" s="160">
        <v>7</v>
      </c>
      <c r="C28" s="98">
        <v>2</v>
      </c>
      <c r="D28" s="99" t="s">
        <v>147</v>
      </c>
      <c r="E28" s="99" t="s">
        <v>106</v>
      </c>
      <c r="F28" s="100" t="s">
        <v>73</v>
      </c>
      <c r="G28" s="101">
        <v>1</v>
      </c>
      <c r="H28" s="102" t="s">
        <v>9</v>
      </c>
      <c r="I28" s="49"/>
      <c r="J28" s="103">
        <f>SUMIFS(VTV_Price[Price / Dep Rate],VTV_Price[Part Number],BOM[[#This Row],[Part No.]])</f>
        <v>11.09</v>
      </c>
      <c r="K28" s="104">
        <f>BOM[[#This Row],[Unit Cost
(Including Dep Rate)]]*BOM[[#This Row],[Qty]]</f>
        <v>11.09</v>
      </c>
      <c r="L28" s="105" t="str">
        <f>IF(BOM[[#This Row],[Assy Part No.]]=BOM[[#This Row],[Part No.]],SUMIFS(BOM[Cost / Assy],BOM[Assy Part No.],BOM[[#This Row],[Part No.]]),"")</f>
        <v/>
      </c>
      <c r="M28" s="49"/>
      <c r="N28" s="103">
        <f>SUMIFS(VTV_Price[Price / Dep Rater],VTV_Price[Part Number],BOM[[#This Row],[Part No.]])</f>
        <v>14.66</v>
      </c>
      <c r="O28" s="104">
        <f>BOM[[#This Row],[Unit Cost
(Including Dep Rate)r]]*BOM[[#This Row],[Qty]]</f>
        <v>14.66</v>
      </c>
      <c r="P28" s="106">
        <f>IF(BOM[[#This Row],[Cost / Assyr]]&gt;0,BOM[[#This Row],[Cost / Assyr]]-BOM[[#This Row],[Cost / Assy]],0)</f>
        <v>3.5700000000000003</v>
      </c>
      <c r="Q28" s="106" t="str">
        <f>IF(BOM[[#This Row],[Assy Part No.]]=BOM[[#This Row],[Part No.]],SUMIFS(BOM[Cost / Assyr],BOM[Assy Part No.],BOM[[#This Row],[Part No.]]),"")</f>
        <v/>
      </c>
      <c r="R28" s="105" t="str">
        <f>IF(BOM[[#This Row],[Assy Part No.]]=BOM[[#This Row],[Part No.]],BOM[[#This Row],[Assy Costr]]-BOM[[#This Row],[Assy Cost]],"")</f>
        <v/>
      </c>
      <c r="S28" s="49"/>
      <c r="T28" s="187"/>
      <c r="U28" s="49"/>
      <c r="V28" s="117"/>
    </row>
    <row r="29" spans="1:22" s="50" customFormat="1" ht="20.100000000000001" customHeight="1" outlineLevel="1">
      <c r="A29" s="20"/>
      <c r="B29" s="160">
        <v>8</v>
      </c>
      <c r="C29" s="98">
        <v>2</v>
      </c>
      <c r="D29" s="99" t="s">
        <v>147</v>
      </c>
      <c r="E29" s="99" t="s">
        <v>98</v>
      </c>
      <c r="F29" s="100" t="s">
        <v>92</v>
      </c>
      <c r="G29" s="101">
        <v>1</v>
      </c>
      <c r="H29" s="102" t="s">
        <v>9</v>
      </c>
      <c r="I29" s="49"/>
      <c r="J29" s="103">
        <f>SUMIFS(VTV_Price[Price / Dep Rate],VTV_Price[Part Number],BOM[[#This Row],[Part No.]])</f>
        <v>57.15</v>
      </c>
      <c r="K29" s="104">
        <f>BOM[[#This Row],[Unit Cost
(Including Dep Rate)]]*BOM[[#This Row],[Qty]]</f>
        <v>57.15</v>
      </c>
      <c r="L29" s="105" t="str">
        <f>IF(BOM[[#This Row],[Assy Part No.]]=BOM[[#This Row],[Part No.]],SUMIFS(BOM[Cost / Assy],BOM[Assy Part No.],BOM[[#This Row],[Part No.]]),"")</f>
        <v/>
      </c>
      <c r="M29" s="49"/>
      <c r="N29" s="103">
        <f>SUMIFS(VTV_Price[Price / Dep Rater],VTV_Price[Part Number],BOM[[#This Row],[Part No.]])</f>
        <v>62.11</v>
      </c>
      <c r="O29" s="104">
        <f>BOM[[#This Row],[Unit Cost
(Including Dep Rate)r]]*BOM[[#This Row],[Qty]]</f>
        <v>62.11</v>
      </c>
      <c r="P29" s="106">
        <f>IF(BOM[[#This Row],[Cost / Assyr]]&gt;0,BOM[[#This Row],[Cost / Assyr]]-BOM[[#This Row],[Cost / Assy]],0)</f>
        <v>4.9600000000000009</v>
      </c>
      <c r="Q29" s="106" t="str">
        <f>IF(BOM[[#This Row],[Assy Part No.]]=BOM[[#This Row],[Part No.]],SUMIFS(BOM[Cost / Assyr],BOM[Assy Part No.],BOM[[#This Row],[Part No.]]),"")</f>
        <v/>
      </c>
      <c r="R29" s="105" t="str">
        <f>IF(BOM[[#This Row],[Assy Part No.]]=BOM[[#This Row],[Part No.]],BOM[[#This Row],[Assy Costr]]-BOM[[#This Row],[Assy Cost]],"")</f>
        <v/>
      </c>
      <c r="S29" s="49"/>
      <c r="T29" s="187"/>
      <c r="U29" s="49"/>
      <c r="V29" s="117"/>
    </row>
    <row r="30" spans="1:22" s="50" customFormat="1" ht="20.100000000000001" customHeight="1" outlineLevel="1">
      <c r="A30" s="20"/>
      <c r="B30" s="160">
        <v>9</v>
      </c>
      <c r="C30" s="98">
        <v>2</v>
      </c>
      <c r="D30" s="99" t="s">
        <v>147</v>
      </c>
      <c r="E30" s="99" t="s">
        <v>115</v>
      </c>
      <c r="F30" s="100" t="s">
        <v>116</v>
      </c>
      <c r="G30" s="101">
        <v>2</v>
      </c>
      <c r="H30" s="102" t="s">
        <v>9</v>
      </c>
      <c r="I30" s="49"/>
      <c r="J30" s="103">
        <f>SUMIFS(VTV_Price[Price / Dep Rate],VTV_Price[Part Number],BOM[[#This Row],[Part No.]])</f>
        <v>0.84961000000000009</v>
      </c>
      <c r="K30" s="104">
        <f>BOM[[#This Row],[Unit Cost
(Including Dep Rate)]]*BOM[[#This Row],[Qty]]</f>
        <v>1.6992200000000002</v>
      </c>
      <c r="L30" s="105" t="str">
        <f>IF(BOM[[#This Row],[Assy Part No.]]=BOM[[#This Row],[Part No.]],SUMIFS(BOM[Cost / Assy],BOM[Assy Part No.],BOM[[#This Row],[Part No.]]),"")</f>
        <v/>
      </c>
      <c r="M30" s="49"/>
      <c r="N30" s="103">
        <f>SUMIFS(VTV_Price[Price / Dep Rater],VTV_Price[Part Number],BOM[[#This Row],[Part No.]])</f>
        <v>0.89280999999999999</v>
      </c>
      <c r="O30" s="104">
        <f>BOM[[#This Row],[Unit Cost
(Including Dep Rate)r]]*BOM[[#This Row],[Qty]]</f>
        <v>1.78562</v>
      </c>
      <c r="P30" s="106">
        <f>IF(BOM[[#This Row],[Cost / Assyr]]&gt;0,BOM[[#This Row],[Cost / Assyr]]-BOM[[#This Row],[Cost / Assy]],0)</f>
        <v>8.639999999999981E-2</v>
      </c>
      <c r="Q30" s="106" t="str">
        <f>IF(BOM[[#This Row],[Assy Part No.]]=BOM[[#This Row],[Part No.]],SUMIFS(BOM[Cost / Assyr],BOM[Assy Part No.],BOM[[#This Row],[Part No.]]),"")</f>
        <v/>
      </c>
      <c r="R30" s="105" t="str">
        <f>IF(BOM[[#This Row],[Assy Part No.]]=BOM[[#This Row],[Part No.]],BOM[[#This Row],[Assy Costr]]-BOM[[#This Row],[Assy Cost]],"")</f>
        <v/>
      </c>
      <c r="S30" s="49"/>
      <c r="T30" s="187"/>
      <c r="U30" s="49"/>
      <c r="V30" s="117"/>
    </row>
    <row r="31" spans="1:22" s="50" customFormat="1" ht="20.100000000000001" customHeight="1" outlineLevel="1">
      <c r="A31" s="20"/>
      <c r="B31" s="160">
        <v>10</v>
      </c>
      <c r="C31" s="98">
        <v>2</v>
      </c>
      <c r="D31" s="99" t="s">
        <v>147</v>
      </c>
      <c r="E31" s="99" t="s">
        <v>93</v>
      </c>
      <c r="F31" s="100" t="s">
        <v>94</v>
      </c>
      <c r="G31" s="101">
        <v>2</v>
      </c>
      <c r="H31" s="102" t="s">
        <v>9</v>
      </c>
      <c r="I31" s="49"/>
      <c r="J31" s="103">
        <f>SUMIFS(VTV_Price[Price / Dep Rate],VTV_Price[Part Number],BOM[[#This Row],[Part No.]])</f>
        <v>0.46867999999999999</v>
      </c>
      <c r="K31" s="104">
        <f>BOM[[#This Row],[Unit Cost
(Including Dep Rate)]]*BOM[[#This Row],[Qty]]</f>
        <v>0.93735999999999997</v>
      </c>
      <c r="L31" s="105" t="str">
        <f>IF(BOM[[#This Row],[Assy Part No.]]=BOM[[#This Row],[Part No.]],SUMIFS(BOM[Cost / Assy],BOM[Assy Part No.],BOM[[#This Row],[Part No.]]),"")</f>
        <v/>
      </c>
      <c r="M31" s="49"/>
      <c r="N31" s="103">
        <f>SUMIFS(VTV_Price[Price / Dep Rater],VTV_Price[Part Number],BOM[[#This Row],[Part No.]])</f>
        <v>0.48958000000000002</v>
      </c>
      <c r="O31" s="104">
        <f>BOM[[#This Row],[Unit Cost
(Including Dep Rate)r]]*BOM[[#This Row],[Qty]]</f>
        <v>0.97916000000000003</v>
      </c>
      <c r="P31" s="106">
        <f>IF(BOM[[#This Row],[Cost / Assyr]]&gt;0,BOM[[#This Row],[Cost / Assyr]]-BOM[[#This Row],[Cost / Assy]],0)</f>
        <v>4.1800000000000059E-2</v>
      </c>
      <c r="Q31" s="106" t="str">
        <f>IF(BOM[[#This Row],[Assy Part No.]]=BOM[[#This Row],[Part No.]],SUMIFS(BOM[Cost / Assyr],BOM[Assy Part No.],BOM[[#This Row],[Part No.]]),"")</f>
        <v/>
      </c>
      <c r="R31" s="105" t="str">
        <f>IF(BOM[[#This Row],[Assy Part No.]]=BOM[[#This Row],[Part No.]],BOM[[#This Row],[Assy Costr]]-BOM[[#This Row],[Assy Cost]],"")</f>
        <v/>
      </c>
      <c r="S31" s="49"/>
      <c r="T31" s="187"/>
      <c r="U31" s="49"/>
      <c r="V31" s="117"/>
    </row>
    <row r="32" spans="1:22" s="50" customFormat="1" ht="20.100000000000001" customHeight="1" outlineLevel="1">
      <c r="A32" s="20"/>
      <c r="B32" s="160">
        <v>11</v>
      </c>
      <c r="C32" s="98">
        <v>2</v>
      </c>
      <c r="D32" s="99" t="s">
        <v>147</v>
      </c>
      <c r="E32" s="99" t="s">
        <v>95</v>
      </c>
      <c r="F32" s="100" t="s">
        <v>96</v>
      </c>
      <c r="G32" s="101">
        <v>2</v>
      </c>
      <c r="H32" s="102" t="s">
        <v>9</v>
      </c>
      <c r="I32" s="49"/>
      <c r="J32" s="103">
        <f>SUMIFS(VTV_Price[Price / Dep Rate],VTV_Price[Part Number],BOM[[#This Row],[Part No.]])</f>
        <v>0.48224</v>
      </c>
      <c r="K32" s="104">
        <f>BOM[[#This Row],[Unit Cost
(Including Dep Rate)]]*BOM[[#This Row],[Qty]]</f>
        <v>0.96448</v>
      </c>
      <c r="L32" s="105" t="str">
        <f>IF(BOM[[#This Row],[Assy Part No.]]=BOM[[#This Row],[Part No.]],SUMIFS(BOM[Cost / Assy],BOM[Assy Part No.],BOM[[#This Row],[Part No.]]),"")</f>
        <v/>
      </c>
      <c r="M32" s="49"/>
      <c r="N32" s="103">
        <f>SUMIFS(VTV_Price[Price / Dep Rater],VTV_Price[Part Number],BOM[[#This Row],[Part No.]])</f>
        <v>0.50674000000000008</v>
      </c>
      <c r="O32" s="104">
        <f>BOM[[#This Row],[Unit Cost
(Including Dep Rate)r]]*BOM[[#This Row],[Qty]]</f>
        <v>1.0134800000000002</v>
      </c>
      <c r="P32" s="106">
        <f>IF(BOM[[#This Row],[Cost / Assyr]]&gt;0,BOM[[#This Row],[Cost / Assyr]]-BOM[[#This Row],[Cost / Assy]],0)</f>
        <v>4.9000000000000155E-2</v>
      </c>
      <c r="Q32" s="106" t="str">
        <f>IF(BOM[[#This Row],[Assy Part No.]]=BOM[[#This Row],[Part No.]],SUMIFS(BOM[Cost / Assyr],BOM[Assy Part No.],BOM[[#This Row],[Part No.]]),"")</f>
        <v/>
      </c>
      <c r="R32" s="105" t="str">
        <f>IF(BOM[[#This Row],[Assy Part No.]]=BOM[[#This Row],[Part No.]],BOM[[#This Row],[Assy Costr]]-BOM[[#This Row],[Assy Cost]],"")</f>
        <v/>
      </c>
      <c r="S32" s="49"/>
      <c r="T32" s="187"/>
      <c r="U32" s="49"/>
      <c r="V32" s="117"/>
    </row>
    <row r="33" spans="1:22" s="50" customFormat="1" ht="20.100000000000001" customHeight="1" outlineLevel="1">
      <c r="A33" s="20"/>
      <c r="B33" s="160">
        <v>12</v>
      </c>
      <c r="C33" s="98">
        <v>2</v>
      </c>
      <c r="D33" s="99" t="s">
        <v>147</v>
      </c>
      <c r="E33" s="99" t="s">
        <v>89</v>
      </c>
      <c r="F33" s="100" t="s">
        <v>90</v>
      </c>
      <c r="G33" s="101">
        <v>1</v>
      </c>
      <c r="H33" s="102" t="s">
        <v>9</v>
      </c>
      <c r="I33" s="49"/>
      <c r="J33" s="103">
        <f>SUMIFS(VTV_Price[Price / Dep Rate],VTV_Price[Part Number],BOM[[#This Row],[Part No.]])</f>
        <v>50.27</v>
      </c>
      <c r="K33" s="104">
        <f>BOM[[#This Row],[Unit Cost
(Including Dep Rate)]]*BOM[[#This Row],[Qty]]</f>
        <v>50.27</v>
      </c>
      <c r="L33" s="105" t="str">
        <f>IF(BOM[[#This Row],[Assy Part No.]]=BOM[[#This Row],[Part No.]],SUMIFS(BOM[Cost / Assy],BOM[Assy Part No.],BOM[[#This Row],[Part No.]]),"")</f>
        <v/>
      </c>
      <c r="M33" s="49"/>
      <c r="N33" s="103">
        <f>SUMIFS(VTV_Price[Price / Dep Rater],VTV_Price[Part Number],BOM[[#This Row],[Part No.]])</f>
        <v>54.55</v>
      </c>
      <c r="O33" s="104">
        <f>BOM[[#This Row],[Unit Cost
(Including Dep Rate)r]]*BOM[[#This Row],[Qty]]</f>
        <v>54.55</v>
      </c>
      <c r="P33" s="106">
        <f>IF(BOM[[#This Row],[Cost / Assyr]]&gt;0,BOM[[#This Row],[Cost / Assyr]]-BOM[[#This Row],[Cost / Assy]],0)</f>
        <v>4.279999999999994</v>
      </c>
      <c r="Q33" s="106" t="str">
        <f>IF(BOM[[#This Row],[Assy Part No.]]=BOM[[#This Row],[Part No.]],SUMIFS(BOM[Cost / Assyr],BOM[Assy Part No.],BOM[[#This Row],[Part No.]]),"")</f>
        <v/>
      </c>
      <c r="R33" s="105" t="str">
        <f>IF(BOM[[#This Row],[Assy Part No.]]=BOM[[#This Row],[Part No.]],BOM[[#This Row],[Assy Costr]]-BOM[[#This Row],[Assy Cost]],"")</f>
        <v/>
      </c>
      <c r="S33" s="49"/>
      <c r="T33" s="187"/>
      <c r="U33" s="49"/>
      <c r="V33" s="117"/>
    </row>
    <row r="34" spans="1:22" s="50" customFormat="1" ht="20.100000000000001" customHeight="1" outlineLevel="1">
      <c r="A34" s="20"/>
      <c r="B34" s="160">
        <v>13</v>
      </c>
      <c r="C34" s="98">
        <v>2</v>
      </c>
      <c r="D34" s="99" t="s">
        <v>147</v>
      </c>
      <c r="E34" s="99" t="s">
        <v>122</v>
      </c>
      <c r="F34" s="100" t="s">
        <v>109</v>
      </c>
      <c r="G34" s="101">
        <v>0.5</v>
      </c>
      <c r="H34" s="102" t="s">
        <v>9</v>
      </c>
      <c r="I34" s="49"/>
      <c r="J34" s="103">
        <f>SUMIFS(VTV_Price[Price / Dep Rate],VTV_Price[Part Number],BOM[[#This Row],[Part No.]])</f>
        <v>106.46002556210934</v>
      </c>
      <c r="K34" s="104">
        <f>BOM[[#This Row],[Unit Cost
(Including Dep Rate)]]*BOM[[#This Row],[Qty]]</f>
        <v>53.230012781054668</v>
      </c>
      <c r="L34" s="105" t="str">
        <f>IF(BOM[[#This Row],[Assy Part No.]]=BOM[[#This Row],[Part No.]],SUMIFS(BOM[Cost / Assy],BOM[Assy Part No.],BOM[[#This Row],[Part No.]]),"")</f>
        <v/>
      </c>
      <c r="M34" s="49"/>
      <c r="N34" s="103">
        <f>SUMIFS(VTV_Price[Price / Dep Rater],VTV_Price[Part Number],BOM[[#This Row],[Part No.]])</f>
        <v>122.61</v>
      </c>
      <c r="O34" s="104">
        <f>BOM[[#This Row],[Unit Cost
(Including Dep Rate)r]]*BOM[[#This Row],[Qty]]</f>
        <v>61.305</v>
      </c>
      <c r="P34" s="106">
        <f>IF(BOM[[#This Row],[Cost / Assyr]]&gt;0,BOM[[#This Row],[Cost / Assyr]]-BOM[[#This Row],[Cost / Assy]],0)</f>
        <v>8.0749872189453313</v>
      </c>
      <c r="Q34" s="106" t="str">
        <f>IF(BOM[[#This Row],[Assy Part No.]]=BOM[[#This Row],[Part No.]],SUMIFS(BOM[Cost / Assyr],BOM[Assy Part No.],BOM[[#This Row],[Part No.]]),"")</f>
        <v/>
      </c>
      <c r="R34" s="105" t="str">
        <f>IF(BOM[[#This Row],[Assy Part No.]]=BOM[[#This Row],[Part No.]],BOM[[#This Row],[Assy Costr]]-BOM[[#This Row],[Assy Cost]],"")</f>
        <v/>
      </c>
      <c r="S34" s="49"/>
      <c r="T34" s="187"/>
      <c r="U34" s="49"/>
      <c r="V34" s="117"/>
    </row>
    <row r="35" spans="1:22" s="50" customFormat="1" ht="20.100000000000001" customHeight="1" outlineLevel="1">
      <c r="A35" s="20"/>
      <c r="B35" s="160">
        <v>13</v>
      </c>
      <c r="C35" s="98">
        <v>2</v>
      </c>
      <c r="D35" s="99" t="s">
        <v>147</v>
      </c>
      <c r="E35" s="76" t="s">
        <v>122</v>
      </c>
      <c r="F35" s="100" t="s">
        <v>109</v>
      </c>
      <c r="G35" s="101">
        <v>0.5</v>
      </c>
      <c r="H35" s="102" t="s">
        <v>9</v>
      </c>
      <c r="I35" s="49"/>
      <c r="J35" s="103">
        <f>SUMIFS(VTV_Price[Price / Dep Rate],VTV_Price[Part Number],BOM[[#This Row],[Part No.]])</f>
        <v>106.46002556210934</v>
      </c>
      <c r="K35" s="104">
        <f>BOM[[#This Row],[Unit Cost
(Including Dep Rate)]]*BOM[[#This Row],[Qty]]</f>
        <v>53.230012781054668</v>
      </c>
      <c r="L35" s="105" t="str">
        <f>IF(BOM[[#This Row],[Assy Part No.]]=BOM[[#This Row],[Part No.]],SUMIFS(BOM[Cost / Assy],BOM[Assy Part No.],BOM[[#This Row],[Part No.]]),"")</f>
        <v/>
      </c>
      <c r="M35" s="49"/>
      <c r="N35" s="103">
        <f>SUMIFS(VTV_Price[Price / Dep Rater],VTV_Price[Part Number],BOM[[#This Row],[Part No.]])</f>
        <v>122.61</v>
      </c>
      <c r="O35" s="104">
        <f>BOM[[#This Row],[Unit Cost
(Including Dep Rate)r]]*BOM[[#This Row],[Qty]]</f>
        <v>61.305</v>
      </c>
      <c r="P35" s="106">
        <f>IF(BOM[[#This Row],[Cost / Assyr]]&gt;0,BOM[[#This Row],[Cost / Assyr]]-BOM[[#This Row],[Cost / Assy]],0)</f>
        <v>8.0749872189453313</v>
      </c>
      <c r="Q35" s="106" t="str">
        <f>IF(BOM[[#This Row],[Assy Part No.]]=BOM[[#This Row],[Part No.]],SUMIFS(BOM[Cost / Assyr],BOM[Assy Part No.],BOM[[#This Row],[Part No.]]),"")</f>
        <v/>
      </c>
      <c r="R35" s="105" t="str">
        <f>IF(BOM[[#This Row],[Assy Part No.]]=BOM[[#This Row],[Part No.]],BOM[[#This Row],[Assy Costr]]-BOM[[#This Row],[Assy Cost]],"")</f>
        <v/>
      </c>
      <c r="S35" s="49"/>
      <c r="T35" s="187"/>
      <c r="U35" s="49"/>
      <c r="V35" s="117"/>
    </row>
    <row r="36" spans="1:22" s="50" customFormat="1" ht="20.100000000000001" customHeight="1" outlineLevel="1">
      <c r="A36" s="20"/>
      <c r="B36" s="160">
        <v>14</v>
      </c>
      <c r="C36" s="98">
        <v>2</v>
      </c>
      <c r="D36" s="99" t="s">
        <v>147</v>
      </c>
      <c r="E36" s="99" t="s">
        <v>97</v>
      </c>
      <c r="F36" s="100" t="s">
        <v>71</v>
      </c>
      <c r="G36" s="101">
        <v>1</v>
      </c>
      <c r="H36" s="102" t="s">
        <v>9</v>
      </c>
      <c r="I36" s="49"/>
      <c r="J36" s="103">
        <f>SUMIFS(VTV_Price[Price / Dep Rate],VTV_Price[Part Number],BOM[[#This Row],[Part No.]])</f>
        <v>30.40862490184757</v>
      </c>
      <c r="K36" s="104">
        <f>BOM[[#This Row],[Unit Cost
(Including Dep Rate)]]*BOM[[#This Row],[Qty]]</f>
        <v>30.40862490184757</v>
      </c>
      <c r="L36" s="105" t="str">
        <f>IF(BOM[[#This Row],[Assy Part No.]]=BOM[[#This Row],[Part No.]],SUMIFS(BOM[Cost / Assy],BOM[Assy Part No.],BOM[[#This Row],[Part No.]]),"")</f>
        <v/>
      </c>
      <c r="M36" s="49"/>
      <c r="N36" s="103">
        <f>SUMIFS(VTV_Price[Price / Dep Rater],VTV_Price[Part Number],BOM[[#This Row],[Part No.]])</f>
        <v>32.92</v>
      </c>
      <c r="O36" s="104">
        <f>BOM[[#This Row],[Unit Cost
(Including Dep Rate)r]]*BOM[[#This Row],[Qty]]</f>
        <v>32.92</v>
      </c>
      <c r="P36" s="106">
        <f>IF(BOM[[#This Row],[Cost / Assyr]]&gt;0,BOM[[#This Row],[Cost / Assyr]]-BOM[[#This Row],[Cost / Assy]],0)</f>
        <v>2.5113750981524312</v>
      </c>
      <c r="Q36" s="106" t="str">
        <f>IF(BOM[[#This Row],[Assy Part No.]]=BOM[[#This Row],[Part No.]],SUMIFS(BOM[Cost / Assyr],BOM[Assy Part No.],BOM[[#This Row],[Part No.]]),"")</f>
        <v/>
      </c>
      <c r="R36" s="105" t="str">
        <f>IF(BOM[[#This Row],[Assy Part No.]]=BOM[[#This Row],[Part No.]],BOM[[#This Row],[Assy Costr]]-BOM[[#This Row],[Assy Cost]],"")</f>
        <v/>
      </c>
      <c r="S36" s="49"/>
      <c r="T36" s="187"/>
      <c r="U36" s="49"/>
      <c r="V36" s="117"/>
    </row>
    <row r="37" spans="1:22" s="50" customFormat="1" ht="20.100000000000001" customHeight="1">
      <c r="A37" s="20"/>
      <c r="B37" s="160">
        <v>3</v>
      </c>
      <c r="C37" s="98">
        <v>1</v>
      </c>
      <c r="D37" s="99" t="s">
        <v>148</v>
      </c>
      <c r="E37" s="99" t="s">
        <v>148</v>
      </c>
      <c r="F37" s="100" t="s">
        <v>63</v>
      </c>
      <c r="G37" s="101">
        <v>1</v>
      </c>
      <c r="H37" s="102" t="s">
        <v>6</v>
      </c>
      <c r="I37" s="49"/>
      <c r="J37" s="103">
        <f>SUMIFS(VTV_Price[Price / Dep Rate],VTV_Price[Part Number],BOM[[#This Row],[Part No.]])</f>
        <v>0</v>
      </c>
      <c r="K37" s="104">
        <f>BOM[[#This Row],[Unit Cost
(Including Dep Rate)]]*BOM[[#This Row],[Qty]]</f>
        <v>0</v>
      </c>
      <c r="L37" s="105">
        <f>IF(BOM[[#This Row],[Assy Part No.]]=BOM[[#This Row],[Part No.]],SUMIFS(BOM[Cost / Assy],BOM[Assy Part No.],BOM[[#This Row],[Part No.]]),"")</f>
        <v>456.24199794560104</v>
      </c>
      <c r="M37" s="49"/>
      <c r="N37" s="103">
        <f>SUMIFS(VTV_Price[Price / Dep Rater],VTV_Price[Part Number],BOM[[#This Row],[Part No.]])</f>
        <v>0</v>
      </c>
      <c r="O37" s="104">
        <f>BOM[[#This Row],[Unit Cost
(Including Dep Rate)r]]*BOM[[#This Row],[Qty]]</f>
        <v>0</v>
      </c>
      <c r="P37" s="106">
        <f>IF(BOM[[#This Row],[Cost / Assyr]]&gt;0,BOM[[#This Row],[Cost / Assyr]]-BOM[[#This Row],[Cost / Assy]],0)</f>
        <v>0</v>
      </c>
      <c r="Q37" s="106">
        <f>IF(BOM[[#This Row],[Assy Part No.]]=BOM[[#This Row],[Part No.]],SUMIFS(BOM[Cost / Assyr],BOM[Assy Part No.],BOM[[#This Row],[Part No.]]),"")</f>
        <v>505.72126000000003</v>
      </c>
      <c r="R37" s="105">
        <f>IF(BOM[[#This Row],[Assy Part No.]]=BOM[[#This Row],[Part No.]],BOM[[#This Row],[Assy Costr]]-BOM[[#This Row],[Assy Cost]],"")</f>
        <v>49.479262054398987</v>
      </c>
      <c r="S37" s="49"/>
      <c r="T37" s="187"/>
      <c r="U37" s="49"/>
      <c r="V37" s="117"/>
    </row>
    <row r="38" spans="1:22" s="50" customFormat="1" ht="20.100000000000001" customHeight="1" outlineLevel="1">
      <c r="A38" s="20"/>
      <c r="B38" s="160">
        <v>1</v>
      </c>
      <c r="C38" s="98">
        <v>2</v>
      </c>
      <c r="D38" s="99" t="s">
        <v>148</v>
      </c>
      <c r="E38" s="99" t="s">
        <v>152</v>
      </c>
      <c r="F38" s="100" t="s">
        <v>114</v>
      </c>
      <c r="G38" s="101">
        <v>1</v>
      </c>
      <c r="H38" s="102" t="s">
        <v>9</v>
      </c>
      <c r="I38" s="49"/>
      <c r="J38" s="103">
        <f>SUMIFS(VTV_Price[Price / Dep Rate],VTV_Price[Part Number],BOM[[#This Row],[Part No.]])</f>
        <v>30.830623979999999</v>
      </c>
      <c r="K38" s="104">
        <f>BOM[[#This Row],[Unit Cost
(Including Dep Rate)]]*BOM[[#This Row],[Qty]]</f>
        <v>30.830623979999999</v>
      </c>
      <c r="L38" s="105" t="str">
        <f>IF(BOM[[#This Row],[Assy Part No.]]=BOM[[#This Row],[Part No.]],SUMIFS(BOM[Cost / Assy],BOM[Assy Part No.],BOM[[#This Row],[Part No.]]),"")</f>
        <v/>
      </c>
      <c r="M38" s="49"/>
      <c r="N38" s="103">
        <f>SUMIFS(VTV_Price[Price / Dep Rater],VTV_Price[Part Number],BOM[[#This Row],[Part No.]])</f>
        <v>32.369999999999997</v>
      </c>
      <c r="O38" s="104">
        <f>BOM[[#This Row],[Unit Cost
(Including Dep Rate)r]]*BOM[[#This Row],[Qty]]</f>
        <v>32.369999999999997</v>
      </c>
      <c r="P38" s="106">
        <f>IF(BOM[[#This Row],[Cost / Assyr]]&gt;0,BOM[[#This Row],[Cost / Assyr]]-BOM[[#This Row],[Cost / Assy]],0)</f>
        <v>1.5393760199999988</v>
      </c>
      <c r="Q38" s="106" t="str">
        <f>IF(BOM[[#This Row],[Assy Part No.]]=BOM[[#This Row],[Part No.]],SUMIFS(BOM[Cost / Assyr],BOM[Assy Part No.],BOM[[#This Row],[Part No.]]),"")</f>
        <v/>
      </c>
      <c r="R38" s="105" t="str">
        <f>IF(BOM[[#This Row],[Assy Part No.]]=BOM[[#This Row],[Part No.]],BOM[[#This Row],[Assy Costr]]-BOM[[#This Row],[Assy Cost]],"")</f>
        <v/>
      </c>
      <c r="S38" s="49"/>
      <c r="T38" s="187"/>
      <c r="U38" s="49"/>
      <c r="V38" s="117"/>
    </row>
    <row r="39" spans="1:22" s="50" customFormat="1" ht="20.100000000000001" customHeight="1" outlineLevel="1">
      <c r="A39" s="20"/>
      <c r="B39" s="160">
        <v>2</v>
      </c>
      <c r="C39" s="98">
        <v>2</v>
      </c>
      <c r="D39" s="99" t="s">
        <v>148</v>
      </c>
      <c r="E39" s="99" t="s">
        <v>76</v>
      </c>
      <c r="F39" s="100" t="s">
        <v>77</v>
      </c>
      <c r="G39" s="101">
        <v>2</v>
      </c>
      <c r="H39" s="102" t="s">
        <v>9</v>
      </c>
      <c r="I39" s="49"/>
      <c r="J39" s="103">
        <f>SUMIFS(VTV_Price[Price / Dep Rate],VTV_Price[Part Number],BOM[[#This Row],[Part No.]])</f>
        <v>0.66</v>
      </c>
      <c r="K39" s="104">
        <f>BOM[[#This Row],[Unit Cost
(Including Dep Rate)]]*BOM[[#This Row],[Qty]]</f>
        <v>1.32</v>
      </c>
      <c r="L39" s="105" t="str">
        <f>IF(BOM[[#This Row],[Assy Part No.]]=BOM[[#This Row],[Part No.]],SUMIFS(BOM[Cost / Assy],BOM[Assy Part No.],BOM[[#This Row],[Part No.]]),"")</f>
        <v/>
      </c>
      <c r="M39" s="49"/>
      <c r="N39" s="103">
        <f>SUMIFS(VTV_Price[Price / Dep Rater],VTV_Price[Part Number],BOM[[#This Row],[Part No.]])</f>
        <v>0.66</v>
      </c>
      <c r="O39" s="104">
        <f>BOM[[#This Row],[Unit Cost
(Including Dep Rate)r]]*BOM[[#This Row],[Qty]]</f>
        <v>1.32</v>
      </c>
      <c r="P39" s="106">
        <f>IF(BOM[[#This Row],[Cost / Assyr]]&gt;0,BOM[[#This Row],[Cost / Assyr]]-BOM[[#This Row],[Cost / Assy]],0)</f>
        <v>0</v>
      </c>
      <c r="Q39" s="106" t="str">
        <f>IF(BOM[[#This Row],[Assy Part No.]]=BOM[[#This Row],[Part No.]],SUMIFS(BOM[Cost / Assyr],BOM[Assy Part No.],BOM[[#This Row],[Part No.]]),"")</f>
        <v/>
      </c>
      <c r="R39" s="105" t="str">
        <f>IF(BOM[[#This Row],[Assy Part No.]]=BOM[[#This Row],[Part No.]],BOM[[#This Row],[Assy Costr]]-BOM[[#This Row],[Assy Cost]],"")</f>
        <v/>
      </c>
      <c r="S39" s="49"/>
      <c r="T39" s="187"/>
      <c r="U39" s="49"/>
      <c r="V39" s="117"/>
    </row>
    <row r="40" spans="1:22" s="50" customFormat="1" ht="20.100000000000001" customHeight="1" outlineLevel="1">
      <c r="A40" s="20"/>
      <c r="B40" s="160">
        <v>3</v>
      </c>
      <c r="C40" s="98">
        <v>2</v>
      </c>
      <c r="D40" s="99" t="s">
        <v>148</v>
      </c>
      <c r="E40" s="99" t="s">
        <v>74</v>
      </c>
      <c r="F40" s="100" t="s">
        <v>75</v>
      </c>
      <c r="G40" s="101">
        <v>1</v>
      </c>
      <c r="H40" s="102" t="s">
        <v>9</v>
      </c>
      <c r="I40" s="49"/>
      <c r="J40" s="103">
        <f>SUMIFS(VTV_Price[Price / Dep Rate],VTV_Price[Part Number],BOM[[#This Row],[Part No.]])</f>
        <v>7.57</v>
      </c>
      <c r="K40" s="104">
        <f>BOM[[#This Row],[Unit Cost
(Including Dep Rate)]]*BOM[[#This Row],[Qty]]</f>
        <v>7.57</v>
      </c>
      <c r="L40" s="105" t="str">
        <f>IF(BOM[[#This Row],[Assy Part No.]]=BOM[[#This Row],[Part No.]],SUMIFS(BOM[Cost / Assy],BOM[Assy Part No.],BOM[[#This Row],[Part No.]]),"")</f>
        <v/>
      </c>
      <c r="M40" s="49"/>
      <c r="N40" s="103">
        <f>SUMIFS(VTV_Price[Price / Dep Rater],VTV_Price[Part Number],BOM[[#This Row],[Part No.]])</f>
        <v>7.57</v>
      </c>
      <c r="O40" s="104">
        <f>BOM[[#This Row],[Unit Cost
(Including Dep Rate)r]]*BOM[[#This Row],[Qty]]</f>
        <v>7.57</v>
      </c>
      <c r="P40" s="106">
        <f>IF(BOM[[#This Row],[Cost / Assyr]]&gt;0,BOM[[#This Row],[Cost / Assyr]]-BOM[[#This Row],[Cost / Assy]],0)</f>
        <v>0</v>
      </c>
      <c r="Q40" s="106" t="str">
        <f>IF(BOM[[#This Row],[Assy Part No.]]=BOM[[#This Row],[Part No.]],SUMIFS(BOM[Cost / Assyr],BOM[Assy Part No.],BOM[[#This Row],[Part No.]]),"")</f>
        <v/>
      </c>
      <c r="R40" s="105" t="str">
        <f>IF(BOM[[#This Row],[Assy Part No.]]=BOM[[#This Row],[Part No.]],BOM[[#This Row],[Assy Costr]]-BOM[[#This Row],[Assy Cost]],"")</f>
        <v/>
      </c>
      <c r="S40" s="49"/>
      <c r="T40" s="187"/>
      <c r="U40" s="49"/>
      <c r="V40" s="117"/>
    </row>
    <row r="41" spans="1:22" s="50" customFormat="1" ht="20.100000000000001" customHeight="1" outlineLevel="1">
      <c r="A41" s="20"/>
      <c r="B41" s="160">
        <v>4</v>
      </c>
      <c r="C41" s="98">
        <v>2</v>
      </c>
      <c r="D41" s="99" t="s">
        <v>148</v>
      </c>
      <c r="E41" s="99" t="s">
        <v>100</v>
      </c>
      <c r="F41" s="100" t="s">
        <v>101</v>
      </c>
      <c r="G41" s="101">
        <v>1</v>
      </c>
      <c r="H41" s="102" t="s">
        <v>9</v>
      </c>
      <c r="I41" s="49"/>
      <c r="J41" s="103">
        <f>SUMIFS(VTV_Price[Price / Dep Rate],VTV_Price[Part Number],BOM[[#This Row],[Part No.]])</f>
        <v>10.266999999999999</v>
      </c>
      <c r="K41" s="104">
        <f>BOM[[#This Row],[Unit Cost
(Including Dep Rate)]]*BOM[[#This Row],[Qty]]</f>
        <v>10.266999999999999</v>
      </c>
      <c r="L41" s="105" t="str">
        <f>IF(BOM[[#This Row],[Assy Part No.]]=BOM[[#This Row],[Part No.]],SUMIFS(BOM[Cost / Assy],BOM[Assy Part No.],BOM[[#This Row],[Part No.]]),"")</f>
        <v/>
      </c>
      <c r="M41" s="49"/>
      <c r="N41" s="103">
        <f>SUMIFS(VTV_Price[Price / Dep Rater],VTV_Price[Part Number],BOM[[#This Row],[Part No.]])</f>
        <v>11.697000000000001</v>
      </c>
      <c r="O41" s="104">
        <f>BOM[[#This Row],[Unit Cost
(Including Dep Rate)r]]*BOM[[#This Row],[Qty]]</f>
        <v>11.697000000000001</v>
      </c>
      <c r="P41" s="106">
        <f>IF(BOM[[#This Row],[Cost / Assyr]]&gt;0,BOM[[#This Row],[Cost / Assyr]]-BOM[[#This Row],[Cost / Assy]],0)</f>
        <v>1.4300000000000015</v>
      </c>
      <c r="Q41" s="106" t="str">
        <f>IF(BOM[[#This Row],[Assy Part No.]]=BOM[[#This Row],[Part No.]],SUMIFS(BOM[Cost / Assyr],BOM[Assy Part No.],BOM[[#This Row],[Part No.]]),"")</f>
        <v/>
      </c>
      <c r="R41" s="105" t="str">
        <f>IF(BOM[[#This Row],[Assy Part No.]]=BOM[[#This Row],[Part No.]],BOM[[#This Row],[Assy Costr]]-BOM[[#This Row],[Assy Cost]],"")</f>
        <v/>
      </c>
      <c r="S41" s="49"/>
      <c r="T41" s="187"/>
      <c r="U41" s="49"/>
      <c r="V41" s="117"/>
    </row>
    <row r="42" spans="1:22" s="50" customFormat="1" ht="20.100000000000001" customHeight="1" outlineLevel="1">
      <c r="A42" s="20"/>
      <c r="B42" s="160">
        <v>5</v>
      </c>
      <c r="C42" s="98">
        <v>2</v>
      </c>
      <c r="D42" s="99" t="s">
        <v>148</v>
      </c>
      <c r="E42" s="99" t="s">
        <v>118</v>
      </c>
      <c r="F42" s="100" t="s">
        <v>119</v>
      </c>
      <c r="G42" s="101">
        <v>1</v>
      </c>
      <c r="H42" s="102" t="s">
        <v>9</v>
      </c>
      <c r="I42" s="49"/>
      <c r="J42" s="103">
        <f>SUMIFS(VTV_Price[Price / Dep Rate],VTV_Price[Part Number],BOM[[#This Row],[Part No.]])</f>
        <v>12.67</v>
      </c>
      <c r="K42" s="104">
        <f>BOM[[#This Row],[Unit Cost
(Including Dep Rate)]]*BOM[[#This Row],[Qty]]</f>
        <v>12.67</v>
      </c>
      <c r="L42" s="105" t="str">
        <f>IF(BOM[[#This Row],[Assy Part No.]]=BOM[[#This Row],[Part No.]],SUMIFS(BOM[Cost / Assy],BOM[Assy Part No.],BOM[[#This Row],[Part No.]]),"")</f>
        <v/>
      </c>
      <c r="M42" s="49"/>
      <c r="N42" s="103">
        <f>SUMIFS(VTV_Price[Price / Dep Rater],VTV_Price[Part Number],BOM[[#This Row],[Part No.]])</f>
        <v>16.489999999999998</v>
      </c>
      <c r="O42" s="104">
        <f>BOM[[#This Row],[Unit Cost
(Including Dep Rate)r]]*BOM[[#This Row],[Qty]]</f>
        <v>16.489999999999998</v>
      </c>
      <c r="P42" s="106">
        <f>IF(BOM[[#This Row],[Cost / Assyr]]&gt;0,BOM[[#This Row],[Cost / Assyr]]-BOM[[#This Row],[Cost / Assy]],0)</f>
        <v>3.8199999999999985</v>
      </c>
      <c r="Q42" s="106" t="str">
        <f>IF(BOM[[#This Row],[Assy Part No.]]=BOM[[#This Row],[Part No.]],SUMIFS(BOM[Cost / Assyr],BOM[Assy Part No.],BOM[[#This Row],[Part No.]]),"")</f>
        <v/>
      </c>
      <c r="R42" s="105" t="str">
        <f>IF(BOM[[#This Row],[Assy Part No.]]=BOM[[#This Row],[Part No.]],BOM[[#This Row],[Assy Costr]]-BOM[[#This Row],[Assy Cost]],"")</f>
        <v/>
      </c>
      <c r="S42" s="49"/>
      <c r="T42" s="187"/>
      <c r="U42" s="49"/>
      <c r="V42" s="117"/>
    </row>
    <row r="43" spans="1:22" s="50" customFormat="1" ht="20.100000000000001" customHeight="1" outlineLevel="1">
      <c r="A43" s="20"/>
      <c r="B43" s="160">
        <v>6</v>
      </c>
      <c r="C43" s="98">
        <v>2</v>
      </c>
      <c r="D43" s="99" t="s">
        <v>148</v>
      </c>
      <c r="E43" s="99" t="s">
        <v>106</v>
      </c>
      <c r="F43" s="100" t="s">
        <v>73</v>
      </c>
      <c r="G43" s="101">
        <v>1</v>
      </c>
      <c r="H43" s="102" t="s">
        <v>9</v>
      </c>
      <c r="I43" s="49"/>
      <c r="J43" s="103">
        <f>SUMIFS(VTV_Price[Price / Dep Rate],VTV_Price[Part Number],BOM[[#This Row],[Part No.]])</f>
        <v>11.09</v>
      </c>
      <c r="K43" s="104">
        <f>BOM[[#This Row],[Unit Cost
(Including Dep Rate)]]*BOM[[#This Row],[Qty]]</f>
        <v>11.09</v>
      </c>
      <c r="L43" s="105" t="str">
        <f>IF(BOM[[#This Row],[Assy Part No.]]=BOM[[#This Row],[Part No.]],SUMIFS(BOM[Cost / Assy],BOM[Assy Part No.],BOM[[#This Row],[Part No.]]),"")</f>
        <v/>
      </c>
      <c r="M43" s="49"/>
      <c r="N43" s="103">
        <f>SUMIFS(VTV_Price[Price / Dep Rater],VTV_Price[Part Number],BOM[[#This Row],[Part No.]])</f>
        <v>14.66</v>
      </c>
      <c r="O43" s="104">
        <f>BOM[[#This Row],[Unit Cost
(Including Dep Rate)r]]*BOM[[#This Row],[Qty]]</f>
        <v>14.66</v>
      </c>
      <c r="P43" s="106">
        <f>IF(BOM[[#This Row],[Cost / Assyr]]&gt;0,BOM[[#This Row],[Cost / Assyr]]-BOM[[#This Row],[Cost / Assy]],0)</f>
        <v>3.5700000000000003</v>
      </c>
      <c r="Q43" s="106" t="str">
        <f>IF(BOM[[#This Row],[Assy Part No.]]=BOM[[#This Row],[Part No.]],SUMIFS(BOM[Cost / Assyr],BOM[Assy Part No.],BOM[[#This Row],[Part No.]]),"")</f>
        <v/>
      </c>
      <c r="R43" s="105" t="str">
        <f>IF(BOM[[#This Row],[Assy Part No.]]=BOM[[#This Row],[Part No.]],BOM[[#This Row],[Assy Costr]]-BOM[[#This Row],[Assy Cost]],"")</f>
        <v/>
      </c>
      <c r="S43" s="49"/>
      <c r="T43" s="187"/>
      <c r="U43" s="49"/>
      <c r="V43" s="117"/>
    </row>
    <row r="44" spans="1:22" s="50" customFormat="1" ht="20.100000000000001" customHeight="1" outlineLevel="1">
      <c r="A44" s="20"/>
      <c r="B44" s="160">
        <v>7</v>
      </c>
      <c r="C44" s="98">
        <v>2</v>
      </c>
      <c r="D44" s="99" t="s">
        <v>148</v>
      </c>
      <c r="E44" s="99" t="s">
        <v>98</v>
      </c>
      <c r="F44" s="100" t="s">
        <v>92</v>
      </c>
      <c r="G44" s="101">
        <v>1</v>
      </c>
      <c r="H44" s="102" t="s">
        <v>9</v>
      </c>
      <c r="I44" s="49"/>
      <c r="J44" s="103">
        <f>SUMIFS(VTV_Price[Price / Dep Rate],VTV_Price[Part Number],BOM[[#This Row],[Part No.]])</f>
        <v>57.15</v>
      </c>
      <c r="K44" s="104">
        <f>BOM[[#This Row],[Unit Cost
(Including Dep Rate)]]*BOM[[#This Row],[Qty]]</f>
        <v>57.15</v>
      </c>
      <c r="L44" s="105" t="str">
        <f>IF(BOM[[#This Row],[Assy Part No.]]=BOM[[#This Row],[Part No.]],SUMIFS(BOM[Cost / Assy],BOM[Assy Part No.],BOM[[#This Row],[Part No.]]),"")</f>
        <v/>
      </c>
      <c r="M44" s="49"/>
      <c r="N44" s="103">
        <f>SUMIFS(VTV_Price[Price / Dep Rater],VTV_Price[Part Number],BOM[[#This Row],[Part No.]])</f>
        <v>62.11</v>
      </c>
      <c r="O44" s="104">
        <f>BOM[[#This Row],[Unit Cost
(Including Dep Rate)r]]*BOM[[#This Row],[Qty]]</f>
        <v>62.11</v>
      </c>
      <c r="P44" s="106">
        <f>IF(BOM[[#This Row],[Cost / Assyr]]&gt;0,BOM[[#This Row],[Cost / Assyr]]-BOM[[#This Row],[Cost / Assy]],0)</f>
        <v>4.9600000000000009</v>
      </c>
      <c r="Q44" s="106" t="str">
        <f>IF(BOM[[#This Row],[Assy Part No.]]=BOM[[#This Row],[Part No.]],SUMIFS(BOM[Cost / Assyr],BOM[Assy Part No.],BOM[[#This Row],[Part No.]]),"")</f>
        <v/>
      </c>
      <c r="R44" s="105" t="str">
        <f>IF(BOM[[#This Row],[Assy Part No.]]=BOM[[#This Row],[Part No.]],BOM[[#This Row],[Assy Costr]]-BOM[[#This Row],[Assy Cost]],"")</f>
        <v/>
      </c>
      <c r="S44" s="49"/>
      <c r="T44" s="187"/>
      <c r="U44" s="49"/>
      <c r="V44" s="117"/>
    </row>
    <row r="45" spans="1:22" s="50" customFormat="1" ht="20.100000000000001" customHeight="1" outlineLevel="1">
      <c r="A45" s="20"/>
      <c r="B45" s="160">
        <v>8</v>
      </c>
      <c r="C45" s="98">
        <v>2</v>
      </c>
      <c r="D45" s="99" t="s">
        <v>148</v>
      </c>
      <c r="E45" s="99" t="s">
        <v>115</v>
      </c>
      <c r="F45" s="100" t="s">
        <v>116</v>
      </c>
      <c r="G45" s="101">
        <v>2</v>
      </c>
      <c r="H45" s="102" t="s">
        <v>9</v>
      </c>
      <c r="I45" s="49"/>
      <c r="J45" s="103">
        <f>SUMIFS(VTV_Price[Price / Dep Rate],VTV_Price[Part Number],BOM[[#This Row],[Part No.]])</f>
        <v>0.84961000000000009</v>
      </c>
      <c r="K45" s="104">
        <f>BOM[[#This Row],[Unit Cost
(Including Dep Rate)]]*BOM[[#This Row],[Qty]]</f>
        <v>1.6992200000000002</v>
      </c>
      <c r="L45" s="105" t="str">
        <f>IF(BOM[[#This Row],[Assy Part No.]]=BOM[[#This Row],[Part No.]],SUMIFS(BOM[Cost / Assy],BOM[Assy Part No.],BOM[[#This Row],[Part No.]]),"")</f>
        <v/>
      </c>
      <c r="M45" s="49"/>
      <c r="N45" s="103">
        <f>SUMIFS(VTV_Price[Price / Dep Rater],VTV_Price[Part Number],BOM[[#This Row],[Part No.]])</f>
        <v>0.89280999999999999</v>
      </c>
      <c r="O45" s="104">
        <f>BOM[[#This Row],[Unit Cost
(Including Dep Rate)r]]*BOM[[#This Row],[Qty]]</f>
        <v>1.78562</v>
      </c>
      <c r="P45" s="106">
        <f>IF(BOM[[#This Row],[Cost / Assyr]]&gt;0,BOM[[#This Row],[Cost / Assyr]]-BOM[[#This Row],[Cost / Assy]],0)</f>
        <v>8.639999999999981E-2</v>
      </c>
      <c r="Q45" s="106" t="str">
        <f>IF(BOM[[#This Row],[Assy Part No.]]=BOM[[#This Row],[Part No.]],SUMIFS(BOM[Cost / Assyr],BOM[Assy Part No.],BOM[[#This Row],[Part No.]]),"")</f>
        <v/>
      </c>
      <c r="R45" s="105" t="str">
        <f>IF(BOM[[#This Row],[Assy Part No.]]=BOM[[#This Row],[Part No.]],BOM[[#This Row],[Assy Costr]]-BOM[[#This Row],[Assy Cost]],"")</f>
        <v/>
      </c>
      <c r="S45" s="49"/>
      <c r="T45" s="187"/>
      <c r="U45" s="49"/>
      <c r="V45" s="117"/>
    </row>
    <row r="46" spans="1:22" s="50" customFormat="1" ht="20.100000000000001" customHeight="1" outlineLevel="1">
      <c r="A46" s="20"/>
      <c r="B46" s="160">
        <v>9</v>
      </c>
      <c r="C46" s="98">
        <v>2</v>
      </c>
      <c r="D46" s="99" t="s">
        <v>148</v>
      </c>
      <c r="E46" s="99" t="s">
        <v>93</v>
      </c>
      <c r="F46" s="100" t="s">
        <v>94</v>
      </c>
      <c r="G46" s="101">
        <v>2</v>
      </c>
      <c r="H46" s="102" t="s">
        <v>9</v>
      </c>
      <c r="I46" s="49"/>
      <c r="J46" s="103">
        <f>SUMIFS(VTV_Price[Price / Dep Rate],VTV_Price[Part Number],BOM[[#This Row],[Part No.]])</f>
        <v>0.46867999999999999</v>
      </c>
      <c r="K46" s="104">
        <f>BOM[[#This Row],[Unit Cost
(Including Dep Rate)]]*BOM[[#This Row],[Qty]]</f>
        <v>0.93735999999999997</v>
      </c>
      <c r="L46" s="105" t="str">
        <f>IF(BOM[[#This Row],[Assy Part No.]]=BOM[[#This Row],[Part No.]],SUMIFS(BOM[Cost / Assy],BOM[Assy Part No.],BOM[[#This Row],[Part No.]]),"")</f>
        <v/>
      </c>
      <c r="M46" s="49"/>
      <c r="N46" s="103">
        <f>SUMIFS(VTV_Price[Price / Dep Rater],VTV_Price[Part Number],BOM[[#This Row],[Part No.]])</f>
        <v>0.48958000000000002</v>
      </c>
      <c r="O46" s="104">
        <f>BOM[[#This Row],[Unit Cost
(Including Dep Rate)r]]*BOM[[#This Row],[Qty]]</f>
        <v>0.97916000000000003</v>
      </c>
      <c r="P46" s="106">
        <f>IF(BOM[[#This Row],[Cost / Assyr]]&gt;0,BOM[[#This Row],[Cost / Assyr]]-BOM[[#This Row],[Cost / Assy]],0)</f>
        <v>4.1800000000000059E-2</v>
      </c>
      <c r="Q46" s="106" t="str">
        <f>IF(BOM[[#This Row],[Assy Part No.]]=BOM[[#This Row],[Part No.]],SUMIFS(BOM[Cost / Assyr],BOM[Assy Part No.],BOM[[#This Row],[Part No.]]),"")</f>
        <v/>
      </c>
      <c r="R46" s="105" t="str">
        <f>IF(BOM[[#This Row],[Assy Part No.]]=BOM[[#This Row],[Part No.]],BOM[[#This Row],[Assy Costr]]-BOM[[#This Row],[Assy Cost]],"")</f>
        <v/>
      </c>
      <c r="S46" s="49"/>
      <c r="T46" s="187"/>
      <c r="U46" s="49"/>
      <c r="V46" s="117"/>
    </row>
    <row r="47" spans="1:22" s="50" customFormat="1" ht="20.100000000000001" customHeight="1" outlineLevel="1">
      <c r="A47" s="20"/>
      <c r="B47" s="160">
        <v>10</v>
      </c>
      <c r="C47" s="98">
        <v>2</v>
      </c>
      <c r="D47" s="99" t="s">
        <v>148</v>
      </c>
      <c r="E47" s="99" t="s">
        <v>95</v>
      </c>
      <c r="F47" s="100" t="s">
        <v>96</v>
      </c>
      <c r="G47" s="101">
        <v>2</v>
      </c>
      <c r="H47" s="102" t="s">
        <v>9</v>
      </c>
      <c r="I47" s="49"/>
      <c r="J47" s="103">
        <f>SUMIFS(VTV_Price[Price / Dep Rate],VTV_Price[Part Number],BOM[[#This Row],[Part No.]])</f>
        <v>0.48224</v>
      </c>
      <c r="K47" s="104">
        <f>BOM[[#This Row],[Unit Cost
(Including Dep Rate)]]*BOM[[#This Row],[Qty]]</f>
        <v>0.96448</v>
      </c>
      <c r="L47" s="105" t="str">
        <f>IF(BOM[[#This Row],[Assy Part No.]]=BOM[[#This Row],[Part No.]],SUMIFS(BOM[Cost / Assy],BOM[Assy Part No.],BOM[[#This Row],[Part No.]]),"")</f>
        <v/>
      </c>
      <c r="M47" s="49"/>
      <c r="N47" s="103">
        <f>SUMIFS(VTV_Price[Price / Dep Rater],VTV_Price[Part Number],BOM[[#This Row],[Part No.]])</f>
        <v>0.50674000000000008</v>
      </c>
      <c r="O47" s="104">
        <f>BOM[[#This Row],[Unit Cost
(Including Dep Rate)r]]*BOM[[#This Row],[Qty]]</f>
        <v>1.0134800000000002</v>
      </c>
      <c r="P47" s="106">
        <f>IF(BOM[[#This Row],[Cost / Assyr]]&gt;0,BOM[[#This Row],[Cost / Assyr]]-BOM[[#This Row],[Cost / Assy]],0)</f>
        <v>4.9000000000000155E-2</v>
      </c>
      <c r="Q47" s="106" t="str">
        <f>IF(BOM[[#This Row],[Assy Part No.]]=BOM[[#This Row],[Part No.]],SUMIFS(BOM[Cost / Assyr],BOM[Assy Part No.],BOM[[#This Row],[Part No.]]),"")</f>
        <v/>
      </c>
      <c r="R47" s="105" t="str">
        <f>IF(BOM[[#This Row],[Assy Part No.]]=BOM[[#This Row],[Part No.]],BOM[[#This Row],[Assy Costr]]-BOM[[#This Row],[Assy Cost]],"")</f>
        <v/>
      </c>
      <c r="S47" s="49"/>
      <c r="T47" s="187"/>
      <c r="U47" s="49"/>
      <c r="V47" s="117"/>
    </row>
    <row r="48" spans="1:22" s="50" customFormat="1" ht="20.100000000000001" customHeight="1" outlineLevel="1">
      <c r="A48" s="20"/>
      <c r="B48" s="160">
        <v>11</v>
      </c>
      <c r="C48" s="98">
        <v>2</v>
      </c>
      <c r="D48" s="99" t="s">
        <v>148</v>
      </c>
      <c r="E48" s="99" t="s">
        <v>89</v>
      </c>
      <c r="F48" s="100" t="s">
        <v>90</v>
      </c>
      <c r="G48" s="101">
        <v>1</v>
      </c>
      <c r="H48" s="102" t="s">
        <v>9</v>
      </c>
      <c r="I48" s="49"/>
      <c r="J48" s="103">
        <f>SUMIFS(VTV_Price[Price / Dep Rate],VTV_Price[Part Number],BOM[[#This Row],[Part No.]])</f>
        <v>50.27</v>
      </c>
      <c r="K48" s="104">
        <f>BOM[[#This Row],[Unit Cost
(Including Dep Rate)]]*BOM[[#This Row],[Qty]]</f>
        <v>50.27</v>
      </c>
      <c r="L48" s="105" t="str">
        <f>IF(BOM[[#This Row],[Assy Part No.]]=BOM[[#This Row],[Part No.]],SUMIFS(BOM[Cost / Assy],BOM[Assy Part No.],BOM[[#This Row],[Part No.]]),"")</f>
        <v/>
      </c>
      <c r="M48" s="49"/>
      <c r="N48" s="103">
        <f>SUMIFS(VTV_Price[Price / Dep Rater],VTV_Price[Part Number],BOM[[#This Row],[Part No.]])</f>
        <v>54.55</v>
      </c>
      <c r="O48" s="104">
        <f>BOM[[#This Row],[Unit Cost
(Including Dep Rate)r]]*BOM[[#This Row],[Qty]]</f>
        <v>54.55</v>
      </c>
      <c r="P48" s="106">
        <f>IF(BOM[[#This Row],[Cost / Assyr]]&gt;0,BOM[[#This Row],[Cost / Assyr]]-BOM[[#This Row],[Cost / Assy]],0)</f>
        <v>4.279999999999994</v>
      </c>
      <c r="Q48" s="106" t="str">
        <f>IF(BOM[[#This Row],[Assy Part No.]]=BOM[[#This Row],[Part No.]],SUMIFS(BOM[Cost / Assyr],BOM[Assy Part No.],BOM[[#This Row],[Part No.]]),"")</f>
        <v/>
      </c>
      <c r="R48" s="105" t="str">
        <f>IF(BOM[[#This Row],[Assy Part No.]]=BOM[[#This Row],[Part No.]],BOM[[#This Row],[Assy Costr]]-BOM[[#This Row],[Assy Cost]],"")</f>
        <v/>
      </c>
      <c r="S48" s="49"/>
      <c r="T48" s="187"/>
      <c r="U48" s="49"/>
      <c r="V48" s="117"/>
    </row>
    <row r="49" spans="1:22" s="50" customFormat="1" ht="20.100000000000001" customHeight="1" outlineLevel="1">
      <c r="A49" s="20"/>
      <c r="B49" s="160">
        <v>12</v>
      </c>
      <c r="C49" s="98">
        <v>2</v>
      </c>
      <c r="D49" s="99" t="s">
        <v>148</v>
      </c>
      <c r="E49" s="76" t="s">
        <v>122</v>
      </c>
      <c r="F49" s="100" t="s">
        <v>109</v>
      </c>
      <c r="G49" s="101">
        <v>1</v>
      </c>
      <c r="H49" s="102" t="s">
        <v>9</v>
      </c>
      <c r="I49" s="49"/>
      <c r="J49" s="103">
        <f>SUMIFS(VTV_Price[Price / Dep Rate],VTV_Price[Part Number],BOM[[#This Row],[Part No.]])</f>
        <v>106.46002556210934</v>
      </c>
      <c r="K49" s="104">
        <f>BOM[[#This Row],[Unit Cost
(Including Dep Rate)]]*BOM[[#This Row],[Qty]]</f>
        <v>106.46002556210934</v>
      </c>
      <c r="L49" s="105" t="str">
        <f>IF(BOM[[#This Row],[Assy Part No.]]=BOM[[#This Row],[Part No.]],SUMIFS(BOM[Cost / Assy],BOM[Assy Part No.],BOM[[#This Row],[Part No.]]),"")</f>
        <v/>
      </c>
      <c r="M49" s="49"/>
      <c r="N49" s="103">
        <f>SUMIFS(VTV_Price[Price / Dep Rater],VTV_Price[Part Number],BOM[[#This Row],[Part No.]])</f>
        <v>122.61</v>
      </c>
      <c r="O49" s="104">
        <f>BOM[[#This Row],[Unit Cost
(Including Dep Rate)r]]*BOM[[#This Row],[Qty]]</f>
        <v>122.61</v>
      </c>
      <c r="P49" s="106">
        <f>IF(BOM[[#This Row],[Cost / Assyr]]&gt;0,BOM[[#This Row],[Cost / Assyr]]-BOM[[#This Row],[Cost / Assy]],0)</f>
        <v>16.149974437890663</v>
      </c>
      <c r="Q49" s="106" t="str">
        <f>IF(BOM[[#This Row],[Assy Part No.]]=BOM[[#This Row],[Part No.]],SUMIFS(BOM[Cost / Assyr],BOM[Assy Part No.],BOM[[#This Row],[Part No.]]),"")</f>
        <v/>
      </c>
      <c r="R49" s="105" t="str">
        <f>IF(BOM[[#This Row],[Assy Part No.]]=BOM[[#This Row],[Part No.]],BOM[[#This Row],[Assy Costr]]-BOM[[#This Row],[Assy Cost]],"")</f>
        <v/>
      </c>
      <c r="S49" s="49"/>
      <c r="T49" s="187"/>
      <c r="U49" s="49"/>
      <c r="V49" s="117"/>
    </row>
    <row r="50" spans="1:22" s="50" customFormat="1" ht="20.100000000000001" customHeight="1" outlineLevel="1">
      <c r="A50" s="20"/>
      <c r="B50" s="160">
        <v>13</v>
      </c>
      <c r="C50" s="98">
        <v>2</v>
      </c>
      <c r="D50" s="99" t="s">
        <v>148</v>
      </c>
      <c r="E50" s="99" t="s">
        <v>123</v>
      </c>
      <c r="F50" s="100" t="s">
        <v>103</v>
      </c>
      <c r="G50" s="101">
        <v>1</v>
      </c>
      <c r="H50" s="102" t="s">
        <v>9</v>
      </c>
      <c r="I50" s="49"/>
      <c r="J50" s="103">
        <f>SUMIFS(VTV_Price[Price / Dep Rate],VTV_Price[Part Number],BOM[[#This Row],[Part No.]])</f>
        <v>96.454000000000008</v>
      </c>
      <c r="K50" s="104">
        <f>BOM[[#This Row],[Unit Cost
(Including Dep Rate)]]*BOM[[#This Row],[Qty]]</f>
        <v>96.454000000000008</v>
      </c>
      <c r="L50" s="105" t="str">
        <f>IF(BOM[[#This Row],[Assy Part No.]]=BOM[[#This Row],[Part No.]],SUMIFS(BOM[Cost / Assy],BOM[Assy Part No.],BOM[[#This Row],[Part No.]]),"")</f>
        <v/>
      </c>
      <c r="M50" s="49"/>
      <c r="N50" s="103">
        <f>SUMIFS(VTV_Price[Price / Dep Rater],VTV_Price[Part Number],BOM[[#This Row],[Part No.]])</f>
        <v>106.68600000000001</v>
      </c>
      <c r="O50" s="104">
        <f>BOM[[#This Row],[Unit Cost
(Including Dep Rate)r]]*BOM[[#This Row],[Qty]]</f>
        <v>106.68600000000001</v>
      </c>
      <c r="P50" s="106">
        <f>IF(BOM[[#This Row],[Cost / Assyr]]&gt;0,BOM[[#This Row],[Cost / Assyr]]-BOM[[#This Row],[Cost / Assy]],0)</f>
        <v>10.231999999999999</v>
      </c>
      <c r="Q50" s="106" t="str">
        <f>IF(BOM[[#This Row],[Assy Part No.]]=BOM[[#This Row],[Part No.]],SUMIFS(BOM[Cost / Assyr],BOM[Assy Part No.],BOM[[#This Row],[Part No.]]),"")</f>
        <v/>
      </c>
      <c r="R50" s="105" t="str">
        <f>IF(BOM[[#This Row],[Assy Part No.]]=BOM[[#This Row],[Part No.]],BOM[[#This Row],[Assy Costr]]-BOM[[#This Row],[Assy Cost]],"")</f>
        <v/>
      </c>
      <c r="S50" s="49"/>
      <c r="T50" s="187"/>
      <c r="U50" s="49"/>
      <c r="V50" s="117"/>
    </row>
    <row r="51" spans="1:22" s="50" customFormat="1" ht="20.100000000000001" customHeight="1" outlineLevel="1">
      <c r="A51" s="20"/>
      <c r="B51" s="160">
        <v>14</v>
      </c>
      <c r="C51" s="98">
        <v>2</v>
      </c>
      <c r="D51" s="99" t="s">
        <v>148</v>
      </c>
      <c r="E51" s="99" t="s">
        <v>153</v>
      </c>
      <c r="F51" s="100" t="s">
        <v>99</v>
      </c>
      <c r="G51" s="101">
        <v>1</v>
      </c>
      <c r="H51" s="102" t="s">
        <v>9</v>
      </c>
      <c r="I51" s="49"/>
      <c r="J51" s="103">
        <f>SUMIFS(VTV_Price[Price / Dep Rate],VTV_Price[Part Number],BOM[[#This Row],[Part No.]])</f>
        <v>68.559288403491649</v>
      </c>
      <c r="K51" s="104">
        <f>BOM[[#This Row],[Unit Cost
(Including Dep Rate)]]*BOM[[#This Row],[Qty]]</f>
        <v>68.559288403491649</v>
      </c>
      <c r="L51" s="105" t="str">
        <f>IF(BOM[[#This Row],[Assy Part No.]]=BOM[[#This Row],[Part No.]],SUMIFS(BOM[Cost / Assy],BOM[Assy Part No.],BOM[[#This Row],[Part No.]]),"")</f>
        <v/>
      </c>
      <c r="M51" s="49"/>
      <c r="N51" s="103">
        <f>SUMIFS(VTV_Price[Price / Dep Rater],VTV_Price[Part Number],BOM[[#This Row],[Part No.]])</f>
        <v>71.88</v>
      </c>
      <c r="O51" s="104">
        <f>BOM[[#This Row],[Unit Cost
(Including Dep Rate)r]]*BOM[[#This Row],[Qty]]</f>
        <v>71.88</v>
      </c>
      <c r="P51" s="106">
        <f>IF(BOM[[#This Row],[Cost / Assyr]]&gt;0,BOM[[#This Row],[Cost / Assyr]]-BOM[[#This Row],[Cost / Assy]],0)</f>
        <v>3.320711596508346</v>
      </c>
      <c r="Q51" s="106" t="str">
        <f>IF(BOM[[#This Row],[Assy Part No.]]=BOM[[#This Row],[Part No.]],SUMIFS(BOM[Cost / Assyr],BOM[Assy Part No.],BOM[[#This Row],[Part No.]]),"")</f>
        <v/>
      </c>
      <c r="R51" s="105" t="str">
        <f>IF(BOM[[#This Row],[Assy Part No.]]=BOM[[#This Row],[Part No.]],BOM[[#This Row],[Assy Costr]]-BOM[[#This Row],[Assy Cost]],"")</f>
        <v/>
      </c>
      <c r="S51" s="49"/>
      <c r="T51" s="187"/>
      <c r="U51" s="49"/>
      <c r="V51" s="117"/>
    </row>
    <row r="52" spans="1:22" s="50" customFormat="1" ht="20.100000000000001" customHeight="1">
      <c r="A52" s="20"/>
      <c r="B52" s="160">
        <v>4</v>
      </c>
      <c r="C52" s="98">
        <v>1</v>
      </c>
      <c r="D52" s="99" t="s">
        <v>149</v>
      </c>
      <c r="E52" s="99" t="s">
        <v>149</v>
      </c>
      <c r="F52" s="100" t="s">
        <v>70</v>
      </c>
      <c r="G52" s="101">
        <v>1</v>
      </c>
      <c r="H52" s="102" t="s">
        <v>6</v>
      </c>
      <c r="I52" s="49"/>
      <c r="J52" s="103">
        <f>SUMIFS(VTV_Price[Price / Dep Rate],VTV_Price[Part Number],BOM[[#This Row],[Part No.]])</f>
        <v>0</v>
      </c>
      <c r="K52" s="104">
        <f>BOM[[#This Row],[Unit Cost
(Including Dep Rate)]]*BOM[[#This Row],[Qty]]</f>
        <v>0</v>
      </c>
      <c r="L52" s="105">
        <f>IF(BOM[[#This Row],[Assy Part No.]]=BOM[[#This Row],[Part No.]],SUMIFS(BOM[Cost / Assy],BOM[Assy Part No.],BOM[[#This Row],[Part No.]]),"")</f>
        <v>402.69575223793487</v>
      </c>
      <c r="M52" s="49"/>
      <c r="N52" s="103">
        <f>SUMIFS(VTV_Price[Price / Dep Rater],VTV_Price[Part Number],BOM[[#This Row],[Part No.]])</f>
        <v>0</v>
      </c>
      <c r="O52" s="104">
        <f>BOM[[#This Row],[Unit Cost
(Including Dep Rate)r]]*BOM[[#This Row],[Qty]]</f>
        <v>0</v>
      </c>
      <c r="P52" s="106">
        <f>IF(BOM[[#This Row],[Cost / Assyr]]&gt;0,BOM[[#This Row],[Cost / Assyr]]-BOM[[#This Row],[Cost / Assy]],0)</f>
        <v>0</v>
      </c>
      <c r="Q52" s="106">
        <f>IF(BOM[[#This Row],[Assy Part No.]]=BOM[[#This Row],[Part No.]],SUMIFS(BOM[Cost / Assyr],BOM[Assy Part No.],BOM[[#This Row],[Part No.]]),"")</f>
        <v>444.93468000000001</v>
      </c>
      <c r="R52" s="105">
        <f>IF(BOM[[#This Row],[Assy Part No.]]=BOM[[#This Row],[Part No.]],BOM[[#This Row],[Assy Costr]]-BOM[[#This Row],[Assy Cost]],"")</f>
        <v>42.238927762065146</v>
      </c>
      <c r="S52" s="49"/>
      <c r="T52" s="187"/>
      <c r="U52" s="49"/>
      <c r="V52" s="117"/>
    </row>
    <row r="53" spans="1:22" s="50" customFormat="1" ht="20.100000000000001" customHeight="1" outlineLevel="1">
      <c r="A53" s="20"/>
      <c r="B53" s="160">
        <v>1</v>
      </c>
      <c r="C53" s="98">
        <v>2</v>
      </c>
      <c r="D53" s="99" t="s">
        <v>149</v>
      </c>
      <c r="E53" s="99" t="s">
        <v>154</v>
      </c>
      <c r="F53" s="100" t="s">
        <v>80</v>
      </c>
      <c r="G53" s="101">
        <v>1</v>
      </c>
      <c r="H53" s="102" t="s">
        <v>9</v>
      </c>
      <c r="I53" s="49"/>
      <c r="J53" s="103">
        <f>SUMIFS(VTV_Price[Price / Dep Rate],VTV_Price[Part Number],BOM[[#This Row],[Part No.]])</f>
        <v>30.83050308</v>
      </c>
      <c r="K53" s="104">
        <f>BOM[[#This Row],[Unit Cost
(Including Dep Rate)]]*BOM[[#This Row],[Qty]]</f>
        <v>30.83050308</v>
      </c>
      <c r="L53" s="105" t="str">
        <f>IF(BOM[[#This Row],[Assy Part No.]]=BOM[[#This Row],[Part No.]],SUMIFS(BOM[Cost / Assy],BOM[Assy Part No.],BOM[[#This Row],[Part No.]]),"")</f>
        <v/>
      </c>
      <c r="M53" s="49"/>
      <c r="N53" s="103">
        <f>SUMIFS(VTV_Price[Price / Dep Rater],VTV_Price[Part Number],BOM[[#This Row],[Part No.]])</f>
        <v>32.11</v>
      </c>
      <c r="O53" s="104">
        <f>BOM[[#This Row],[Unit Cost
(Including Dep Rate)r]]*BOM[[#This Row],[Qty]]</f>
        <v>32.11</v>
      </c>
      <c r="P53" s="106">
        <f>IF(BOM[[#This Row],[Cost / Assyr]]&gt;0,BOM[[#This Row],[Cost / Assyr]]-BOM[[#This Row],[Cost / Assy]],0)</f>
        <v>1.2794969199999997</v>
      </c>
      <c r="Q53" s="106" t="str">
        <f>IF(BOM[[#This Row],[Assy Part No.]]=BOM[[#This Row],[Part No.]],SUMIFS(BOM[Cost / Assyr],BOM[Assy Part No.],BOM[[#This Row],[Part No.]]),"")</f>
        <v/>
      </c>
      <c r="R53" s="105" t="str">
        <f>IF(BOM[[#This Row],[Assy Part No.]]=BOM[[#This Row],[Part No.]],BOM[[#This Row],[Assy Costr]]-BOM[[#This Row],[Assy Cost]],"")</f>
        <v/>
      </c>
      <c r="S53" s="49"/>
      <c r="T53" s="187"/>
      <c r="U53" s="49"/>
      <c r="V53" s="117"/>
    </row>
    <row r="54" spans="1:22" s="50" customFormat="1" ht="20.100000000000001" customHeight="1" outlineLevel="1">
      <c r="A54" s="20"/>
      <c r="B54" s="160">
        <v>2</v>
      </c>
      <c r="C54" s="98">
        <v>2</v>
      </c>
      <c r="D54" s="99" t="s">
        <v>149</v>
      </c>
      <c r="E54" s="99" t="s">
        <v>76</v>
      </c>
      <c r="F54" s="100" t="s">
        <v>77</v>
      </c>
      <c r="G54" s="101">
        <v>2</v>
      </c>
      <c r="H54" s="102" t="s">
        <v>9</v>
      </c>
      <c r="I54" s="49"/>
      <c r="J54" s="103">
        <f>SUMIFS(VTV_Price[Price / Dep Rate],VTV_Price[Part Number],BOM[[#This Row],[Part No.]])</f>
        <v>0.66</v>
      </c>
      <c r="K54" s="104">
        <f>BOM[[#This Row],[Unit Cost
(Including Dep Rate)]]*BOM[[#This Row],[Qty]]</f>
        <v>1.32</v>
      </c>
      <c r="L54" s="105" t="str">
        <f>IF(BOM[[#This Row],[Assy Part No.]]=BOM[[#This Row],[Part No.]],SUMIFS(BOM[Cost / Assy],BOM[Assy Part No.],BOM[[#This Row],[Part No.]]),"")</f>
        <v/>
      </c>
      <c r="M54" s="49"/>
      <c r="N54" s="103">
        <f>SUMIFS(VTV_Price[Price / Dep Rater],VTV_Price[Part Number],BOM[[#This Row],[Part No.]])</f>
        <v>0.66</v>
      </c>
      <c r="O54" s="104">
        <f>BOM[[#This Row],[Unit Cost
(Including Dep Rate)r]]*BOM[[#This Row],[Qty]]</f>
        <v>1.32</v>
      </c>
      <c r="P54" s="106">
        <f>IF(BOM[[#This Row],[Cost / Assyr]]&gt;0,BOM[[#This Row],[Cost / Assyr]]-BOM[[#This Row],[Cost / Assy]],0)</f>
        <v>0</v>
      </c>
      <c r="Q54" s="106" t="str">
        <f>IF(BOM[[#This Row],[Assy Part No.]]=BOM[[#This Row],[Part No.]],SUMIFS(BOM[Cost / Assyr],BOM[Assy Part No.],BOM[[#This Row],[Part No.]]),"")</f>
        <v/>
      </c>
      <c r="R54" s="105" t="str">
        <f>IF(BOM[[#This Row],[Assy Part No.]]=BOM[[#This Row],[Part No.]],BOM[[#This Row],[Assy Costr]]-BOM[[#This Row],[Assy Cost]],"")</f>
        <v/>
      </c>
      <c r="S54" s="49"/>
      <c r="T54" s="187"/>
      <c r="U54" s="49"/>
      <c r="V54" s="117"/>
    </row>
    <row r="55" spans="1:22" s="50" customFormat="1" ht="20.100000000000001" customHeight="1" outlineLevel="1">
      <c r="A55" s="20"/>
      <c r="B55" s="160">
        <v>3</v>
      </c>
      <c r="C55" s="98">
        <v>2</v>
      </c>
      <c r="D55" s="99" t="s">
        <v>149</v>
      </c>
      <c r="E55" s="99" t="s">
        <v>113</v>
      </c>
      <c r="F55" s="100" t="s">
        <v>109</v>
      </c>
      <c r="G55" s="101">
        <v>0.5</v>
      </c>
      <c r="H55" s="102" t="s">
        <v>9</v>
      </c>
      <c r="I55" s="49"/>
      <c r="J55" s="103">
        <f>SUMIFS(VTV_Price[Price / Dep Rate],VTV_Price[Part Number],BOM[[#This Row],[Part No.]])</f>
        <v>109.47141061993268</v>
      </c>
      <c r="K55" s="104">
        <f>BOM[[#This Row],[Unit Cost
(Including Dep Rate)]]*BOM[[#This Row],[Qty]]</f>
        <v>54.735705309966342</v>
      </c>
      <c r="L55" s="105" t="str">
        <f>IF(BOM[[#This Row],[Assy Part No.]]=BOM[[#This Row],[Part No.]],SUMIFS(BOM[Cost / Assy],BOM[Assy Part No.],BOM[[#This Row],[Part No.]]),"")</f>
        <v/>
      </c>
      <c r="M55" s="49"/>
      <c r="N55" s="103">
        <f>SUMIFS(VTV_Price[Price / Dep Rater],VTV_Price[Part Number],BOM[[#This Row],[Part No.]])</f>
        <v>124.26</v>
      </c>
      <c r="O55" s="104">
        <f>BOM[[#This Row],[Unit Cost
(Including Dep Rate)r]]*BOM[[#This Row],[Qty]]</f>
        <v>62.13</v>
      </c>
      <c r="P55" s="106">
        <f>IF(BOM[[#This Row],[Cost / Assyr]]&gt;0,BOM[[#This Row],[Cost / Assyr]]-BOM[[#This Row],[Cost / Assy]],0)</f>
        <v>7.3942946900336608</v>
      </c>
      <c r="Q55" s="106" t="str">
        <f>IF(BOM[[#This Row],[Assy Part No.]]=BOM[[#This Row],[Part No.]],SUMIFS(BOM[Cost / Assyr],BOM[Assy Part No.],BOM[[#This Row],[Part No.]]),"")</f>
        <v/>
      </c>
      <c r="R55" s="105" t="str">
        <f>IF(BOM[[#This Row],[Assy Part No.]]=BOM[[#This Row],[Part No.]],BOM[[#This Row],[Assy Costr]]-BOM[[#This Row],[Assy Cost]],"")</f>
        <v/>
      </c>
      <c r="S55" s="49"/>
      <c r="T55" s="187"/>
      <c r="U55" s="49"/>
      <c r="V55" s="117"/>
    </row>
    <row r="56" spans="1:22" s="50" customFormat="1" ht="20.100000000000001" customHeight="1" outlineLevel="1">
      <c r="A56" s="20"/>
      <c r="B56" s="160">
        <v>3</v>
      </c>
      <c r="C56" s="98">
        <v>2</v>
      </c>
      <c r="D56" s="99" t="s">
        <v>149</v>
      </c>
      <c r="E56" s="76" t="s">
        <v>113</v>
      </c>
      <c r="F56" s="100" t="s">
        <v>109</v>
      </c>
      <c r="G56" s="101">
        <v>0.5</v>
      </c>
      <c r="H56" s="102" t="s">
        <v>9</v>
      </c>
      <c r="I56" s="49"/>
      <c r="J56" s="103">
        <f>SUMIFS(VTV_Price[Price / Dep Rate],VTV_Price[Part Number],BOM[[#This Row],[Part No.]])</f>
        <v>109.47141061993268</v>
      </c>
      <c r="K56" s="104">
        <f>BOM[[#This Row],[Unit Cost
(Including Dep Rate)]]*BOM[[#This Row],[Qty]]</f>
        <v>54.735705309966342</v>
      </c>
      <c r="L56" s="105" t="str">
        <f>IF(BOM[[#This Row],[Assy Part No.]]=BOM[[#This Row],[Part No.]],SUMIFS(BOM[Cost / Assy],BOM[Assy Part No.],BOM[[#This Row],[Part No.]]),"")</f>
        <v/>
      </c>
      <c r="M56" s="49"/>
      <c r="N56" s="103">
        <f>SUMIFS(VTV_Price[Price / Dep Rater],VTV_Price[Part Number],BOM[[#This Row],[Part No.]])</f>
        <v>124.26</v>
      </c>
      <c r="O56" s="104">
        <f>BOM[[#This Row],[Unit Cost
(Including Dep Rate)r]]*BOM[[#This Row],[Qty]]</f>
        <v>62.13</v>
      </c>
      <c r="P56" s="106">
        <f>IF(BOM[[#This Row],[Cost / Assyr]]&gt;0,BOM[[#This Row],[Cost / Assyr]]-BOM[[#This Row],[Cost / Assy]],0)</f>
        <v>7.3942946900336608</v>
      </c>
      <c r="Q56" s="106" t="str">
        <f>IF(BOM[[#This Row],[Assy Part No.]]=BOM[[#This Row],[Part No.]],SUMIFS(BOM[Cost / Assyr],BOM[Assy Part No.],BOM[[#This Row],[Part No.]]),"")</f>
        <v/>
      </c>
      <c r="R56" s="105" t="str">
        <f>IF(BOM[[#This Row],[Assy Part No.]]=BOM[[#This Row],[Part No.]],BOM[[#This Row],[Assy Costr]]-BOM[[#This Row],[Assy Cost]],"")</f>
        <v/>
      </c>
      <c r="S56" s="49"/>
      <c r="T56" s="187"/>
      <c r="U56" s="49"/>
      <c r="V56" s="117"/>
    </row>
    <row r="57" spans="1:22" s="50" customFormat="1" ht="20.100000000000001" customHeight="1" outlineLevel="1">
      <c r="A57" s="20"/>
      <c r="B57" s="160">
        <v>4</v>
      </c>
      <c r="C57" s="98">
        <v>2</v>
      </c>
      <c r="D57" s="99" t="s">
        <v>149</v>
      </c>
      <c r="E57" s="99" t="s">
        <v>74</v>
      </c>
      <c r="F57" s="100" t="s">
        <v>75</v>
      </c>
      <c r="G57" s="101">
        <v>0.5</v>
      </c>
      <c r="H57" s="102" t="s">
        <v>9</v>
      </c>
      <c r="I57" s="49"/>
      <c r="J57" s="103">
        <f>SUMIFS(VTV_Price[Price / Dep Rate],VTV_Price[Part Number],BOM[[#This Row],[Part No.]])</f>
        <v>7.57</v>
      </c>
      <c r="K57" s="104">
        <f>BOM[[#This Row],[Unit Cost
(Including Dep Rate)]]*BOM[[#This Row],[Qty]]</f>
        <v>3.7850000000000001</v>
      </c>
      <c r="L57" s="105" t="str">
        <f>IF(BOM[[#This Row],[Assy Part No.]]=BOM[[#This Row],[Part No.]],SUMIFS(BOM[Cost / Assy],BOM[Assy Part No.],BOM[[#This Row],[Part No.]]),"")</f>
        <v/>
      </c>
      <c r="M57" s="49"/>
      <c r="N57" s="103">
        <f>SUMIFS(VTV_Price[Price / Dep Rater],VTV_Price[Part Number],BOM[[#This Row],[Part No.]])</f>
        <v>7.57</v>
      </c>
      <c r="O57" s="104">
        <f>BOM[[#This Row],[Unit Cost
(Including Dep Rate)r]]*BOM[[#This Row],[Qty]]</f>
        <v>3.7850000000000001</v>
      </c>
      <c r="P57" s="106">
        <f>IF(BOM[[#This Row],[Cost / Assyr]]&gt;0,BOM[[#This Row],[Cost / Assyr]]-BOM[[#This Row],[Cost / Assy]],0)</f>
        <v>0</v>
      </c>
      <c r="Q57" s="106" t="str">
        <f>IF(BOM[[#This Row],[Assy Part No.]]=BOM[[#This Row],[Part No.]],SUMIFS(BOM[Cost / Assyr],BOM[Assy Part No.],BOM[[#This Row],[Part No.]]),"")</f>
        <v/>
      </c>
      <c r="R57" s="105" t="str">
        <f>IF(BOM[[#This Row],[Assy Part No.]]=BOM[[#This Row],[Part No.]],BOM[[#This Row],[Assy Costr]]-BOM[[#This Row],[Assy Cost]],"")</f>
        <v/>
      </c>
      <c r="S57" s="49"/>
      <c r="T57" s="187"/>
      <c r="U57" s="49"/>
      <c r="V57" s="117"/>
    </row>
    <row r="58" spans="1:22" s="50" customFormat="1" ht="20.100000000000001" customHeight="1" outlineLevel="1">
      <c r="A58" s="20"/>
      <c r="B58" s="160">
        <v>5</v>
      </c>
      <c r="C58" s="98">
        <v>2</v>
      </c>
      <c r="D58" s="99" t="s">
        <v>149</v>
      </c>
      <c r="E58" s="99" t="s">
        <v>78</v>
      </c>
      <c r="F58" s="100" t="s">
        <v>79</v>
      </c>
      <c r="G58" s="101">
        <v>0.5</v>
      </c>
      <c r="H58" s="102" t="s">
        <v>9</v>
      </c>
      <c r="I58" s="49"/>
      <c r="J58" s="103">
        <f>SUMIFS(VTV_Price[Price / Dep Rate],VTV_Price[Part Number],BOM[[#This Row],[Part No.]])</f>
        <v>7.52</v>
      </c>
      <c r="K58" s="104">
        <f>BOM[[#This Row],[Unit Cost
(Including Dep Rate)]]*BOM[[#This Row],[Qty]]</f>
        <v>3.76</v>
      </c>
      <c r="L58" s="105" t="str">
        <f>IF(BOM[[#This Row],[Assy Part No.]]=BOM[[#This Row],[Part No.]],SUMIFS(BOM[Cost / Assy],BOM[Assy Part No.],BOM[[#This Row],[Part No.]]),"")</f>
        <v/>
      </c>
      <c r="M58" s="49"/>
      <c r="N58" s="103">
        <f>SUMIFS(VTV_Price[Price / Dep Rater],VTV_Price[Part Number],BOM[[#This Row],[Part No.]])</f>
        <v>7.52</v>
      </c>
      <c r="O58" s="104">
        <f>BOM[[#This Row],[Unit Cost
(Including Dep Rate)r]]*BOM[[#This Row],[Qty]]</f>
        <v>3.76</v>
      </c>
      <c r="P58" s="106">
        <f>IF(BOM[[#This Row],[Cost / Assyr]]&gt;0,BOM[[#This Row],[Cost / Assyr]]-BOM[[#This Row],[Cost / Assy]],0)</f>
        <v>0</v>
      </c>
      <c r="Q58" s="106" t="str">
        <f>IF(BOM[[#This Row],[Assy Part No.]]=BOM[[#This Row],[Part No.]],SUMIFS(BOM[Cost / Assyr],BOM[Assy Part No.],BOM[[#This Row],[Part No.]]),"")</f>
        <v/>
      </c>
      <c r="R58" s="105" t="str">
        <f>IF(BOM[[#This Row],[Assy Part No.]]=BOM[[#This Row],[Part No.]],BOM[[#This Row],[Assy Costr]]-BOM[[#This Row],[Assy Cost]],"")</f>
        <v/>
      </c>
      <c r="S58" s="49"/>
      <c r="T58" s="187"/>
      <c r="U58" s="49"/>
      <c r="V58" s="117"/>
    </row>
    <row r="59" spans="1:22" s="50" customFormat="1" ht="20.100000000000001" customHeight="1" outlineLevel="1">
      <c r="A59" s="20"/>
      <c r="B59" s="160">
        <v>6</v>
      </c>
      <c r="C59" s="98">
        <v>2</v>
      </c>
      <c r="D59" s="99" t="s">
        <v>149</v>
      </c>
      <c r="E59" s="99" t="s">
        <v>82</v>
      </c>
      <c r="F59" s="100" t="s">
        <v>83</v>
      </c>
      <c r="G59" s="101">
        <v>1</v>
      </c>
      <c r="H59" s="102" t="s">
        <v>9</v>
      </c>
      <c r="I59" s="49"/>
      <c r="J59" s="103">
        <f>SUMIFS(VTV_Price[Price / Dep Rate],VTV_Price[Part Number],BOM[[#This Row],[Part No.]])</f>
        <v>10.677</v>
      </c>
      <c r="K59" s="104">
        <f>BOM[[#This Row],[Unit Cost
(Including Dep Rate)]]*BOM[[#This Row],[Qty]]</f>
        <v>10.677</v>
      </c>
      <c r="L59" s="105" t="str">
        <f>IF(BOM[[#This Row],[Assy Part No.]]=BOM[[#This Row],[Part No.]],SUMIFS(BOM[Cost / Assy],BOM[Assy Part No.],BOM[[#This Row],[Part No.]]),"")</f>
        <v/>
      </c>
      <c r="M59" s="49"/>
      <c r="N59" s="103">
        <f>SUMIFS(VTV_Price[Price / Dep Rater],VTV_Price[Part Number],BOM[[#This Row],[Part No.]])</f>
        <v>12.337</v>
      </c>
      <c r="O59" s="104">
        <f>BOM[[#This Row],[Unit Cost
(Including Dep Rate)r]]*BOM[[#This Row],[Qty]]</f>
        <v>12.337</v>
      </c>
      <c r="P59" s="106">
        <f>IF(BOM[[#This Row],[Cost / Assyr]]&gt;0,BOM[[#This Row],[Cost / Assyr]]-BOM[[#This Row],[Cost / Assy]],0)</f>
        <v>1.6600000000000001</v>
      </c>
      <c r="Q59" s="106" t="str">
        <f>IF(BOM[[#This Row],[Assy Part No.]]=BOM[[#This Row],[Part No.]],SUMIFS(BOM[Cost / Assyr],BOM[Assy Part No.],BOM[[#This Row],[Part No.]]),"")</f>
        <v/>
      </c>
      <c r="R59" s="105" t="str">
        <f>IF(BOM[[#This Row],[Assy Part No.]]=BOM[[#This Row],[Part No.]],BOM[[#This Row],[Assy Costr]]-BOM[[#This Row],[Assy Cost]],"")</f>
        <v/>
      </c>
      <c r="S59" s="49"/>
      <c r="T59" s="187"/>
      <c r="U59" s="49"/>
      <c r="V59" s="117"/>
    </row>
    <row r="60" spans="1:22" s="50" customFormat="1" ht="20.100000000000001" customHeight="1" outlineLevel="1">
      <c r="A60" s="20"/>
      <c r="B60" s="160">
        <v>7</v>
      </c>
      <c r="C60" s="98">
        <v>2</v>
      </c>
      <c r="D60" s="99" t="s">
        <v>149</v>
      </c>
      <c r="E60" s="99" t="s">
        <v>110</v>
      </c>
      <c r="F60" s="100" t="s">
        <v>103</v>
      </c>
      <c r="G60" s="101">
        <v>1</v>
      </c>
      <c r="H60" s="102" t="s">
        <v>9</v>
      </c>
      <c r="I60" s="49"/>
      <c r="J60" s="103">
        <f>SUMIFS(VTV_Price[Price / Dep Rate],VTV_Price[Part Number],BOM[[#This Row],[Part No.]])</f>
        <v>98.715258538002288</v>
      </c>
      <c r="K60" s="104">
        <f>BOM[[#This Row],[Unit Cost
(Including Dep Rate)]]*BOM[[#This Row],[Qty]]</f>
        <v>98.715258538002288</v>
      </c>
      <c r="L60" s="105" t="str">
        <f>IF(BOM[[#This Row],[Assy Part No.]]=BOM[[#This Row],[Part No.]],SUMIFS(BOM[Cost / Assy],BOM[Assy Part No.],BOM[[#This Row],[Part No.]]),"")</f>
        <v/>
      </c>
      <c r="M60" s="49"/>
      <c r="N60" s="103">
        <f>SUMIFS(VTV_Price[Price / Dep Rater],VTV_Price[Part Number],BOM[[#This Row],[Part No.]])</f>
        <v>108.9975</v>
      </c>
      <c r="O60" s="104">
        <f>BOM[[#This Row],[Unit Cost
(Including Dep Rate)r]]*BOM[[#This Row],[Qty]]</f>
        <v>108.9975</v>
      </c>
      <c r="P60" s="106">
        <f>IF(BOM[[#This Row],[Cost / Assyr]]&gt;0,BOM[[#This Row],[Cost / Assyr]]-BOM[[#This Row],[Cost / Assy]],0)</f>
        <v>10.282241461997714</v>
      </c>
      <c r="Q60" s="106" t="str">
        <f>IF(BOM[[#This Row],[Assy Part No.]]=BOM[[#This Row],[Part No.]],SUMIFS(BOM[Cost / Assyr],BOM[Assy Part No.],BOM[[#This Row],[Part No.]]),"")</f>
        <v/>
      </c>
      <c r="R60" s="105" t="str">
        <f>IF(BOM[[#This Row],[Assy Part No.]]=BOM[[#This Row],[Part No.]],BOM[[#This Row],[Assy Costr]]-BOM[[#This Row],[Assy Cost]],"")</f>
        <v/>
      </c>
      <c r="S60" s="49"/>
      <c r="T60" s="187"/>
      <c r="U60" s="49"/>
      <c r="V60" s="117"/>
    </row>
    <row r="61" spans="1:22" s="50" customFormat="1" ht="20.100000000000001" customHeight="1" outlineLevel="1">
      <c r="A61" s="20"/>
      <c r="B61" s="160">
        <v>8</v>
      </c>
      <c r="C61" s="98">
        <v>2</v>
      </c>
      <c r="D61" s="99" t="s">
        <v>149</v>
      </c>
      <c r="E61" s="99" t="s">
        <v>104</v>
      </c>
      <c r="F61" s="100" t="s">
        <v>105</v>
      </c>
      <c r="G61" s="101">
        <v>1</v>
      </c>
      <c r="H61" s="102" t="s">
        <v>9</v>
      </c>
      <c r="I61" s="49"/>
      <c r="J61" s="103">
        <f>SUMIFS(VTV_Price[Price / Dep Rate],VTV_Price[Part Number],BOM[[#This Row],[Part No.]])</f>
        <v>12.67</v>
      </c>
      <c r="K61" s="104">
        <f>BOM[[#This Row],[Unit Cost
(Including Dep Rate)]]*BOM[[#This Row],[Qty]]</f>
        <v>12.67</v>
      </c>
      <c r="L61" s="105" t="str">
        <f>IF(BOM[[#This Row],[Assy Part No.]]=BOM[[#This Row],[Part No.]],SUMIFS(BOM[Cost / Assy],BOM[Assy Part No.],BOM[[#This Row],[Part No.]]),"")</f>
        <v/>
      </c>
      <c r="M61" s="49"/>
      <c r="N61" s="103">
        <f>SUMIFS(VTV_Price[Price / Dep Rater],VTV_Price[Part Number],BOM[[#This Row],[Part No.]])</f>
        <v>12.67</v>
      </c>
      <c r="O61" s="104">
        <f>BOM[[#This Row],[Unit Cost
(Including Dep Rate)r]]*BOM[[#This Row],[Qty]]</f>
        <v>12.67</v>
      </c>
      <c r="P61" s="106">
        <f>IF(BOM[[#This Row],[Cost / Assyr]]&gt;0,BOM[[#This Row],[Cost / Assyr]]-BOM[[#This Row],[Cost / Assy]],0)</f>
        <v>0</v>
      </c>
      <c r="Q61" s="106" t="str">
        <f>IF(BOM[[#This Row],[Assy Part No.]]=BOM[[#This Row],[Part No.]],SUMIFS(BOM[Cost / Assyr],BOM[Assy Part No.],BOM[[#This Row],[Part No.]]),"")</f>
        <v/>
      </c>
      <c r="R61" s="105" t="str">
        <f>IF(BOM[[#This Row],[Assy Part No.]]=BOM[[#This Row],[Part No.]],BOM[[#This Row],[Assy Costr]]-BOM[[#This Row],[Assy Cost]],"")</f>
        <v/>
      </c>
      <c r="S61" s="49"/>
      <c r="T61" s="187"/>
      <c r="U61" s="49"/>
      <c r="V61" s="117"/>
    </row>
    <row r="62" spans="1:22" s="50" customFormat="1" ht="20.100000000000001" customHeight="1" outlineLevel="1">
      <c r="A62" s="20"/>
      <c r="B62" s="160">
        <v>9</v>
      </c>
      <c r="C62" s="98">
        <v>2</v>
      </c>
      <c r="D62" s="99" t="s">
        <v>149</v>
      </c>
      <c r="E62" s="99" t="s">
        <v>106</v>
      </c>
      <c r="F62" s="100" t="s">
        <v>73</v>
      </c>
      <c r="G62" s="101">
        <v>1</v>
      </c>
      <c r="H62" s="102" t="s">
        <v>9</v>
      </c>
      <c r="I62" s="49"/>
      <c r="J62" s="103">
        <f>SUMIFS(VTV_Price[Price / Dep Rate],VTV_Price[Part Number],BOM[[#This Row],[Part No.]])</f>
        <v>11.09</v>
      </c>
      <c r="K62" s="104">
        <f>BOM[[#This Row],[Unit Cost
(Including Dep Rate)]]*BOM[[#This Row],[Qty]]</f>
        <v>11.09</v>
      </c>
      <c r="L62" s="105" t="str">
        <f>IF(BOM[[#This Row],[Assy Part No.]]=BOM[[#This Row],[Part No.]],SUMIFS(BOM[Cost / Assy],BOM[Assy Part No.],BOM[[#This Row],[Part No.]]),"")</f>
        <v/>
      </c>
      <c r="M62" s="49"/>
      <c r="N62" s="103">
        <f>SUMIFS(VTV_Price[Price / Dep Rater],VTV_Price[Part Number],BOM[[#This Row],[Part No.]])</f>
        <v>14.66</v>
      </c>
      <c r="O62" s="104">
        <f>BOM[[#This Row],[Unit Cost
(Including Dep Rate)r]]*BOM[[#This Row],[Qty]]</f>
        <v>14.66</v>
      </c>
      <c r="P62" s="106">
        <f>IF(BOM[[#This Row],[Cost / Assyr]]&gt;0,BOM[[#This Row],[Cost / Assyr]]-BOM[[#This Row],[Cost / Assy]],0)</f>
        <v>3.5700000000000003</v>
      </c>
      <c r="Q62" s="106" t="str">
        <f>IF(BOM[[#This Row],[Assy Part No.]]=BOM[[#This Row],[Part No.]],SUMIFS(BOM[Cost / Assyr],BOM[Assy Part No.],BOM[[#This Row],[Part No.]]),"")</f>
        <v/>
      </c>
      <c r="R62" s="105" t="str">
        <f>IF(BOM[[#This Row],[Assy Part No.]]=BOM[[#This Row],[Part No.]],BOM[[#This Row],[Assy Costr]]-BOM[[#This Row],[Assy Cost]],"")</f>
        <v/>
      </c>
      <c r="S62" s="49"/>
      <c r="T62" s="187"/>
      <c r="U62" s="49"/>
      <c r="V62" s="117"/>
    </row>
    <row r="63" spans="1:22" s="50" customFormat="1" ht="20.100000000000001" customHeight="1" outlineLevel="1">
      <c r="A63" s="20"/>
      <c r="B63" s="160">
        <v>10</v>
      </c>
      <c r="C63" s="98">
        <v>2</v>
      </c>
      <c r="D63" s="99" t="s">
        <v>149</v>
      </c>
      <c r="E63" s="99" t="s">
        <v>85</v>
      </c>
      <c r="F63" s="100" t="s">
        <v>86</v>
      </c>
      <c r="G63" s="101">
        <v>1</v>
      </c>
      <c r="H63" s="102" t="s">
        <v>9</v>
      </c>
      <c r="I63" s="49"/>
      <c r="J63" s="103">
        <f>SUMIFS(VTV_Price[Price / Dep Rate],VTV_Price[Part Number],BOM[[#This Row],[Part No.]])</f>
        <v>4.6100000000000003</v>
      </c>
      <c r="K63" s="104">
        <f>BOM[[#This Row],[Unit Cost
(Including Dep Rate)]]*BOM[[#This Row],[Qty]]</f>
        <v>4.6100000000000003</v>
      </c>
      <c r="L63" s="105" t="str">
        <f>IF(BOM[[#This Row],[Assy Part No.]]=BOM[[#This Row],[Part No.]],SUMIFS(BOM[Cost / Assy],BOM[Assy Part No.],BOM[[#This Row],[Part No.]]),"")</f>
        <v/>
      </c>
      <c r="M63" s="49"/>
      <c r="N63" s="103">
        <f>SUMIFS(VTV_Price[Price / Dep Rater],VTV_Price[Part Number],BOM[[#This Row],[Part No.]])</f>
        <v>5.14</v>
      </c>
      <c r="O63" s="104">
        <f>BOM[[#This Row],[Unit Cost
(Including Dep Rate)r]]*BOM[[#This Row],[Qty]]</f>
        <v>5.14</v>
      </c>
      <c r="P63" s="106">
        <f>IF(BOM[[#This Row],[Cost / Assyr]]&gt;0,BOM[[#This Row],[Cost / Assyr]]-BOM[[#This Row],[Cost / Assy]],0)</f>
        <v>0.52999999999999936</v>
      </c>
      <c r="Q63" s="106" t="str">
        <f>IF(BOM[[#This Row],[Assy Part No.]]=BOM[[#This Row],[Part No.]],SUMIFS(BOM[Cost / Assyr],BOM[Assy Part No.],BOM[[#This Row],[Part No.]]),"")</f>
        <v/>
      </c>
      <c r="R63" s="105" t="str">
        <f>IF(BOM[[#This Row],[Assy Part No.]]=BOM[[#This Row],[Part No.]],BOM[[#This Row],[Assy Costr]]-BOM[[#This Row],[Assy Cost]],"")</f>
        <v/>
      </c>
      <c r="S63" s="49"/>
      <c r="T63" s="187"/>
      <c r="U63" s="49"/>
      <c r="V63" s="117"/>
    </row>
    <row r="64" spans="1:22" s="50" customFormat="1" ht="20.100000000000001" customHeight="1" outlineLevel="1">
      <c r="A64" s="20"/>
      <c r="B64" s="160">
        <v>11</v>
      </c>
      <c r="C64" s="98">
        <v>2</v>
      </c>
      <c r="D64" s="99" t="s">
        <v>149</v>
      </c>
      <c r="E64" s="99" t="s">
        <v>87</v>
      </c>
      <c r="F64" s="100" t="s">
        <v>88</v>
      </c>
      <c r="G64" s="101">
        <v>1</v>
      </c>
      <c r="H64" s="102" t="s">
        <v>9</v>
      </c>
      <c r="I64" s="49"/>
      <c r="J64" s="103">
        <f>SUMIFS(VTV_Price[Price / Dep Rate],VTV_Price[Part Number],BOM[[#This Row],[Part No.]])</f>
        <v>4.82</v>
      </c>
      <c r="K64" s="104">
        <f>BOM[[#This Row],[Unit Cost
(Including Dep Rate)]]*BOM[[#This Row],[Qty]]</f>
        <v>4.82</v>
      </c>
      <c r="L64" s="105" t="str">
        <f>IF(BOM[[#This Row],[Assy Part No.]]=BOM[[#This Row],[Part No.]],SUMIFS(BOM[Cost / Assy],BOM[Assy Part No.],BOM[[#This Row],[Part No.]]),"")</f>
        <v/>
      </c>
      <c r="M64" s="49"/>
      <c r="N64" s="103">
        <f>SUMIFS(VTV_Price[Price / Dep Rater],VTV_Price[Part Number],BOM[[#This Row],[Part No.]])</f>
        <v>5.54</v>
      </c>
      <c r="O64" s="104">
        <f>BOM[[#This Row],[Unit Cost
(Including Dep Rate)r]]*BOM[[#This Row],[Qty]]</f>
        <v>5.54</v>
      </c>
      <c r="P64" s="106">
        <f>IF(BOM[[#This Row],[Cost / Assyr]]&gt;0,BOM[[#This Row],[Cost / Assyr]]-BOM[[#This Row],[Cost / Assy]],0)</f>
        <v>0.71999999999999975</v>
      </c>
      <c r="Q64" s="106" t="str">
        <f>IF(BOM[[#This Row],[Assy Part No.]]=BOM[[#This Row],[Part No.]],SUMIFS(BOM[Cost / Assyr],BOM[Assy Part No.],BOM[[#This Row],[Part No.]]),"")</f>
        <v/>
      </c>
      <c r="R64" s="105" t="str">
        <f>IF(BOM[[#This Row],[Assy Part No.]]=BOM[[#This Row],[Part No.]],BOM[[#This Row],[Assy Costr]]-BOM[[#This Row],[Assy Cost]],"")</f>
        <v/>
      </c>
      <c r="S64" s="49"/>
      <c r="T64" s="187"/>
      <c r="U64" s="49"/>
      <c r="V64" s="117"/>
    </row>
    <row r="65" spans="1:22" s="50" customFormat="1" ht="20.100000000000001" customHeight="1" outlineLevel="1">
      <c r="A65" s="20"/>
      <c r="B65" s="160">
        <v>12</v>
      </c>
      <c r="C65" s="98">
        <v>2</v>
      </c>
      <c r="D65" s="99" t="s">
        <v>149</v>
      </c>
      <c r="E65" s="99" t="s">
        <v>89</v>
      </c>
      <c r="F65" s="100" t="s">
        <v>90</v>
      </c>
      <c r="G65" s="101">
        <v>1</v>
      </c>
      <c r="H65" s="102" t="s">
        <v>9</v>
      </c>
      <c r="I65" s="49"/>
      <c r="J65" s="103">
        <f>SUMIFS(VTV_Price[Price / Dep Rate],VTV_Price[Part Number],BOM[[#This Row],[Part No.]])</f>
        <v>50.27</v>
      </c>
      <c r="K65" s="104">
        <f>BOM[[#This Row],[Unit Cost
(Including Dep Rate)]]*BOM[[#This Row],[Qty]]</f>
        <v>50.27</v>
      </c>
      <c r="L65" s="105" t="str">
        <f>IF(BOM[[#This Row],[Assy Part No.]]=BOM[[#This Row],[Part No.]],SUMIFS(BOM[Cost / Assy],BOM[Assy Part No.],BOM[[#This Row],[Part No.]]),"")</f>
        <v/>
      </c>
      <c r="M65" s="49"/>
      <c r="N65" s="103">
        <f>SUMIFS(VTV_Price[Price / Dep Rater],VTV_Price[Part Number],BOM[[#This Row],[Part No.]])</f>
        <v>54.55</v>
      </c>
      <c r="O65" s="104">
        <f>BOM[[#This Row],[Unit Cost
(Including Dep Rate)r]]*BOM[[#This Row],[Qty]]</f>
        <v>54.55</v>
      </c>
      <c r="P65" s="106">
        <f>IF(BOM[[#This Row],[Cost / Assyr]]&gt;0,BOM[[#This Row],[Cost / Assyr]]-BOM[[#This Row],[Cost / Assy]],0)</f>
        <v>4.279999999999994</v>
      </c>
      <c r="Q65" s="106" t="str">
        <f>IF(BOM[[#This Row],[Assy Part No.]]=BOM[[#This Row],[Part No.]],SUMIFS(BOM[Cost / Assyr],BOM[Assy Part No.],BOM[[#This Row],[Part No.]]),"")</f>
        <v/>
      </c>
      <c r="R65" s="105" t="str">
        <f>IF(BOM[[#This Row],[Assy Part No.]]=BOM[[#This Row],[Part No.]],BOM[[#This Row],[Assy Costr]]-BOM[[#This Row],[Assy Cost]],"")</f>
        <v/>
      </c>
      <c r="S65" s="49"/>
      <c r="T65" s="187"/>
      <c r="U65" s="49"/>
      <c r="V65" s="117"/>
    </row>
    <row r="66" spans="1:22" s="50" customFormat="1" ht="20.100000000000001" customHeight="1" outlineLevel="1">
      <c r="A66" s="20"/>
      <c r="B66" s="160">
        <v>13</v>
      </c>
      <c r="C66" s="98">
        <v>2</v>
      </c>
      <c r="D66" s="99" t="s">
        <v>149</v>
      </c>
      <c r="E66" s="99" t="s">
        <v>98</v>
      </c>
      <c r="F66" s="100" t="s">
        <v>92</v>
      </c>
      <c r="G66" s="101">
        <v>1</v>
      </c>
      <c r="H66" s="102" t="s">
        <v>9</v>
      </c>
      <c r="I66" s="49"/>
      <c r="J66" s="103">
        <f>SUMIFS(VTV_Price[Price / Dep Rate],VTV_Price[Part Number],BOM[[#This Row],[Part No.]])</f>
        <v>57.15</v>
      </c>
      <c r="K66" s="104">
        <f>BOM[[#This Row],[Unit Cost
(Including Dep Rate)]]*BOM[[#This Row],[Qty]]</f>
        <v>57.15</v>
      </c>
      <c r="L66" s="105" t="str">
        <f>IF(BOM[[#This Row],[Assy Part No.]]=BOM[[#This Row],[Part No.]],SUMIFS(BOM[Cost / Assy],BOM[Assy Part No.],BOM[[#This Row],[Part No.]]),"")</f>
        <v/>
      </c>
      <c r="M66" s="49"/>
      <c r="N66" s="103">
        <f>SUMIFS(VTV_Price[Price / Dep Rater],VTV_Price[Part Number],BOM[[#This Row],[Part No.]])</f>
        <v>62.11</v>
      </c>
      <c r="O66" s="104">
        <f>BOM[[#This Row],[Unit Cost
(Including Dep Rate)r]]*BOM[[#This Row],[Qty]]</f>
        <v>62.11</v>
      </c>
      <c r="P66" s="106">
        <f>IF(BOM[[#This Row],[Cost / Assyr]]&gt;0,BOM[[#This Row],[Cost / Assyr]]-BOM[[#This Row],[Cost / Assy]],0)</f>
        <v>4.9600000000000009</v>
      </c>
      <c r="Q66" s="106" t="str">
        <f>IF(BOM[[#This Row],[Assy Part No.]]=BOM[[#This Row],[Part No.]],SUMIFS(BOM[Cost / Assyr],BOM[Assy Part No.],BOM[[#This Row],[Part No.]]),"")</f>
        <v/>
      </c>
      <c r="R66" s="105" t="str">
        <f>IF(BOM[[#This Row],[Assy Part No.]]=BOM[[#This Row],[Part No.]],BOM[[#This Row],[Assy Costr]]-BOM[[#This Row],[Assy Cost]],"")</f>
        <v/>
      </c>
      <c r="S66" s="49"/>
      <c r="T66" s="187"/>
      <c r="U66" s="49"/>
      <c r="V66" s="117"/>
    </row>
    <row r="67" spans="1:22" s="50" customFormat="1" ht="20.100000000000001" customHeight="1" outlineLevel="1">
      <c r="A67" s="20"/>
      <c r="B67" s="160">
        <v>14</v>
      </c>
      <c r="C67" s="98">
        <v>2</v>
      </c>
      <c r="D67" s="99" t="s">
        <v>149</v>
      </c>
      <c r="E67" s="99" t="s">
        <v>127</v>
      </c>
      <c r="F67" s="100" t="s">
        <v>107</v>
      </c>
      <c r="G67" s="101">
        <v>2</v>
      </c>
      <c r="H67" s="102" t="s">
        <v>9</v>
      </c>
      <c r="I67" s="49"/>
      <c r="J67" s="103">
        <f>SUMIFS(VTV_Price[Price / Dep Rate],VTV_Price[Part Number],BOM[[#This Row],[Part No.]])</f>
        <v>0.81237000000000004</v>
      </c>
      <c r="K67" s="104">
        <f>BOM[[#This Row],[Unit Cost
(Including Dep Rate)]]*BOM[[#This Row],[Qty]]</f>
        <v>1.6247400000000001</v>
      </c>
      <c r="L67" s="105" t="str">
        <f>IF(BOM[[#This Row],[Assy Part No.]]=BOM[[#This Row],[Part No.]],SUMIFS(BOM[Cost / Assy],BOM[Assy Part No.],BOM[[#This Row],[Part No.]]),"")</f>
        <v/>
      </c>
      <c r="M67" s="49"/>
      <c r="N67" s="103">
        <f>SUMIFS(VTV_Price[Price / Dep Rater],VTV_Price[Part Number],BOM[[#This Row],[Part No.]])</f>
        <v>0.85127000000000008</v>
      </c>
      <c r="O67" s="104">
        <f>BOM[[#This Row],[Unit Cost
(Including Dep Rate)r]]*BOM[[#This Row],[Qty]]</f>
        <v>1.7025400000000002</v>
      </c>
      <c r="P67" s="106">
        <f>IF(BOM[[#This Row],[Cost / Assyr]]&gt;0,BOM[[#This Row],[Cost / Assyr]]-BOM[[#This Row],[Cost / Assy]],0)</f>
        <v>7.7800000000000091E-2</v>
      </c>
      <c r="Q67" s="106" t="str">
        <f>IF(BOM[[#This Row],[Assy Part No.]]=BOM[[#This Row],[Part No.]],SUMIFS(BOM[Cost / Assyr],BOM[Assy Part No.],BOM[[#This Row],[Part No.]]),"")</f>
        <v/>
      </c>
      <c r="R67" s="105" t="str">
        <f>IF(BOM[[#This Row],[Assy Part No.]]=BOM[[#This Row],[Part No.]],BOM[[#This Row],[Assy Costr]]-BOM[[#This Row],[Assy Cost]],"")</f>
        <v/>
      </c>
      <c r="S67" s="49"/>
      <c r="T67" s="187"/>
      <c r="U67" s="49"/>
      <c r="V67" s="117"/>
    </row>
    <row r="68" spans="1:22" s="50" customFormat="1" ht="20.100000000000001" customHeight="1" outlineLevel="1">
      <c r="A68" s="20"/>
      <c r="B68" s="160">
        <v>15</v>
      </c>
      <c r="C68" s="98">
        <v>2</v>
      </c>
      <c r="D68" s="99" t="s">
        <v>149</v>
      </c>
      <c r="E68" s="99" t="s">
        <v>93</v>
      </c>
      <c r="F68" s="100" t="s">
        <v>94</v>
      </c>
      <c r="G68" s="101">
        <v>2</v>
      </c>
      <c r="H68" s="102" t="s">
        <v>9</v>
      </c>
      <c r="I68" s="49"/>
      <c r="J68" s="103">
        <f>SUMIFS(VTV_Price[Price / Dep Rate],VTV_Price[Part Number],BOM[[#This Row],[Part No.]])</f>
        <v>0.46867999999999999</v>
      </c>
      <c r="K68" s="104">
        <f>BOM[[#This Row],[Unit Cost
(Including Dep Rate)]]*BOM[[#This Row],[Qty]]</f>
        <v>0.93735999999999997</v>
      </c>
      <c r="L68" s="105" t="str">
        <f>IF(BOM[[#This Row],[Assy Part No.]]=BOM[[#This Row],[Part No.]],SUMIFS(BOM[Cost / Assy],BOM[Assy Part No.],BOM[[#This Row],[Part No.]]),"")</f>
        <v/>
      </c>
      <c r="M68" s="49"/>
      <c r="N68" s="103">
        <f>SUMIFS(VTV_Price[Price / Dep Rater],VTV_Price[Part Number],BOM[[#This Row],[Part No.]])</f>
        <v>0.48958000000000002</v>
      </c>
      <c r="O68" s="104">
        <f>BOM[[#This Row],[Unit Cost
(Including Dep Rate)r]]*BOM[[#This Row],[Qty]]</f>
        <v>0.97916000000000003</v>
      </c>
      <c r="P68" s="106">
        <f>IF(BOM[[#This Row],[Cost / Assyr]]&gt;0,BOM[[#This Row],[Cost / Assyr]]-BOM[[#This Row],[Cost / Assy]],0)</f>
        <v>4.1800000000000059E-2</v>
      </c>
      <c r="Q68" s="106" t="str">
        <f>IF(BOM[[#This Row],[Assy Part No.]]=BOM[[#This Row],[Part No.]],SUMIFS(BOM[Cost / Assyr],BOM[Assy Part No.],BOM[[#This Row],[Part No.]]),"")</f>
        <v/>
      </c>
      <c r="R68" s="105" t="str">
        <f>IF(BOM[[#This Row],[Assy Part No.]]=BOM[[#This Row],[Part No.]],BOM[[#This Row],[Assy Costr]]-BOM[[#This Row],[Assy Cost]],"")</f>
        <v/>
      </c>
      <c r="S68" s="49"/>
      <c r="T68" s="187"/>
      <c r="U68" s="49"/>
      <c r="V68" s="117"/>
    </row>
    <row r="69" spans="1:22" s="50" customFormat="1" ht="20.100000000000001" customHeight="1" outlineLevel="1">
      <c r="A69" s="20"/>
      <c r="B69" s="160">
        <v>16</v>
      </c>
      <c r="C69" s="98">
        <v>2</v>
      </c>
      <c r="D69" s="99" t="s">
        <v>149</v>
      </c>
      <c r="E69" s="99" t="s">
        <v>95</v>
      </c>
      <c r="F69" s="100" t="s">
        <v>96</v>
      </c>
      <c r="G69" s="101">
        <v>2</v>
      </c>
      <c r="H69" s="102" t="s">
        <v>9</v>
      </c>
      <c r="I69" s="49"/>
      <c r="J69" s="103">
        <f>SUMIFS(VTV_Price[Price / Dep Rate],VTV_Price[Part Number],BOM[[#This Row],[Part No.]])</f>
        <v>0.48224</v>
      </c>
      <c r="K69" s="104">
        <f>BOM[[#This Row],[Unit Cost
(Including Dep Rate)]]*BOM[[#This Row],[Qty]]</f>
        <v>0.96448</v>
      </c>
      <c r="L69" s="105" t="str">
        <f>IF(BOM[[#This Row],[Assy Part No.]]=BOM[[#This Row],[Part No.]],SUMIFS(BOM[Cost / Assy],BOM[Assy Part No.],BOM[[#This Row],[Part No.]]),"")</f>
        <v/>
      </c>
      <c r="M69" s="49"/>
      <c r="N69" s="103">
        <f>SUMIFS(VTV_Price[Price / Dep Rater],VTV_Price[Part Number],BOM[[#This Row],[Part No.]])</f>
        <v>0.50674000000000008</v>
      </c>
      <c r="O69" s="104">
        <f>BOM[[#This Row],[Unit Cost
(Including Dep Rate)r]]*BOM[[#This Row],[Qty]]</f>
        <v>1.0134800000000002</v>
      </c>
      <c r="P69" s="106">
        <f>IF(BOM[[#This Row],[Cost / Assyr]]&gt;0,BOM[[#This Row],[Cost / Assyr]]-BOM[[#This Row],[Cost / Assy]],0)</f>
        <v>4.9000000000000155E-2</v>
      </c>
      <c r="Q69" s="106" t="str">
        <f>IF(BOM[[#This Row],[Assy Part No.]]=BOM[[#This Row],[Part No.]],SUMIFS(BOM[Cost / Assyr],BOM[Assy Part No.],BOM[[#This Row],[Part No.]]),"")</f>
        <v/>
      </c>
      <c r="R69" s="105" t="str">
        <f>IF(BOM[[#This Row],[Assy Part No.]]=BOM[[#This Row],[Part No.]],BOM[[#This Row],[Assy Costr]]-BOM[[#This Row],[Assy Cost]],"")</f>
        <v/>
      </c>
      <c r="S69" s="49"/>
      <c r="T69" s="187"/>
      <c r="U69" s="49"/>
      <c r="V69" s="117"/>
    </row>
    <row r="70" spans="1:22" s="50" customFormat="1" ht="20.100000000000001" customHeight="1">
      <c r="A70" s="20"/>
      <c r="B70" s="160">
        <v>5</v>
      </c>
      <c r="C70" s="98">
        <v>1</v>
      </c>
      <c r="D70" s="99" t="s">
        <v>151</v>
      </c>
      <c r="E70" s="99" t="s">
        <v>151</v>
      </c>
      <c r="F70" s="100" t="s">
        <v>70</v>
      </c>
      <c r="G70" s="101">
        <v>1</v>
      </c>
      <c r="H70" s="102" t="s">
        <v>6</v>
      </c>
      <c r="I70" s="49"/>
      <c r="J70" s="103">
        <f>SUMIFS(VTV_Price[Price / Dep Rate],VTV_Price[Part Number],BOM[[#This Row],[Part No.]])</f>
        <v>0</v>
      </c>
      <c r="K70" s="104">
        <f>BOM[[#This Row],[Unit Cost
(Including Dep Rate)]]*BOM[[#This Row],[Qty]]</f>
        <v>0</v>
      </c>
      <c r="L70" s="105">
        <f>IF(BOM[[#This Row],[Assy Part No.]]=BOM[[#This Row],[Part No.]],SUMIFS(BOM[Cost / Assy],BOM[Assy Part No.],BOM[[#This Row],[Part No.]]),"")</f>
        <v>459.88170918667839</v>
      </c>
      <c r="M70" s="49"/>
      <c r="N70" s="103">
        <f>SUMIFS(VTV_Price[Price / Dep Rater],VTV_Price[Part Number],BOM[[#This Row],[Part No.]])</f>
        <v>0</v>
      </c>
      <c r="O70" s="104">
        <f>BOM[[#This Row],[Unit Cost
(Including Dep Rate)r]]*BOM[[#This Row],[Qty]]</f>
        <v>0</v>
      </c>
      <c r="P70" s="106">
        <f>IF(BOM[[#This Row],[Cost / Assyr]]&gt;0,BOM[[#This Row],[Cost / Assyr]]-BOM[[#This Row],[Cost / Assy]],0)</f>
        <v>0</v>
      </c>
      <c r="Q70" s="106">
        <f>IF(BOM[[#This Row],[Assy Part No.]]=BOM[[#This Row],[Part No.]],SUMIFS(BOM[Cost / Assyr],BOM[Assy Part No.],BOM[[#This Row],[Part No.]]),"")</f>
        <v>504.68718000000001</v>
      </c>
      <c r="R70" s="105">
        <f>IF(BOM[[#This Row],[Assy Part No.]]=BOM[[#This Row],[Part No.]],BOM[[#This Row],[Assy Costr]]-BOM[[#This Row],[Assy Cost]],"")</f>
        <v>44.80547081332162</v>
      </c>
      <c r="S70" s="49"/>
      <c r="T70" s="187"/>
      <c r="U70" s="49"/>
      <c r="V70" s="117"/>
    </row>
    <row r="71" spans="1:22" s="50" customFormat="1" ht="20.100000000000001" customHeight="1" outlineLevel="1">
      <c r="A71" s="20"/>
      <c r="B71" s="160">
        <v>1</v>
      </c>
      <c r="C71" s="98">
        <v>2</v>
      </c>
      <c r="D71" s="99" t="s">
        <v>151</v>
      </c>
      <c r="E71" s="99" t="s">
        <v>154</v>
      </c>
      <c r="F71" s="100" t="s">
        <v>80</v>
      </c>
      <c r="G71" s="101">
        <v>1</v>
      </c>
      <c r="H71" s="102" t="s">
        <v>9</v>
      </c>
      <c r="I71" s="49"/>
      <c r="J71" s="103">
        <f>SUMIFS(VTV_Price[Price / Dep Rate],VTV_Price[Part Number],BOM[[#This Row],[Part No.]])</f>
        <v>30.83050308</v>
      </c>
      <c r="K71" s="104">
        <f>BOM[[#This Row],[Unit Cost
(Including Dep Rate)]]*BOM[[#This Row],[Qty]]</f>
        <v>30.83050308</v>
      </c>
      <c r="L71" s="105" t="str">
        <f>IF(BOM[[#This Row],[Assy Part No.]]=BOM[[#This Row],[Part No.]],SUMIFS(BOM[Cost / Assy],BOM[Assy Part No.],BOM[[#This Row],[Part No.]]),"")</f>
        <v/>
      </c>
      <c r="M71" s="49"/>
      <c r="N71" s="103">
        <f>SUMIFS(VTV_Price[Price / Dep Rater],VTV_Price[Part Number],BOM[[#This Row],[Part No.]])</f>
        <v>32.11</v>
      </c>
      <c r="O71" s="104">
        <f>BOM[[#This Row],[Unit Cost
(Including Dep Rate)r]]*BOM[[#This Row],[Qty]]</f>
        <v>32.11</v>
      </c>
      <c r="P71" s="106">
        <f>IF(BOM[[#This Row],[Cost / Assyr]]&gt;0,BOM[[#This Row],[Cost / Assyr]]-BOM[[#This Row],[Cost / Assy]],0)</f>
        <v>1.2794969199999997</v>
      </c>
      <c r="Q71" s="106" t="str">
        <f>IF(BOM[[#This Row],[Assy Part No.]]=BOM[[#This Row],[Part No.]],SUMIFS(BOM[Cost / Assyr],BOM[Assy Part No.],BOM[[#This Row],[Part No.]]),"")</f>
        <v/>
      </c>
      <c r="R71" s="105" t="str">
        <f>IF(BOM[[#This Row],[Assy Part No.]]=BOM[[#This Row],[Part No.]],BOM[[#This Row],[Assy Costr]]-BOM[[#This Row],[Assy Cost]],"")</f>
        <v/>
      </c>
      <c r="S71" s="49"/>
      <c r="T71" s="187"/>
      <c r="U71" s="49"/>
      <c r="V71" s="117"/>
    </row>
    <row r="72" spans="1:22" s="50" customFormat="1" ht="20.100000000000001" customHeight="1" outlineLevel="1">
      <c r="A72" s="20"/>
      <c r="B72" s="160">
        <v>2</v>
      </c>
      <c r="C72" s="98">
        <v>2</v>
      </c>
      <c r="D72" s="99" t="s">
        <v>151</v>
      </c>
      <c r="E72" s="99" t="s">
        <v>76</v>
      </c>
      <c r="F72" s="100" t="s">
        <v>77</v>
      </c>
      <c r="G72" s="101">
        <v>2</v>
      </c>
      <c r="H72" s="102" t="s">
        <v>9</v>
      </c>
      <c r="I72" s="49"/>
      <c r="J72" s="103">
        <f>SUMIFS(VTV_Price[Price / Dep Rate],VTV_Price[Part Number],BOM[[#This Row],[Part No.]])</f>
        <v>0.66</v>
      </c>
      <c r="K72" s="104">
        <f>BOM[[#This Row],[Unit Cost
(Including Dep Rate)]]*BOM[[#This Row],[Qty]]</f>
        <v>1.32</v>
      </c>
      <c r="L72" s="105" t="str">
        <f>IF(BOM[[#This Row],[Assy Part No.]]=BOM[[#This Row],[Part No.]],SUMIFS(BOM[Cost / Assy],BOM[Assy Part No.],BOM[[#This Row],[Part No.]]),"")</f>
        <v/>
      </c>
      <c r="M72" s="49"/>
      <c r="N72" s="103">
        <f>SUMIFS(VTV_Price[Price / Dep Rater],VTV_Price[Part Number],BOM[[#This Row],[Part No.]])</f>
        <v>0.66</v>
      </c>
      <c r="O72" s="104">
        <f>BOM[[#This Row],[Unit Cost
(Including Dep Rate)r]]*BOM[[#This Row],[Qty]]</f>
        <v>1.32</v>
      </c>
      <c r="P72" s="106">
        <f>IF(BOM[[#This Row],[Cost / Assyr]]&gt;0,BOM[[#This Row],[Cost / Assyr]]-BOM[[#This Row],[Cost / Assy]],0)</f>
        <v>0</v>
      </c>
      <c r="Q72" s="106" t="str">
        <f>IF(BOM[[#This Row],[Assy Part No.]]=BOM[[#This Row],[Part No.]],SUMIFS(BOM[Cost / Assyr],BOM[Assy Part No.],BOM[[#This Row],[Part No.]]),"")</f>
        <v/>
      </c>
      <c r="R72" s="105" t="str">
        <f>IF(BOM[[#This Row],[Assy Part No.]]=BOM[[#This Row],[Part No.]],BOM[[#This Row],[Assy Costr]]-BOM[[#This Row],[Assy Cost]],"")</f>
        <v/>
      </c>
      <c r="S72" s="49"/>
      <c r="T72" s="187"/>
      <c r="U72" s="49"/>
      <c r="V72" s="117"/>
    </row>
    <row r="73" spans="1:22" s="50" customFormat="1" ht="20.100000000000001" customHeight="1" outlineLevel="1">
      <c r="A73" s="20"/>
      <c r="B73" s="160">
        <v>3</v>
      </c>
      <c r="C73" s="98">
        <v>2</v>
      </c>
      <c r="D73" s="99" t="s">
        <v>151</v>
      </c>
      <c r="E73" s="99" t="s">
        <v>155</v>
      </c>
      <c r="F73" s="100" t="s">
        <v>99</v>
      </c>
      <c r="G73" s="101">
        <v>0.5</v>
      </c>
      <c r="H73" s="102" t="s">
        <v>9</v>
      </c>
      <c r="I73" s="49"/>
      <c r="J73" s="103">
        <f>SUMIFS(VTV_Price[Price / Dep Rate],VTV_Price[Part Number],BOM[[#This Row],[Part No.]])</f>
        <v>65.13314256999999</v>
      </c>
      <c r="K73" s="104">
        <f>BOM[[#This Row],[Unit Cost
(Including Dep Rate)]]*BOM[[#This Row],[Qty]]</f>
        <v>32.566571284999995</v>
      </c>
      <c r="L73" s="105" t="str">
        <f>IF(BOM[[#This Row],[Assy Part No.]]=BOM[[#This Row],[Part No.]],SUMIFS(BOM[Cost / Assy],BOM[Assy Part No.],BOM[[#This Row],[Part No.]]),"")</f>
        <v/>
      </c>
      <c r="M73" s="49"/>
      <c r="N73" s="103">
        <f>SUMIFS(VTV_Price[Price / Dep Rater],VTV_Price[Part Number],BOM[[#This Row],[Part No.]])</f>
        <v>70.010000000000005</v>
      </c>
      <c r="O73" s="104">
        <f>BOM[[#This Row],[Unit Cost
(Including Dep Rate)r]]*BOM[[#This Row],[Qty]]</f>
        <v>35.005000000000003</v>
      </c>
      <c r="P73" s="106">
        <f>IF(BOM[[#This Row],[Cost / Assyr]]&gt;0,BOM[[#This Row],[Cost / Assyr]]-BOM[[#This Row],[Cost / Assy]],0)</f>
        <v>2.4384287150000077</v>
      </c>
      <c r="Q73" s="106" t="str">
        <f>IF(BOM[[#This Row],[Assy Part No.]]=BOM[[#This Row],[Part No.]],SUMIFS(BOM[Cost / Assyr],BOM[Assy Part No.],BOM[[#This Row],[Part No.]]),"")</f>
        <v/>
      </c>
      <c r="R73" s="105" t="str">
        <f>IF(BOM[[#This Row],[Assy Part No.]]=BOM[[#This Row],[Part No.]],BOM[[#This Row],[Assy Costr]]-BOM[[#This Row],[Assy Cost]],"")</f>
        <v/>
      </c>
      <c r="S73" s="49"/>
      <c r="T73" s="187"/>
      <c r="U73" s="49"/>
      <c r="V73" s="117"/>
    </row>
    <row r="74" spans="1:22" s="50" customFormat="1" ht="20.100000000000001" customHeight="1" outlineLevel="1">
      <c r="A74" s="20"/>
      <c r="B74" s="160">
        <v>3</v>
      </c>
      <c r="C74" s="98">
        <v>2</v>
      </c>
      <c r="D74" s="99" t="s">
        <v>151</v>
      </c>
      <c r="E74" s="99" t="s">
        <v>153</v>
      </c>
      <c r="F74" s="100" t="s">
        <v>99</v>
      </c>
      <c r="G74" s="101">
        <v>0.5</v>
      </c>
      <c r="H74" s="102" t="s">
        <v>9</v>
      </c>
      <c r="I74" s="49"/>
      <c r="J74" s="103">
        <f>SUMIFS(VTV_Price[Price / Dep Rate],VTV_Price[Part Number],BOM[[#This Row],[Part No.]])</f>
        <v>68.559288403491649</v>
      </c>
      <c r="K74" s="104">
        <f>BOM[[#This Row],[Unit Cost
(Including Dep Rate)]]*BOM[[#This Row],[Qty]]</f>
        <v>34.279644201745825</v>
      </c>
      <c r="L74" s="105" t="str">
        <f>IF(BOM[[#This Row],[Assy Part No.]]=BOM[[#This Row],[Part No.]],SUMIFS(BOM[Cost / Assy],BOM[Assy Part No.],BOM[[#This Row],[Part No.]]),"")</f>
        <v/>
      </c>
      <c r="M74" s="49"/>
      <c r="N74" s="103">
        <f>SUMIFS(VTV_Price[Price / Dep Rater],VTV_Price[Part Number],BOM[[#This Row],[Part No.]])</f>
        <v>71.88</v>
      </c>
      <c r="O74" s="104">
        <f>BOM[[#This Row],[Unit Cost
(Including Dep Rate)r]]*BOM[[#This Row],[Qty]]</f>
        <v>35.94</v>
      </c>
      <c r="P74" s="106">
        <f>IF(BOM[[#This Row],[Cost / Assyr]]&gt;0,BOM[[#This Row],[Cost / Assyr]]-BOM[[#This Row],[Cost / Assy]],0)</f>
        <v>1.660355798254173</v>
      </c>
      <c r="Q74" s="106" t="str">
        <f>IF(BOM[[#This Row],[Assy Part No.]]=BOM[[#This Row],[Part No.]],SUMIFS(BOM[Cost / Assyr],BOM[Assy Part No.],BOM[[#This Row],[Part No.]]),"")</f>
        <v/>
      </c>
      <c r="R74" s="105" t="str">
        <f>IF(BOM[[#This Row],[Assy Part No.]]=BOM[[#This Row],[Part No.]],BOM[[#This Row],[Assy Costr]]-BOM[[#This Row],[Assy Cost]],"")</f>
        <v/>
      </c>
      <c r="S74" s="49"/>
      <c r="T74" s="187"/>
      <c r="U74" s="49"/>
      <c r="V74" s="117"/>
    </row>
    <row r="75" spans="1:22" s="50" customFormat="1" ht="20.100000000000001" customHeight="1" outlineLevel="1">
      <c r="A75" s="20"/>
      <c r="B75" s="160">
        <v>4</v>
      </c>
      <c r="C75" s="98">
        <v>2</v>
      </c>
      <c r="D75" s="99" t="s">
        <v>151</v>
      </c>
      <c r="E75" s="99" t="s">
        <v>113</v>
      </c>
      <c r="F75" s="100" t="s">
        <v>109</v>
      </c>
      <c r="G75" s="101">
        <v>0.5</v>
      </c>
      <c r="H75" s="102" t="s">
        <v>9</v>
      </c>
      <c r="I75" s="49"/>
      <c r="J75" s="103">
        <f>SUMIFS(VTV_Price[Price / Dep Rate],VTV_Price[Part Number],BOM[[#This Row],[Part No.]])</f>
        <v>109.47141061993268</v>
      </c>
      <c r="K75" s="104">
        <f>BOM[[#This Row],[Unit Cost
(Including Dep Rate)]]*BOM[[#This Row],[Qty]]</f>
        <v>54.735705309966342</v>
      </c>
      <c r="L75" s="105" t="str">
        <f>IF(BOM[[#This Row],[Assy Part No.]]=BOM[[#This Row],[Part No.]],SUMIFS(BOM[Cost / Assy],BOM[Assy Part No.],BOM[[#This Row],[Part No.]]),"")</f>
        <v/>
      </c>
      <c r="M75" s="49"/>
      <c r="N75" s="103">
        <f>SUMIFS(VTV_Price[Price / Dep Rater],VTV_Price[Part Number],BOM[[#This Row],[Part No.]])</f>
        <v>124.26</v>
      </c>
      <c r="O75" s="104">
        <f>BOM[[#This Row],[Unit Cost
(Including Dep Rate)r]]*BOM[[#This Row],[Qty]]</f>
        <v>62.13</v>
      </c>
      <c r="P75" s="106">
        <f>IF(BOM[[#This Row],[Cost / Assyr]]&gt;0,BOM[[#This Row],[Cost / Assyr]]-BOM[[#This Row],[Cost / Assy]],0)</f>
        <v>7.3942946900336608</v>
      </c>
      <c r="Q75" s="106" t="str">
        <f>IF(BOM[[#This Row],[Assy Part No.]]=BOM[[#This Row],[Part No.]],SUMIFS(BOM[Cost / Assyr],BOM[Assy Part No.],BOM[[#This Row],[Part No.]]),"")</f>
        <v/>
      </c>
      <c r="R75" s="105" t="str">
        <f>IF(BOM[[#This Row],[Assy Part No.]]=BOM[[#This Row],[Part No.]],BOM[[#This Row],[Assy Costr]]-BOM[[#This Row],[Assy Cost]],"")</f>
        <v/>
      </c>
      <c r="S75" s="49"/>
      <c r="T75" s="187"/>
      <c r="U75" s="49"/>
      <c r="V75" s="117"/>
    </row>
    <row r="76" spans="1:22" s="50" customFormat="1" ht="20.100000000000001" customHeight="1" outlineLevel="1">
      <c r="A76" s="20"/>
      <c r="B76" s="160">
        <v>5</v>
      </c>
      <c r="C76" s="98">
        <v>2</v>
      </c>
      <c r="D76" s="99" t="s">
        <v>151</v>
      </c>
      <c r="E76" s="76" t="s">
        <v>113</v>
      </c>
      <c r="F76" s="100" t="s">
        <v>109</v>
      </c>
      <c r="G76" s="101">
        <v>0.5</v>
      </c>
      <c r="H76" s="102" t="s">
        <v>9</v>
      </c>
      <c r="I76" s="49"/>
      <c r="J76" s="103">
        <f>SUMIFS(VTV_Price[Price / Dep Rate],VTV_Price[Part Number],BOM[[#This Row],[Part No.]])</f>
        <v>109.47141061993268</v>
      </c>
      <c r="K76" s="104">
        <f>BOM[[#This Row],[Unit Cost
(Including Dep Rate)]]*BOM[[#This Row],[Qty]]</f>
        <v>54.735705309966342</v>
      </c>
      <c r="L76" s="105" t="str">
        <f>IF(BOM[[#This Row],[Assy Part No.]]=BOM[[#This Row],[Part No.]],SUMIFS(BOM[Cost / Assy],BOM[Assy Part No.],BOM[[#This Row],[Part No.]]),"")</f>
        <v/>
      </c>
      <c r="M76" s="49"/>
      <c r="N76" s="103">
        <f>SUMIFS(VTV_Price[Price / Dep Rater],VTV_Price[Part Number],BOM[[#This Row],[Part No.]])</f>
        <v>124.26</v>
      </c>
      <c r="O76" s="104">
        <f>BOM[[#This Row],[Unit Cost
(Including Dep Rate)r]]*BOM[[#This Row],[Qty]]</f>
        <v>62.13</v>
      </c>
      <c r="P76" s="106">
        <f>IF(BOM[[#This Row],[Cost / Assyr]]&gt;0,BOM[[#This Row],[Cost / Assyr]]-BOM[[#This Row],[Cost / Assy]],0)</f>
        <v>7.3942946900336608</v>
      </c>
      <c r="Q76" s="106" t="str">
        <f>IF(BOM[[#This Row],[Assy Part No.]]=BOM[[#This Row],[Part No.]],SUMIFS(BOM[Cost / Assyr],BOM[Assy Part No.],BOM[[#This Row],[Part No.]]),"")</f>
        <v/>
      </c>
      <c r="R76" s="105" t="str">
        <f>IF(BOM[[#This Row],[Assy Part No.]]=BOM[[#This Row],[Part No.]],BOM[[#This Row],[Assy Costr]]-BOM[[#This Row],[Assy Cost]],"")</f>
        <v/>
      </c>
      <c r="S76" s="49"/>
      <c r="T76" s="187"/>
      <c r="U76" s="49"/>
      <c r="V76" s="117"/>
    </row>
    <row r="77" spans="1:22" s="50" customFormat="1" ht="20.100000000000001" customHeight="1" outlineLevel="1">
      <c r="A77" s="20"/>
      <c r="B77" s="160">
        <v>6</v>
      </c>
      <c r="C77" s="98">
        <v>2</v>
      </c>
      <c r="D77" s="99" t="s">
        <v>151</v>
      </c>
      <c r="E77" s="99" t="s">
        <v>74</v>
      </c>
      <c r="F77" s="100" t="s">
        <v>75</v>
      </c>
      <c r="G77" s="101">
        <v>0.5</v>
      </c>
      <c r="H77" s="102" t="s">
        <v>9</v>
      </c>
      <c r="I77" s="49"/>
      <c r="J77" s="103">
        <f>SUMIFS(VTV_Price[Price / Dep Rate],VTV_Price[Part Number],BOM[[#This Row],[Part No.]])</f>
        <v>7.57</v>
      </c>
      <c r="K77" s="104">
        <f>BOM[[#This Row],[Unit Cost
(Including Dep Rate)]]*BOM[[#This Row],[Qty]]</f>
        <v>3.7850000000000001</v>
      </c>
      <c r="L77" s="105" t="str">
        <f>IF(BOM[[#This Row],[Assy Part No.]]=BOM[[#This Row],[Part No.]],SUMIFS(BOM[Cost / Assy],BOM[Assy Part No.],BOM[[#This Row],[Part No.]]),"")</f>
        <v/>
      </c>
      <c r="M77" s="49"/>
      <c r="N77" s="103">
        <f>SUMIFS(VTV_Price[Price / Dep Rater],VTV_Price[Part Number],BOM[[#This Row],[Part No.]])</f>
        <v>7.57</v>
      </c>
      <c r="O77" s="104">
        <f>BOM[[#This Row],[Unit Cost
(Including Dep Rate)r]]*BOM[[#This Row],[Qty]]</f>
        <v>3.7850000000000001</v>
      </c>
      <c r="P77" s="106">
        <f>IF(BOM[[#This Row],[Cost / Assyr]]&gt;0,BOM[[#This Row],[Cost / Assyr]]-BOM[[#This Row],[Cost / Assy]],0)</f>
        <v>0</v>
      </c>
      <c r="Q77" s="106" t="str">
        <f>IF(BOM[[#This Row],[Assy Part No.]]=BOM[[#This Row],[Part No.]],SUMIFS(BOM[Cost / Assyr],BOM[Assy Part No.],BOM[[#This Row],[Part No.]]),"")</f>
        <v/>
      </c>
      <c r="R77" s="105" t="str">
        <f>IF(BOM[[#This Row],[Assy Part No.]]=BOM[[#This Row],[Part No.]],BOM[[#This Row],[Assy Costr]]-BOM[[#This Row],[Assy Cost]],"")</f>
        <v/>
      </c>
      <c r="S77" s="49"/>
      <c r="T77" s="187"/>
      <c r="U77" s="49"/>
      <c r="V77" s="117"/>
    </row>
    <row r="78" spans="1:22" s="50" customFormat="1" ht="20.100000000000001" customHeight="1" outlineLevel="1">
      <c r="A78" s="20"/>
      <c r="B78" s="160">
        <v>7</v>
      </c>
      <c r="C78" s="98">
        <v>2</v>
      </c>
      <c r="D78" s="99" t="s">
        <v>151</v>
      </c>
      <c r="E78" s="99" t="s">
        <v>78</v>
      </c>
      <c r="F78" s="100" t="s">
        <v>79</v>
      </c>
      <c r="G78" s="101">
        <v>0.5</v>
      </c>
      <c r="H78" s="102" t="s">
        <v>9</v>
      </c>
      <c r="I78" s="49"/>
      <c r="J78" s="103">
        <f>SUMIFS(VTV_Price[Price / Dep Rate],VTV_Price[Part Number],BOM[[#This Row],[Part No.]])</f>
        <v>7.52</v>
      </c>
      <c r="K78" s="104">
        <f>BOM[[#This Row],[Unit Cost
(Including Dep Rate)]]*BOM[[#This Row],[Qty]]</f>
        <v>3.76</v>
      </c>
      <c r="L78" s="105" t="str">
        <f>IF(BOM[[#This Row],[Assy Part No.]]=BOM[[#This Row],[Part No.]],SUMIFS(BOM[Cost / Assy],BOM[Assy Part No.],BOM[[#This Row],[Part No.]]),"")</f>
        <v/>
      </c>
      <c r="M78" s="49"/>
      <c r="N78" s="103">
        <f>SUMIFS(VTV_Price[Price / Dep Rater],VTV_Price[Part Number],BOM[[#This Row],[Part No.]])</f>
        <v>7.52</v>
      </c>
      <c r="O78" s="104">
        <f>BOM[[#This Row],[Unit Cost
(Including Dep Rate)r]]*BOM[[#This Row],[Qty]]</f>
        <v>3.76</v>
      </c>
      <c r="P78" s="106">
        <f>IF(BOM[[#This Row],[Cost / Assyr]]&gt;0,BOM[[#This Row],[Cost / Assyr]]-BOM[[#This Row],[Cost / Assy]],0)</f>
        <v>0</v>
      </c>
      <c r="Q78" s="106" t="str">
        <f>IF(BOM[[#This Row],[Assy Part No.]]=BOM[[#This Row],[Part No.]],SUMIFS(BOM[Cost / Assyr],BOM[Assy Part No.],BOM[[#This Row],[Part No.]]),"")</f>
        <v/>
      </c>
      <c r="R78" s="105" t="str">
        <f>IF(BOM[[#This Row],[Assy Part No.]]=BOM[[#This Row],[Part No.]],BOM[[#This Row],[Assy Costr]]-BOM[[#This Row],[Assy Cost]],"")</f>
        <v/>
      </c>
      <c r="S78" s="49"/>
      <c r="T78" s="187"/>
      <c r="U78" s="49"/>
      <c r="V78" s="117"/>
    </row>
    <row r="79" spans="1:22" s="50" customFormat="1" ht="20.100000000000001" customHeight="1" outlineLevel="1">
      <c r="A79" s="20"/>
      <c r="B79" s="160">
        <v>8</v>
      </c>
      <c r="C79" s="98">
        <v>2</v>
      </c>
      <c r="D79" s="99" t="s">
        <v>151</v>
      </c>
      <c r="E79" s="99" t="s">
        <v>100</v>
      </c>
      <c r="F79" s="100" t="s">
        <v>101</v>
      </c>
      <c r="G79" s="101">
        <v>1</v>
      </c>
      <c r="H79" s="102" t="s">
        <v>9</v>
      </c>
      <c r="I79" s="49"/>
      <c r="J79" s="103">
        <f>SUMIFS(VTV_Price[Price / Dep Rate],VTV_Price[Part Number],BOM[[#This Row],[Part No.]])</f>
        <v>10.266999999999999</v>
      </c>
      <c r="K79" s="104">
        <f>BOM[[#This Row],[Unit Cost
(Including Dep Rate)]]*BOM[[#This Row],[Qty]]</f>
        <v>10.266999999999999</v>
      </c>
      <c r="L79" s="105" t="str">
        <f>IF(BOM[[#This Row],[Assy Part No.]]=BOM[[#This Row],[Part No.]],SUMIFS(BOM[Cost / Assy],BOM[Assy Part No.],BOM[[#This Row],[Part No.]]),"")</f>
        <v/>
      </c>
      <c r="M79" s="49"/>
      <c r="N79" s="103">
        <f>SUMIFS(VTV_Price[Price / Dep Rater],VTV_Price[Part Number],BOM[[#This Row],[Part No.]])</f>
        <v>11.697000000000001</v>
      </c>
      <c r="O79" s="104">
        <f>BOM[[#This Row],[Unit Cost
(Including Dep Rate)r]]*BOM[[#This Row],[Qty]]</f>
        <v>11.697000000000001</v>
      </c>
      <c r="P79" s="106">
        <f>IF(BOM[[#This Row],[Cost / Assyr]]&gt;0,BOM[[#This Row],[Cost / Assyr]]-BOM[[#This Row],[Cost / Assy]],0)</f>
        <v>1.4300000000000015</v>
      </c>
      <c r="Q79" s="106" t="str">
        <f>IF(BOM[[#This Row],[Assy Part No.]]=BOM[[#This Row],[Part No.]],SUMIFS(BOM[Cost / Assyr],BOM[Assy Part No.],BOM[[#This Row],[Part No.]]),"")</f>
        <v/>
      </c>
      <c r="R79" s="105" t="str">
        <f>IF(BOM[[#This Row],[Assy Part No.]]=BOM[[#This Row],[Part No.]],BOM[[#This Row],[Assy Costr]]-BOM[[#This Row],[Assy Cost]],"")</f>
        <v/>
      </c>
      <c r="S79" s="49"/>
      <c r="T79" s="187"/>
      <c r="U79" s="49"/>
      <c r="V79" s="117"/>
    </row>
    <row r="80" spans="1:22" s="50" customFormat="1" ht="20.100000000000001" customHeight="1" outlineLevel="1">
      <c r="A80" s="20"/>
      <c r="B80" s="160">
        <v>9</v>
      </c>
      <c r="C80" s="98">
        <v>2</v>
      </c>
      <c r="D80" s="99" t="s">
        <v>151</v>
      </c>
      <c r="E80" s="99" t="s">
        <v>112</v>
      </c>
      <c r="F80" s="100" t="s">
        <v>72</v>
      </c>
      <c r="G80" s="101">
        <v>1</v>
      </c>
      <c r="H80" s="102" t="s">
        <v>9</v>
      </c>
      <c r="I80" s="49"/>
      <c r="J80" s="103">
        <f>SUMIFS(VTV_Price[Price / Dep Rate],VTV_Price[Part Number],BOM[[#This Row],[Part No.]])</f>
        <v>98.894999999999996</v>
      </c>
      <c r="K80" s="104">
        <f>BOM[[#This Row],[Unit Cost
(Including Dep Rate)]]*BOM[[#This Row],[Qty]]</f>
        <v>98.894999999999996</v>
      </c>
      <c r="L80" s="105" t="str">
        <f>IF(BOM[[#This Row],[Assy Part No.]]=BOM[[#This Row],[Part No.]],SUMIFS(BOM[Cost / Assy],BOM[Assy Part No.],BOM[[#This Row],[Part No.]]),"")</f>
        <v/>
      </c>
      <c r="M80" s="49"/>
      <c r="N80" s="103">
        <f>SUMIFS(VTV_Price[Price / Dep Rater],VTV_Price[Part Number],BOM[[#This Row],[Part No.]])</f>
        <v>109.125</v>
      </c>
      <c r="O80" s="104">
        <f>BOM[[#This Row],[Unit Cost
(Including Dep Rate)r]]*BOM[[#This Row],[Qty]]</f>
        <v>109.125</v>
      </c>
      <c r="P80" s="106">
        <f>IF(BOM[[#This Row],[Cost / Assyr]]&gt;0,BOM[[#This Row],[Cost / Assyr]]-BOM[[#This Row],[Cost / Assy]],0)</f>
        <v>10.230000000000004</v>
      </c>
      <c r="Q80" s="106" t="str">
        <f>IF(BOM[[#This Row],[Assy Part No.]]=BOM[[#This Row],[Part No.]],SUMIFS(BOM[Cost / Assyr],BOM[Assy Part No.],BOM[[#This Row],[Part No.]]),"")</f>
        <v/>
      </c>
      <c r="R80" s="105" t="str">
        <f>IF(BOM[[#This Row],[Assy Part No.]]=BOM[[#This Row],[Part No.]],BOM[[#This Row],[Assy Costr]]-BOM[[#This Row],[Assy Cost]],"")</f>
        <v/>
      </c>
      <c r="S80" s="49"/>
      <c r="T80" s="187"/>
      <c r="U80" s="49"/>
      <c r="V80" s="117"/>
    </row>
    <row r="81" spans="1:22" s="50" customFormat="1" ht="20.100000000000001" customHeight="1" outlineLevel="1">
      <c r="A81" s="20"/>
      <c r="B81" s="160">
        <v>10</v>
      </c>
      <c r="C81" s="98">
        <v>2</v>
      </c>
      <c r="D81" s="99" t="s">
        <v>151</v>
      </c>
      <c r="E81" s="99" t="s">
        <v>104</v>
      </c>
      <c r="F81" s="100" t="s">
        <v>105</v>
      </c>
      <c r="G81" s="101">
        <v>1</v>
      </c>
      <c r="H81" s="102" t="s">
        <v>9</v>
      </c>
      <c r="I81" s="49"/>
      <c r="J81" s="103">
        <f>SUMIFS(VTV_Price[Price / Dep Rate],VTV_Price[Part Number],BOM[[#This Row],[Part No.]])</f>
        <v>12.67</v>
      </c>
      <c r="K81" s="104">
        <f>BOM[[#This Row],[Unit Cost
(Including Dep Rate)]]*BOM[[#This Row],[Qty]]</f>
        <v>12.67</v>
      </c>
      <c r="L81" s="105" t="str">
        <f>IF(BOM[[#This Row],[Assy Part No.]]=BOM[[#This Row],[Part No.]],SUMIFS(BOM[Cost / Assy],BOM[Assy Part No.],BOM[[#This Row],[Part No.]]),"")</f>
        <v/>
      </c>
      <c r="M81" s="49"/>
      <c r="N81" s="103">
        <f>SUMIFS(VTV_Price[Price / Dep Rater],VTV_Price[Part Number],BOM[[#This Row],[Part No.]])</f>
        <v>12.67</v>
      </c>
      <c r="O81" s="104">
        <f>BOM[[#This Row],[Unit Cost
(Including Dep Rate)r]]*BOM[[#This Row],[Qty]]</f>
        <v>12.67</v>
      </c>
      <c r="P81" s="106">
        <f>IF(BOM[[#This Row],[Cost / Assyr]]&gt;0,BOM[[#This Row],[Cost / Assyr]]-BOM[[#This Row],[Cost / Assy]],0)</f>
        <v>0</v>
      </c>
      <c r="Q81" s="106" t="str">
        <f>IF(BOM[[#This Row],[Assy Part No.]]=BOM[[#This Row],[Part No.]],SUMIFS(BOM[Cost / Assyr],BOM[Assy Part No.],BOM[[#This Row],[Part No.]]),"")</f>
        <v/>
      </c>
      <c r="R81" s="105" t="str">
        <f>IF(BOM[[#This Row],[Assy Part No.]]=BOM[[#This Row],[Part No.]],BOM[[#This Row],[Assy Costr]]-BOM[[#This Row],[Assy Cost]],"")</f>
        <v/>
      </c>
      <c r="S81" s="49"/>
      <c r="T81" s="187"/>
      <c r="U81" s="49"/>
      <c r="V81" s="117"/>
    </row>
    <row r="82" spans="1:22" s="50" customFormat="1" ht="20.100000000000001" customHeight="1" outlineLevel="1">
      <c r="A82" s="20"/>
      <c r="B82" s="160">
        <v>11</v>
      </c>
      <c r="C82" s="98">
        <v>2</v>
      </c>
      <c r="D82" s="99" t="s">
        <v>151</v>
      </c>
      <c r="E82" s="99" t="s">
        <v>106</v>
      </c>
      <c r="F82" s="100" t="s">
        <v>73</v>
      </c>
      <c r="G82" s="101">
        <v>1</v>
      </c>
      <c r="H82" s="102" t="s">
        <v>9</v>
      </c>
      <c r="I82" s="49"/>
      <c r="J82" s="103">
        <f>SUMIFS(VTV_Price[Price / Dep Rate],VTV_Price[Part Number],BOM[[#This Row],[Part No.]])</f>
        <v>11.09</v>
      </c>
      <c r="K82" s="104">
        <f>BOM[[#This Row],[Unit Cost
(Including Dep Rate)]]*BOM[[#This Row],[Qty]]</f>
        <v>11.09</v>
      </c>
      <c r="L82" s="105" t="str">
        <f>IF(BOM[[#This Row],[Assy Part No.]]=BOM[[#This Row],[Part No.]],SUMIFS(BOM[Cost / Assy],BOM[Assy Part No.],BOM[[#This Row],[Part No.]]),"")</f>
        <v/>
      </c>
      <c r="M82" s="49"/>
      <c r="N82" s="103">
        <f>SUMIFS(VTV_Price[Price / Dep Rater],VTV_Price[Part Number],BOM[[#This Row],[Part No.]])</f>
        <v>14.66</v>
      </c>
      <c r="O82" s="104">
        <f>BOM[[#This Row],[Unit Cost
(Including Dep Rate)r]]*BOM[[#This Row],[Qty]]</f>
        <v>14.66</v>
      </c>
      <c r="P82" s="106">
        <f>IF(BOM[[#This Row],[Cost / Assyr]]&gt;0,BOM[[#This Row],[Cost / Assyr]]-BOM[[#This Row],[Cost / Assy]],0)</f>
        <v>3.5700000000000003</v>
      </c>
      <c r="Q82" s="106" t="str">
        <f>IF(BOM[[#This Row],[Assy Part No.]]=BOM[[#This Row],[Part No.]],SUMIFS(BOM[Cost / Assyr],BOM[Assy Part No.],BOM[[#This Row],[Part No.]]),"")</f>
        <v/>
      </c>
      <c r="R82" s="105" t="str">
        <f>IF(BOM[[#This Row],[Assy Part No.]]=BOM[[#This Row],[Part No.]],BOM[[#This Row],[Assy Costr]]-BOM[[#This Row],[Assy Cost]],"")</f>
        <v/>
      </c>
      <c r="S82" s="49"/>
      <c r="T82" s="187"/>
      <c r="U82" s="49"/>
      <c r="V82" s="117"/>
    </row>
    <row r="83" spans="1:22" s="50" customFormat="1" ht="20.100000000000001" customHeight="1" outlineLevel="1">
      <c r="A83" s="20"/>
      <c r="B83" s="160">
        <v>12</v>
      </c>
      <c r="C83" s="98">
        <v>2</v>
      </c>
      <c r="D83" s="99" t="s">
        <v>151</v>
      </c>
      <c r="E83" s="99" t="s">
        <v>89</v>
      </c>
      <c r="F83" s="100" t="s">
        <v>90</v>
      </c>
      <c r="G83" s="101">
        <v>1</v>
      </c>
      <c r="H83" s="102" t="s">
        <v>9</v>
      </c>
      <c r="I83" s="49"/>
      <c r="J83" s="103">
        <f>SUMIFS(VTV_Price[Price / Dep Rate],VTV_Price[Part Number],BOM[[#This Row],[Part No.]])</f>
        <v>50.27</v>
      </c>
      <c r="K83" s="104">
        <f>BOM[[#This Row],[Unit Cost
(Including Dep Rate)]]*BOM[[#This Row],[Qty]]</f>
        <v>50.27</v>
      </c>
      <c r="L83" s="105" t="str">
        <f>IF(BOM[[#This Row],[Assy Part No.]]=BOM[[#This Row],[Part No.]],SUMIFS(BOM[Cost / Assy],BOM[Assy Part No.],BOM[[#This Row],[Part No.]]),"")</f>
        <v/>
      </c>
      <c r="M83" s="49"/>
      <c r="N83" s="103">
        <f>SUMIFS(VTV_Price[Price / Dep Rater],VTV_Price[Part Number],BOM[[#This Row],[Part No.]])</f>
        <v>54.55</v>
      </c>
      <c r="O83" s="104">
        <f>BOM[[#This Row],[Unit Cost
(Including Dep Rate)r]]*BOM[[#This Row],[Qty]]</f>
        <v>54.55</v>
      </c>
      <c r="P83" s="106">
        <f>IF(BOM[[#This Row],[Cost / Assyr]]&gt;0,BOM[[#This Row],[Cost / Assyr]]-BOM[[#This Row],[Cost / Assy]],0)</f>
        <v>4.279999999999994</v>
      </c>
      <c r="Q83" s="106" t="str">
        <f>IF(BOM[[#This Row],[Assy Part No.]]=BOM[[#This Row],[Part No.]],SUMIFS(BOM[Cost / Assyr],BOM[Assy Part No.],BOM[[#This Row],[Part No.]]),"")</f>
        <v/>
      </c>
      <c r="R83" s="105" t="str">
        <f>IF(BOM[[#This Row],[Assy Part No.]]=BOM[[#This Row],[Part No.]],BOM[[#This Row],[Assy Costr]]-BOM[[#This Row],[Assy Cost]],"")</f>
        <v/>
      </c>
      <c r="S83" s="49"/>
      <c r="T83" s="187"/>
      <c r="U83" s="49"/>
      <c r="V83" s="117"/>
    </row>
    <row r="84" spans="1:22" s="50" customFormat="1" ht="20.100000000000001" customHeight="1" outlineLevel="1">
      <c r="A84" s="20"/>
      <c r="B84" s="160">
        <v>13</v>
      </c>
      <c r="C84" s="98">
        <v>2</v>
      </c>
      <c r="D84" s="99" t="s">
        <v>151</v>
      </c>
      <c r="E84" s="99" t="s">
        <v>98</v>
      </c>
      <c r="F84" s="100" t="s">
        <v>92</v>
      </c>
      <c r="G84" s="101">
        <v>1</v>
      </c>
      <c r="H84" s="102" t="s">
        <v>9</v>
      </c>
      <c r="I84" s="49"/>
      <c r="J84" s="103">
        <f>SUMIFS(VTV_Price[Price / Dep Rate],VTV_Price[Part Number],BOM[[#This Row],[Part No.]])</f>
        <v>57.15</v>
      </c>
      <c r="K84" s="104">
        <f>BOM[[#This Row],[Unit Cost
(Including Dep Rate)]]*BOM[[#This Row],[Qty]]</f>
        <v>57.15</v>
      </c>
      <c r="L84" s="105" t="str">
        <f>IF(BOM[[#This Row],[Assy Part No.]]=BOM[[#This Row],[Part No.]],SUMIFS(BOM[Cost / Assy],BOM[Assy Part No.],BOM[[#This Row],[Part No.]]),"")</f>
        <v/>
      </c>
      <c r="M84" s="49"/>
      <c r="N84" s="103">
        <f>SUMIFS(VTV_Price[Price / Dep Rater],VTV_Price[Part Number],BOM[[#This Row],[Part No.]])</f>
        <v>62.11</v>
      </c>
      <c r="O84" s="104">
        <f>BOM[[#This Row],[Unit Cost
(Including Dep Rate)r]]*BOM[[#This Row],[Qty]]</f>
        <v>62.11</v>
      </c>
      <c r="P84" s="106">
        <f>IF(BOM[[#This Row],[Cost / Assyr]]&gt;0,BOM[[#This Row],[Cost / Assyr]]-BOM[[#This Row],[Cost / Assy]],0)</f>
        <v>4.9600000000000009</v>
      </c>
      <c r="Q84" s="106" t="str">
        <f>IF(BOM[[#This Row],[Assy Part No.]]=BOM[[#This Row],[Part No.]],SUMIFS(BOM[Cost / Assyr],BOM[Assy Part No.],BOM[[#This Row],[Part No.]]),"")</f>
        <v/>
      </c>
      <c r="R84" s="105" t="str">
        <f>IF(BOM[[#This Row],[Assy Part No.]]=BOM[[#This Row],[Part No.]],BOM[[#This Row],[Assy Costr]]-BOM[[#This Row],[Assy Cost]],"")</f>
        <v/>
      </c>
      <c r="S84" s="49"/>
      <c r="T84" s="187"/>
      <c r="U84" s="49"/>
      <c r="V84" s="117"/>
    </row>
    <row r="85" spans="1:22" s="50" customFormat="1" ht="20.100000000000001" customHeight="1" outlineLevel="1">
      <c r="A85" s="20"/>
      <c r="B85" s="160">
        <v>14</v>
      </c>
      <c r="C85" s="98">
        <v>2</v>
      </c>
      <c r="D85" s="99" t="s">
        <v>151</v>
      </c>
      <c r="E85" s="99" t="s">
        <v>127</v>
      </c>
      <c r="F85" s="100" t="s">
        <v>107</v>
      </c>
      <c r="G85" s="101">
        <v>2</v>
      </c>
      <c r="H85" s="102" t="s">
        <v>9</v>
      </c>
      <c r="I85" s="49"/>
      <c r="J85" s="103">
        <f>SUMIFS(VTV_Price[Price / Dep Rate],VTV_Price[Part Number],BOM[[#This Row],[Part No.]])</f>
        <v>0.81237000000000004</v>
      </c>
      <c r="K85" s="104">
        <f>BOM[[#This Row],[Unit Cost
(Including Dep Rate)]]*BOM[[#This Row],[Qty]]</f>
        <v>1.6247400000000001</v>
      </c>
      <c r="L85" s="105" t="str">
        <f>IF(BOM[[#This Row],[Assy Part No.]]=BOM[[#This Row],[Part No.]],SUMIFS(BOM[Cost / Assy],BOM[Assy Part No.],BOM[[#This Row],[Part No.]]),"")</f>
        <v/>
      </c>
      <c r="M85" s="49"/>
      <c r="N85" s="103">
        <f>SUMIFS(VTV_Price[Price / Dep Rater],VTV_Price[Part Number],BOM[[#This Row],[Part No.]])</f>
        <v>0.85127000000000008</v>
      </c>
      <c r="O85" s="104">
        <f>BOM[[#This Row],[Unit Cost
(Including Dep Rate)r]]*BOM[[#This Row],[Qty]]</f>
        <v>1.7025400000000002</v>
      </c>
      <c r="P85" s="106">
        <f>IF(BOM[[#This Row],[Cost / Assyr]]&gt;0,BOM[[#This Row],[Cost / Assyr]]-BOM[[#This Row],[Cost / Assy]],0)</f>
        <v>7.7800000000000091E-2</v>
      </c>
      <c r="Q85" s="106" t="str">
        <f>IF(BOM[[#This Row],[Assy Part No.]]=BOM[[#This Row],[Part No.]],SUMIFS(BOM[Cost / Assyr],BOM[Assy Part No.],BOM[[#This Row],[Part No.]]),"")</f>
        <v/>
      </c>
      <c r="R85" s="105" t="str">
        <f>IF(BOM[[#This Row],[Assy Part No.]]=BOM[[#This Row],[Part No.]],BOM[[#This Row],[Assy Costr]]-BOM[[#This Row],[Assy Cost]],"")</f>
        <v/>
      </c>
      <c r="S85" s="49"/>
      <c r="T85" s="187"/>
      <c r="U85" s="49"/>
      <c r="V85" s="117"/>
    </row>
    <row r="86" spans="1:22" s="50" customFormat="1" ht="20.100000000000001" customHeight="1" outlineLevel="1">
      <c r="A86" s="20"/>
      <c r="B86" s="160">
        <v>15</v>
      </c>
      <c r="C86" s="98">
        <v>2</v>
      </c>
      <c r="D86" s="99" t="s">
        <v>151</v>
      </c>
      <c r="E86" s="99" t="s">
        <v>93</v>
      </c>
      <c r="F86" s="100" t="s">
        <v>94</v>
      </c>
      <c r="G86" s="101">
        <v>2</v>
      </c>
      <c r="H86" s="102" t="s">
        <v>9</v>
      </c>
      <c r="I86" s="49"/>
      <c r="J86" s="103">
        <f>SUMIFS(VTV_Price[Price / Dep Rate],VTV_Price[Part Number],BOM[[#This Row],[Part No.]])</f>
        <v>0.46867999999999999</v>
      </c>
      <c r="K86" s="104">
        <f>BOM[[#This Row],[Unit Cost
(Including Dep Rate)]]*BOM[[#This Row],[Qty]]</f>
        <v>0.93735999999999997</v>
      </c>
      <c r="L86" s="105" t="str">
        <f>IF(BOM[[#This Row],[Assy Part No.]]=BOM[[#This Row],[Part No.]],SUMIFS(BOM[Cost / Assy],BOM[Assy Part No.],BOM[[#This Row],[Part No.]]),"")</f>
        <v/>
      </c>
      <c r="M86" s="49"/>
      <c r="N86" s="103">
        <f>SUMIFS(VTV_Price[Price / Dep Rater],VTV_Price[Part Number],BOM[[#This Row],[Part No.]])</f>
        <v>0.48958000000000002</v>
      </c>
      <c r="O86" s="104">
        <f>BOM[[#This Row],[Unit Cost
(Including Dep Rate)r]]*BOM[[#This Row],[Qty]]</f>
        <v>0.97916000000000003</v>
      </c>
      <c r="P86" s="106">
        <f>IF(BOM[[#This Row],[Cost / Assyr]]&gt;0,BOM[[#This Row],[Cost / Assyr]]-BOM[[#This Row],[Cost / Assy]],0)</f>
        <v>4.1800000000000059E-2</v>
      </c>
      <c r="Q86" s="106" t="str">
        <f>IF(BOM[[#This Row],[Assy Part No.]]=BOM[[#This Row],[Part No.]],SUMIFS(BOM[Cost / Assyr],BOM[Assy Part No.],BOM[[#This Row],[Part No.]]),"")</f>
        <v/>
      </c>
      <c r="R86" s="105" t="str">
        <f>IF(BOM[[#This Row],[Assy Part No.]]=BOM[[#This Row],[Part No.]],BOM[[#This Row],[Assy Costr]]-BOM[[#This Row],[Assy Cost]],"")</f>
        <v/>
      </c>
      <c r="S86" s="49"/>
      <c r="T86" s="187"/>
      <c r="U86" s="49"/>
      <c r="V86" s="117"/>
    </row>
    <row r="87" spans="1:22" s="50" customFormat="1" ht="20.100000000000001" customHeight="1" outlineLevel="1">
      <c r="A87" s="20"/>
      <c r="B87" s="160">
        <v>16</v>
      </c>
      <c r="C87" s="98">
        <v>2</v>
      </c>
      <c r="D87" s="99" t="s">
        <v>151</v>
      </c>
      <c r="E87" s="99" t="s">
        <v>95</v>
      </c>
      <c r="F87" s="100" t="s">
        <v>96</v>
      </c>
      <c r="G87" s="101">
        <v>2</v>
      </c>
      <c r="H87" s="102" t="s">
        <v>9</v>
      </c>
      <c r="I87" s="49"/>
      <c r="J87" s="103">
        <f>SUMIFS(VTV_Price[Price / Dep Rate],VTV_Price[Part Number],BOM[[#This Row],[Part No.]])</f>
        <v>0.48224</v>
      </c>
      <c r="K87" s="104">
        <f>BOM[[#This Row],[Unit Cost
(Including Dep Rate)]]*BOM[[#This Row],[Qty]]</f>
        <v>0.96448</v>
      </c>
      <c r="L87" s="105" t="str">
        <f>IF(BOM[[#This Row],[Assy Part No.]]=BOM[[#This Row],[Part No.]],SUMIFS(BOM[Cost / Assy],BOM[Assy Part No.],BOM[[#This Row],[Part No.]]),"")</f>
        <v/>
      </c>
      <c r="M87" s="49"/>
      <c r="N87" s="103">
        <f>SUMIFS(VTV_Price[Price / Dep Rater],VTV_Price[Part Number],BOM[[#This Row],[Part No.]])</f>
        <v>0.50674000000000008</v>
      </c>
      <c r="O87" s="104">
        <f>BOM[[#This Row],[Unit Cost
(Including Dep Rate)r]]*BOM[[#This Row],[Qty]]</f>
        <v>1.0134800000000002</v>
      </c>
      <c r="P87" s="106">
        <f>IF(BOM[[#This Row],[Cost / Assyr]]&gt;0,BOM[[#This Row],[Cost / Assyr]]-BOM[[#This Row],[Cost / Assy]],0)</f>
        <v>4.9000000000000155E-2</v>
      </c>
      <c r="Q87" s="106" t="str">
        <f>IF(BOM[[#This Row],[Assy Part No.]]=BOM[[#This Row],[Part No.]],SUMIFS(BOM[Cost / Assyr],BOM[Assy Part No.],BOM[[#This Row],[Part No.]]),"")</f>
        <v/>
      </c>
      <c r="R87" s="105" t="str">
        <f>IF(BOM[[#This Row],[Assy Part No.]]=BOM[[#This Row],[Part No.]],BOM[[#This Row],[Assy Costr]]-BOM[[#This Row],[Assy Cost]],"")</f>
        <v/>
      </c>
      <c r="S87" s="49"/>
      <c r="T87" s="187"/>
      <c r="U87" s="49"/>
      <c r="V87" s="117"/>
    </row>
    <row r="88" spans="1:22" s="50" customFormat="1" ht="20.100000000000001" customHeight="1" collapsed="1">
      <c r="A88" s="20"/>
      <c r="B88" s="160">
        <v>6</v>
      </c>
      <c r="C88" s="98">
        <v>1</v>
      </c>
      <c r="D88" s="99" t="s">
        <v>150</v>
      </c>
      <c r="E88" s="99" t="s">
        <v>150</v>
      </c>
      <c r="F88" s="100" t="s">
        <v>70</v>
      </c>
      <c r="G88" s="101">
        <v>1</v>
      </c>
      <c r="H88" s="102" t="s">
        <v>6</v>
      </c>
      <c r="I88" s="49"/>
      <c r="J88" s="103">
        <f>SUMIFS(VTV_Price[Price / Dep Rate],VTV_Price[Part Number],BOM[[#This Row],[Part No.]])</f>
        <v>0</v>
      </c>
      <c r="K88" s="104">
        <f>BOM[[#This Row],[Unit Cost
(Including Dep Rate)]]*BOM[[#This Row],[Qty]]</f>
        <v>0</v>
      </c>
      <c r="L88" s="105">
        <f>IF(BOM[[#This Row],[Assy Part No.]]=BOM[[#This Row],[Part No.]],SUMIFS(BOM[Cost / Assy],BOM[Assy Part No.],BOM[[#This Row],[Part No.]]),"")</f>
        <v>418.88825223793486</v>
      </c>
      <c r="M88" s="49"/>
      <c r="N88" s="103">
        <f>SUMIFS(VTV_Price[Price / Dep Rater],VTV_Price[Part Number],BOM[[#This Row],[Part No.]])</f>
        <v>0</v>
      </c>
      <c r="O88" s="104">
        <f>BOM[[#This Row],[Unit Cost
(Including Dep Rate)r]]*BOM[[#This Row],[Qty]]</f>
        <v>0</v>
      </c>
      <c r="P88" s="106">
        <f>IF(BOM[[#This Row],[Cost / Assyr]]&gt;0,BOM[[#This Row],[Cost / Assyr]]-BOM[[#This Row],[Cost / Assy]],0)</f>
        <v>0</v>
      </c>
      <c r="Q88" s="106">
        <f>IF(BOM[[#This Row],[Assy Part No.]]=BOM[[#This Row],[Part No.]],SUMIFS(BOM[Cost / Assyr],BOM[Assy Part No.],BOM[[#This Row],[Part No.]]),"")</f>
        <v>459.59468000000004</v>
      </c>
      <c r="R88" s="105">
        <f>IF(BOM[[#This Row],[Assy Part No.]]=BOM[[#This Row],[Part No.]],BOM[[#This Row],[Assy Costr]]-BOM[[#This Row],[Assy Cost]],"")</f>
        <v>40.706427762065175</v>
      </c>
      <c r="S88" s="49"/>
      <c r="T88" s="187"/>
      <c r="U88" s="49"/>
      <c r="V88" s="117"/>
    </row>
    <row r="89" spans="1:22" s="50" customFormat="1" ht="20.100000000000001" customHeight="1" outlineLevel="1">
      <c r="A89" s="20"/>
      <c r="B89" s="160">
        <v>1</v>
      </c>
      <c r="C89" s="98">
        <v>2</v>
      </c>
      <c r="D89" s="99" t="s">
        <v>150</v>
      </c>
      <c r="E89" s="99" t="s">
        <v>154</v>
      </c>
      <c r="F89" s="100" t="s">
        <v>80</v>
      </c>
      <c r="G89" s="101">
        <v>1</v>
      </c>
      <c r="H89" s="102" t="s">
        <v>9</v>
      </c>
      <c r="I89" s="49"/>
      <c r="J89" s="103">
        <f>SUMIFS(VTV_Price[Price / Dep Rate],VTV_Price[Part Number],BOM[[#This Row],[Part No.]])</f>
        <v>30.83050308</v>
      </c>
      <c r="K89" s="104">
        <f>BOM[[#This Row],[Unit Cost
(Including Dep Rate)]]*BOM[[#This Row],[Qty]]</f>
        <v>30.83050308</v>
      </c>
      <c r="L89" s="105" t="str">
        <f>IF(BOM[[#This Row],[Assy Part No.]]=BOM[[#This Row],[Part No.]],SUMIFS(BOM[Cost / Assy],BOM[Assy Part No.],BOM[[#This Row],[Part No.]]),"")</f>
        <v/>
      </c>
      <c r="M89" s="49"/>
      <c r="N89" s="103">
        <f>SUMIFS(VTV_Price[Price / Dep Rater],VTV_Price[Part Number],BOM[[#This Row],[Part No.]])</f>
        <v>32.11</v>
      </c>
      <c r="O89" s="104">
        <f>BOM[[#This Row],[Unit Cost
(Including Dep Rate)r]]*BOM[[#This Row],[Qty]]</f>
        <v>32.11</v>
      </c>
      <c r="P89" s="106">
        <f>IF(BOM[[#This Row],[Cost / Assyr]]&gt;0,BOM[[#This Row],[Cost / Assyr]]-BOM[[#This Row],[Cost / Assy]],0)</f>
        <v>1.2794969199999997</v>
      </c>
      <c r="Q89" s="106" t="str">
        <f>IF(BOM[[#This Row],[Assy Part No.]]=BOM[[#This Row],[Part No.]],SUMIFS(BOM[Cost / Assyr],BOM[Assy Part No.],BOM[[#This Row],[Part No.]]),"")</f>
        <v/>
      </c>
      <c r="R89" s="105" t="str">
        <f>IF(BOM[[#This Row],[Assy Part No.]]=BOM[[#This Row],[Part No.]],BOM[[#This Row],[Assy Costr]]-BOM[[#This Row],[Assy Cost]],"")</f>
        <v/>
      </c>
      <c r="S89" s="49"/>
      <c r="T89" s="187"/>
      <c r="U89" s="49"/>
      <c r="V89" s="117"/>
    </row>
    <row r="90" spans="1:22" s="50" customFormat="1" ht="20.100000000000001" customHeight="1" outlineLevel="1">
      <c r="A90" s="20"/>
      <c r="B90" s="160">
        <v>2</v>
      </c>
      <c r="C90" s="98">
        <v>2</v>
      </c>
      <c r="D90" s="99" t="s">
        <v>150</v>
      </c>
      <c r="E90" s="99" t="s">
        <v>76</v>
      </c>
      <c r="F90" s="100" t="s">
        <v>77</v>
      </c>
      <c r="G90" s="101">
        <v>2</v>
      </c>
      <c r="H90" s="102" t="s">
        <v>9</v>
      </c>
      <c r="I90" s="49"/>
      <c r="J90" s="103">
        <f>SUMIFS(VTV_Price[Price / Dep Rate],VTV_Price[Part Number],BOM[[#This Row],[Part No.]])</f>
        <v>0.66</v>
      </c>
      <c r="K90" s="104">
        <f>BOM[[#This Row],[Unit Cost
(Including Dep Rate)]]*BOM[[#This Row],[Qty]]</f>
        <v>1.32</v>
      </c>
      <c r="L90" s="105" t="str">
        <f>IF(BOM[[#This Row],[Assy Part No.]]=BOM[[#This Row],[Part No.]],SUMIFS(BOM[Cost / Assy],BOM[Assy Part No.],BOM[[#This Row],[Part No.]]),"")</f>
        <v/>
      </c>
      <c r="M90" s="49"/>
      <c r="N90" s="103">
        <f>SUMIFS(VTV_Price[Price / Dep Rater],VTV_Price[Part Number],BOM[[#This Row],[Part No.]])</f>
        <v>0.66</v>
      </c>
      <c r="O90" s="104">
        <f>BOM[[#This Row],[Unit Cost
(Including Dep Rate)r]]*BOM[[#This Row],[Qty]]</f>
        <v>1.32</v>
      </c>
      <c r="P90" s="106">
        <f>IF(BOM[[#This Row],[Cost / Assyr]]&gt;0,BOM[[#This Row],[Cost / Assyr]]-BOM[[#This Row],[Cost / Assy]],0)</f>
        <v>0</v>
      </c>
      <c r="Q90" s="106" t="str">
        <f>IF(BOM[[#This Row],[Assy Part No.]]=BOM[[#This Row],[Part No.]],SUMIFS(BOM[Cost / Assyr],BOM[Assy Part No.],BOM[[#This Row],[Part No.]]),"")</f>
        <v/>
      </c>
      <c r="R90" s="105" t="str">
        <f>IF(BOM[[#This Row],[Assy Part No.]]=BOM[[#This Row],[Part No.]],BOM[[#This Row],[Assy Costr]]-BOM[[#This Row],[Assy Cost]],"")</f>
        <v/>
      </c>
      <c r="S90" s="49"/>
      <c r="T90" s="187"/>
      <c r="U90" s="49"/>
      <c r="V90" s="117"/>
    </row>
    <row r="91" spans="1:22" s="50" customFormat="1" ht="20.100000000000001" customHeight="1" outlineLevel="1">
      <c r="A91" s="20"/>
      <c r="B91" s="160">
        <v>3</v>
      </c>
      <c r="C91" s="98">
        <v>2</v>
      </c>
      <c r="D91" s="99" t="s">
        <v>150</v>
      </c>
      <c r="E91" s="99" t="s">
        <v>111</v>
      </c>
      <c r="F91" s="100" t="s">
        <v>71</v>
      </c>
      <c r="G91" s="101">
        <v>1</v>
      </c>
      <c r="H91" s="102" t="s">
        <v>9</v>
      </c>
      <c r="I91" s="49"/>
      <c r="J91" s="103">
        <f>SUMIFS(VTV_Price[Price / Dep Rate],VTV_Price[Part Number],BOM[[#This Row],[Part No.]])</f>
        <v>25.98</v>
      </c>
      <c r="K91" s="104">
        <f>BOM[[#This Row],[Unit Cost
(Including Dep Rate)]]*BOM[[#This Row],[Qty]]</f>
        <v>25.98</v>
      </c>
      <c r="L91" s="105" t="str">
        <f>IF(BOM[[#This Row],[Assy Part No.]]=BOM[[#This Row],[Part No.]],SUMIFS(BOM[Cost / Assy],BOM[Assy Part No.],BOM[[#This Row],[Part No.]]),"")</f>
        <v/>
      </c>
      <c r="M91" s="49"/>
      <c r="N91" s="103">
        <f>SUMIFS(VTV_Price[Price / Dep Rater],VTV_Price[Part Number],BOM[[#This Row],[Part No.]])</f>
        <v>25.98</v>
      </c>
      <c r="O91" s="104">
        <f>BOM[[#This Row],[Unit Cost
(Including Dep Rate)r]]*BOM[[#This Row],[Qty]]</f>
        <v>25.98</v>
      </c>
      <c r="P91" s="106">
        <f>IF(BOM[[#This Row],[Cost / Assyr]]&gt;0,BOM[[#This Row],[Cost / Assyr]]-BOM[[#This Row],[Cost / Assy]],0)</f>
        <v>0</v>
      </c>
      <c r="Q91" s="106" t="str">
        <f>IF(BOM[[#This Row],[Assy Part No.]]=BOM[[#This Row],[Part No.]],SUMIFS(BOM[Cost / Assyr],BOM[Assy Part No.],BOM[[#This Row],[Part No.]]),"")</f>
        <v/>
      </c>
      <c r="R91" s="105" t="str">
        <f>IF(BOM[[#This Row],[Assy Part No.]]=BOM[[#This Row],[Part No.]],BOM[[#This Row],[Assy Costr]]-BOM[[#This Row],[Assy Cost]],"")</f>
        <v/>
      </c>
      <c r="S91" s="49"/>
      <c r="T91" s="187"/>
      <c r="U91" s="49"/>
      <c r="V91" s="117"/>
    </row>
    <row r="92" spans="1:22" s="50" customFormat="1" ht="20.100000000000001" customHeight="1" outlineLevel="1">
      <c r="A92" s="20"/>
      <c r="B92" s="160">
        <v>3</v>
      </c>
      <c r="C92" s="98">
        <v>2</v>
      </c>
      <c r="D92" s="99" t="s">
        <v>150</v>
      </c>
      <c r="E92" s="99" t="s">
        <v>113</v>
      </c>
      <c r="F92" s="100" t="s">
        <v>109</v>
      </c>
      <c r="G92" s="101">
        <v>0.5</v>
      </c>
      <c r="H92" s="102" t="s">
        <v>9</v>
      </c>
      <c r="I92" s="49"/>
      <c r="J92" s="103">
        <f>SUMIFS(VTV_Price[Price / Dep Rate],VTV_Price[Part Number],BOM[[#This Row],[Part No.]])</f>
        <v>109.47141061993268</v>
      </c>
      <c r="K92" s="104">
        <f>BOM[[#This Row],[Unit Cost
(Including Dep Rate)]]*BOM[[#This Row],[Qty]]</f>
        <v>54.735705309966342</v>
      </c>
      <c r="L92" s="105" t="str">
        <f>IF(BOM[[#This Row],[Assy Part No.]]=BOM[[#This Row],[Part No.]],SUMIFS(BOM[Cost / Assy],BOM[Assy Part No.],BOM[[#This Row],[Part No.]]),"")</f>
        <v/>
      </c>
      <c r="M92" s="49"/>
      <c r="N92" s="103">
        <f>SUMIFS(VTV_Price[Price / Dep Rater],VTV_Price[Part Number],BOM[[#This Row],[Part No.]])</f>
        <v>124.26</v>
      </c>
      <c r="O92" s="104">
        <f>BOM[[#This Row],[Unit Cost
(Including Dep Rate)r]]*BOM[[#This Row],[Qty]]</f>
        <v>62.13</v>
      </c>
      <c r="P92" s="106">
        <f>IF(BOM[[#This Row],[Cost / Assyr]]&gt;0,BOM[[#This Row],[Cost / Assyr]]-BOM[[#This Row],[Cost / Assy]],0)</f>
        <v>7.3942946900336608</v>
      </c>
      <c r="Q92" s="106" t="str">
        <f>IF(BOM[[#This Row],[Assy Part No.]]=BOM[[#This Row],[Part No.]],SUMIFS(BOM[Cost / Assyr],BOM[Assy Part No.],BOM[[#This Row],[Part No.]]),"")</f>
        <v/>
      </c>
      <c r="R92" s="105" t="str">
        <f>IF(BOM[[#This Row],[Assy Part No.]]=BOM[[#This Row],[Part No.]],BOM[[#This Row],[Assy Costr]]-BOM[[#This Row],[Assy Cost]],"")</f>
        <v/>
      </c>
      <c r="S92" s="49"/>
      <c r="T92" s="187"/>
      <c r="U92" s="49"/>
      <c r="V92" s="117"/>
    </row>
    <row r="93" spans="1:22" s="50" customFormat="1" ht="20.100000000000001" customHeight="1" outlineLevel="1">
      <c r="A93" s="20"/>
      <c r="B93" s="160">
        <v>4</v>
      </c>
      <c r="C93" s="98">
        <v>2</v>
      </c>
      <c r="D93" s="99" t="s">
        <v>150</v>
      </c>
      <c r="E93" s="76" t="s">
        <v>113</v>
      </c>
      <c r="F93" s="100" t="s">
        <v>109</v>
      </c>
      <c r="G93" s="101">
        <v>0.5</v>
      </c>
      <c r="H93" s="102" t="s">
        <v>9</v>
      </c>
      <c r="I93" s="49"/>
      <c r="J93" s="103">
        <f>SUMIFS(VTV_Price[Price / Dep Rate],VTV_Price[Part Number],BOM[[#This Row],[Part No.]])</f>
        <v>109.47141061993268</v>
      </c>
      <c r="K93" s="104">
        <f>BOM[[#This Row],[Unit Cost
(Including Dep Rate)]]*BOM[[#This Row],[Qty]]</f>
        <v>54.735705309966342</v>
      </c>
      <c r="L93" s="105" t="str">
        <f>IF(BOM[[#This Row],[Assy Part No.]]=BOM[[#This Row],[Part No.]],SUMIFS(BOM[Cost / Assy],BOM[Assy Part No.],BOM[[#This Row],[Part No.]]),"")</f>
        <v/>
      </c>
      <c r="M93" s="49"/>
      <c r="N93" s="103">
        <f>SUMIFS(VTV_Price[Price / Dep Rater],VTV_Price[Part Number],BOM[[#This Row],[Part No.]])</f>
        <v>124.26</v>
      </c>
      <c r="O93" s="104">
        <f>BOM[[#This Row],[Unit Cost
(Including Dep Rate)r]]*BOM[[#This Row],[Qty]]</f>
        <v>62.13</v>
      </c>
      <c r="P93" s="106">
        <f>IF(BOM[[#This Row],[Cost / Assyr]]&gt;0,BOM[[#This Row],[Cost / Assyr]]-BOM[[#This Row],[Cost / Assy]],0)</f>
        <v>7.3942946900336608</v>
      </c>
      <c r="Q93" s="106" t="str">
        <f>IF(BOM[[#This Row],[Assy Part No.]]=BOM[[#This Row],[Part No.]],SUMIFS(BOM[Cost / Assyr],BOM[Assy Part No.],BOM[[#This Row],[Part No.]]),"")</f>
        <v/>
      </c>
      <c r="R93" s="105" t="str">
        <f>IF(BOM[[#This Row],[Assy Part No.]]=BOM[[#This Row],[Part No.]],BOM[[#This Row],[Assy Costr]]-BOM[[#This Row],[Assy Cost]],"")</f>
        <v/>
      </c>
      <c r="S93" s="49"/>
      <c r="T93" s="187"/>
      <c r="U93" s="49"/>
      <c r="V93" s="117"/>
    </row>
    <row r="94" spans="1:22" s="50" customFormat="1" ht="20.100000000000001" customHeight="1" outlineLevel="1">
      <c r="A94" s="20"/>
      <c r="B94" s="160">
        <v>5</v>
      </c>
      <c r="C94" s="98">
        <v>2</v>
      </c>
      <c r="D94" s="99" t="s">
        <v>150</v>
      </c>
      <c r="E94" s="99" t="s">
        <v>74</v>
      </c>
      <c r="F94" s="100" t="s">
        <v>75</v>
      </c>
      <c r="G94" s="101">
        <v>0.5</v>
      </c>
      <c r="H94" s="102" t="s">
        <v>9</v>
      </c>
      <c r="I94" s="49"/>
      <c r="J94" s="103">
        <f>SUMIFS(VTV_Price[Price / Dep Rate],VTV_Price[Part Number],BOM[[#This Row],[Part No.]])</f>
        <v>7.57</v>
      </c>
      <c r="K94" s="104">
        <f>BOM[[#This Row],[Unit Cost
(Including Dep Rate)]]*BOM[[#This Row],[Qty]]</f>
        <v>3.7850000000000001</v>
      </c>
      <c r="L94" s="105" t="str">
        <f>IF(BOM[[#This Row],[Assy Part No.]]=BOM[[#This Row],[Part No.]],SUMIFS(BOM[Cost / Assy],BOM[Assy Part No.],BOM[[#This Row],[Part No.]]),"")</f>
        <v/>
      </c>
      <c r="M94" s="49"/>
      <c r="N94" s="103">
        <f>SUMIFS(VTV_Price[Price / Dep Rater],VTV_Price[Part Number],BOM[[#This Row],[Part No.]])</f>
        <v>7.57</v>
      </c>
      <c r="O94" s="104">
        <f>BOM[[#This Row],[Unit Cost
(Including Dep Rate)r]]*BOM[[#This Row],[Qty]]</f>
        <v>3.7850000000000001</v>
      </c>
      <c r="P94" s="106">
        <f>IF(BOM[[#This Row],[Cost / Assyr]]&gt;0,BOM[[#This Row],[Cost / Assyr]]-BOM[[#This Row],[Cost / Assy]],0)</f>
        <v>0</v>
      </c>
      <c r="Q94" s="106" t="str">
        <f>IF(BOM[[#This Row],[Assy Part No.]]=BOM[[#This Row],[Part No.]],SUMIFS(BOM[Cost / Assyr],BOM[Assy Part No.],BOM[[#This Row],[Part No.]]),"")</f>
        <v/>
      </c>
      <c r="R94" s="105" t="str">
        <f>IF(BOM[[#This Row],[Assy Part No.]]=BOM[[#This Row],[Part No.]],BOM[[#This Row],[Assy Costr]]-BOM[[#This Row],[Assy Cost]],"")</f>
        <v/>
      </c>
      <c r="S94" s="49"/>
      <c r="T94" s="187"/>
      <c r="U94" s="49"/>
      <c r="V94" s="117"/>
    </row>
    <row r="95" spans="1:22" s="50" customFormat="1" ht="20.100000000000001" customHeight="1" outlineLevel="1">
      <c r="A95" s="20"/>
      <c r="B95" s="160">
        <v>6</v>
      </c>
      <c r="C95" s="98">
        <v>2</v>
      </c>
      <c r="D95" s="99" t="s">
        <v>150</v>
      </c>
      <c r="E95" s="99" t="s">
        <v>78</v>
      </c>
      <c r="F95" s="100" t="s">
        <v>79</v>
      </c>
      <c r="G95" s="101">
        <v>0.5</v>
      </c>
      <c r="H95" s="102" t="s">
        <v>9</v>
      </c>
      <c r="I95" s="49"/>
      <c r="J95" s="103">
        <f>SUMIFS(VTV_Price[Price / Dep Rate],VTV_Price[Part Number],BOM[[#This Row],[Part No.]])</f>
        <v>7.52</v>
      </c>
      <c r="K95" s="104">
        <f>BOM[[#This Row],[Unit Cost
(Including Dep Rate)]]*BOM[[#This Row],[Qty]]</f>
        <v>3.76</v>
      </c>
      <c r="L95" s="105" t="str">
        <f>IF(BOM[[#This Row],[Assy Part No.]]=BOM[[#This Row],[Part No.]],SUMIFS(BOM[Cost / Assy],BOM[Assy Part No.],BOM[[#This Row],[Part No.]]),"")</f>
        <v/>
      </c>
      <c r="M95" s="49"/>
      <c r="N95" s="103">
        <f>SUMIFS(VTV_Price[Price / Dep Rater],VTV_Price[Part Number],BOM[[#This Row],[Part No.]])</f>
        <v>7.52</v>
      </c>
      <c r="O95" s="104">
        <f>BOM[[#This Row],[Unit Cost
(Including Dep Rate)r]]*BOM[[#This Row],[Qty]]</f>
        <v>3.76</v>
      </c>
      <c r="P95" s="106">
        <f>IF(BOM[[#This Row],[Cost / Assyr]]&gt;0,BOM[[#This Row],[Cost / Assyr]]-BOM[[#This Row],[Cost / Assy]],0)</f>
        <v>0</v>
      </c>
      <c r="Q95" s="106" t="str">
        <f>IF(BOM[[#This Row],[Assy Part No.]]=BOM[[#This Row],[Part No.]],SUMIFS(BOM[Cost / Assyr],BOM[Assy Part No.],BOM[[#This Row],[Part No.]]),"")</f>
        <v/>
      </c>
      <c r="R95" s="105" t="str">
        <f>IF(BOM[[#This Row],[Assy Part No.]]=BOM[[#This Row],[Part No.]],BOM[[#This Row],[Assy Costr]]-BOM[[#This Row],[Assy Cost]],"")</f>
        <v/>
      </c>
      <c r="S95" s="49"/>
      <c r="T95" s="187"/>
      <c r="U95" s="49"/>
      <c r="V95" s="117"/>
    </row>
    <row r="96" spans="1:22" s="50" customFormat="1" ht="20.100000000000001" customHeight="1" outlineLevel="1">
      <c r="A96" s="20"/>
      <c r="B96" s="160">
        <v>7</v>
      </c>
      <c r="C96" s="98">
        <v>2</v>
      </c>
      <c r="D96" s="99" t="s">
        <v>150</v>
      </c>
      <c r="E96" s="99" t="s">
        <v>100</v>
      </c>
      <c r="F96" s="100" t="s">
        <v>101</v>
      </c>
      <c r="G96" s="101">
        <v>1</v>
      </c>
      <c r="H96" s="102" t="s">
        <v>9</v>
      </c>
      <c r="I96" s="49"/>
      <c r="J96" s="103">
        <f>SUMIFS(VTV_Price[Price / Dep Rate],VTV_Price[Part Number],BOM[[#This Row],[Part No.]])</f>
        <v>10.266999999999999</v>
      </c>
      <c r="K96" s="104">
        <f>BOM[[#This Row],[Unit Cost
(Including Dep Rate)]]*BOM[[#This Row],[Qty]]</f>
        <v>10.266999999999999</v>
      </c>
      <c r="L96" s="105" t="str">
        <f>IF(BOM[[#This Row],[Assy Part No.]]=BOM[[#This Row],[Part No.]],SUMIFS(BOM[Cost / Assy],BOM[Assy Part No.],BOM[[#This Row],[Part No.]]),"")</f>
        <v/>
      </c>
      <c r="M96" s="49"/>
      <c r="N96" s="103">
        <f>SUMIFS(VTV_Price[Price / Dep Rater],VTV_Price[Part Number],BOM[[#This Row],[Part No.]])</f>
        <v>11.697000000000001</v>
      </c>
      <c r="O96" s="104">
        <f>BOM[[#This Row],[Unit Cost
(Including Dep Rate)r]]*BOM[[#This Row],[Qty]]</f>
        <v>11.697000000000001</v>
      </c>
      <c r="P96" s="106">
        <f>IF(BOM[[#This Row],[Cost / Assyr]]&gt;0,BOM[[#This Row],[Cost / Assyr]]-BOM[[#This Row],[Cost / Assy]],0)</f>
        <v>1.4300000000000015</v>
      </c>
      <c r="Q96" s="106" t="str">
        <f>IF(BOM[[#This Row],[Assy Part No.]]=BOM[[#This Row],[Part No.]],SUMIFS(BOM[Cost / Assyr],BOM[Assy Part No.],BOM[[#This Row],[Part No.]]),"")</f>
        <v/>
      </c>
      <c r="R96" s="105" t="str">
        <f>IF(BOM[[#This Row],[Assy Part No.]]=BOM[[#This Row],[Part No.]],BOM[[#This Row],[Assy Costr]]-BOM[[#This Row],[Assy Cost]],"")</f>
        <v/>
      </c>
      <c r="S96" s="49"/>
      <c r="T96" s="187"/>
      <c r="U96" s="49"/>
      <c r="V96" s="117"/>
    </row>
    <row r="97" spans="1:22" s="50" customFormat="1" ht="20.100000000000001" customHeight="1" outlineLevel="1">
      <c r="A97" s="20"/>
      <c r="B97" s="160">
        <v>8</v>
      </c>
      <c r="C97" s="98">
        <v>2</v>
      </c>
      <c r="D97" s="99" t="s">
        <v>150</v>
      </c>
      <c r="E97" s="99" t="s">
        <v>102</v>
      </c>
      <c r="F97" s="100" t="s">
        <v>103</v>
      </c>
      <c r="G97" s="101">
        <v>1</v>
      </c>
      <c r="H97" s="102" t="s">
        <v>9</v>
      </c>
      <c r="I97" s="49"/>
      <c r="J97" s="103">
        <f>SUMIFS(VTV_Price[Price / Dep Rate],VTV_Price[Part Number],BOM[[#This Row],[Part No.]])</f>
        <v>98.767758538002283</v>
      </c>
      <c r="K97" s="104">
        <f>BOM[[#This Row],[Unit Cost
(Including Dep Rate)]]*BOM[[#This Row],[Qty]]</f>
        <v>98.767758538002283</v>
      </c>
      <c r="L97" s="105" t="str">
        <f>IF(BOM[[#This Row],[Assy Part No.]]=BOM[[#This Row],[Part No.]],SUMIFS(BOM[Cost / Assy],BOM[Assy Part No.],BOM[[#This Row],[Part No.]]),"")</f>
        <v/>
      </c>
      <c r="M97" s="49"/>
      <c r="N97" s="103">
        <f>SUMIFS(VTV_Price[Price / Dep Rater],VTV_Price[Part Number],BOM[[#This Row],[Part No.]])</f>
        <v>108.9975</v>
      </c>
      <c r="O97" s="104">
        <f>BOM[[#This Row],[Unit Cost
(Including Dep Rate)r]]*BOM[[#This Row],[Qty]]</f>
        <v>108.9975</v>
      </c>
      <c r="P97" s="106">
        <f>IF(BOM[[#This Row],[Cost / Assyr]]&gt;0,BOM[[#This Row],[Cost / Assyr]]-BOM[[#This Row],[Cost / Assy]],0)</f>
        <v>10.229741461997719</v>
      </c>
      <c r="Q97" s="106" t="str">
        <f>IF(BOM[[#This Row],[Assy Part No.]]=BOM[[#This Row],[Part No.]],SUMIFS(BOM[Cost / Assyr],BOM[Assy Part No.],BOM[[#This Row],[Part No.]]),"")</f>
        <v/>
      </c>
      <c r="R97" s="105" t="str">
        <f>IF(BOM[[#This Row],[Assy Part No.]]=BOM[[#This Row],[Part No.]],BOM[[#This Row],[Assy Costr]]-BOM[[#This Row],[Assy Cost]],"")</f>
        <v/>
      </c>
      <c r="S97" s="49"/>
      <c r="T97" s="187"/>
      <c r="U97" s="49"/>
      <c r="V97" s="117"/>
    </row>
    <row r="98" spans="1:22" s="50" customFormat="1" ht="20.100000000000001" customHeight="1" outlineLevel="1">
      <c r="A98" s="20"/>
      <c r="B98" s="160">
        <v>9</v>
      </c>
      <c r="C98" s="98">
        <v>2</v>
      </c>
      <c r="D98" s="99" t="s">
        <v>150</v>
      </c>
      <c r="E98" s="99" t="s">
        <v>104</v>
      </c>
      <c r="F98" s="100" t="s">
        <v>105</v>
      </c>
      <c r="G98" s="101">
        <v>1</v>
      </c>
      <c r="H98" s="102" t="s">
        <v>9</v>
      </c>
      <c r="I98" s="49"/>
      <c r="J98" s="103">
        <f>SUMIFS(VTV_Price[Price / Dep Rate],VTV_Price[Part Number],BOM[[#This Row],[Part No.]])</f>
        <v>12.67</v>
      </c>
      <c r="K98" s="104">
        <f>BOM[[#This Row],[Unit Cost
(Including Dep Rate)]]*BOM[[#This Row],[Qty]]</f>
        <v>12.67</v>
      </c>
      <c r="L98" s="105" t="str">
        <f>IF(BOM[[#This Row],[Assy Part No.]]=BOM[[#This Row],[Part No.]],SUMIFS(BOM[Cost / Assy],BOM[Assy Part No.],BOM[[#This Row],[Part No.]]),"")</f>
        <v/>
      </c>
      <c r="M98" s="49"/>
      <c r="N98" s="103">
        <f>SUMIFS(VTV_Price[Price / Dep Rater],VTV_Price[Part Number],BOM[[#This Row],[Part No.]])</f>
        <v>12.67</v>
      </c>
      <c r="O98" s="104">
        <f>BOM[[#This Row],[Unit Cost
(Including Dep Rate)r]]*BOM[[#This Row],[Qty]]</f>
        <v>12.67</v>
      </c>
      <c r="P98" s="106">
        <f>IF(BOM[[#This Row],[Cost / Assyr]]&gt;0,BOM[[#This Row],[Cost / Assyr]]-BOM[[#This Row],[Cost / Assy]],0)</f>
        <v>0</v>
      </c>
      <c r="Q98" s="106" t="str">
        <f>IF(BOM[[#This Row],[Assy Part No.]]=BOM[[#This Row],[Part No.]],SUMIFS(BOM[Cost / Assyr],BOM[Assy Part No.],BOM[[#This Row],[Part No.]]),"")</f>
        <v/>
      </c>
      <c r="R98" s="105" t="str">
        <f>IF(BOM[[#This Row],[Assy Part No.]]=BOM[[#This Row],[Part No.]],BOM[[#This Row],[Assy Costr]]-BOM[[#This Row],[Assy Cost]],"")</f>
        <v/>
      </c>
      <c r="S98" s="49"/>
      <c r="T98" s="187"/>
      <c r="U98" s="49"/>
      <c r="V98" s="117"/>
    </row>
    <row r="99" spans="1:22" s="50" customFormat="1" ht="20.100000000000001" customHeight="1" outlineLevel="1">
      <c r="A99" s="20"/>
      <c r="B99" s="160">
        <v>10</v>
      </c>
      <c r="C99" s="98">
        <v>2</v>
      </c>
      <c r="D99" s="99" t="s">
        <v>150</v>
      </c>
      <c r="E99" s="99" t="s">
        <v>106</v>
      </c>
      <c r="F99" s="100" t="s">
        <v>73</v>
      </c>
      <c r="G99" s="101">
        <v>1</v>
      </c>
      <c r="H99" s="102" t="s">
        <v>9</v>
      </c>
      <c r="I99" s="49"/>
      <c r="J99" s="103">
        <f>SUMIFS(VTV_Price[Price / Dep Rate],VTV_Price[Part Number],BOM[[#This Row],[Part No.]])</f>
        <v>11.09</v>
      </c>
      <c r="K99" s="104">
        <f>BOM[[#This Row],[Unit Cost
(Including Dep Rate)]]*BOM[[#This Row],[Qty]]</f>
        <v>11.09</v>
      </c>
      <c r="L99" s="105" t="str">
        <f>IF(BOM[[#This Row],[Assy Part No.]]=BOM[[#This Row],[Part No.]],SUMIFS(BOM[Cost / Assy],BOM[Assy Part No.],BOM[[#This Row],[Part No.]]),"")</f>
        <v/>
      </c>
      <c r="M99" s="49"/>
      <c r="N99" s="103">
        <f>SUMIFS(VTV_Price[Price / Dep Rater],VTV_Price[Part Number],BOM[[#This Row],[Part No.]])</f>
        <v>14.66</v>
      </c>
      <c r="O99" s="104">
        <f>BOM[[#This Row],[Unit Cost
(Including Dep Rate)r]]*BOM[[#This Row],[Qty]]</f>
        <v>14.66</v>
      </c>
      <c r="P99" s="106">
        <f>IF(BOM[[#This Row],[Cost / Assyr]]&gt;0,BOM[[#This Row],[Cost / Assyr]]-BOM[[#This Row],[Cost / Assy]],0)</f>
        <v>3.5700000000000003</v>
      </c>
      <c r="Q99" s="106" t="str">
        <f>IF(BOM[[#This Row],[Assy Part No.]]=BOM[[#This Row],[Part No.]],SUMIFS(BOM[Cost / Assyr],BOM[Assy Part No.],BOM[[#This Row],[Part No.]]),"")</f>
        <v/>
      </c>
      <c r="R99" s="105" t="str">
        <f>IF(BOM[[#This Row],[Assy Part No.]]=BOM[[#This Row],[Part No.]],BOM[[#This Row],[Assy Costr]]-BOM[[#This Row],[Assy Cost]],"")</f>
        <v/>
      </c>
      <c r="S99" s="49"/>
      <c r="T99" s="187"/>
      <c r="U99" s="49"/>
      <c r="V99" s="117"/>
    </row>
    <row r="100" spans="1:22" s="50" customFormat="1" ht="20.100000000000001" customHeight="1" outlineLevel="1">
      <c r="A100" s="20"/>
      <c r="B100" s="160">
        <v>11</v>
      </c>
      <c r="C100" s="98">
        <v>2</v>
      </c>
      <c r="D100" s="99" t="s">
        <v>150</v>
      </c>
      <c r="E100" s="99" t="s">
        <v>89</v>
      </c>
      <c r="F100" s="100" t="s">
        <v>90</v>
      </c>
      <c r="G100" s="101">
        <v>1</v>
      </c>
      <c r="H100" s="102" t="s">
        <v>9</v>
      </c>
      <c r="I100" s="49"/>
      <c r="J100" s="103">
        <f>SUMIFS(VTV_Price[Price / Dep Rate],VTV_Price[Part Number],BOM[[#This Row],[Part No.]])</f>
        <v>50.27</v>
      </c>
      <c r="K100" s="104">
        <f>BOM[[#This Row],[Unit Cost
(Including Dep Rate)]]*BOM[[#This Row],[Qty]]</f>
        <v>50.27</v>
      </c>
      <c r="L100" s="105" t="str">
        <f>IF(BOM[[#This Row],[Assy Part No.]]=BOM[[#This Row],[Part No.]],SUMIFS(BOM[Cost / Assy],BOM[Assy Part No.],BOM[[#This Row],[Part No.]]),"")</f>
        <v/>
      </c>
      <c r="M100" s="49"/>
      <c r="N100" s="103">
        <f>SUMIFS(VTV_Price[Price / Dep Rater],VTV_Price[Part Number],BOM[[#This Row],[Part No.]])</f>
        <v>54.55</v>
      </c>
      <c r="O100" s="104">
        <f>BOM[[#This Row],[Unit Cost
(Including Dep Rate)r]]*BOM[[#This Row],[Qty]]</f>
        <v>54.55</v>
      </c>
      <c r="P100" s="106">
        <f>IF(BOM[[#This Row],[Cost / Assyr]]&gt;0,BOM[[#This Row],[Cost / Assyr]]-BOM[[#This Row],[Cost / Assy]],0)</f>
        <v>4.279999999999994</v>
      </c>
      <c r="Q100" s="106" t="str">
        <f>IF(BOM[[#This Row],[Assy Part No.]]=BOM[[#This Row],[Part No.]],SUMIFS(BOM[Cost / Assyr],BOM[Assy Part No.],BOM[[#This Row],[Part No.]]),"")</f>
        <v/>
      </c>
      <c r="R100" s="105" t="str">
        <f>IF(BOM[[#This Row],[Assy Part No.]]=BOM[[#This Row],[Part No.]],BOM[[#This Row],[Assy Costr]]-BOM[[#This Row],[Assy Cost]],"")</f>
        <v/>
      </c>
      <c r="S100" s="49"/>
      <c r="T100" s="187"/>
      <c r="U100" s="49"/>
      <c r="V100" s="117"/>
    </row>
    <row r="101" spans="1:22" s="50" customFormat="1" ht="20.100000000000001" customHeight="1" outlineLevel="1">
      <c r="A101" s="20"/>
      <c r="B101" s="160">
        <v>12</v>
      </c>
      <c r="C101" s="98">
        <v>2</v>
      </c>
      <c r="D101" s="99" t="s">
        <v>150</v>
      </c>
      <c r="E101" s="99" t="s">
        <v>98</v>
      </c>
      <c r="F101" s="100" t="s">
        <v>92</v>
      </c>
      <c r="G101" s="101">
        <v>1</v>
      </c>
      <c r="H101" s="102" t="s">
        <v>9</v>
      </c>
      <c r="I101" s="49"/>
      <c r="J101" s="103">
        <f>SUMIFS(VTV_Price[Price / Dep Rate],VTV_Price[Part Number],BOM[[#This Row],[Part No.]])</f>
        <v>57.15</v>
      </c>
      <c r="K101" s="104">
        <f>BOM[[#This Row],[Unit Cost
(Including Dep Rate)]]*BOM[[#This Row],[Qty]]</f>
        <v>57.15</v>
      </c>
      <c r="L101" s="105" t="str">
        <f>IF(BOM[[#This Row],[Assy Part No.]]=BOM[[#This Row],[Part No.]],SUMIFS(BOM[Cost / Assy],BOM[Assy Part No.],BOM[[#This Row],[Part No.]]),"")</f>
        <v/>
      </c>
      <c r="M101" s="49"/>
      <c r="N101" s="103">
        <f>SUMIFS(VTV_Price[Price / Dep Rater],VTV_Price[Part Number],BOM[[#This Row],[Part No.]])</f>
        <v>62.11</v>
      </c>
      <c r="O101" s="104">
        <f>BOM[[#This Row],[Unit Cost
(Including Dep Rate)r]]*BOM[[#This Row],[Qty]]</f>
        <v>62.11</v>
      </c>
      <c r="P101" s="106">
        <f>IF(BOM[[#This Row],[Cost / Assyr]]&gt;0,BOM[[#This Row],[Cost / Assyr]]-BOM[[#This Row],[Cost / Assy]],0)</f>
        <v>4.9600000000000009</v>
      </c>
      <c r="Q101" s="106" t="str">
        <f>IF(BOM[[#This Row],[Assy Part No.]]=BOM[[#This Row],[Part No.]],SUMIFS(BOM[Cost / Assyr],BOM[Assy Part No.],BOM[[#This Row],[Part No.]]),"")</f>
        <v/>
      </c>
      <c r="R101" s="105" t="str">
        <f>IF(BOM[[#This Row],[Assy Part No.]]=BOM[[#This Row],[Part No.]],BOM[[#This Row],[Assy Costr]]-BOM[[#This Row],[Assy Cost]],"")</f>
        <v/>
      </c>
      <c r="S101" s="49"/>
      <c r="T101" s="187"/>
      <c r="U101" s="49"/>
      <c r="V101" s="117"/>
    </row>
    <row r="102" spans="1:22" s="50" customFormat="1" ht="20.100000000000001" customHeight="1" outlineLevel="1">
      <c r="A102" s="20"/>
      <c r="B102" s="160">
        <v>13</v>
      </c>
      <c r="C102" s="98">
        <v>2</v>
      </c>
      <c r="D102" s="99" t="s">
        <v>150</v>
      </c>
      <c r="E102" s="99" t="s">
        <v>127</v>
      </c>
      <c r="F102" s="100" t="s">
        <v>107</v>
      </c>
      <c r="G102" s="101">
        <v>2</v>
      </c>
      <c r="H102" s="102" t="s">
        <v>9</v>
      </c>
      <c r="I102" s="49"/>
      <c r="J102" s="103">
        <f>SUMIFS(VTV_Price[Price / Dep Rate],VTV_Price[Part Number],BOM[[#This Row],[Part No.]])</f>
        <v>0.81237000000000004</v>
      </c>
      <c r="K102" s="104">
        <f>BOM[[#This Row],[Unit Cost
(Including Dep Rate)]]*BOM[[#This Row],[Qty]]</f>
        <v>1.6247400000000001</v>
      </c>
      <c r="L102" s="105" t="str">
        <f>IF(BOM[[#This Row],[Assy Part No.]]=BOM[[#This Row],[Part No.]],SUMIFS(BOM[Cost / Assy],BOM[Assy Part No.],BOM[[#This Row],[Part No.]]),"")</f>
        <v/>
      </c>
      <c r="M102" s="49"/>
      <c r="N102" s="103">
        <f>SUMIFS(VTV_Price[Price / Dep Rater],VTV_Price[Part Number],BOM[[#This Row],[Part No.]])</f>
        <v>0.85127000000000008</v>
      </c>
      <c r="O102" s="104">
        <f>BOM[[#This Row],[Unit Cost
(Including Dep Rate)r]]*BOM[[#This Row],[Qty]]</f>
        <v>1.7025400000000002</v>
      </c>
      <c r="P102" s="106">
        <f>IF(BOM[[#This Row],[Cost / Assyr]]&gt;0,BOM[[#This Row],[Cost / Assyr]]-BOM[[#This Row],[Cost / Assy]],0)</f>
        <v>7.7800000000000091E-2</v>
      </c>
      <c r="Q102" s="106" t="str">
        <f>IF(BOM[[#This Row],[Assy Part No.]]=BOM[[#This Row],[Part No.]],SUMIFS(BOM[Cost / Assyr],BOM[Assy Part No.],BOM[[#This Row],[Part No.]]),"")</f>
        <v/>
      </c>
      <c r="R102" s="105" t="str">
        <f>IF(BOM[[#This Row],[Assy Part No.]]=BOM[[#This Row],[Part No.]],BOM[[#This Row],[Assy Costr]]-BOM[[#This Row],[Assy Cost]],"")</f>
        <v/>
      </c>
      <c r="S102" s="49"/>
      <c r="T102" s="187"/>
      <c r="U102" s="49"/>
      <c r="V102" s="117"/>
    </row>
    <row r="103" spans="1:22" s="50" customFormat="1" ht="20.100000000000001" customHeight="1" outlineLevel="1">
      <c r="A103" s="20"/>
      <c r="B103" s="160">
        <v>14</v>
      </c>
      <c r="C103" s="98">
        <v>2</v>
      </c>
      <c r="D103" s="99" t="s">
        <v>150</v>
      </c>
      <c r="E103" s="99" t="s">
        <v>93</v>
      </c>
      <c r="F103" s="100" t="s">
        <v>94</v>
      </c>
      <c r="G103" s="101">
        <v>2</v>
      </c>
      <c r="H103" s="102" t="s">
        <v>9</v>
      </c>
      <c r="I103" s="49"/>
      <c r="J103" s="103">
        <f>SUMIFS(VTV_Price[Price / Dep Rate],VTV_Price[Part Number],BOM[[#This Row],[Part No.]])</f>
        <v>0.46867999999999999</v>
      </c>
      <c r="K103" s="104">
        <f>BOM[[#This Row],[Unit Cost
(Including Dep Rate)]]*BOM[[#This Row],[Qty]]</f>
        <v>0.93735999999999997</v>
      </c>
      <c r="L103" s="105" t="str">
        <f>IF(BOM[[#This Row],[Assy Part No.]]=BOM[[#This Row],[Part No.]],SUMIFS(BOM[Cost / Assy],BOM[Assy Part No.],BOM[[#This Row],[Part No.]]),"")</f>
        <v/>
      </c>
      <c r="M103" s="49"/>
      <c r="N103" s="103">
        <f>SUMIFS(VTV_Price[Price / Dep Rater],VTV_Price[Part Number],BOM[[#This Row],[Part No.]])</f>
        <v>0.48958000000000002</v>
      </c>
      <c r="O103" s="104">
        <f>BOM[[#This Row],[Unit Cost
(Including Dep Rate)r]]*BOM[[#This Row],[Qty]]</f>
        <v>0.97916000000000003</v>
      </c>
      <c r="P103" s="106">
        <f>IF(BOM[[#This Row],[Cost / Assyr]]&gt;0,BOM[[#This Row],[Cost / Assyr]]-BOM[[#This Row],[Cost / Assy]],0)</f>
        <v>4.1800000000000059E-2</v>
      </c>
      <c r="Q103" s="106" t="str">
        <f>IF(BOM[[#This Row],[Assy Part No.]]=BOM[[#This Row],[Part No.]],SUMIFS(BOM[Cost / Assyr],BOM[Assy Part No.],BOM[[#This Row],[Part No.]]),"")</f>
        <v/>
      </c>
      <c r="R103" s="105" t="str">
        <f>IF(BOM[[#This Row],[Assy Part No.]]=BOM[[#This Row],[Part No.]],BOM[[#This Row],[Assy Costr]]-BOM[[#This Row],[Assy Cost]],"")</f>
        <v/>
      </c>
      <c r="S103" s="49"/>
      <c r="T103" s="187"/>
      <c r="U103" s="49"/>
      <c r="V103" s="117"/>
    </row>
    <row r="104" spans="1:22" s="50" customFormat="1" ht="20.100000000000001" customHeight="1" outlineLevel="1">
      <c r="A104" s="20"/>
      <c r="B104" s="160">
        <v>15</v>
      </c>
      <c r="C104" s="98">
        <v>2</v>
      </c>
      <c r="D104" s="99" t="s">
        <v>150</v>
      </c>
      <c r="E104" s="99" t="s">
        <v>95</v>
      </c>
      <c r="F104" s="100" t="s">
        <v>96</v>
      </c>
      <c r="G104" s="101">
        <v>2</v>
      </c>
      <c r="H104" s="102" t="s">
        <v>9</v>
      </c>
      <c r="I104" s="49"/>
      <c r="J104" s="103">
        <f>SUMIFS(VTV_Price[Price / Dep Rate],VTV_Price[Part Number],BOM[[#This Row],[Part No.]])</f>
        <v>0.48224</v>
      </c>
      <c r="K104" s="104">
        <f>BOM[[#This Row],[Unit Cost
(Including Dep Rate)]]*BOM[[#This Row],[Qty]]</f>
        <v>0.96448</v>
      </c>
      <c r="L104" s="105" t="str">
        <f>IF(BOM[[#This Row],[Assy Part No.]]=BOM[[#This Row],[Part No.]],SUMIFS(BOM[Cost / Assy],BOM[Assy Part No.],BOM[[#This Row],[Part No.]]),"")</f>
        <v/>
      </c>
      <c r="M104" s="49"/>
      <c r="N104" s="103">
        <f>SUMIFS(VTV_Price[Price / Dep Rater],VTV_Price[Part Number],BOM[[#This Row],[Part No.]])</f>
        <v>0.50674000000000008</v>
      </c>
      <c r="O104" s="104">
        <f>BOM[[#This Row],[Unit Cost
(Including Dep Rate)r]]*BOM[[#This Row],[Qty]]</f>
        <v>1.0134800000000002</v>
      </c>
      <c r="P104" s="106">
        <f>IF(BOM[[#This Row],[Cost / Assyr]]&gt;0,BOM[[#This Row],[Cost / Assyr]]-BOM[[#This Row],[Cost / Assy]],0)</f>
        <v>4.9000000000000155E-2</v>
      </c>
      <c r="Q104" s="106" t="str">
        <f>IF(BOM[[#This Row],[Assy Part No.]]=BOM[[#This Row],[Part No.]],SUMIFS(BOM[Cost / Assyr],BOM[Assy Part No.],BOM[[#This Row],[Part No.]]),"")</f>
        <v/>
      </c>
      <c r="R104" s="105" t="str">
        <f>IF(BOM[[#This Row],[Assy Part No.]]=BOM[[#This Row],[Part No.]],BOM[[#This Row],[Assy Costr]]-BOM[[#This Row],[Assy Cost]],"")</f>
        <v/>
      </c>
      <c r="S104" s="49"/>
      <c r="T104" s="187"/>
      <c r="U104" s="49"/>
      <c r="V104" s="117"/>
    </row>
    <row r="105" spans="1:22" s="50" customFormat="1" ht="20.100000000000001" customHeight="1" outlineLevel="1">
      <c r="A105" s="20"/>
      <c r="B105" s="160">
        <v>7</v>
      </c>
      <c r="C105" s="98">
        <v>1</v>
      </c>
      <c r="D105" s="99" t="s">
        <v>225</v>
      </c>
      <c r="E105" s="99" t="s">
        <v>225</v>
      </c>
      <c r="F105" s="100" t="s">
        <v>64</v>
      </c>
      <c r="G105" s="101">
        <v>1</v>
      </c>
      <c r="H105" s="102" t="s">
        <v>6</v>
      </c>
      <c r="I105" s="49"/>
      <c r="J105" s="103">
        <f>SUMIFS(VTV_Price[Price / Dep Rate],VTV_Price[Part Number],BOM[[#This Row],[Part No.]])</f>
        <v>0</v>
      </c>
      <c r="K105" s="104">
        <f>BOM[[#This Row],[Unit Cost
(Including Dep Rate)]]*BOM[[#This Row],[Qty]]</f>
        <v>0</v>
      </c>
      <c r="L105" s="105">
        <f>IF(BOM[[#This Row],[Assy Part No.]]=BOM[[#This Row],[Part No.]],SUMIFS(BOM[Cost / Assy],BOM[Assy Part No.],BOM[[#This Row],[Part No.]]),"")</f>
        <v>388.74925564050915</v>
      </c>
      <c r="M105" s="49"/>
      <c r="N105" s="103">
        <f>SUMIFS(VTV_Price[Price / Dep Rater],VTV_Price[Part Number],BOM[[#This Row],[Part No.]])</f>
        <v>0</v>
      </c>
      <c r="O105" s="104">
        <f>BOM[[#This Row],[Unit Cost
(Including Dep Rate)r]]*BOM[[#This Row],[Qty]]</f>
        <v>0</v>
      </c>
      <c r="P105" s="106">
        <f>IF(BOM[[#This Row],[Cost / Assyr]]&gt;0,BOM[[#This Row],[Cost / Assyr]]-BOM[[#This Row],[Cost / Assy]],0)</f>
        <v>0</v>
      </c>
      <c r="Q105" s="106">
        <f>IF(BOM[[#This Row],[Assy Part No.]]=BOM[[#This Row],[Part No.]],SUMIFS(BOM[Cost / Assyr],BOM[Assy Part No.],BOM[[#This Row],[Part No.]]),"")</f>
        <v>429.45544999999998</v>
      </c>
      <c r="R105" s="105">
        <f>IF(BOM[[#This Row],[Assy Part No.]]=BOM[[#This Row],[Part No.]],BOM[[#This Row],[Assy Costr]]-BOM[[#This Row],[Assy Cost]],"")</f>
        <v>40.706194359490837</v>
      </c>
      <c r="S105" s="49"/>
      <c r="T105" s="187"/>
      <c r="U105" s="49"/>
      <c r="V105" s="117"/>
    </row>
    <row r="106" spans="1:22" s="50" customFormat="1" ht="20.100000000000001" customHeight="1" outlineLevel="1">
      <c r="A106" s="20"/>
      <c r="B106" s="216">
        <v>1</v>
      </c>
      <c r="C106" s="218">
        <v>2</v>
      </c>
      <c r="D106" s="99" t="s">
        <v>225</v>
      </c>
      <c r="E106" s="227" t="s">
        <v>78</v>
      </c>
      <c r="F106" s="219" t="s">
        <v>79</v>
      </c>
      <c r="G106" s="228">
        <v>0.5</v>
      </c>
      <c r="H106" s="102" t="s">
        <v>9</v>
      </c>
      <c r="I106" s="224"/>
      <c r="J106" s="229">
        <f>SUMIFS(VTV_Price[Price / Dep Rate],VTV_Price[Part Number],BOM[[#This Row],[Part No.]])</f>
        <v>7.52</v>
      </c>
      <c r="K106" s="230">
        <f>BOM[[#This Row],[Unit Cost
(Including Dep Rate)]]*BOM[[#This Row],[Qty]]</f>
        <v>3.76</v>
      </c>
      <c r="L106" s="231" t="str">
        <f>IF(BOM[[#This Row],[Assy Part No.]]=BOM[[#This Row],[Part No.]],SUMIFS(BOM[Cost / Assy],BOM[Assy Part No.],BOM[[#This Row],[Part No.]]),"")</f>
        <v/>
      </c>
      <c r="M106" s="225"/>
      <c r="N106" s="229">
        <f>SUMIFS(VTV_Price[Price / Dep Rater],VTV_Price[Part Number],BOM[[#This Row],[Part No.]])</f>
        <v>7.52</v>
      </c>
      <c r="O106" s="230">
        <f>BOM[[#This Row],[Unit Cost
(Including Dep Rate)r]]*BOM[[#This Row],[Qty]]</f>
        <v>3.76</v>
      </c>
      <c r="P106" s="232">
        <f>IF(BOM[[#This Row],[Cost / Assyr]]&gt;0,BOM[[#This Row],[Cost / Assyr]]-BOM[[#This Row],[Cost / Assy]],0)</f>
        <v>0</v>
      </c>
      <c r="Q106" s="232" t="str">
        <f>IF(BOM[[#This Row],[Assy Part No.]]=BOM[[#This Row],[Part No.]],SUMIFS(BOM[Cost / Assyr],BOM[Assy Part No.],BOM[[#This Row],[Part No.]]),"")</f>
        <v/>
      </c>
      <c r="R106" s="231" t="str">
        <f>IF(BOM[[#This Row],[Assy Part No.]]=BOM[[#This Row],[Part No.]],BOM[[#This Row],[Assy Costr]]-BOM[[#This Row],[Assy Cost]],"")</f>
        <v/>
      </c>
      <c r="S106" s="225"/>
      <c r="T106" s="234"/>
      <c r="U106" s="49"/>
      <c r="V106" s="117"/>
    </row>
    <row r="107" spans="1:22" s="50" customFormat="1" ht="20.100000000000001" customHeight="1" outlineLevel="1">
      <c r="A107" s="20"/>
      <c r="B107" s="216">
        <f t="shared" ref="B107:B113" si="0">B106+1</f>
        <v>2</v>
      </c>
      <c r="C107" s="217">
        <v>2</v>
      </c>
      <c r="D107" s="99" t="s">
        <v>225</v>
      </c>
      <c r="E107" s="227" t="s">
        <v>74</v>
      </c>
      <c r="F107" s="219" t="s">
        <v>79</v>
      </c>
      <c r="G107" s="228">
        <v>0.5</v>
      </c>
      <c r="H107" s="102" t="s">
        <v>9</v>
      </c>
      <c r="I107" s="221"/>
      <c r="J107" s="229">
        <f>SUMIFS(VTV_Price[Price / Dep Rate],VTV_Price[Part Number],BOM[[#This Row],[Part No.]])</f>
        <v>7.57</v>
      </c>
      <c r="K107" s="230">
        <f>BOM[[#This Row],[Unit Cost
(Including Dep Rate)]]*BOM[[#This Row],[Qty]]</f>
        <v>3.7850000000000001</v>
      </c>
      <c r="L107" s="231" t="str">
        <f>IF(BOM[[#This Row],[Assy Part No.]]=BOM[[#This Row],[Part No.]],SUMIFS(BOM[Cost / Assy],BOM[Assy Part No.],BOM[[#This Row],[Part No.]]),"")</f>
        <v/>
      </c>
      <c r="M107" s="222"/>
      <c r="N107" s="229">
        <f>SUMIFS(VTV_Price[Price / Dep Rater],VTV_Price[Part Number],BOM[[#This Row],[Part No.]])</f>
        <v>7.57</v>
      </c>
      <c r="O107" s="230">
        <f>BOM[[#This Row],[Unit Cost
(Including Dep Rate)r]]*BOM[[#This Row],[Qty]]</f>
        <v>3.7850000000000001</v>
      </c>
      <c r="P107" s="232">
        <f>IF(BOM[[#This Row],[Cost / Assyr]]&gt;0,BOM[[#This Row],[Cost / Assyr]]-BOM[[#This Row],[Cost / Assy]],0)</f>
        <v>0</v>
      </c>
      <c r="Q107" s="232" t="str">
        <f>IF(BOM[[#This Row],[Assy Part No.]]=BOM[[#This Row],[Part No.]],SUMIFS(BOM[Cost / Assyr],BOM[Assy Part No.],BOM[[#This Row],[Part No.]]),"")</f>
        <v/>
      </c>
      <c r="R107" s="231" t="str">
        <f>IF(BOM[[#This Row],[Assy Part No.]]=BOM[[#This Row],[Part No.]],BOM[[#This Row],[Assy Costr]]-BOM[[#This Row],[Assy Cost]],"")</f>
        <v/>
      </c>
      <c r="S107" s="222"/>
      <c r="T107" s="233"/>
      <c r="U107" s="49"/>
      <c r="V107" s="117"/>
    </row>
    <row r="108" spans="1:22" s="50" customFormat="1" ht="20.100000000000001" customHeight="1" outlineLevel="1">
      <c r="A108" s="20"/>
      <c r="B108" s="216">
        <f t="shared" si="0"/>
        <v>3</v>
      </c>
      <c r="C108" s="218">
        <v>2</v>
      </c>
      <c r="D108" s="99" t="s">
        <v>225</v>
      </c>
      <c r="E108" s="227" t="s">
        <v>230</v>
      </c>
      <c r="F108" s="219" t="s">
        <v>71</v>
      </c>
      <c r="G108" s="228">
        <v>0</v>
      </c>
      <c r="H108" s="102" t="s">
        <v>9</v>
      </c>
      <c r="I108" s="224"/>
      <c r="J108" s="229">
        <f>SUMIFS(VTV_Price[Price / Dep Rate],VTV_Price[Part Number],BOM[[#This Row],[Part No.]])</f>
        <v>0</v>
      </c>
      <c r="K108" s="230">
        <f>BOM[[#This Row],[Unit Cost
(Including Dep Rate)]]*BOM[[#This Row],[Qty]]</f>
        <v>0</v>
      </c>
      <c r="L108" s="231" t="str">
        <f>IF(BOM[[#This Row],[Assy Part No.]]=BOM[[#This Row],[Part No.]],SUMIFS(BOM[Cost / Assy],BOM[Assy Part No.],BOM[[#This Row],[Part No.]]),"")</f>
        <v/>
      </c>
      <c r="M108" s="225"/>
      <c r="N108" s="229">
        <f>SUMIFS(VTV_Price[Price / Dep Rater],VTV_Price[Part Number],BOM[[#This Row],[Part No.]])</f>
        <v>0</v>
      </c>
      <c r="O108" s="230">
        <f>BOM[[#This Row],[Unit Cost
(Including Dep Rate)r]]*BOM[[#This Row],[Qty]]</f>
        <v>0</v>
      </c>
      <c r="P108" s="232">
        <f>IF(BOM[[#This Row],[Cost / Assyr]]&gt;0,BOM[[#This Row],[Cost / Assyr]]-BOM[[#This Row],[Cost / Assy]],0)</f>
        <v>0</v>
      </c>
      <c r="Q108" s="232" t="str">
        <f>IF(BOM[[#This Row],[Assy Part No.]]=BOM[[#This Row],[Part No.]],SUMIFS(BOM[Cost / Assyr],BOM[Assy Part No.],BOM[[#This Row],[Part No.]]),"")</f>
        <v/>
      </c>
      <c r="R108" s="231" t="str">
        <f>IF(BOM[[#This Row],[Assy Part No.]]=BOM[[#This Row],[Part No.]],BOM[[#This Row],[Assy Costr]]-BOM[[#This Row],[Assy Cost]],"")</f>
        <v/>
      </c>
      <c r="S108" s="225"/>
      <c r="T108" s="234"/>
      <c r="U108" s="49"/>
      <c r="V108" s="117"/>
    </row>
    <row r="109" spans="1:22" s="50" customFormat="1" ht="20.100000000000001" customHeight="1" outlineLevel="1">
      <c r="A109" s="20"/>
      <c r="B109" s="216">
        <f t="shared" si="0"/>
        <v>4</v>
      </c>
      <c r="C109" s="218">
        <v>2</v>
      </c>
      <c r="D109" s="99" t="s">
        <v>225</v>
      </c>
      <c r="E109" s="227" t="s">
        <v>213</v>
      </c>
      <c r="F109" s="219" t="s">
        <v>71</v>
      </c>
      <c r="G109" s="228">
        <v>1</v>
      </c>
      <c r="H109" s="102" t="s">
        <v>9</v>
      </c>
      <c r="I109" s="221"/>
      <c r="J109" s="229">
        <f>SUMIFS(VTV_Price[Price / Dep Rate],VTV_Price[Part Number],BOM[[#This Row],[Part No.]])</f>
        <v>49.029400603491659</v>
      </c>
      <c r="K109" s="230">
        <f>BOM[[#This Row],[Unit Cost
(Including Dep Rate)]]*BOM[[#This Row],[Qty]]</f>
        <v>49.029400603491659</v>
      </c>
      <c r="L109" s="231" t="str">
        <f>IF(BOM[[#This Row],[Assy Part No.]]=BOM[[#This Row],[Part No.]],SUMIFS(BOM[Cost / Assy],BOM[Assy Part No.],BOM[[#This Row],[Part No.]]),"")</f>
        <v/>
      </c>
      <c r="M109" s="222"/>
      <c r="N109" s="229">
        <f>SUMIFS(VTV_Price[Price / Dep Rater],VTV_Price[Part Number],BOM[[#This Row],[Part No.]])</f>
        <v>52.33</v>
      </c>
      <c r="O109" s="230">
        <f>BOM[[#This Row],[Unit Cost
(Including Dep Rate)r]]*BOM[[#This Row],[Qty]]</f>
        <v>52.33</v>
      </c>
      <c r="P109" s="232">
        <f>IF(BOM[[#This Row],[Cost / Assyr]]&gt;0,BOM[[#This Row],[Cost / Assyr]]-BOM[[#This Row],[Cost / Assy]],0)</f>
        <v>3.3005993965083391</v>
      </c>
      <c r="Q109" s="232" t="str">
        <f>IF(BOM[[#This Row],[Assy Part No.]]=BOM[[#This Row],[Part No.]],SUMIFS(BOM[Cost / Assyr],BOM[Assy Part No.],BOM[[#This Row],[Part No.]]),"")</f>
        <v/>
      </c>
      <c r="R109" s="231" t="str">
        <f>IF(BOM[[#This Row],[Assy Part No.]]=BOM[[#This Row],[Part No.]],BOM[[#This Row],[Assy Costr]]-BOM[[#This Row],[Assy Cost]],"")</f>
        <v/>
      </c>
      <c r="S109" s="222"/>
      <c r="T109" s="233"/>
      <c r="U109" s="49"/>
      <c r="V109" s="117"/>
    </row>
    <row r="110" spans="1:22" s="50" customFormat="1" ht="20.100000000000001" customHeight="1" outlineLevel="1">
      <c r="A110" s="20"/>
      <c r="B110" s="216">
        <f t="shared" si="0"/>
        <v>5</v>
      </c>
      <c r="C110" s="218">
        <v>2</v>
      </c>
      <c r="D110" s="226" t="s">
        <v>225</v>
      </c>
      <c r="E110" s="227" t="s">
        <v>218</v>
      </c>
      <c r="F110" s="219" t="s">
        <v>220</v>
      </c>
      <c r="G110" s="228">
        <v>1</v>
      </c>
      <c r="H110" s="102" t="s">
        <v>9</v>
      </c>
      <c r="I110" s="221"/>
      <c r="J110" s="229">
        <f>SUMIFS(VTV_Price[Price / Dep Rate],VTV_Price[Part Number],BOM[[#This Row],[Part No.]])</f>
        <v>6.79</v>
      </c>
      <c r="K110" s="230">
        <f>BOM[[#This Row],[Unit Cost
(Including Dep Rate)]]*BOM[[#This Row],[Qty]]</f>
        <v>6.79</v>
      </c>
      <c r="L110" s="231" t="str">
        <f>IF(BOM[[#This Row],[Assy Part No.]]=BOM[[#This Row],[Part No.]],SUMIFS(BOM[Cost / Assy],BOM[Assy Part No.],BOM[[#This Row],[Part No.]]),"")</f>
        <v/>
      </c>
      <c r="M110" s="222"/>
      <c r="N110" s="229">
        <f>SUMIFS(VTV_Price[Price / Dep Rater],VTV_Price[Part Number],BOM[[#This Row],[Part No.]])</f>
        <v>7.73</v>
      </c>
      <c r="O110" s="230">
        <f>BOM[[#This Row],[Unit Cost
(Including Dep Rate)r]]*BOM[[#This Row],[Qty]]</f>
        <v>7.73</v>
      </c>
      <c r="P110" s="232">
        <f>IF(BOM[[#This Row],[Cost / Assyr]]&gt;0,BOM[[#This Row],[Cost / Assyr]]-BOM[[#This Row],[Cost / Assy]],0)</f>
        <v>0.94000000000000039</v>
      </c>
      <c r="Q110" s="232" t="str">
        <f>IF(BOM[[#This Row],[Assy Part No.]]=BOM[[#This Row],[Part No.]],SUMIFS(BOM[Cost / Assyr],BOM[Assy Part No.],BOM[[#This Row],[Part No.]]),"")</f>
        <v/>
      </c>
      <c r="R110" s="231" t="str">
        <f>IF(BOM[[#This Row],[Assy Part No.]]=BOM[[#This Row],[Part No.]],BOM[[#This Row],[Assy Costr]]-BOM[[#This Row],[Assy Cost]],"")</f>
        <v/>
      </c>
      <c r="S110" s="222"/>
      <c r="T110" s="233"/>
      <c r="U110" s="49"/>
      <c r="V110" s="117"/>
    </row>
    <row r="111" spans="1:22" s="50" customFormat="1" ht="20.100000000000001" customHeight="1" outlineLevel="1">
      <c r="A111" s="20"/>
      <c r="B111" s="216">
        <f t="shared" si="0"/>
        <v>6</v>
      </c>
      <c r="C111" s="218">
        <v>2</v>
      </c>
      <c r="D111" s="226" t="s">
        <v>225</v>
      </c>
      <c r="E111" s="227" t="s">
        <v>98</v>
      </c>
      <c r="F111" s="219" t="s">
        <v>231</v>
      </c>
      <c r="G111" s="228">
        <v>1</v>
      </c>
      <c r="H111" s="220" t="s">
        <v>9</v>
      </c>
      <c r="I111" s="221"/>
      <c r="J111" s="229">
        <f>SUMIFS(VTV_Price[Price / Dep Rate],VTV_Price[Part Number],BOM[[#This Row],[Part No.]])</f>
        <v>57.15</v>
      </c>
      <c r="K111" s="230">
        <f>BOM[[#This Row],[Unit Cost
(Including Dep Rate)]]*BOM[[#This Row],[Qty]]</f>
        <v>57.15</v>
      </c>
      <c r="L111" s="231" t="str">
        <f>IF(BOM[[#This Row],[Assy Part No.]]=BOM[[#This Row],[Part No.]],SUMIFS(BOM[Cost / Assy],BOM[Assy Part No.],BOM[[#This Row],[Part No.]]),"")</f>
        <v/>
      </c>
      <c r="M111" s="222"/>
      <c r="N111" s="229">
        <f>SUMIFS(VTV_Price[Price / Dep Rater],VTV_Price[Part Number],BOM[[#This Row],[Part No.]])</f>
        <v>62.11</v>
      </c>
      <c r="O111" s="230">
        <f>BOM[[#This Row],[Unit Cost
(Including Dep Rate)r]]*BOM[[#This Row],[Qty]]</f>
        <v>62.11</v>
      </c>
      <c r="P111" s="232">
        <f>IF(BOM[[#This Row],[Cost / Assyr]]&gt;0,BOM[[#This Row],[Cost / Assyr]]-BOM[[#This Row],[Cost / Assy]],0)</f>
        <v>4.9600000000000009</v>
      </c>
      <c r="Q111" s="232" t="str">
        <f>IF(BOM[[#This Row],[Assy Part No.]]=BOM[[#This Row],[Part No.]],SUMIFS(BOM[Cost / Assyr],BOM[Assy Part No.],BOM[[#This Row],[Part No.]]),"")</f>
        <v/>
      </c>
      <c r="R111" s="231" t="str">
        <f>IF(BOM[[#This Row],[Assy Part No.]]=BOM[[#This Row],[Part No.]],BOM[[#This Row],[Assy Costr]]-BOM[[#This Row],[Assy Cost]],"")</f>
        <v/>
      </c>
      <c r="S111" s="222"/>
      <c r="T111" s="233"/>
      <c r="U111" s="49"/>
      <c r="V111" s="117"/>
    </row>
    <row r="112" spans="1:22" s="50" customFormat="1" ht="20.100000000000001" customHeight="1" outlineLevel="1">
      <c r="A112" s="20"/>
      <c r="B112" s="216">
        <f t="shared" si="0"/>
        <v>7</v>
      </c>
      <c r="C112" s="218">
        <v>2</v>
      </c>
      <c r="D112" s="226" t="s">
        <v>225</v>
      </c>
      <c r="E112" s="227" t="s">
        <v>93</v>
      </c>
      <c r="F112" s="219" t="s">
        <v>94</v>
      </c>
      <c r="G112" s="228">
        <v>2</v>
      </c>
      <c r="H112" s="220" t="s">
        <v>9</v>
      </c>
      <c r="I112" s="221"/>
      <c r="J112" s="229">
        <f>SUMIFS(VTV_Price[Price / Dep Rate],VTV_Price[Part Number],BOM[[#This Row],[Part No.]])</f>
        <v>0.46867999999999999</v>
      </c>
      <c r="K112" s="230">
        <f>BOM[[#This Row],[Unit Cost
(Including Dep Rate)]]*BOM[[#This Row],[Qty]]</f>
        <v>0.93735999999999997</v>
      </c>
      <c r="L112" s="231" t="str">
        <f>IF(BOM[[#This Row],[Assy Part No.]]=BOM[[#This Row],[Part No.]],SUMIFS(BOM[Cost / Assy],BOM[Assy Part No.],BOM[[#This Row],[Part No.]]),"")</f>
        <v/>
      </c>
      <c r="M112" s="222"/>
      <c r="N112" s="229">
        <f>SUMIFS(VTV_Price[Price / Dep Rater],VTV_Price[Part Number],BOM[[#This Row],[Part No.]])</f>
        <v>0.48958000000000002</v>
      </c>
      <c r="O112" s="230">
        <f>BOM[[#This Row],[Unit Cost
(Including Dep Rate)r]]*BOM[[#This Row],[Qty]]</f>
        <v>0.97916000000000003</v>
      </c>
      <c r="P112" s="232">
        <f>IF(BOM[[#This Row],[Cost / Assyr]]&gt;0,BOM[[#This Row],[Cost / Assyr]]-BOM[[#This Row],[Cost / Assy]],0)</f>
        <v>4.1800000000000059E-2</v>
      </c>
      <c r="Q112" s="232" t="str">
        <f>IF(BOM[[#This Row],[Assy Part No.]]=BOM[[#This Row],[Part No.]],SUMIFS(BOM[Cost / Assyr],BOM[Assy Part No.],BOM[[#This Row],[Part No.]]),"")</f>
        <v/>
      </c>
      <c r="R112" s="231" t="str">
        <f>IF(BOM[[#This Row],[Assy Part No.]]=BOM[[#This Row],[Part No.]],BOM[[#This Row],[Assy Costr]]-BOM[[#This Row],[Assy Cost]],"")</f>
        <v/>
      </c>
      <c r="S112" s="222"/>
      <c r="T112" s="233"/>
      <c r="U112" s="49"/>
      <c r="V112" s="117"/>
    </row>
    <row r="113" spans="1:22" s="50" customFormat="1" ht="20.100000000000001" customHeight="1" outlineLevel="1">
      <c r="A113" s="20"/>
      <c r="B113" s="216">
        <f t="shared" si="0"/>
        <v>8</v>
      </c>
      <c r="C113" s="217">
        <v>2</v>
      </c>
      <c r="D113" s="226" t="s">
        <v>225</v>
      </c>
      <c r="E113" s="227" t="s">
        <v>115</v>
      </c>
      <c r="F113" s="219" t="s">
        <v>232</v>
      </c>
      <c r="G113" s="228">
        <v>1</v>
      </c>
      <c r="H113" s="220" t="s">
        <v>9</v>
      </c>
      <c r="I113" s="221"/>
      <c r="J113" s="229">
        <f>SUMIFS(VTV_Price[Price / Dep Rate],VTV_Price[Part Number],BOM[[#This Row],[Part No.]])</f>
        <v>0.84961000000000009</v>
      </c>
      <c r="K113" s="230">
        <f>BOM[[#This Row],[Unit Cost
(Including Dep Rate)]]*BOM[[#This Row],[Qty]]</f>
        <v>0.84961000000000009</v>
      </c>
      <c r="L113" s="231" t="str">
        <f>IF(BOM[[#This Row],[Assy Part No.]]=BOM[[#This Row],[Part No.]],SUMIFS(BOM[Cost / Assy],BOM[Assy Part No.],BOM[[#This Row],[Part No.]]),"")</f>
        <v/>
      </c>
      <c r="M113" s="222"/>
      <c r="N113" s="229">
        <f>SUMIFS(VTV_Price[Price / Dep Rater],VTV_Price[Part Number],BOM[[#This Row],[Part No.]])</f>
        <v>0.89280999999999999</v>
      </c>
      <c r="O113" s="230">
        <f>BOM[[#This Row],[Unit Cost
(Including Dep Rate)r]]*BOM[[#This Row],[Qty]]</f>
        <v>0.89280999999999999</v>
      </c>
      <c r="P113" s="232">
        <f>IF(BOM[[#This Row],[Cost / Assyr]]&gt;0,BOM[[#This Row],[Cost / Assyr]]-BOM[[#This Row],[Cost / Assy]],0)</f>
        <v>4.3199999999999905E-2</v>
      </c>
      <c r="Q113" s="232" t="str">
        <f>IF(BOM[[#This Row],[Assy Part No.]]=BOM[[#This Row],[Part No.]],SUMIFS(BOM[Cost / Assyr],BOM[Assy Part No.],BOM[[#This Row],[Part No.]]),"")</f>
        <v/>
      </c>
      <c r="R113" s="231" t="str">
        <f>IF(BOM[[#This Row],[Assy Part No.]]=BOM[[#This Row],[Part No.]],BOM[[#This Row],[Assy Costr]]-BOM[[#This Row],[Assy Cost]],"")</f>
        <v/>
      </c>
      <c r="S113" s="222"/>
      <c r="T113" s="233"/>
      <c r="U113" s="49"/>
      <c r="V113" s="117"/>
    </row>
    <row r="114" spans="1:22" s="50" customFormat="1" ht="20.100000000000001" customHeight="1" outlineLevel="1">
      <c r="A114" s="20"/>
      <c r="B114" s="216">
        <f t="shared" ref="B114:B120" si="1">B113+1</f>
        <v>9</v>
      </c>
      <c r="C114" s="217">
        <v>2</v>
      </c>
      <c r="D114" s="226" t="s">
        <v>225</v>
      </c>
      <c r="E114" s="227" t="s">
        <v>95</v>
      </c>
      <c r="F114" s="219" t="s">
        <v>96</v>
      </c>
      <c r="G114" s="228">
        <v>2</v>
      </c>
      <c r="H114" s="220" t="s">
        <v>9</v>
      </c>
      <c r="I114" s="221"/>
      <c r="J114" s="229">
        <f>SUMIFS(VTV_Price[Price / Dep Rate],VTV_Price[Part Number],BOM[[#This Row],[Part No.]])</f>
        <v>0.48224</v>
      </c>
      <c r="K114" s="230">
        <f>BOM[[#This Row],[Unit Cost
(Including Dep Rate)]]*BOM[[#This Row],[Qty]]</f>
        <v>0.96448</v>
      </c>
      <c r="L114" s="231" t="str">
        <f>IF(BOM[[#This Row],[Assy Part No.]]=BOM[[#This Row],[Part No.]],SUMIFS(BOM[Cost / Assy],BOM[Assy Part No.],BOM[[#This Row],[Part No.]]),"")</f>
        <v/>
      </c>
      <c r="M114" s="222"/>
      <c r="N114" s="229">
        <f>SUMIFS(VTV_Price[Price / Dep Rater],VTV_Price[Part Number],BOM[[#This Row],[Part No.]])</f>
        <v>0.50674000000000008</v>
      </c>
      <c r="O114" s="230">
        <f>BOM[[#This Row],[Unit Cost
(Including Dep Rate)r]]*BOM[[#This Row],[Qty]]</f>
        <v>1.0134800000000002</v>
      </c>
      <c r="P114" s="232">
        <f>IF(BOM[[#This Row],[Cost / Assyr]]&gt;0,BOM[[#This Row],[Cost / Assyr]]-BOM[[#This Row],[Cost / Assy]],0)</f>
        <v>4.9000000000000155E-2</v>
      </c>
      <c r="Q114" s="232" t="str">
        <f>IF(BOM[[#This Row],[Assy Part No.]]=BOM[[#This Row],[Part No.]],SUMIFS(BOM[Cost / Assyr],BOM[Assy Part No.],BOM[[#This Row],[Part No.]]),"")</f>
        <v/>
      </c>
      <c r="R114" s="231" t="str">
        <f>IF(BOM[[#This Row],[Assy Part No.]]=BOM[[#This Row],[Part No.]],BOM[[#This Row],[Assy Costr]]-BOM[[#This Row],[Assy Cost]],"")</f>
        <v/>
      </c>
      <c r="S114" s="222"/>
      <c r="T114" s="233"/>
      <c r="U114" s="49"/>
      <c r="V114" s="117"/>
    </row>
    <row r="115" spans="1:22" s="50" customFormat="1" ht="20.100000000000001" customHeight="1" outlineLevel="1">
      <c r="A115" s="20"/>
      <c r="B115" s="216">
        <f t="shared" si="1"/>
        <v>10</v>
      </c>
      <c r="C115" s="217">
        <v>2</v>
      </c>
      <c r="D115" s="226" t="s">
        <v>225</v>
      </c>
      <c r="E115" s="236" t="s">
        <v>76</v>
      </c>
      <c r="F115" s="237" t="s">
        <v>77</v>
      </c>
      <c r="G115" s="228">
        <v>2</v>
      </c>
      <c r="H115" s="220" t="s">
        <v>9</v>
      </c>
      <c r="I115" s="221"/>
      <c r="J115" s="229">
        <f>SUMIFS(VTV_Price[Price / Dep Rate],VTV_Price[Part Number],BOM[[#This Row],[Part No.]])</f>
        <v>0.66</v>
      </c>
      <c r="K115" s="230">
        <f>BOM[[#This Row],[Unit Cost
(Including Dep Rate)]]*BOM[[#This Row],[Qty]]</f>
        <v>1.32</v>
      </c>
      <c r="L115" s="231" t="str">
        <f>IF(BOM[[#This Row],[Assy Part No.]]=BOM[[#This Row],[Part No.]],SUMIFS(BOM[Cost / Assy],BOM[Assy Part No.],BOM[[#This Row],[Part No.]]),"")</f>
        <v/>
      </c>
      <c r="M115" s="222"/>
      <c r="N115" s="229">
        <f>SUMIFS(VTV_Price[Price / Dep Rater],VTV_Price[Part Number],BOM[[#This Row],[Part No.]])</f>
        <v>0.66</v>
      </c>
      <c r="O115" s="230">
        <f>BOM[[#This Row],[Unit Cost
(Including Dep Rate)r]]*BOM[[#This Row],[Qty]]</f>
        <v>1.32</v>
      </c>
      <c r="P115" s="232">
        <f>IF(BOM[[#This Row],[Cost / Assyr]]&gt;0,BOM[[#This Row],[Cost / Assyr]]-BOM[[#This Row],[Cost / Assy]],0)</f>
        <v>0</v>
      </c>
      <c r="Q115" s="232" t="str">
        <f>IF(BOM[[#This Row],[Assy Part No.]]=BOM[[#This Row],[Part No.]],SUMIFS(BOM[Cost / Assyr],BOM[Assy Part No.],BOM[[#This Row],[Part No.]]),"")</f>
        <v/>
      </c>
      <c r="R115" s="231" t="str">
        <f>IF(BOM[[#This Row],[Assy Part No.]]=BOM[[#This Row],[Part No.]],BOM[[#This Row],[Assy Costr]]-BOM[[#This Row],[Assy Cost]],"")</f>
        <v/>
      </c>
      <c r="S115" s="222"/>
      <c r="T115" s="233"/>
      <c r="U115" s="49"/>
      <c r="V115" s="117"/>
    </row>
    <row r="116" spans="1:22" s="50" customFormat="1" ht="20.100000000000001" customHeight="1" outlineLevel="1">
      <c r="A116" s="20"/>
      <c r="B116" s="216">
        <f t="shared" si="1"/>
        <v>11</v>
      </c>
      <c r="C116" s="217">
        <v>2</v>
      </c>
      <c r="D116" s="226" t="s">
        <v>225</v>
      </c>
      <c r="E116" s="236" t="s">
        <v>126</v>
      </c>
      <c r="F116" s="237" t="s">
        <v>81</v>
      </c>
      <c r="G116" s="228">
        <v>1</v>
      </c>
      <c r="H116" s="220" t="s">
        <v>9</v>
      </c>
      <c r="I116" s="221"/>
      <c r="J116" s="229">
        <f>SUMIFS(VTV_Price[Price / Dep Rate],VTV_Price[Part Number],BOM[[#This Row],[Part No.]])</f>
        <v>125.39062975701755</v>
      </c>
      <c r="K116" s="230">
        <f>BOM[[#This Row],[Unit Cost
(Including Dep Rate)]]*BOM[[#This Row],[Qty]]</f>
        <v>125.39062975701755</v>
      </c>
      <c r="L116" s="231" t="str">
        <f>IF(BOM[[#This Row],[Assy Part No.]]=BOM[[#This Row],[Part No.]],SUMIFS(BOM[Cost / Assy],BOM[Assy Part No.],BOM[[#This Row],[Part No.]]),"")</f>
        <v/>
      </c>
      <c r="M116" s="222"/>
      <c r="N116" s="229">
        <f>SUMIFS(VTV_Price[Price / Dep Rater],VTV_Price[Part Number],BOM[[#This Row],[Part No.]])</f>
        <v>141.99</v>
      </c>
      <c r="O116" s="230">
        <f>BOM[[#This Row],[Unit Cost
(Including Dep Rate)r]]*BOM[[#This Row],[Qty]]</f>
        <v>141.99</v>
      </c>
      <c r="P116" s="232">
        <f>IF(BOM[[#This Row],[Cost / Assyr]]&gt;0,BOM[[#This Row],[Cost / Assyr]]-BOM[[#This Row],[Cost / Assy]],0)</f>
        <v>16.599370242982459</v>
      </c>
      <c r="Q116" s="232" t="str">
        <f>IF(BOM[[#This Row],[Assy Part No.]]=BOM[[#This Row],[Part No.]],SUMIFS(BOM[Cost / Assyr],BOM[Assy Part No.],BOM[[#This Row],[Part No.]]),"")</f>
        <v/>
      </c>
      <c r="R116" s="231" t="str">
        <f>IF(BOM[[#This Row],[Assy Part No.]]=BOM[[#This Row],[Part No.]],BOM[[#This Row],[Assy Costr]]-BOM[[#This Row],[Assy Cost]],"")</f>
        <v/>
      </c>
      <c r="S116" s="222"/>
      <c r="T116" s="233"/>
      <c r="U116" s="49"/>
      <c r="V116" s="117"/>
    </row>
    <row r="117" spans="1:22" s="50" customFormat="1" ht="20.100000000000001" customHeight="1" outlineLevel="1">
      <c r="A117" s="20"/>
      <c r="B117" s="216">
        <f t="shared" si="1"/>
        <v>12</v>
      </c>
      <c r="C117" s="217">
        <v>2</v>
      </c>
      <c r="D117" s="226" t="s">
        <v>225</v>
      </c>
      <c r="E117" s="227" t="s">
        <v>125</v>
      </c>
      <c r="F117" s="219" t="s">
        <v>108</v>
      </c>
      <c r="G117" s="228">
        <v>1</v>
      </c>
      <c r="H117" s="220" t="s">
        <v>9</v>
      </c>
      <c r="I117" s="221"/>
      <c r="J117" s="229">
        <f>SUMIFS(VTV_Price[Price / Dep Rate],VTV_Price[Part Number],BOM[[#This Row],[Part No.]])</f>
        <v>36.692775279999999</v>
      </c>
      <c r="K117" s="230">
        <f>BOM[[#This Row],[Unit Cost
(Including Dep Rate)]]*BOM[[#This Row],[Qty]]</f>
        <v>36.692775279999999</v>
      </c>
      <c r="L117" s="231" t="str">
        <f>IF(BOM[[#This Row],[Assy Part No.]]=BOM[[#This Row],[Part No.]],SUMIFS(BOM[Cost / Assy],BOM[Assy Part No.],BOM[[#This Row],[Part No.]]),"")</f>
        <v/>
      </c>
      <c r="M117" s="222"/>
      <c r="N117" s="229">
        <f>SUMIFS(VTV_Price[Price / Dep Rater],VTV_Price[Part Number],BOM[[#This Row],[Part No.]])</f>
        <v>38.564999999999998</v>
      </c>
      <c r="O117" s="230">
        <f>BOM[[#This Row],[Unit Cost
(Including Dep Rate)r]]*BOM[[#This Row],[Qty]]</f>
        <v>38.564999999999998</v>
      </c>
      <c r="P117" s="232">
        <f>IF(BOM[[#This Row],[Cost / Assyr]]&gt;0,BOM[[#This Row],[Cost / Assyr]]-BOM[[#This Row],[Cost / Assy]],0)</f>
        <v>1.8722247199999984</v>
      </c>
      <c r="Q117" s="232" t="str">
        <f>IF(BOM[[#This Row],[Assy Part No.]]=BOM[[#This Row],[Part No.]],SUMIFS(BOM[Cost / Assyr],BOM[Assy Part No.],BOM[[#This Row],[Part No.]]),"")</f>
        <v/>
      </c>
      <c r="R117" s="231" t="str">
        <f>IF(BOM[[#This Row],[Assy Part No.]]=BOM[[#This Row],[Part No.]],BOM[[#This Row],[Assy Costr]]-BOM[[#This Row],[Assy Cost]],"")</f>
        <v/>
      </c>
      <c r="S117" s="222"/>
      <c r="T117" s="233"/>
      <c r="U117" s="49"/>
      <c r="V117" s="117"/>
    </row>
    <row r="118" spans="1:22" s="50" customFormat="1" ht="20.100000000000001" customHeight="1" outlineLevel="1">
      <c r="A118" s="20"/>
      <c r="B118" s="235">
        <f t="shared" si="1"/>
        <v>13</v>
      </c>
      <c r="C118" s="217">
        <v>2</v>
      </c>
      <c r="D118" s="226" t="s">
        <v>225</v>
      </c>
      <c r="E118" s="236" t="s">
        <v>106</v>
      </c>
      <c r="F118" s="237" t="s">
        <v>73</v>
      </c>
      <c r="G118" s="228">
        <v>1</v>
      </c>
      <c r="H118" s="220" t="s">
        <v>9</v>
      </c>
      <c r="I118" s="221"/>
      <c r="J118" s="229">
        <f>SUMIFS(VTV_Price[Price / Dep Rate],VTV_Price[Part Number],BOM[[#This Row],[Part No.]])</f>
        <v>11.09</v>
      </c>
      <c r="K118" s="230">
        <f>BOM[[#This Row],[Unit Cost
(Including Dep Rate)]]*BOM[[#This Row],[Qty]]</f>
        <v>11.09</v>
      </c>
      <c r="L118" s="231" t="str">
        <f>IF(BOM[[#This Row],[Assy Part No.]]=BOM[[#This Row],[Part No.]],SUMIFS(BOM[Cost / Assy],BOM[Assy Part No.],BOM[[#This Row],[Part No.]]),"")</f>
        <v/>
      </c>
      <c r="M118" s="222"/>
      <c r="N118" s="229">
        <f>SUMIFS(VTV_Price[Price / Dep Rater],VTV_Price[Part Number],BOM[[#This Row],[Part No.]])</f>
        <v>14.66</v>
      </c>
      <c r="O118" s="230">
        <f>BOM[[#This Row],[Unit Cost
(Including Dep Rate)r]]*BOM[[#This Row],[Qty]]</f>
        <v>14.66</v>
      </c>
      <c r="P118" s="232">
        <f>IF(BOM[[#This Row],[Cost / Assyr]]&gt;0,BOM[[#This Row],[Cost / Assyr]]-BOM[[#This Row],[Cost / Assy]],0)</f>
        <v>3.5700000000000003</v>
      </c>
      <c r="Q118" s="232" t="str">
        <f>IF(BOM[[#This Row],[Assy Part No.]]=BOM[[#This Row],[Part No.]],SUMIFS(BOM[Cost / Assyr],BOM[Assy Part No.],BOM[[#This Row],[Part No.]]),"")</f>
        <v/>
      </c>
      <c r="R118" s="231" t="str">
        <f>IF(BOM[[#This Row],[Assy Part No.]]=BOM[[#This Row],[Part No.]],BOM[[#This Row],[Assy Costr]]-BOM[[#This Row],[Assy Cost]],"")</f>
        <v/>
      </c>
      <c r="S118" s="222"/>
      <c r="T118" s="233"/>
      <c r="U118" s="49"/>
      <c r="V118" s="117"/>
    </row>
    <row r="119" spans="1:22" s="50" customFormat="1" ht="20.100000000000001" customHeight="1" outlineLevel="1">
      <c r="A119" s="20"/>
      <c r="B119" s="235">
        <f t="shared" si="1"/>
        <v>14</v>
      </c>
      <c r="C119" s="217">
        <v>2</v>
      </c>
      <c r="D119" s="226" t="s">
        <v>225</v>
      </c>
      <c r="E119" s="236" t="s">
        <v>233</v>
      </c>
      <c r="F119" s="237" t="s">
        <v>84</v>
      </c>
      <c r="G119" s="228">
        <v>1</v>
      </c>
      <c r="H119" s="220" t="s">
        <v>9</v>
      </c>
      <c r="I119" s="221"/>
      <c r="J119" s="229">
        <f>SUMIFS(VTV_Price[Price / Dep Rate],VTV_Price[Part Number],BOM[[#This Row],[Part No.]])</f>
        <v>13.66</v>
      </c>
      <c r="K119" s="230">
        <f>BOM[[#This Row],[Unit Cost
(Including Dep Rate)]]*BOM[[#This Row],[Qty]]</f>
        <v>13.66</v>
      </c>
      <c r="L119" s="231" t="str">
        <f>IF(BOM[[#This Row],[Assy Part No.]]=BOM[[#This Row],[Part No.]],SUMIFS(BOM[Cost / Assy],BOM[Assy Part No.],BOM[[#This Row],[Part No.]]),"")</f>
        <v/>
      </c>
      <c r="M119" s="222"/>
      <c r="N119" s="229">
        <f>SUMIFS(VTV_Price[Price / Dep Rater],VTV_Price[Part Number],BOM[[#This Row],[Part No.]])</f>
        <v>15.88</v>
      </c>
      <c r="O119" s="230">
        <f>BOM[[#This Row],[Unit Cost
(Including Dep Rate)r]]*BOM[[#This Row],[Qty]]</f>
        <v>15.88</v>
      </c>
      <c r="P119" s="232">
        <f>IF(BOM[[#This Row],[Cost / Assyr]]&gt;0,BOM[[#This Row],[Cost / Assyr]]-BOM[[#This Row],[Cost / Assy]],0)</f>
        <v>2.2200000000000006</v>
      </c>
      <c r="Q119" s="232" t="str">
        <f>IF(BOM[[#This Row],[Assy Part No.]]=BOM[[#This Row],[Part No.]],SUMIFS(BOM[Cost / Assyr],BOM[Assy Part No.],BOM[[#This Row],[Part No.]]),"")</f>
        <v/>
      </c>
      <c r="R119" s="231" t="str">
        <f>IF(BOM[[#This Row],[Assy Part No.]]=BOM[[#This Row],[Part No.]],BOM[[#This Row],[Assy Costr]]-BOM[[#This Row],[Assy Cost]],"")</f>
        <v/>
      </c>
      <c r="S119" s="222"/>
      <c r="T119" s="233"/>
      <c r="U119" s="49"/>
      <c r="V119" s="117"/>
    </row>
    <row r="120" spans="1:22" s="50" customFormat="1" ht="20.100000000000001" customHeight="1" outlineLevel="1">
      <c r="A120" s="20"/>
      <c r="B120" s="235">
        <f t="shared" si="1"/>
        <v>15</v>
      </c>
      <c r="C120" s="217">
        <v>2</v>
      </c>
      <c r="D120" s="226" t="s">
        <v>225</v>
      </c>
      <c r="E120" s="236" t="s">
        <v>223</v>
      </c>
      <c r="F120" s="237" t="s">
        <v>135</v>
      </c>
      <c r="G120" s="228">
        <v>1</v>
      </c>
      <c r="H120" s="220" t="s">
        <v>9</v>
      </c>
      <c r="I120" s="221"/>
      <c r="J120" s="229">
        <f>SUMIFS(VTV_Price[Price / Dep Rate],VTV_Price[Part Number],BOM[[#This Row],[Part No.]])</f>
        <v>77.33</v>
      </c>
      <c r="K120" s="230">
        <f>BOM[[#This Row],[Unit Cost
(Including Dep Rate)]]*BOM[[#This Row],[Qty]]</f>
        <v>77.33</v>
      </c>
      <c r="L120" s="231" t="str">
        <f>IF(BOM[[#This Row],[Assy Part No.]]=BOM[[#This Row],[Part No.]],SUMIFS(BOM[Cost / Assy],BOM[Assy Part No.],BOM[[#This Row],[Part No.]]),"")</f>
        <v/>
      </c>
      <c r="M120" s="222"/>
      <c r="N120" s="229">
        <f>SUMIFS(VTV_Price[Price / Dep Rater],VTV_Price[Part Number],BOM[[#This Row],[Part No.]])</f>
        <v>84.44</v>
      </c>
      <c r="O120" s="230">
        <f>BOM[[#This Row],[Unit Cost
(Including Dep Rate)r]]*BOM[[#This Row],[Qty]]</f>
        <v>84.44</v>
      </c>
      <c r="P120" s="232">
        <f>IF(BOM[[#This Row],[Cost / Assyr]]&gt;0,BOM[[#This Row],[Cost / Assyr]]-BOM[[#This Row],[Cost / Assy]],0)</f>
        <v>7.1099999999999994</v>
      </c>
      <c r="Q120" s="232" t="str">
        <f>IF(BOM[[#This Row],[Assy Part No.]]=BOM[[#This Row],[Part No.]],SUMIFS(BOM[Cost / Assyr],BOM[Assy Part No.],BOM[[#This Row],[Part No.]]),"")</f>
        <v/>
      </c>
      <c r="R120" s="231" t="str">
        <f>IF(BOM[[#This Row],[Assy Part No.]]=BOM[[#This Row],[Part No.]],BOM[[#This Row],[Assy Costr]]-BOM[[#This Row],[Assy Cost]],"")</f>
        <v/>
      </c>
      <c r="S120" s="222"/>
      <c r="T120" s="233"/>
      <c r="U120" s="49"/>
      <c r="V120" s="117"/>
    </row>
    <row r="121" spans="1:22" s="50" customFormat="1" ht="20.100000000000001" customHeight="1" outlineLevel="1">
      <c r="A121" s="20"/>
      <c r="B121" s="216">
        <v>8</v>
      </c>
      <c r="C121" s="217">
        <v>1</v>
      </c>
      <c r="D121" s="227" t="s">
        <v>226</v>
      </c>
      <c r="E121" s="227" t="s">
        <v>226</v>
      </c>
      <c r="F121" s="219" t="s">
        <v>64</v>
      </c>
      <c r="G121" s="228">
        <v>1</v>
      </c>
      <c r="H121" s="220" t="s">
        <v>6</v>
      </c>
      <c r="I121" s="221"/>
      <c r="J121" s="229">
        <f>SUMIFS(VTV_Price[Price / Dep Rate],VTV_Price[Part Number],BOM[[#This Row],[Part No.]])</f>
        <v>0</v>
      </c>
      <c r="K121" s="230">
        <f>BOM[[#This Row],[Unit Cost
(Including Dep Rate)]]*BOM[[#This Row],[Qty]]</f>
        <v>0</v>
      </c>
      <c r="L121" s="231">
        <f>IF(BOM[[#This Row],[Assy Part No.]]=BOM[[#This Row],[Part No.]],SUMIFS(BOM[Cost / Assy],BOM[Assy Part No.],BOM[[#This Row],[Part No.]]),"")</f>
        <v>443.3458656405092</v>
      </c>
      <c r="M121" s="222"/>
      <c r="N121" s="229">
        <f>SUMIFS(VTV_Price[Price / Dep Rater],VTV_Price[Part Number],BOM[[#This Row],[Part No.]])</f>
        <v>0</v>
      </c>
      <c r="O121" s="230">
        <f>BOM[[#This Row],[Unit Cost
(Including Dep Rate)r]]*BOM[[#This Row],[Qty]]</f>
        <v>0</v>
      </c>
      <c r="P121" s="232">
        <f>IF(BOM[[#This Row],[Cost / Assyr]]&gt;0,BOM[[#This Row],[Cost / Assyr]]-BOM[[#This Row],[Cost / Assy]],0)</f>
        <v>0</v>
      </c>
      <c r="Q121" s="232">
        <f>IF(BOM[[#This Row],[Assy Part No.]]=BOM[[#This Row],[Part No.]],SUMIFS(BOM[Cost / Assyr],BOM[Assy Part No.],BOM[[#This Row],[Part No.]]),"")</f>
        <v>488.86526000000003</v>
      </c>
      <c r="R121" s="231">
        <f>IF(BOM[[#This Row],[Assy Part No.]]=BOM[[#This Row],[Part No.]],BOM[[#This Row],[Assy Costr]]-BOM[[#This Row],[Assy Cost]],"")</f>
        <v>45.519394359490832</v>
      </c>
      <c r="S121" s="222"/>
      <c r="T121" s="233"/>
      <c r="U121" s="49"/>
      <c r="V121" s="117"/>
    </row>
    <row r="122" spans="1:22" s="50" customFormat="1" ht="20.100000000000001" customHeight="1" outlineLevel="1">
      <c r="A122" s="20"/>
      <c r="B122" s="216">
        <v>1</v>
      </c>
      <c r="C122" s="217">
        <v>2</v>
      </c>
      <c r="D122" s="227" t="s">
        <v>226</v>
      </c>
      <c r="E122" s="227" t="s">
        <v>78</v>
      </c>
      <c r="F122" s="219" t="s">
        <v>79</v>
      </c>
      <c r="G122" s="228">
        <v>0.5</v>
      </c>
      <c r="H122" s="220" t="s">
        <v>9</v>
      </c>
      <c r="I122" s="224"/>
      <c r="J122" s="229">
        <f>SUMIFS(VTV_Price[Price / Dep Rate],VTV_Price[Part Number],BOM[[#This Row],[Part No.]])</f>
        <v>7.52</v>
      </c>
      <c r="K122" s="230">
        <f>BOM[[#This Row],[Unit Cost
(Including Dep Rate)]]*BOM[[#This Row],[Qty]]</f>
        <v>3.76</v>
      </c>
      <c r="L122" s="231" t="str">
        <f>IF(BOM[[#This Row],[Assy Part No.]]=BOM[[#This Row],[Part No.]],SUMIFS(BOM[Cost / Assy],BOM[Assy Part No.],BOM[[#This Row],[Part No.]]),"")</f>
        <v/>
      </c>
      <c r="M122" s="225"/>
      <c r="N122" s="229">
        <f>SUMIFS(VTV_Price[Price / Dep Rater],VTV_Price[Part Number],BOM[[#This Row],[Part No.]])</f>
        <v>7.52</v>
      </c>
      <c r="O122" s="230">
        <f>BOM[[#This Row],[Unit Cost
(Including Dep Rate)r]]*BOM[[#This Row],[Qty]]</f>
        <v>3.76</v>
      </c>
      <c r="P122" s="232">
        <f>IF(BOM[[#This Row],[Cost / Assyr]]&gt;0,BOM[[#This Row],[Cost / Assyr]]-BOM[[#This Row],[Cost / Assy]],0)</f>
        <v>0</v>
      </c>
      <c r="Q122" s="232" t="str">
        <f>IF(BOM[[#This Row],[Assy Part No.]]=BOM[[#This Row],[Part No.]],SUMIFS(BOM[Cost / Assyr],BOM[Assy Part No.],BOM[[#This Row],[Part No.]]),"")</f>
        <v/>
      </c>
      <c r="R122" s="231" t="str">
        <f>IF(BOM[[#This Row],[Assy Part No.]]=BOM[[#This Row],[Part No.]],BOM[[#This Row],[Assy Costr]]-BOM[[#This Row],[Assy Cost]],"")</f>
        <v/>
      </c>
      <c r="S122" s="225"/>
      <c r="T122" s="233"/>
      <c r="U122" s="49"/>
      <c r="V122" s="117"/>
    </row>
    <row r="123" spans="1:22" s="50" customFormat="1" ht="20.100000000000001" customHeight="1" outlineLevel="1">
      <c r="A123" s="20"/>
      <c r="B123" s="235">
        <f t="shared" ref="B123:B131" si="2">B122+1</f>
        <v>2</v>
      </c>
      <c r="C123" s="217">
        <v>2</v>
      </c>
      <c r="D123" s="227" t="s">
        <v>226</v>
      </c>
      <c r="E123" s="236" t="s">
        <v>74</v>
      </c>
      <c r="F123" s="237" t="s">
        <v>79</v>
      </c>
      <c r="G123" s="238">
        <v>0.5</v>
      </c>
      <c r="H123" s="220" t="s">
        <v>9</v>
      </c>
      <c r="I123" s="224"/>
      <c r="J123" s="229">
        <f>SUMIFS(VTV_Price[Price / Dep Rate],VTV_Price[Part Number],BOM[[#This Row],[Part No.]])</f>
        <v>7.57</v>
      </c>
      <c r="K123" s="230">
        <f>BOM[[#This Row],[Unit Cost
(Including Dep Rate)]]*BOM[[#This Row],[Qty]]</f>
        <v>3.7850000000000001</v>
      </c>
      <c r="L123" s="231" t="str">
        <f>IF(BOM[[#This Row],[Assy Part No.]]=BOM[[#This Row],[Part No.]],SUMIFS(BOM[Cost / Assy],BOM[Assy Part No.],BOM[[#This Row],[Part No.]]),"")</f>
        <v/>
      </c>
      <c r="M123" s="225"/>
      <c r="N123" s="229">
        <f>SUMIFS(VTV_Price[Price / Dep Rater],VTV_Price[Part Number],BOM[[#This Row],[Part No.]])</f>
        <v>7.57</v>
      </c>
      <c r="O123" s="230">
        <f>BOM[[#This Row],[Unit Cost
(Including Dep Rate)r]]*BOM[[#This Row],[Qty]]</f>
        <v>3.7850000000000001</v>
      </c>
      <c r="P123" s="232">
        <f>IF(BOM[[#This Row],[Cost / Assyr]]&gt;0,BOM[[#This Row],[Cost / Assyr]]-BOM[[#This Row],[Cost / Assy]],0)</f>
        <v>0</v>
      </c>
      <c r="Q123" s="232" t="str">
        <f>IF(BOM[[#This Row],[Assy Part No.]]=BOM[[#This Row],[Part No.]],SUMIFS(BOM[Cost / Assyr],BOM[Assy Part No.],BOM[[#This Row],[Part No.]]),"")</f>
        <v/>
      </c>
      <c r="R123" s="231" t="str">
        <f>IF(BOM[[#This Row],[Assy Part No.]]=BOM[[#This Row],[Part No.]],BOM[[#This Row],[Assy Costr]]-BOM[[#This Row],[Assy Cost]],"")</f>
        <v/>
      </c>
      <c r="S123" s="225"/>
      <c r="T123" s="233"/>
      <c r="U123" s="49"/>
      <c r="V123" s="117"/>
    </row>
    <row r="124" spans="1:22" s="50" customFormat="1" ht="20.100000000000001" customHeight="1" outlineLevel="1">
      <c r="A124" s="20"/>
      <c r="B124" s="235">
        <f t="shared" si="2"/>
        <v>3</v>
      </c>
      <c r="C124" s="217">
        <v>2</v>
      </c>
      <c r="D124" s="227" t="s">
        <v>226</v>
      </c>
      <c r="E124" s="236" t="s">
        <v>230</v>
      </c>
      <c r="F124" s="237" t="s">
        <v>71</v>
      </c>
      <c r="G124" s="238">
        <v>0</v>
      </c>
      <c r="H124" s="220" t="s">
        <v>9</v>
      </c>
      <c r="I124" s="224"/>
      <c r="J124" s="229">
        <f>SUMIFS(VTV_Price[Price / Dep Rate],VTV_Price[Part Number],BOM[[#This Row],[Part No.]])</f>
        <v>0</v>
      </c>
      <c r="K124" s="230">
        <f>BOM[[#This Row],[Unit Cost
(Including Dep Rate)]]*BOM[[#This Row],[Qty]]</f>
        <v>0</v>
      </c>
      <c r="L124" s="231" t="str">
        <f>IF(BOM[[#This Row],[Assy Part No.]]=BOM[[#This Row],[Part No.]],SUMIFS(BOM[Cost / Assy],BOM[Assy Part No.],BOM[[#This Row],[Part No.]]),"")</f>
        <v/>
      </c>
      <c r="M124" s="225"/>
      <c r="N124" s="229">
        <f>SUMIFS(VTV_Price[Price / Dep Rater],VTV_Price[Part Number],BOM[[#This Row],[Part No.]])</f>
        <v>0</v>
      </c>
      <c r="O124" s="230">
        <f>BOM[[#This Row],[Unit Cost
(Including Dep Rate)r]]*BOM[[#This Row],[Qty]]</f>
        <v>0</v>
      </c>
      <c r="P124" s="232">
        <f>IF(BOM[[#This Row],[Cost / Assyr]]&gt;0,BOM[[#This Row],[Cost / Assyr]]-BOM[[#This Row],[Cost / Assy]],0)</f>
        <v>0</v>
      </c>
      <c r="Q124" s="232" t="str">
        <f>IF(BOM[[#This Row],[Assy Part No.]]=BOM[[#This Row],[Part No.]],SUMIFS(BOM[Cost / Assyr],BOM[Assy Part No.],BOM[[#This Row],[Part No.]]),"")</f>
        <v/>
      </c>
      <c r="R124" s="231" t="str">
        <f>IF(BOM[[#This Row],[Assy Part No.]]=BOM[[#This Row],[Part No.]],BOM[[#This Row],[Assy Costr]]-BOM[[#This Row],[Assy Cost]],"")</f>
        <v/>
      </c>
      <c r="S124" s="225"/>
      <c r="T124" s="233"/>
      <c r="U124" s="49"/>
      <c r="V124" s="117"/>
    </row>
    <row r="125" spans="1:22" s="50" customFormat="1" ht="20.100000000000001" customHeight="1" outlineLevel="1">
      <c r="A125" s="20"/>
      <c r="B125" s="235">
        <f t="shared" si="2"/>
        <v>4</v>
      </c>
      <c r="C125" s="218">
        <v>2</v>
      </c>
      <c r="D125" s="227" t="s">
        <v>226</v>
      </c>
      <c r="E125" s="236" t="s">
        <v>213</v>
      </c>
      <c r="F125" s="237" t="s">
        <v>71</v>
      </c>
      <c r="G125" s="238">
        <v>1</v>
      </c>
      <c r="H125" s="223" t="s">
        <v>9</v>
      </c>
      <c r="I125" s="224"/>
      <c r="J125" s="229">
        <f>SUMIFS(VTV_Price[Price / Dep Rate],VTV_Price[Part Number],BOM[[#This Row],[Part No.]])</f>
        <v>49.029400603491659</v>
      </c>
      <c r="K125" s="230">
        <f>BOM[[#This Row],[Unit Cost
(Including Dep Rate)]]*BOM[[#This Row],[Qty]]</f>
        <v>49.029400603491659</v>
      </c>
      <c r="L125" s="231" t="str">
        <f>IF(BOM[[#This Row],[Assy Part No.]]=BOM[[#This Row],[Part No.]],SUMIFS(BOM[Cost / Assy],BOM[Assy Part No.],BOM[[#This Row],[Part No.]]),"")</f>
        <v/>
      </c>
      <c r="M125" s="225"/>
      <c r="N125" s="229">
        <f>SUMIFS(VTV_Price[Price / Dep Rater],VTV_Price[Part Number],BOM[[#This Row],[Part No.]])</f>
        <v>52.33</v>
      </c>
      <c r="O125" s="230">
        <f>BOM[[#This Row],[Unit Cost
(Including Dep Rate)r]]*BOM[[#This Row],[Qty]]</f>
        <v>52.33</v>
      </c>
      <c r="P125" s="232">
        <f>IF(BOM[[#This Row],[Cost / Assyr]]&gt;0,BOM[[#This Row],[Cost / Assyr]]-BOM[[#This Row],[Cost / Assy]],0)</f>
        <v>3.3005993965083391</v>
      </c>
      <c r="Q125" s="232" t="str">
        <f>IF(BOM[[#This Row],[Assy Part No.]]=BOM[[#This Row],[Part No.]],SUMIFS(BOM[Cost / Assyr],BOM[Assy Part No.],BOM[[#This Row],[Part No.]]),"")</f>
        <v/>
      </c>
      <c r="R125" s="231" t="str">
        <f>IF(BOM[[#This Row],[Assy Part No.]]=BOM[[#This Row],[Part No.]],BOM[[#This Row],[Assy Costr]]-BOM[[#This Row],[Assy Cost]],"")</f>
        <v/>
      </c>
      <c r="S125" s="225"/>
      <c r="T125" s="234"/>
      <c r="U125" s="49"/>
      <c r="V125" s="117"/>
    </row>
    <row r="126" spans="1:22" s="50" customFormat="1" ht="20.100000000000001" customHeight="1" outlineLevel="1">
      <c r="A126" s="20"/>
      <c r="B126" s="235">
        <f t="shared" si="2"/>
        <v>5</v>
      </c>
      <c r="C126" s="218">
        <v>2</v>
      </c>
      <c r="D126" s="227" t="s">
        <v>226</v>
      </c>
      <c r="E126" s="227" t="s">
        <v>100</v>
      </c>
      <c r="F126" s="219" t="s">
        <v>234</v>
      </c>
      <c r="G126" s="228">
        <v>1</v>
      </c>
      <c r="H126" s="223" t="s">
        <v>9</v>
      </c>
      <c r="I126" s="224"/>
      <c r="J126" s="229">
        <f>SUMIFS(VTV_Price[Price / Dep Rate],VTV_Price[Part Number],BOM[[#This Row],[Part No.]])</f>
        <v>10.266999999999999</v>
      </c>
      <c r="K126" s="230">
        <f>BOM[[#This Row],[Unit Cost
(Including Dep Rate)]]*BOM[[#This Row],[Qty]]</f>
        <v>10.266999999999999</v>
      </c>
      <c r="L126" s="231" t="str">
        <f>IF(BOM[[#This Row],[Assy Part No.]]=BOM[[#This Row],[Part No.]],SUMIFS(BOM[Cost / Assy],BOM[Assy Part No.],BOM[[#This Row],[Part No.]]),"")</f>
        <v/>
      </c>
      <c r="M126" s="225"/>
      <c r="N126" s="229">
        <f>SUMIFS(VTV_Price[Price / Dep Rater],VTV_Price[Part Number],BOM[[#This Row],[Part No.]])</f>
        <v>11.697000000000001</v>
      </c>
      <c r="O126" s="230">
        <f>BOM[[#This Row],[Unit Cost
(Including Dep Rate)r]]*BOM[[#This Row],[Qty]]</f>
        <v>11.697000000000001</v>
      </c>
      <c r="P126" s="232">
        <f>IF(BOM[[#This Row],[Cost / Assyr]]&gt;0,BOM[[#This Row],[Cost / Assyr]]-BOM[[#This Row],[Cost / Assy]],0)</f>
        <v>1.4300000000000015</v>
      </c>
      <c r="Q126" s="232" t="str">
        <f>IF(BOM[[#This Row],[Assy Part No.]]=BOM[[#This Row],[Part No.]],SUMIFS(BOM[Cost / Assyr],BOM[Assy Part No.],BOM[[#This Row],[Part No.]]),"")</f>
        <v/>
      </c>
      <c r="R126" s="231" t="str">
        <f>IF(BOM[[#This Row],[Assy Part No.]]=BOM[[#This Row],[Part No.]],BOM[[#This Row],[Assy Costr]]-BOM[[#This Row],[Assy Cost]],"")</f>
        <v/>
      </c>
      <c r="S126" s="225"/>
      <c r="T126" s="234"/>
      <c r="U126" s="49"/>
      <c r="V126" s="117"/>
    </row>
    <row r="127" spans="1:22" s="50" customFormat="1" ht="20.100000000000001" customHeight="1" outlineLevel="1">
      <c r="A127" s="20"/>
      <c r="B127" s="235">
        <f t="shared" si="2"/>
        <v>6</v>
      </c>
      <c r="C127" s="218">
        <v>2</v>
      </c>
      <c r="D127" s="227" t="s">
        <v>226</v>
      </c>
      <c r="E127" s="227" t="s">
        <v>98</v>
      </c>
      <c r="F127" s="219" t="s">
        <v>231</v>
      </c>
      <c r="G127" s="228">
        <v>1</v>
      </c>
      <c r="H127" s="223" t="s">
        <v>9</v>
      </c>
      <c r="I127" s="224"/>
      <c r="J127" s="229">
        <f>SUMIFS(VTV_Price[Price / Dep Rate],VTV_Price[Part Number],BOM[[#This Row],[Part No.]])</f>
        <v>57.15</v>
      </c>
      <c r="K127" s="230">
        <f>BOM[[#This Row],[Unit Cost
(Including Dep Rate)]]*BOM[[#This Row],[Qty]]</f>
        <v>57.15</v>
      </c>
      <c r="L127" s="231" t="str">
        <f>IF(BOM[[#This Row],[Assy Part No.]]=BOM[[#This Row],[Part No.]],SUMIFS(BOM[Cost / Assy],BOM[Assy Part No.],BOM[[#This Row],[Part No.]]),"")</f>
        <v/>
      </c>
      <c r="M127" s="225"/>
      <c r="N127" s="229">
        <f>SUMIFS(VTV_Price[Price / Dep Rater],VTV_Price[Part Number],BOM[[#This Row],[Part No.]])</f>
        <v>62.11</v>
      </c>
      <c r="O127" s="230">
        <f>BOM[[#This Row],[Unit Cost
(Including Dep Rate)r]]*BOM[[#This Row],[Qty]]</f>
        <v>62.11</v>
      </c>
      <c r="P127" s="232">
        <f>IF(BOM[[#This Row],[Cost / Assyr]]&gt;0,BOM[[#This Row],[Cost / Assyr]]-BOM[[#This Row],[Cost / Assy]],0)</f>
        <v>4.9600000000000009</v>
      </c>
      <c r="Q127" s="232" t="str">
        <f>IF(BOM[[#This Row],[Assy Part No.]]=BOM[[#This Row],[Part No.]],SUMIFS(BOM[Cost / Assyr],BOM[Assy Part No.],BOM[[#This Row],[Part No.]]),"")</f>
        <v/>
      </c>
      <c r="R127" s="231" t="str">
        <f>IF(BOM[[#This Row],[Assy Part No.]]=BOM[[#This Row],[Part No.]],BOM[[#This Row],[Assy Costr]]-BOM[[#This Row],[Assy Cost]],"")</f>
        <v/>
      </c>
      <c r="S127" s="225"/>
      <c r="T127" s="234"/>
      <c r="U127" s="49"/>
      <c r="V127" s="117"/>
    </row>
    <row r="128" spans="1:22" s="50" customFormat="1" ht="20.100000000000001" customHeight="1" outlineLevel="1">
      <c r="A128" s="20"/>
      <c r="B128" s="216">
        <f t="shared" si="2"/>
        <v>7</v>
      </c>
      <c r="C128" s="218">
        <v>2</v>
      </c>
      <c r="D128" s="227" t="s">
        <v>226</v>
      </c>
      <c r="E128" s="227" t="s">
        <v>89</v>
      </c>
      <c r="F128" s="219" t="s">
        <v>214</v>
      </c>
      <c r="G128" s="228">
        <v>1</v>
      </c>
      <c r="H128" s="223" t="s">
        <v>9</v>
      </c>
      <c r="I128" s="221"/>
      <c r="J128" s="229">
        <f>SUMIFS(VTV_Price[Price / Dep Rate],VTV_Price[Part Number],BOM[[#This Row],[Part No.]])</f>
        <v>50.27</v>
      </c>
      <c r="K128" s="230">
        <f>BOM[[#This Row],[Unit Cost
(Including Dep Rate)]]*BOM[[#This Row],[Qty]]</f>
        <v>50.27</v>
      </c>
      <c r="L128" s="231" t="str">
        <f>IF(BOM[[#This Row],[Assy Part No.]]=BOM[[#This Row],[Part No.]],SUMIFS(BOM[Cost / Assy],BOM[Assy Part No.],BOM[[#This Row],[Part No.]]),"")</f>
        <v/>
      </c>
      <c r="M128" s="222"/>
      <c r="N128" s="229">
        <f>SUMIFS(VTV_Price[Price / Dep Rater],VTV_Price[Part Number],BOM[[#This Row],[Part No.]])</f>
        <v>54.55</v>
      </c>
      <c r="O128" s="230">
        <f>BOM[[#This Row],[Unit Cost
(Including Dep Rate)r]]*BOM[[#This Row],[Qty]]</f>
        <v>54.55</v>
      </c>
      <c r="P128" s="232">
        <f>IF(BOM[[#This Row],[Cost / Assyr]]&gt;0,BOM[[#This Row],[Cost / Assyr]]-BOM[[#This Row],[Cost / Assy]],0)</f>
        <v>4.279999999999994</v>
      </c>
      <c r="Q128" s="232" t="str">
        <f>IF(BOM[[#This Row],[Assy Part No.]]=BOM[[#This Row],[Part No.]],SUMIFS(BOM[Cost / Assyr],BOM[Assy Part No.],BOM[[#This Row],[Part No.]]),"")</f>
        <v/>
      </c>
      <c r="R128" s="231" t="str">
        <f>IF(BOM[[#This Row],[Assy Part No.]]=BOM[[#This Row],[Part No.]],BOM[[#This Row],[Assy Costr]]-BOM[[#This Row],[Assy Cost]],"")</f>
        <v/>
      </c>
      <c r="S128" s="222"/>
      <c r="T128" s="233"/>
      <c r="U128" s="49"/>
      <c r="V128" s="117"/>
    </row>
    <row r="129" spans="1:22" s="50" customFormat="1" ht="20.100000000000001" customHeight="1" outlineLevel="1">
      <c r="A129" s="20"/>
      <c r="B129" s="216">
        <f t="shared" si="2"/>
        <v>8</v>
      </c>
      <c r="C129" s="218">
        <v>2</v>
      </c>
      <c r="D129" s="227" t="s">
        <v>226</v>
      </c>
      <c r="E129" s="227" t="s">
        <v>93</v>
      </c>
      <c r="F129" s="219" t="s">
        <v>94</v>
      </c>
      <c r="G129" s="228">
        <v>2</v>
      </c>
      <c r="H129" s="220" t="s">
        <v>9</v>
      </c>
      <c r="I129" s="221"/>
      <c r="J129" s="229">
        <f>SUMIFS(VTV_Price[Price / Dep Rate],VTV_Price[Part Number],BOM[[#This Row],[Part No.]])</f>
        <v>0.46867999999999999</v>
      </c>
      <c r="K129" s="230">
        <f>BOM[[#This Row],[Unit Cost
(Including Dep Rate)]]*BOM[[#This Row],[Qty]]</f>
        <v>0.93735999999999997</v>
      </c>
      <c r="L129" s="231" t="str">
        <f>IF(BOM[[#This Row],[Assy Part No.]]=BOM[[#This Row],[Part No.]],SUMIFS(BOM[Cost / Assy],BOM[Assy Part No.],BOM[[#This Row],[Part No.]]),"")</f>
        <v/>
      </c>
      <c r="M129" s="222"/>
      <c r="N129" s="229">
        <f>SUMIFS(VTV_Price[Price / Dep Rater],VTV_Price[Part Number],BOM[[#This Row],[Part No.]])</f>
        <v>0.48958000000000002</v>
      </c>
      <c r="O129" s="230">
        <f>BOM[[#This Row],[Unit Cost
(Including Dep Rate)r]]*BOM[[#This Row],[Qty]]</f>
        <v>0.97916000000000003</v>
      </c>
      <c r="P129" s="232">
        <f>IF(BOM[[#This Row],[Cost / Assyr]]&gt;0,BOM[[#This Row],[Cost / Assyr]]-BOM[[#This Row],[Cost / Assy]],0)</f>
        <v>4.1800000000000059E-2</v>
      </c>
      <c r="Q129" s="232" t="str">
        <f>IF(BOM[[#This Row],[Assy Part No.]]=BOM[[#This Row],[Part No.]],SUMIFS(BOM[Cost / Assyr],BOM[Assy Part No.],BOM[[#This Row],[Part No.]]),"")</f>
        <v/>
      </c>
      <c r="R129" s="231" t="str">
        <f>IF(BOM[[#This Row],[Assy Part No.]]=BOM[[#This Row],[Part No.]],BOM[[#This Row],[Assy Costr]]-BOM[[#This Row],[Assy Cost]],"")</f>
        <v/>
      </c>
      <c r="S129" s="222"/>
      <c r="T129" s="233"/>
      <c r="U129" s="49"/>
      <c r="V129" s="117"/>
    </row>
    <row r="130" spans="1:22" s="50" customFormat="1" ht="20.100000000000001" customHeight="1" outlineLevel="1">
      <c r="A130" s="20"/>
      <c r="B130" s="216">
        <f t="shared" si="2"/>
        <v>9</v>
      </c>
      <c r="C130" s="218">
        <v>2</v>
      </c>
      <c r="D130" s="227" t="s">
        <v>226</v>
      </c>
      <c r="E130" s="227" t="s">
        <v>115</v>
      </c>
      <c r="F130" s="219" t="s">
        <v>232</v>
      </c>
      <c r="G130" s="228">
        <v>2</v>
      </c>
      <c r="H130" s="220" t="s">
        <v>9</v>
      </c>
      <c r="I130" s="221"/>
      <c r="J130" s="229">
        <f>SUMIFS(VTV_Price[Price / Dep Rate],VTV_Price[Part Number],BOM[[#This Row],[Part No.]])</f>
        <v>0.84961000000000009</v>
      </c>
      <c r="K130" s="230">
        <f>BOM[[#This Row],[Unit Cost
(Including Dep Rate)]]*BOM[[#This Row],[Qty]]</f>
        <v>1.6992200000000002</v>
      </c>
      <c r="L130" s="231" t="str">
        <f>IF(BOM[[#This Row],[Assy Part No.]]=BOM[[#This Row],[Part No.]],SUMIFS(BOM[Cost / Assy],BOM[Assy Part No.],BOM[[#This Row],[Part No.]]),"")</f>
        <v/>
      </c>
      <c r="M130" s="222"/>
      <c r="N130" s="229">
        <f>SUMIFS(VTV_Price[Price / Dep Rater],VTV_Price[Part Number],BOM[[#This Row],[Part No.]])</f>
        <v>0.89280999999999999</v>
      </c>
      <c r="O130" s="230">
        <f>BOM[[#This Row],[Unit Cost
(Including Dep Rate)r]]*BOM[[#This Row],[Qty]]</f>
        <v>1.78562</v>
      </c>
      <c r="P130" s="232">
        <f>IF(BOM[[#This Row],[Cost / Assyr]]&gt;0,BOM[[#This Row],[Cost / Assyr]]-BOM[[#This Row],[Cost / Assy]],0)</f>
        <v>8.639999999999981E-2</v>
      </c>
      <c r="Q130" s="232" t="str">
        <f>IF(BOM[[#This Row],[Assy Part No.]]=BOM[[#This Row],[Part No.]],SUMIFS(BOM[Cost / Assyr],BOM[Assy Part No.],BOM[[#This Row],[Part No.]]),"")</f>
        <v/>
      </c>
      <c r="R130" s="231" t="str">
        <f>IF(BOM[[#This Row],[Assy Part No.]]=BOM[[#This Row],[Part No.]],BOM[[#This Row],[Assy Costr]]-BOM[[#This Row],[Assy Cost]],"")</f>
        <v/>
      </c>
      <c r="S130" s="222"/>
      <c r="T130" s="233"/>
      <c r="U130" s="49"/>
      <c r="V130" s="117"/>
    </row>
    <row r="131" spans="1:22" s="50" customFormat="1" ht="20.100000000000001" customHeight="1" outlineLevel="1">
      <c r="A131" s="20"/>
      <c r="B131" s="216">
        <f t="shared" si="2"/>
        <v>10</v>
      </c>
      <c r="C131" s="218">
        <v>2</v>
      </c>
      <c r="D131" s="227" t="s">
        <v>226</v>
      </c>
      <c r="E131" s="227" t="s">
        <v>95</v>
      </c>
      <c r="F131" s="219" t="s">
        <v>96</v>
      </c>
      <c r="G131" s="228">
        <v>2</v>
      </c>
      <c r="H131" s="220" t="s">
        <v>9</v>
      </c>
      <c r="I131" s="221"/>
      <c r="J131" s="229">
        <f>SUMIFS(VTV_Price[Price / Dep Rate],VTV_Price[Part Number],BOM[[#This Row],[Part No.]])</f>
        <v>0.48224</v>
      </c>
      <c r="K131" s="230">
        <f>BOM[[#This Row],[Unit Cost
(Including Dep Rate)]]*BOM[[#This Row],[Qty]]</f>
        <v>0.96448</v>
      </c>
      <c r="L131" s="231" t="str">
        <f>IF(BOM[[#This Row],[Assy Part No.]]=BOM[[#This Row],[Part No.]],SUMIFS(BOM[Cost / Assy],BOM[Assy Part No.],BOM[[#This Row],[Part No.]]),"")</f>
        <v/>
      </c>
      <c r="M131" s="222"/>
      <c r="N131" s="229">
        <f>SUMIFS(VTV_Price[Price / Dep Rater],VTV_Price[Part Number],BOM[[#This Row],[Part No.]])</f>
        <v>0.50674000000000008</v>
      </c>
      <c r="O131" s="230">
        <f>BOM[[#This Row],[Unit Cost
(Including Dep Rate)r]]*BOM[[#This Row],[Qty]]</f>
        <v>1.0134800000000002</v>
      </c>
      <c r="P131" s="232">
        <f>IF(BOM[[#This Row],[Cost / Assyr]]&gt;0,BOM[[#This Row],[Cost / Assyr]]-BOM[[#This Row],[Cost / Assy]],0)</f>
        <v>4.9000000000000155E-2</v>
      </c>
      <c r="Q131" s="232" t="str">
        <f>IF(BOM[[#This Row],[Assy Part No.]]=BOM[[#This Row],[Part No.]],SUMIFS(BOM[Cost / Assyr],BOM[Assy Part No.],BOM[[#This Row],[Part No.]]),"")</f>
        <v/>
      </c>
      <c r="R131" s="231" t="str">
        <f>IF(BOM[[#This Row],[Assy Part No.]]=BOM[[#This Row],[Part No.]],BOM[[#This Row],[Assy Costr]]-BOM[[#This Row],[Assy Cost]],"")</f>
        <v/>
      </c>
      <c r="S131" s="222"/>
      <c r="T131" s="233"/>
      <c r="U131" s="49"/>
      <c r="V131" s="117"/>
    </row>
    <row r="132" spans="1:22" s="50" customFormat="1" ht="20.100000000000001" customHeight="1" outlineLevel="1">
      <c r="A132" s="20"/>
      <c r="B132" s="216">
        <f t="shared" ref="B132:B137" si="3">B131+1</f>
        <v>11</v>
      </c>
      <c r="C132" s="218">
        <v>2</v>
      </c>
      <c r="D132" s="227" t="s">
        <v>226</v>
      </c>
      <c r="E132" s="227" t="s">
        <v>76</v>
      </c>
      <c r="F132" s="219" t="s">
        <v>77</v>
      </c>
      <c r="G132" s="228">
        <v>2</v>
      </c>
      <c r="H132" s="220" t="s">
        <v>9</v>
      </c>
      <c r="I132" s="224"/>
      <c r="J132" s="229">
        <f>SUMIFS(VTV_Price[Price / Dep Rate],VTV_Price[Part Number],BOM[[#This Row],[Part No.]])</f>
        <v>0.66</v>
      </c>
      <c r="K132" s="230">
        <f>BOM[[#This Row],[Unit Cost
(Including Dep Rate)]]*BOM[[#This Row],[Qty]]</f>
        <v>1.32</v>
      </c>
      <c r="L132" s="231" t="str">
        <f>IF(BOM[[#This Row],[Assy Part No.]]=BOM[[#This Row],[Part No.]],SUMIFS(BOM[Cost / Assy],BOM[Assy Part No.],BOM[[#This Row],[Part No.]]),"")</f>
        <v/>
      </c>
      <c r="M132" s="225"/>
      <c r="N132" s="229">
        <f>SUMIFS(VTV_Price[Price / Dep Rater],VTV_Price[Part Number],BOM[[#This Row],[Part No.]])</f>
        <v>0.66</v>
      </c>
      <c r="O132" s="230">
        <f>BOM[[#This Row],[Unit Cost
(Including Dep Rate)r]]*BOM[[#This Row],[Qty]]</f>
        <v>1.32</v>
      </c>
      <c r="P132" s="232">
        <f>IF(BOM[[#This Row],[Cost / Assyr]]&gt;0,BOM[[#This Row],[Cost / Assyr]]-BOM[[#This Row],[Cost / Assy]],0)</f>
        <v>0</v>
      </c>
      <c r="Q132" s="232" t="str">
        <f>IF(BOM[[#This Row],[Assy Part No.]]=BOM[[#This Row],[Part No.]],SUMIFS(BOM[Cost / Assyr],BOM[Assy Part No.],BOM[[#This Row],[Part No.]]),"")</f>
        <v/>
      </c>
      <c r="R132" s="231" t="str">
        <f>IF(BOM[[#This Row],[Assy Part No.]]=BOM[[#This Row],[Part No.]],BOM[[#This Row],[Assy Costr]]-BOM[[#This Row],[Assy Cost]],"")</f>
        <v/>
      </c>
      <c r="S132" s="225"/>
      <c r="T132" s="233"/>
      <c r="U132" s="49"/>
      <c r="V132" s="117"/>
    </row>
    <row r="133" spans="1:22" s="50" customFormat="1" ht="20.100000000000001" customHeight="1" outlineLevel="1">
      <c r="A133" s="20"/>
      <c r="B133" s="216">
        <f t="shared" si="3"/>
        <v>12</v>
      </c>
      <c r="C133" s="218">
        <v>2</v>
      </c>
      <c r="D133" s="227" t="s">
        <v>226</v>
      </c>
      <c r="E133" s="227" t="s">
        <v>126</v>
      </c>
      <c r="F133" s="219" t="s">
        <v>81</v>
      </c>
      <c r="G133" s="228">
        <v>1</v>
      </c>
      <c r="H133" s="220" t="s">
        <v>9</v>
      </c>
      <c r="I133" s="224"/>
      <c r="J133" s="229">
        <f>SUMIFS(VTV_Price[Price / Dep Rate],VTV_Price[Part Number],BOM[[#This Row],[Part No.]])</f>
        <v>125.39062975701755</v>
      </c>
      <c r="K133" s="230">
        <f>BOM[[#This Row],[Unit Cost
(Including Dep Rate)]]*BOM[[#This Row],[Qty]]</f>
        <v>125.39062975701755</v>
      </c>
      <c r="L133" s="231" t="str">
        <f>IF(BOM[[#This Row],[Assy Part No.]]=BOM[[#This Row],[Part No.]],SUMIFS(BOM[Cost / Assy],BOM[Assy Part No.],BOM[[#This Row],[Part No.]]),"")</f>
        <v/>
      </c>
      <c r="M133" s="225"/>
      <c r="N133" s="229">
        <f>SUMIFS(VTV_Price[Price / Dep Rater],VTV_Price[Part Number],BOM[[#This Row],[Part No.]])</f>
        <v>141.99</v>
      </c>
      <c r="O133" s="230">
        <f>BOM[[#This Row],[Unit Cost
(Including Dep Rate)r]]*BOM[[#This Row],[Qty]]</f>
        <v>141.99</v>
      </c>
      <c r="P133" s="232">
        <f>IF(BOM[[#This Row],[Cost / Assyr]]&gt;0,BOM[[#This Row],[Cost / Assyr]]-BOM[[#This Row],[Cost / Assy]],0)</f>
        <v>16.599370242982459</v>
      </c>
      <c r="Q133" s="232" t="str">
        <f>IF(BOM[[#This Row],[Assy Part No.]]=BOM[[#This Row],[Part No.]],SUMIFS(BOM[Cost / Assyr],BOM[Assy Part No.],BOM[[#This Row],[Part No.]]),"")</f>
        <v/>
      </c>
      <c r="R133" s="231" t="str">
        <f>IF(BOM[[#This Row],[Assy Part No.]]=BOM[[#This Row],[Part No.]],BOM[[#This Row],[Assy Costr]]-BOM[[#This Row],[Assy Cost]],"")</f>
        <v/>
      </c>
      <c r="S133" s="225"/>
      <c r="T133" s="233"/>
      <c r="U133" s="49"/>
      <c r="V133" s="117"/>
    </row>
    <row r="134" spans="1:22" s="50" customFormat="1" ht="20.100000000000001" customHeight="1" outlineLevel="1">
      <c r="A134" s="20"/>
      <c r="B134" s="216">
        <f t="shared" si="3"/>
        <v>13</v>
      </c>
      <c r="C134" s="218">
        <v>2</v>
      </c>
      <c r="D134" s="227" t="s">
        <v>226</v>
      </c>
      <c r="E134" s="227" t="s">
        <v>125</v>
      </c>
      <c r="F134" s="219" t="s">
        <v>108</v>
      </c>
      <c r="G134" s="228">
        <v>1</v>
      </c>
      <c r="H134" s="220" t="s">
        <v>9</v>
      </c>
      <c r="I134" s="224"/>
      <c r="J134" s="229">
        <f>SUMIFS(VTV_Price[Price / Dep Rate],VTV_Price[Part Number],BOM[[#This Row],[Part No.]])</f>
        <v>36.692775279999999</v>
      </c>
      <c r="K134" s="230">
        <f>BOM[[#This Row],[Unit Cost
(Including Dep Rate)]]*BOM[[#This Row],[Qty]]</f>
        <v>36.692775279999999</v>
      </c>
      <c r="L134" s="231" t="str">
        <f>IF(BOM[[#This Row],[Assy Part No.]]=BOM[[#This Row],[Part No.]],SUMIFS(BOM[Cost / Assy],BOM[Assy Part No.],BOM[[#This Row],[Part No.]]),"")</f>
        <v/>
      </c>
      <c r="M134" s="225"/>
      <c r="N134" s="229">
        <f>SUMIFS(VTV_Price[Price / Dep Rater],VTV_Price[Part Number],BOM[[#This Row],[Part No.]])</f>
        <v>38.564999999999998</v>
      </c>
      <c r="O134" s="230">
        <f>BOM[[#This Row],[Unit Cost
(Including Dep Rate)r]]*BOM[[#This Row],[Qty]]</f>
        <v>38.564999999999998</v>
      </c>
      <c r="P134" s="232">
        <f>IF(BOM[[#This Row],[Cost / Assyr]]&gt;0,BOM[[#This Row],[Cost / Assyr]]-BOM[[#This Row],[Cost / Assy]],0)</f>
        <v>1.8722247199999984</v>
      </c>
      <c r="Q134" s="232" t="str">
        <f>IF(BOM[[#This Row],[Assy Part No.]]=BOM[[#This Row],[Part No.]],SUMIFS(BOM[Cost / Assyr],BOM[Assy Part No.],BOM[[#This Row],[Part No.]]),"")</f>
        <v/>
      </c>
      <c r="R134" s="231" t="str">
        <f>IF(BOM[[#This Row],[Assy Part No.]]=BOM[[#This Row],[Part No.]],BOM[[#This Row],[Assy Costr]]-BOM[[#This Row],[Assy Cost]],"")</f>
        <v/>
      </c>
      <c r="S134" s="225"/>
      <c r="T134" s="233"/>
      <c r="U134" s="49"/>
      <c r="V134" s="117"/>
    </row>
    <row r="135" spans="1:22" s="50" customFormat="1" ht="20.100000000000001" customHeight="1" outlineLevel="1">
      <c r="A135" s="20"/>
      <c r="B135" s="216">
        <f t="shared" si="3"/>
        <v>14</v>
      </c>
      <c r="C135" s="218">
        <v>2</v>
      </c>
      <c r="D135" s="227" t="s">
        <v>226</v>
      </c>
      <c r="E135" s="227" t="s">
        <v>106</v>
      </c>
      <c r="F135" s="219" t="s">
        <v>73</v>
      </c>
      <c r="G135" s="228">
        <v>1</v>
      </c>
      <c r="H135" s="220" t="s">
        <v>9</v>
      </c>
      <c r="I135" s="224"/>
      <c r="J135" s="229">
        <f>SUMIFS(VTV_Price[Price / Dep Rate],VTV_Price[Part Number],BOM[[#This Row],[Part No.]])</f>
        <v>11.09</v>
      </c>
      <c r="K135" s="230">
        <f>BOM[[#This Row],[Unit Cost
(Including Dep Rate)]]*BOM[[#This Row],[Qty]]</f>
        <v>11.09</v>
      </c>
      <c r="L135" s="231" t="str">
        <f>IF(BOM[[#This Row],[Assy Part No.]]=BOM[[#This Row],[Part No.]],SUMIFS(BOM[Cost / Assy],BOM[Assy Part No.],BOM[[#This Row],[Part No.]]),"")</f>
        <v/>
      </c>
      <c r="M135" s="225"/>
      <c r="N135" s="229">
        <f>SUMIFS(VTV_Price[Price / Dep Rater],VTV_Price[Part Number],BOM[[#This Row],[Part No.]])</f>
        <v>14.66</v>
      </c>
      <c r="O135" s="230">
        <f>BOM[[#This Row],[Unit Cost
(Including Dep Rate)r]]*BOM[[#This Row],[Qty]]</f>
        <v>14.66</v>
      </c>
      <c r="P135" s="232">
        <f>IF(BOM[[#This Row],[Cost / Assyr]]&gt;0,BOM[[#This Row],[Cost / Assyr]]-BOM[[#This Row],[Cost / Assy]],0)</f>
        <v>3.5700000000000003</v>
      </c>
      <c r="Q135" s="232" t="str">
        <f>IF(BOM[[#This Row],[Assy Part No.]]=BOM[[#This Row],[Part No.]],SUMIFS(BOM[Cost / Assyr],BOM[Assy Part No.],BOM[[#This Row],[Part No.]]),"")</f>
        <v/>
      </c>
      <c r="R135" s="231" t="str">
        <f>IF(BOM[[#This Row],[Assy Part No.]]=BOM[[#This Row],[Part No.]],BOM[[#This Row],[Assy Costr]]-BOM[[#This Row],[Assy Cost]],"")</f>
        <v/>
      </c>
      <c r="S135" s="225"/>
      <c r="T135" s="233"/>
      <c r="U135" s="49"/>
      <c r="V135" s="117"/>
    </row>
    <row r="136" spans="1:22" s="50" customFormat="1" ht="20.100000000000001" customHeight="1" outlineLevel="1">
      <c r="A136" s="20"/>
      <c r="B136" s="216">
        <f t="shared" si="3"/>
        <v>15</v>
      </c>
      <c r="C136" s="218">
        <v>2</v>
      </c>
      <c r="D136" s="227" t="s">
        <v>226</v>
      </c>
      <c r="E136" s="227" t="s">
        <v>233</v>
      </c>
      <c r="F136" s="219" t="s">
        <v>84</v>
      </c>
      <c r="G136" s="228">
        <v>1</v>
      </c>
      <c r="H136" s="220" t="s">
        <v>9</v>
      </c>
      <c r="I136" s="224"/>
      <c r="J136" s="229">
        <f>SUMIFS(VTV_Price[Price / Dep Rate],VTV_Price[Part Number],BOM[[#This Row],[Part No.]])</f>
        <v>13.66</v>
      </c>
      <c r="K136" s="230">
        <f>BOM[[#This Row],[Unit Cost
(Including Dep Rate)]]*BOM[[#This Row],[Qty]]</f>
        <v>13.66</v>
      </c>
      <c r="L136" s="231" t="str">
        <f>IF(BOM[[#This Row],[Assy Part No.]]=BOM[[#This Row],[Part No.]],SUMIFS(BOM[Cost / Assy],BOM[Assy Part No.],BOM[[#This Row],[Part No.]]),"")</f>
        <v/>
      </c>
      <c r="M136" s="225"/>
      <c r="N136" s="229">
        <f>SUMIFS(VTV_Price[Price / Dep Rater],VTV_Price[Part Number],BOM[[#This Row],[Part No.]])</f>
        <v>15.88</v>
      </c>
      <c r="O136" s="230">
        <f>BOM[[#This Row],[Unit Cost
(Including Dep Rate)r]]*BOM[[#This Row],[Qty]]</f>
        <v>15.88</v>
      </c>
      <c r="P136" s="232">
        <f>IF(BOM[[#This Row],[Cost / Assyr]]&gt;0,BOM[[#This Row],[Cost / Assyr]]-BOM[[#This Row],[Cost / Assy]],0)</f>
        <v>2.2200000000000006</v>
      </c>
      <c r="Q136" s="232" t="str">
        <f>IF(BOM[[#This Row],[Assy Part No.]]=BOM[[#This Row],[Part No.]],SUMIFS(BOM[Cost / Assyr],BOM[Assy Part No.],BOM[[#This Row],[Part No.]]),"")</f>
        <v/>
      </c>
      <c r="R136" s="231" t="str">
        <f>IF(BOM[[#This Row],[Assy Part No.]]=BOM[[#This Row],[Part No.]],BOM[[#This Row],[Assy Costr]]-BOM[[#This Row],[Assy Cost]],"")</f>
        <v/>
      </c>
      <c r="S136" s="225"/>
      <c r="T136" s="233"/>
      <c r="U136" s="49"/>
      <c r="V136" s="117"/>
    </row>
    <row r="137" spans="1:22" s="50" customFormat="1" ht="20.100000000000001" customHeight="1" outlineLevel="1">
      <c r="A137" s="20"/>
      <c r="B137" s="216">
        <f t="shared" si="3"/>
        <v>16</v>
      </c>
      <c r="C137" s="218">
        <v>2</v>
      </c>
      <c r="D137" s="227" t="s">
        <v>226</v>
      </c>
      <c r="E137" s="227" t="s">
        <v>223</v>
      </c>
      <c r="F137" s="219" t="s">
        <v>135</v>
      </c>
      <c r="G137" s="228">
        <v>1</v>
      </c>
      <c r="H137" s="220" t="s">
        <v>9</v>
      </c>
      <c r="I137" s="224"/>
      <c r="J137" s="229">
        <f>SUMIFS(VTV_Price[Price / Dep Rate],VTV_Price[Part Number],BOM[[#This Row],[Part No.]])</f>
        <v>77.33</v>
      </c>
      <c r="K137" s="230">
        <f>BOM[[#This Row],[Unit Cost
(Including Dep Rate)]]*BOM[[#This Row],[Qty]]</f>
        <v>77.33</v>
      </c>
      <c r="L137" s="231" t="str">
        <f>IF(BOM[[#This Row],[Assy Part No.]]=BOM[[#This Row],[Part No.]],SUMIFS(BOM[Cost / Assy],BOM[Assy Part No.],BOM[[#This Row],[Part No.]]),"")</f>
        <v/>
      </c>
      <c r="M137" s="225"/>
      <c r="N137" s="229">
        <f>SUMIFS(VTV_Price[Price / Dep Rater],VTV_Price[Part Number],BOM[[#This Row],[Part No.]])</f>
        <v>84.44</v>
      </c>
      <c r="O137" s="230">
        <f>BOM[[#This Row],[Unit Cost
(Including Dep Rate)r]]*BOM[[#This Row],[Qty]]</f>
        <v>84.44</v>
      </c>
      <c r="P137" s="232">
        <f>IF(BOM[[#This Row],[Cost / Assyr]]&gt;0,BOM[[#This Row],[Cost / Assyr]]-BOM[[#This Row],[Cost / Assy]],0)</f>
        <v>7.1099999999999994</v>
      </c>
      <c r="Q137" s="232" t="str">
        <f>IF(BOM[[#This Row],[Assy Part No.]]=BOM[[#This Row],[Part No.]],SUMIFS(BOM[Cost / Assyr],BOM[Assy Part No.],BOM[[#This Row],[Part No.]]),"")</f>
        <v/>
      </c>
      <c r="R137" s="231" t="str">
        <f>IF(BOM[[#This Row],[Assy Part No.]]=BOM[[#This Row],[Part No.]],BOM[[#This Row],[Assy Costr]]-BOM[[#This Row],[Assy Cost]],"")</f>
        <v/>
      </c>
      <c r="S137" s="225"/>
      <c r="T137" s="233"/>
      <c r="U137" s="49"/>
      <c r="V137" s="117"/>
    </row>
  </sheetData>
  <mergeCells count="2">
    <mergeCell ref="K3:L3"/>
    <mergeCell ref="O3:R3"/>
  </mergeCells>
  <conditionalFormatting sqref="B106:G121 B122:D125 B126:G128 B129:D132 B5:H105 J5:L132 T5:T132 N5:R132">
    <cfRule type="expression" dxfId="59" priority="442">
      <formula>Level=3</formula>
    </cfRule>
    <cfRule type="expression" dxfId="58" priority="443">
      <formula>Level=2</formula>
    </cfRule>
    <cfRule type="expression" dxfId="57" priority="445">
      <formula>Level=1</formula>
    </cfRule>
  </conditionalFormatting>
  <conditionalFormatting sqref="J5:L132 N5:R132">
    <cfRule type="cellIs" dxfId="56" priority="382" operator="lessThan">
      <formula>0</formula>
    </cfRule>
  </conditionalFormatting>
  <conditionalFormatting sqref="H106:H121">
    <cfRule type="expression" dxfId="55" priority="32">
      <formula>Level=3</formula>
    </cfRule>
    <cfRule type="expression" dxfId="54" priority="33">
      <formula>Level=2</formula>
    </cfRule>
    <cfRule type="expression" dxfId="53" priority="34">
      <formula>Level=1</formula>
    </cfRule>
  </conditionalFormatting>
  <conditionalFormatting sqref="E122:G125">
    <cfRule type="expression" dxfId="52" priority="29">
      <formula>Level=3</formula>
    </cfRule>
    <cfRule type="expression" dxfId="51" priority="30">
      <formula>Level=2</formula>
    </cfRule>
    <cfRule type="expression" dxfId="50" priority="31">
      <formula>Level=1</formula>
    </cfRule>
  </conditionalFormatting>
  <conditionalFormatting sqref="H122:H128">
    <cfRule type="expression" dxfId="49" priority="26">
      <formula>Level=3</formula>
    </cfRule>
    <cfRule type="expression" dxfId="48" priority="27">
      <formula>Level=2</formula>
    </cfRule>
    <cfRule type="expression" dxfId="47" priority="28">
      <formula>Level=1</formula>
    </cfRule>
  </conditionalFormatting>
  <conditionalFormatting sqref="E129:G131">
    <cfRule type="expression" dxfId="46" priority="23">
      <formula>Level=3</formula>
    </cfRule>
    <cfRule type="expression" dxfId="45" priority="24">
      <formula>Level=2</formula>
    </cfRule>
    <cfRule type="expression" dxfId="44" priority="25">
      <formula>Level=1</formula>
    </cfRule>
  </conditionalFormatting>
  <conditionalFormatting sqref="H129:H131">
    <cfRule type="expression" dxfId="43" priority="20">
      <formula>Level=3</formula>
    </cfRule>
    <cfRule type="expression" dxfId="42" priority="21">
      <formula>Level=2</formula>
    </cfRule>
    <cfRule type="expression" dxfId="41" priority="22">
      <formula>Level=1</formula>
    </cfRule>
  </conditionalFormatting>
  <conditionalFormatting sqref="E132:G132">
    <cfRule type="expression" dxfId="40" priority="17">
      <formula>Level=3</formula>
    </cfRule>
    <cfRule type="expression" dxfId="39" priority="18">
      <formula>Level=2</formula>
    </cfRule>
    <cfRule type="expression" dxfId="38" priority="19">
      <formula>Level=1</formula>
    </cfRule>
  </conditionalFormatting>
  <conditionalFormatting sqref="H132">
    <cfRule type="expression" dxfId="37" priority="14">
      <formula>Level=3</formula>
    </cfRule>
    <cfRule type="expression" dxfId="36" priority="15">
      <formula>Level=2</formula>
    </cfRule>
    <cfRule type="expression" dxfId="35" priority="16">
      <formula>Level=1</formula>
    </cfRule>
  </conditionalFormatting>
  <conditionalFormatting sqref="J133:L137 T133:T137 N133:R137 B133:D137">
    <cfRule type="expression" dxfId="34" priority="11">
      <formula>Level=3</formula>
    </cfRule>
    <cfRule type="expression" dxfId="33" priority="12">
      <formula>Level=2</formula>
    </cfRule>
    <cfRule type="expression" dxfId="32" priority="13">
      <formula>Level=1</formula>
    </cfRule>
  </conditionalFormatting>
  <conditionalFormatting sqref="J133:L137 N133:R137">
    <cfRule type="cellIs" dxfId="31" priority="10" operator="lessThan">
      <formula>0</formula>
    </cfRule>
  </conditionalFormatting>
  <conditionalFormatting sqref="E133:G137">
    <cfRule type="expression" dxfId="30" priority="7">
      <formula>Level=3</formula>
    </cfRule>
    <cfRule type="expression" dxfId="29" priority="8">
      <formula>Level=2</formula>
    </cfRule>
    <cfRule type="expression" dxfId="28" priority="9">
      <formula>Level=1</formula>
    </cfRule>
  </conditionalFormatting>
  <conditionalFormatting sqref="H133:H137">
    <cfRule type="expression" dxfId="27" priority="4">
      <formula>Level=3</formula>
    </cfRule>
    <cfRule type="expression" dxfId="26" priority="5">
      <formula>Level=2</formula>
    </cfRule>
    <cfRule type="expression" dxfId="25" priority="6">
      <formula>Level=1</formula>
    </cfRule>
  </conditionalFormatting>
  <pageMargins left="0.25" right="0.25" top="0.5" bottom="1" header="0.5" footer="0"/>
  <pageSetup paperSize="8" scale="70" fitToHeight="0" orientation="portrait" r:id="rId1"/>
  <headerFooter>
    <oddFooter>&amp;RPage &amp;P of &amp;N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Databank!$A$2:$A$5</xm:f>
          </x14:formula1>
          <xm:sqref>H5:H137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99"/>
    <pageSetUpPr fitToPage="1"/>
  </sheetPr>
  <dimension ref="A1:AC64"/>
  <sheetViews>
    <sheetView zoomScale="93" zoomScaleNormal="90" workbookViewId="0">
      <pane xSplit="4" ySplit="4" topLeftCell="G14" activePane="bottomRight" state="frozen"/>
      <selection activeCell="L13" sqref="L13"/>
      <selection pane="topRight" activeCell="L13" sqref="L13"/>
      <selection pane="bottomLeft" activeCell="L13" sqref="L13"/>
      <selection pane="bottomRight" activeCell="V18" sqref="V18"/>
    </sheetView>
  </sheetViews>
  <sheetFormatPr defaultRowHeight="32.1" customHeight="1" outlineLevelCol="1"/>
  <cols>
    <col min="1" max="1" width="1.625" style="1" customWidth="1"/>
    <col min="2" max="2" width="7" style="2" customWidth="1"/>
    <col min="3" max="3" width="16.625" style="2" customWidth="1"/>
    <col min="4" max="4" width="26.75" style="1" customWidth="1"/>
    <col min="5" max="5" width="9" style="1" customWidth="1" outlineLevel="1"/>
    <col min="6" max="7" width="14" style="1" customWidth="1" outlineLevel="1"/>
    <col min="8" max="8" width="14" style="1" customWidth="1"/>
    <col min="9" max="9" width="30" style="1" customWidth="1"/>
    <col min="10" max="10" width="11.625" style="1" hidden="1" customWidth="1" outlineLevel="1"/>
    <col min="11" max="11" width="15.875" style="1" hidden="1" customWidth="1" outlineLevel="1"/>
    <col min="12" max="14" width="6.875" style="1" hidden="1" customWidth="1" outlineLevel="1"/>
    <col min="15" max="15" width="45.875" style="74" hidden="1" customWidth="1" outlineLevel="1"/>
    <col min="16" max="16" width="1.625" style="183" customWidth="1" collapsed="1"/>
    <col min="17" max="19" width="10.625" style="3" customWidth="1"/>
    <col min="20" max="20" width="1.625" style="183" customWidth="1"/>
    <col min="21" max="23" width="10.625" style="3" customWidth="1"/>
    <col min="24" max="24" width="1.625" style="183" customWidth="1" outlineLevel="1"/>
    <col min="25" max="25" width="12.125" style="3" customWidth="1" outlineLevel="1"/>
    <col min="26" max="26" width="13.875" style="213" customWidth="1" outlineLevel="1"/>
    <col min="27" max="27" width="36.125" style="48" customWidth="1" outlineLevel="1"/>
    <col min="28" max="28" width="1.625" style="1" customWidth="1"/>
    <col min="29" max="16384" width="9" style="4"/>
  </cols>
  <sheetData>
    <row r="1" spans="1:29" ht="32.1" customHeight="1">
      <c r="A1" s="10"/>
      <c r="B1" s="51" t="s">
        <v>29</v>
      </c>
      <c r="C1" s="35"/>
      <c r="D1" s="35" t="str">
        <f>'TOP SHEET'!$E$1</f>
        <v>100489 AUTOFIT HARIDWAR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71"/>
      <c r="P1" s="182"/>
      <c r="Q1" s="36"/>
      <c r="R1" s="36"/>
      <c r="S1" s="36"/>
      <c r="T1" s="182"/>
      <c r="U1" s="36"/>
      <c r="V1" s="36"/>
      <c r="W1" s="36"/>
      <c r="X1" s="182"/>
      <c r="Y1" s="36"/>
      <c r="Z1" s="209"/>
      <c r="AA1" s="35"/>
      <c r="AB1" s="10"/>
    </row>
    <row r="2" spans="1:29" ht="32.1" customHeight="1" thickBot="1">
      <c r="A2" s="10"/>
      <c r="B2" s="52" t="s">
        <v>28</v>
      </c>
      <c r="C2" s="32"/>
      <c r="D2" s="32" t="str">
        <f>'TOP SHEET'!$E$2</f>
        <v>01.04.21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72"/>
      <c r="P2" s="182"/>
      <c r="Q2" s="34"/>
      <c r="R2" s="34"/>
      <c r="S2" s="34"/>
      <c r="T2" s="182"/>
      <c r="U2" s="34"/>
      <c r="V2" s="34"/>
      <c r="W2" s="34"/>
      <c r="X2" s="182"/>
      <c r="Y2" s="33"/>
      <c r="Z2" s="210"/>
      <c r="AA2" s="32"/>
      <c r="AB2" s="10"/>
    </row>
    <row r="3" spans="1:29" ht="32.1" customHeight="1">
      <c r="A3" s="10"/>
      <c r="B3" s="278" t="s">
        <v>32</v>
      </c>
      <c r="C3" s="278"/>
      <c r="D3" s="278"/>
      <c r="E3" s="278"/>
      <c r="F3" s="278"/>
      <c r="G3" s="278"/>
      <c r="H3" s="278"/>
      <c r="I3" s="278"/>
      <c r="J3" s="56"/>
      <c r="K3" s="56"/>
      <c r="L3" s="59"/>
      <c r="M3" s="60"/>
      <c r="N3" s="124"/>
      <c r="O3" s="73"/>
      <c r="P3" s="182"/>
      <c r="Q3" s="172" t="s">
        <v>24</v>
      </c>
      <c r="R3" s="173"/>
      <c r="S3" s="184" t="str">
        <f>'TOP SHEET'!$I$4</f>
        <v>02.01.21</v>
      </c>
      <c r="T3" s="182"/>
      <c r="U3" s="172" t="s">
        <v>25</v>
      </c>
      <c r="V3" s="173"/>
      <c r="W3" s="184" t="str">
        <f>$D$2</f>
        <v>01.04.21</v>
      </c>
      <c r="X3" s="182"/>
      <c r="Y3" s="75"/>
      <c r="Z3" s="211"/>
      <c r="AA3" s="56"/>
      <c r="AB3" s="10"/>
    </row>
    <row r="4" spans="1:29" s="19" customFormat="1" ht="33">
      <c r="A4" s="11"/>
      <c r="B4" s="162" t="s">
        <v>0</v>
      </c>
      <c r="C4" s="162" t="s">
        <v>2</v>
      </c>
      <c r="D4" s="162" t="s">
        <v>3</v>
      </c>
      <c r="E4" s="162" t="s">
        <v>26</v>
      </c>
      <c r="F4" s="162" t="s">
        <v>12</v>
      </c>
      <c r="G4" s="162" t="s">
        <v>36</v>
      </c>
      <c r="H4" s="162" t="s">
        <v>38</v>
      </c>
      <c r="I4" s="162" t="s">
        <v>11</v>
      </c>
      <c r="J4" s="162" t="s">
        <v>49</v>
      </c>
      <c r="K4" s="162" t="s">
        <v>46</v>
      </c>
      <c r="L4" s="162" t="s">
        <v>58</v>
      </c>
      <c r="M4" s="162" t="s">
        <v>59</v>
      </c>
      <c r="N4" s="162" t="s">
        <v>198</v>
      </c>
      <c r="O4" s="178" t="s">
        <v>56</v>
      </c>
      <c r="P4" s="179" t="s">
        <v>183</v>
      </c>
      <c r="Q4" s="162" t="s">
        <v>10</v>
      </c>
      <c r="R4" s="162" t="s">
        <v>7</v>
      </c>
      <c r="S4" s="162" t="s">
        <v>69</v>
      </c>
      <c r="T4" s="179" t="s">
        <v>186</v>
      </c>
      <c r="U4" s="162" t="s">
        <v>188</v>
      </c>
      <c r="V4" s="162" t="s">
        <v>184</v>
      </c>
      <c r="W4" s="162" t="s">
        <v>185</v>
      </c>
      <c r="X4" s="179" t="s">
        <v>187</v>
      </c>
      <c r="Y4" s="162" t="s">
        <v>41</v>
      </c>
      <c r="Z4" s="212" t="s">
        <v>163</v>
      </c>
      <c r="AA4" s="162" t="s">
        <v>44</v>
      </c>
      <c r="AB4" s="10"/>
      <c r="AC4" s="208"/>
    </row>
    <row r="5" spans="1:29" s="6" customFormat="1" ht="20.100000000000001" customHeight="1">
      <c r="A5" s="12"/>
      <c r="B5" s="163">
        <v>1</v>
      </c>
      <c r="C5" s="165" t="s">
        <v>154</v>
      </c>
      <c r="D5" s="166" t="s">
        <v>108</v>
      </c>
      <c r="E5" s="164" t="s">
        <v>9</v>
      </c>
      <c r="F5" s="163">
        <v>9000004210</v>
      </c>
      <c r="G5" s="164">
        <v>100489</v>
      </c>
      <c r="H5" s="164">
        <v>100575</v>
      </c>
      <c r="I5" s="166" t="s">
        <v>136</v>
      </c>
      <c r="J5" s="164" t="s">
        <v>205</v>
      </c>
      <c r="K5" s="163" t="s">
        <v>206</v>
      </c>
      <c r="L5" s="163">
        <f>SUMIFS(VTV_Price[Dep Rate],VTV_Price[Part Number],VTV_Price[[#This Row],[Part Number]])</f>
        <v>1</v>
      </c>
      <c r="M5" s="163">
        <f>SUMIFS(VTV_Price[Dep Rater],VTV_Price[Part Number],VTV_Price[[#This Row],[Part Number]])</f>
        <v>1</v>
      </c>
      <c r="N5" s="163">
        <v>1</v>
      </c>
      <c r="O5" s="174" t="str">
        <f>VTV_Price[[#This Row],[Part Number]]&amp;VTV_Price[[#This Row],[Direct Vendor]]&amp;VTV_Price[[#This Row],[Indirect Vendor]]</f>
        <v>17910-AAE-3000100489100575</v>
      </c>
      <c r="P5" s="181"/>
      <c r="Q5" s="175">
        <v>1</v>
      </c>
      <c r="R5" s="175">
        <v>30.83050308</v>
      </c>
      <c r="S5" s="175">
        <f>VTV_Price[[#This Row],[Basic Cost]]*VTV_Price[[#This Row],[Dep Rate]]</f>
        <v>30.83050308</v>
      </c>
      <c r="T5" s="181"/>
      <c r="U5" s="175">
        <v>1</v>
      </c>
      <c r="V5" s="175">
        <v>32.11</v>
      </c>
      <c r="W5" s="175">
        <f>VTV_Price[[#This Row],[Dep Rater]]*VTV_Price[[#This Row],[Basic Costr]]</f>
        <v>32.11</v>
      </c>
      <c r="X5" s="180"/>
      <c r="Y5" s="176">
        <v>44287</v>
      </c>
      <c r="Z5" s="163"/>
      <c r="AA5" s="254" t="s">
        <v>285</v>
      </c>
      <c r="AB5" s="10"/>
    </row>
    <row r="6" spans="1:29" s="6" customFormat="1" ht="20.100000000000001" customHeight="1">
      <c r="A6" s="12"/>
      <c r="B6" s="163">
        <f>B5+1</f>
        <v>2</v>
      </c>
      <c r="C6" s="165" t="s">
        <v>152</v>
      </c>
      <c r="D6" s="166" t="s">
        <v>158</v>
      </c>
      <c r="E6" s="164" t="s">
        <v>9</v>
      </c>
      <c r="F6" s="163">
        <v>9000004210</v>
      </c>
      <c r="G6" s="164">
        <v>100489</v>
      </c>
      <c r="H6" s="164">
        <v>100575</v>
      </c>
      <c r="I6" s="166" t="s">
        <v>136</v>
      </c>
      <c r="J6" s="164" t="s">
        <v>205</v>
      </c>
      <c r="K6" s="163" t="s">
        <v>206</v>
      </c>
      <c r="L6" s="163">
        <f>SUMIFS(VTV_Price[Dep Rate],VTV_Price[Part Number],VTV_Price[[#This Row],[Part Number]])</f>
        <v>1</v>
      </c>
      <c r="M6" s="163">
        <f>SUMIFS(VTV_Price[Dep Rater],VTV_Price[Part Number],VTV_Price[[#This Row],[Part Number]])</f>
        <v>1</v>
      </c>
      <c r="N6" s="163">
        <v>1</v>
      </c>
      <c r="O6" s="174" t="str">
        <f>VTV_Price[[#This Row],[Part Number]]&amp;VTV_Price[[#This Row],[Direct Vendor]]&amp;VTV_Price[[#This Row],[Indirect Vendor]]</f>
        <v>17910-ACK-0000100489100575</v>
      </c>
      <c r="P6" s="181"/>
      <c r="Q6" s="175">
        <v>1</v>
      </c>
      <c r="R6" s="175">
        <v>30.830623979999999</v>
      </c>
      <c r="S6" s="175">
        <f>VTV_Price[[#This Row],[Basic Cost]]*VTV_Price[[#This Row],[Dep Rate]]</f>
        <v>30.830623979999999</v>
      </c>
      <c r="T6" s="181"/>
      <c r="U6" s="175">
        <v>1</v>
      </c>
      <c r="V6" s="175">
        <v>32.369999999999997</v>
      </c>
      <c r="W6" s="175">
        <f>VTV_Price[[#This Row],[Dep Rater]]*VTV_Price[[#This Row],[Basic Costr]]</f>
        <v>32.369999999999997</v>
      </c>
      <c r="X6" s="180"/>
      <c r="Y6" s="176">
        <v>44287</v>
      </c>
      <c r="Z6" s="163"/>
      <c r="AA6" s="254" t="s">
        <v>285</v>
      </c>
      <c r="AB6" s="12"/>
    </row>
    <row r="7" spans="1:29" s="6" customFormat="1" ht="20.100000000000001" customHeight="1">
      <c r="A7" s="12"/>
      <c r="B7" s="163">
        <f t="shared" ref="B7:B60" si="0">B6+1</f>
        <v>3</v>
      </c>
      <c r="C7" s="165" t="s">
        <v>76</v>
      </c>
      <c r="D7" s="166" t="s">
        <v>77</v>
      </c>
      <c r="E7" s="164" t="s">
        <v>9</v>
      </c>
      <c r="F7" s="163">
        <v>9000004219</v>
      </c>
      <c r="G7" s="164">
        <v>100489</v>
      </c>
      <c r="H7" s="164">
        <v>100021</v>
      </c>
      <c r="I7" s="166" t="s">
        <v>138</v>
      </c>
      <c r="J7" s="164" t="s">
        <v>170</v>
      </c>
      <c r="K7" s="163" t="s">
        <v>235</v>
      </c>
      <c r="L7" s="163">
        <f>SUMIFS(VTV_Price[Dep Rate],VTV_Price[Part Number],VTV_Price[[#This Row],[Part Number]])</f>
        <v>1</v>
      </c>
      <c r="M7" s="163">
        <f>SUMIFS(VTV_Price[Dep Rater],VTV_Price[Part Number],VTV_Price[[#This Row],[Part Number]])</f>
        <v>1</v>
      </c>
      <c r="N7" s="163">
        <v>1</v>
      </c>
      <c r="O7" s="174" t="str">
        <f>VTV_Price[[#This Row],[Part Number]]&amp;VTV_Price[[#This Row],[Direct Vendor]]&amp;VTV_Price[[#This Row],[Indirect Vendor]]</f>
        <v>32161-404-0000100489100021</v>
      </c>
      <c r="P7" s="181"/>
      <c r="Q7" s="175">
        <v>1</v>
      </c>
      <c r="R7" s="175">
        <v>0.66</v>
      </c>
      <c r="S7" s="175">
        <f>VTV_Price[[#This Row],[Basic Cost]]*VTV_Price[[#This Row],[Dep Rate]]</f>
        <v>0.66</v>
      </c>
      <c r="T7" s="181"/>
      <c r="U7" s="175">
        <v>1</v>
      </c>
      <c r="V7" s="175">
        <v>0.66</v>
      </c>
      <c r="W7" s="175">
        <f>VTV_Price[[#This Row],[Dep Rater]]*VTV_Price[[#This Row],[Basic Costr]]</f>
        <v>0.66</v>
      </c>
      <c r="X7" s="180"/>
      <c r="Y7" s="176">
        <v>44287</v>
      </c>
      <c r="Z7" s="163"/>
      <c r="AA7" s="254"/>
      <c r="AB7" s="12"/>
    </row>
    <row r="8" spans="1:29" s="6" customFormat="1" ht="20.100000000000001" customHeight="1">
      <c r="A8" s="12"/>
      <c r="B8" s="163">
        <f t="shared" si="0"/>
        <v>4</v>
      </c>
      <c r="C8" s="165" t="s">
        <v>155</v>
      </c>
      <c r="D8" s="166" t="s">
        <v>99</v>
      </c>
      <c r="E8" s="164" t="s">
        <v>9</v>
      </c>
      <c r="F8" s="163">
        <v>9000004205</v>
      </c>
      <c r="G8" s="164">
        <v>100489</v>
      </c>
      <c r="H8" s="164">
        <v>100112</v>
      </c>
      <c r="I8" s="166" t="s">
        <v>139</v>
      </c>
      <c r="J8" s="164" t="s">
        <v>205</v>
      </c>
      <c r="K8" s="163" t="s">
        <v>206</v>
      </c>
      <c r="L8" s="163">
        <f>SUMIFS(VTV_Price[Dep Rate],VTV_Price[Part Number],VTV_Price[[#This Row],[Part Number]])</f>
        <v>1</v>
      </c>
      <c r="M8" s="163">
        <f>SUMIFS(VTV_Price[Dep Rater],VTV_Price[Part Number],VTV_Price[[#This Row],[Part Number]])</f>
        <v>1</v>
      </c>
      <c r="N8" s="163">
        <v>1</v>
      </c>
      <c r="O8" s="174" t="str">
        <f>VTV_Price[[#This Row],[Part Number]]&amp;VTV_Price[[#This Row],[Direct Vendor]]&amp;VTV_Price[[#This Row],[Indirect Vendor]]</f>
        <v>35150-AAE-3110100489100112</v>
      </c>
      <c r="P8" s="181"/>
      <c r="Q8" s="175">
        <v>1</v>
      </c>
      <c r="R8" s="175">
        <v>65.13314256999999</v>
      </c>
      <c r="S8" s="175">
        <f>VTV_Price[[#This Row],[Basic Cost]]*VTV_Price[[#This Row],[Dep Rate]]</f>
        <v>65.13314256999999</v>
      </c>
      <c r="T8" s="181"/>
      <c r="U8" s="175">
        <v>1</v>
      </c>
      <c r="V8" s="175">
        <v>70.010000000000005</v>
      </c>
      <c r="W8" s="175">
        <f>VTV_Price[[#This Row],[Dep Rater]]*VTV_Price[[#This Row],[Basic Costr]]</f>
        <v>70.010000000000005</v>
      </c>
      <c r="X8" s="180"/>
      <c r="Y8" s="176">
        <v>44287</v>
      </c>
      <c r="Z8" s="163"/>
      <c r="AA8" s="254"/>
      <c r="AB8" s="12"/>
    </row>
    <row r="9" spans="1:29" s="6" customFormat="1" ht="20.100000000000001" customHeight="1">
      <c r="A9" s="12"/>
      <c r="B9" s="163">
        <f t="shared" si="0"/>
        <v>5</v>
      </c>
      <c r="C9" s="165" t="s">
        <v>153</v>
      </c>
      <c r="D9" s="166" t="s">
        <v>99</v>
      </c>
      <c r="E9" s="164" t="s">
        <v>9</v>
      </c>
      <c r="F9" s="163">
        <v>9000004209</v>
      </c>
      <c r="G9" s="164">
        <v>100489</v>
      </c>
      <c r="H9" s="164">
        <v>100485</v>
      </c>
      <c r="I9" s="166" t="s">
        <v>137</v>
      </c>
      <c r="J9" s="164" t="s">
        <v>205</v>
      </c>
      <c r="K9" s="163" t="s">
        <v>206</v>
      </c>
      <c r="L9" s="163">
        <f>SUMIFS(VTV_Price[Dep Rate],VTV_Price[Part Number],VTV_Price[[#This Row],[Part Number]])</f>
        <v>1</v>
      </c>
      <c r="M9" s="163">
        <f>SUMIFS(VTV_Price[Dep Rater],VTV_Price[Part Number],VTV_Price[[#This Row],[Part Number]])</f>
        <v>1</v>
      </c>
      <c r="N9" s="163">
        <v>1</v>
      </c>
      <c r="O9" s="174" t="str">
        <f>VTV_Price[[#This Row],[Part Number]]&amp;VTV_Price[[#This Row],[Direct Vendor]]&amp;VTV_Price[[#This Row],[Indirect Vendor]]</f>
        <v>35150-AAF-4010100489100485</v>
      </c>
      <c r="P9" s="181"/>
      <c r="Q9" s="175">
        <v>1</v>
      </c>
      <c r="R9" s="175">
        <v>68.559288403491649</v>
      </c>
      <c r="S9" s="175">
        <f>VTV_Price[[#This Row],[Basic Cost]]*VTV_Price[[#This Row],[Dep Rate]]</f>
        <v>68.559288403491649</v>
      </c>
      <c r="T9" s="181"/>
      <c r="U9" s="175">
        <v>1</v>
      </c>
      <c r="V9" s="175">
        <v>71.88</v>
      </c>
      <c r="W9" s="175">
        <f>VTV_Price[[#This Row],[Dep Rater]]*VTV_Price[[#This Row],[Basic Costr]]</f>
        <v>71.88</v>
      </c>
      <c r="X9" s="180"/>
      <c r="Y9" s="176">
        <v>44287</v>
      </c>
      <c r="Z9" s="163"/>
      <c r="AA9" s="254"/>
      <c r="AB9" s="12"/>
    </row>
    <row r="10" spans="1:29" s="6" customFormat="1" ht="20.100000000000001" customHeight="1">
      <c r="A10" s="12"/>
      <c r="B10" s="163">
        <f t="shared" si="0"/>
        <v>6</v>
      </c>
      <c r="C10" s="165" t="s">
        <v>111</v>
      </c>
      <c r="D10" s="166" t="s">
        <v>71</v>
      </c>
      <c r="E10" s="164" t="s">
        <v>9</v>
      </c>
      <c r="F10" s="163">
        <v>9000004208</v>
      </c>
      <c r="G10" s="164">
        <v>100489</v>
      </c>
      <c r="H10" s="164">
        <v>100377</v>
      </c>
      <c r="I10" s="166" t="s">
        <v>140</v>
      </c>
      <c r="J10" s="164" t="s">
        <v>205</v>
      </c>
      <c r="K10" s="163" t="s">
        <v>206</v>
      </c>
      <c r="L10" s="163">
        <f>SUMIFS(VTV_Price[Dep Rate],VTV_Price[Part Number],VTV_Price[[#This Row],[Part Number]])</f>
        <v>1</v>
      </c>
      <c r="M10" s="163">
        <f>SUMIFS(VTV_Price[Dep Rater],VTV_Price[Part Number],VTV_Price[[#This Row],[Part Number]])</f>
        <v>1</v>
      </c>
      <c r="N10" s="163">
        <v>1</v>
      </c>
      <c r="O10" s="174" t="str">
        <f>VTV_Price[[#This Row],[Part Number]]&amp;VTV_Price[[#This Row],[Direct Vendor]]&amp;VTV_Price[[#This Row],[Indirect Vendor]]</f>
        <v>35150-AAG-H200100489100377</v>
      </c>
      <c r="P10" s="181"/>
      <c r="Q10" s="175">
        <v>1</v>
      </c>
      <c r="R10" s="175">
        <v>25.98</v>
      </c>
      <c r="S10" s="175">
        <f>VTV_Price[[#This Row],[Basic Cost]]*VTV_Price[[#This Row],[Dep Rate]]</f>
        <v>25.98</v>
      </c>
      <c r="T10" s="181"/>
      <c r="U10" s="175">
        <v>1</v>
      </c>
      <c r="V10" s="175">
        <v>25.98</v>
      </c>
      <c r="W10" s="175">
        <f>VTV_Price[[#This Row],[Dep Rater]]*VTV_Price[[#This Row],[Basic Costr]]</f>
        <v>25.98</v>
      </c>
      <c r="X10" s="180"/>
      <c r="Y10" s="176">
        <v>44023</v>
      </c>
      <c r="Z10" s="163"/>
      <c r="AA10" s="254"/>
      <c r="AB10" s="12"/>
    </row>
    <row r="11" spans="1:29" s="6" customFormat="1" ht="20.100000000000001" customHeight="1">
      <c r="A11" s="12"/>
      <c r="B11" s="163">
        <f t="shared" si="0"/>
        <v>7</v>
      </c>
      <c r="C11" s="165" t="s">
        <v>97</v>
      </c>
      <c r="D11" s="166" t="s">
        <v>132</v>
      </c>
      <c r="E11" s="164" t="s">
        <v>9</v>
      </c>
      <c r="F11" s="163">
        <v>9000004208</v>
      </c>
      <c r="G11" s="164">
        <v>100489</v>
      </c>
      <c r="H11" s="164">
        <v>100377</v>
      </c>
      <c r="I11" s="166" t="s">
        <v>140</v>
      </c>
      <c r="J11" s="164" t="s">
        <v>205</v>
      </c>
      <c r="K11" s="163" t="s">
        <v>206</v>
      </c>
      <c r="L11" s="163">
        <f>SUMIFS(VTV_Price[Dep Rate],VTV_Price[Part Number],VTV_Price[[#This Row],[Part Number]])</f>
        <v>1</v>
      </c>
      <c r="M11" s="163">
        <f>SUMIFS(VTV_Price[Dep Rater],VTV_Price[Part Number],VTV_Price[[#This Row],[Part Number]])</f>
        <v>1</v>
      </c>
      <c r="N11" s="163">
        <v>1</v>
      </c>
      <c r="O11" s="174" t="str">
        <f>VTV_Price[[#This Row],[Part Number]]&amp;VTV_Price[[#This Row],[Direct Vendor]]&amp;VTV_Price[[#This Row],[Indirect Vendor]]</f>
        <v>35150-KWA-8410100489100377</v>
      </c>
      <c r="P11" s="181"/>
      <c r="Q11" s="175">
        <v>1</v>
      </c>
      <c r="R11" s="175">
        <v>30.40862490184757</v>
      </c>
      <c r="S11" s="175">
        <f>VTV_Price[[#This Row],[Basic Cost]]*VTV_Price[[#This Row],[Dep Rate]]</f>
        <v>30.40862490184757</v>
      </c>
      <c r="T11" s="181"/>
      <c r="U11" s="175">
        <v>1</v>
      </c>
      <c r="V11" s="175">
        <v>32.92</v>
      </c>
      <c r="W11" s="175">
        <f>VTV_Price[[#This Row],[Dep Rater]]*VTV_Price[[#This Row],[Basic Costr]]</f>
        <v>32.92</v>
      </c>
      <c r="X11" s="180"/>
      <c r="Y11" s="176">
        <v>44287</v>
      </c>
      <c r="Z11" s="163"/>
      <c r="AA11" s="254"/>
      <c r="AB11" s="12"/>
    </row>
    <row r="12" spans="1:29" s="6" customFormat="1" ht="20.100000000000001" customHeight="1">
      <c r="A12" s="12"/>
      <c r="B12" s="163">
        <f t="shared" si="0"/>
        <v>8</v>
      </c>
      <c r="C12" s="165" t="s">
        <v>113</v>
      </c>
      <c r="D12" s="166" t="s">
        <v>109</v>
      </c>
      <c r="E12" s="164" t="s">
        <v>9</v>
      </c>
      <c r="F12" s="163">
        <v>9000004209</v>
      </c>
      <c r="G12" s="164">
        <v>100489</v>
      </c>
      <c r="H12" s="164">
        <v>100485</v>
      </c>
      <c r="I12" s="166" t="s">
        <v>137</v>
      </c>
      <c r="J12" s="164" t="s">
        <v>205</v>
      </c>
      <c r="K12" s="163" t="s">
        <v>206</v>
      </c>
      <c r="L12" s="163">
        <f>SUMIFS(VTV_Price[Dep Rate],VTV_Price[Part Number],VTV_Price[[#This Row],[Part Number]])</f>
        <v>1</v>
      </c>
      <c r="M12" s="163">
        <f>SUMIFS(VTV_Price[Dep Rater],VTV_Price[Part Number],VTV_Price[[#This Row],[Part Number]])</f>
        <v>1</v>
      </c>
      <c r="N12" s="163">
        <v>1</v>
      </c>
      <c r="O12" s="174" t="str">
        <f>VTV_Price[[#This Row],[Part Number]]&amp;VTV_Price[[#This Row],[Direct Vendor]]&amp;VTV_Price[[#This Row],[Indirect Vendor]]</f>
        <v>35200-AAE-1110100489100485</v>
      </c>
      <c r="P12" s="181"/>
      <c r="Q12" s="175">
        <v>1</v>
      </c>
      <c r="R12" s="175">
        <v>109.47141061993268</v>
      </c>
      <c r="S12" s="175">
        <f>VTV_Price[[#This Row],[Basic Cost]]*VTV_Price[[#This Row],[Dep Rate]]</f>
        <v>109.47141061993268</v>
      </c>
      <c r="T12" s="181"/>
      <c r="U12" s="175">
        <v>1</v>
      </c>
      <c r="V12" s="175">
        <v>124.26</v>
      </c>
      <c r="W12" s="175">
        <f>VTV_Price[[#This Row],[Dep Rater]]*VTV_Price[[#This Row],[Basic Costr]]</f>
        <v>124.26</v>
      </c>
      <c r="X12" s="180"/>
      <c r="Y12" s="176">
        <v>44287</v>
      </c>
      <c r="Z12" s="163"/>
      <c r="AA12" s="254"/>
      <c r="AB12" s="12"/>
    </row>
    <row r="13" spans="1:29" s="6" customFormat="1" ht="20.100000000000001" customHeight="1">
      <c r="A13" s="12"/>
      <c r="B13" s="163">
        <f t="shared" si="0"/>
        <v>9</v>
      </c>
      <c r="C13" s="165" t="s">
        <v>121</v>
      </c>
      <c r="D13" s="166" t="s">
        <v>109</v>
      </c>
      <c r="E13" s="164" t="s">
        <v>9</v>
      </c>
      <c r="F13" s="163">
        <v>9000004209</v>
      </c>
      <c r="G13" s="164">
        <v>100489</v>
      </c>
      <c r="H13" s="164">
        <v>100485</v>
      </c>
      <c r="I13" s="166" t="s">
        <v>137</v>
      </c>
      <c r="J13" s="164" t="s">
        <v>205</v>
      </c>
      <c r="K13" s="163" t="s">
        <v>206</v>
      </c>
      <c r="L13" s="163">
        <f>SUMIFS(VTV_Price[Dep Rate],VTV_Price[Part Number],VTV_Price[[#This Row],[Part Number]])</f>
        <v>1</v>
      </c>
      <c r="M13" s="163">
        <f>SUMIFS(VTV_Price[Dep Rater],VTV_Price[Part Number],VTV_Price[[#This Row],[Part Number]])</f>
        <v>1</v>
      </c>
      <c r="N13" s="163">
        <v>1</v>
      </c>
      <c r="O13" s="174" t="str">
        <f>VTV_Price[[#This Row],[Part Number]]&amp;VTV_Price[[#This Row],[Direct Vendor]]&amp;VTV_Price[[#This Row],[Indirect Vendor]]</f>
        <v>35200-AAH-A010100489100485</v>
      </c>
      <c r="P13" s="181"/>
      <c r="Q13" s="175">
        <v>1</v>
      </c>
      <c r="R13" s="175">
        <v>97.169165147663236</v>
      </c>
      <c r="S13" s="175">
        <f>VTV_Price[[#This Row],[Basic Cost]]*VTV_Price[[#This Row],[Dep Rate]]</f>
        <v>97.169165147663236</v>
      </c>
      <c r="T13" s="181"/>
      <c r="U13" s="175">
        <v>1</v>
      </c>
      <c r="V13" s="175">
        <v>109.82</v>
      </c>
      <c r="W13" s="175">
        <f>VTV_Price[[#This Row],[Dep Rater]]*VTV_Price[[#This Row],[Basic Costr]]</f>
        <v>109.82</v>
      </c>
      <c r="X13" s="180"/>
      <c r="Y13" s="176">
        <v>44287</v>
      </c>
      <c r="Z13" s="163"/>
      <c r="AA13" s="254"/>
      <c r="AB13" s="12"/>
    </row>
    <row r="14" spans="1:29" s="6" customFormat="1" ht="20.100000000000001" customHeight="1">
      <c r="A14" s="12"/>
      <c r="B14" s="163">
        <f t="shared" si="0"/>
        <v>10</v>
      </c>
      <c r="C14" s="165" t="s">
        <v>122</v>
      </c>
      <c r="D14" s="166" t="s">
        <v>109</v>
      </c>
      <c r="E14" s="164" t="s">
        <v>9</v>
      </c>
      <c r="F14" s="163">
        <v>9000004209</v>
      </c>
      <c r="G14" s="164">
        <v>100489</v>
      </c>
      <c r="H14" s="164">
        <v>100485</v>
      </c>
      <c r="I14" s="166" t="s">
        <v>137</v>
      </c>
      <c r="J14" s="164" t="s">
        <v>205</v>
      </c>
      <c r="K14" s="163" t="s">
        <v>206</v>
      </c>
      <c r="L14" s="163">
        <f>SUMIFS(VTV_Price[Dep Rate],VTV_Price[Part Number],VTV_Price[[#This Row],[Part Number]])</f>
        <v>1</v>
      </c>
      <c r="M14" s="163">
        <f>SUMIFS(VTV_Price[Dep Rater],VTV_Price[Part Number],VTV_Price[[#This Row],[Part Number]])</f>
        <v>1</v>
      </c>
      <c r="N14" s="163">
        <v>1</v>
      </c>
      <c r="O14" s="174" t="str">
        <f>VTV_Price[[#This Row],[Part Number]]&amp;VTV_Price[[#This Row],[Direct Vendor]]&amp;VTV_Price[[#This Row],[Indirect Vendor]]</f>
        <v>35200-AAH-A110100489100485</v>
      </c>
      <c r="P14" s="181"/>
      <c r="Q14" s="175">
        <v>1</v>
      </c>
      <c r="R14" s="175">
        <v>106.46002556210934</v>
      </c>
      <c r="S14" s="175">
        <f>VTV_Price[[#This Row],[Basic Cost]]*VTV_Price[[#This Row],[Dep Rate]]</f>
        <v>106.46002556210934</v>
      </c>
      <c r="T14" s="181"/>
      <c r="U14" s="175">
        <v>1</v>
      </c>
      <c r="V14" s="175">
        <v>122.61</v>
      </c>
      <c r="W14" s="175">
        <f>VTV_Price[[#This Row],[Dep Rater]]*VTV_Price[[#This Row],[Basic Costr]]</f>
        <v>122.61</v>
      </c>
      <c r="X14" s="180"/>
      <c r="Y14" s="176">
        <v>44287</v>
      </c>
      <c r="Z14" s="163"/>
      <c r="AA14" s="254"/>
      <c r="AB14" s="12"/>
    </row>
    <row r="15" spans="1:29" s="6" customFormat="1" ht="20.100000000000001" customHeight="1">
      <c r="A15" s="12"/>
      <c r="B15" s="163">
        <f t="shared" si="0"/>
        <v>11</v>
      </c>
      <c r="C15" s="165" t="s">
        <v>126</v>
      </c>
      <c r="D15" s="166" t="s">
        <v>124</v>
      </c>
      <c r="E15" s="164" t="s">
        <v>9</v>
      </c>
      <c r="F15" s="163">
        <v>9000004209</v>
      </c>
      <c r="G15" s="164">
        <v>100489</v>
      </c>
      <c r="H15" s="164">
        <v>100485</v>
      </c>
      <c r="I15" s="166" t="s">
        <v>137</v>
      </c>
      <c r="J15" s="164" t="s">
        <v>205</v>
      </c>
      <c r="K15" s="163" t="s">
        <v>206</v>
      </c>
      <c r="L15" s="163">
        <f>SUMIFS(VTV_Price[Dep Rate],VTV_Price[Part Number],VTV_Price[[#This Row],[Part Number]])</f>
        <v>1</v>
      </c>
      <c r="M15" s="163">
        <f>SUMIFS(VTV_Price[Dep Rater],VTV_Price[Part Number],VTV_Price[[#This Row],[Part Number]])</f>
        <v>1</v>
      </c>
      <c r="N15" s="163">
        <v>1</v>
      </c>
      <c r="O15" s="174" t="str">
        <f>VTV_Price[[#This Row],[Part Number]]&amp;VTV_Price[[#This Row],[Direct Vendor]]&amp;VTV_Price[[#This Row],[Indirect Vendor]]</f>
        <v>35200-AAT-0110100489100485</v>
      </c>
      <c r="P15" s="181"/>
      <c r="Q15" s="175">
        <v>1</v>
      </c>
      <c r="R15" s="175">
        <v>125.39062975701755</v>
      </c>
      <c r="S15" s="175">
        <f>VTV_Price[[#This Row],[Basic Cost]]*VTV_Price[[#This Row],[Dep Rate]]</f>
        <v>125.39062975701755</v>
      </c>
      <c r="T15" s="181"/>
      <c r="U15" s="175">
        <v>1</v>
      </c>
      <c r="V15" s="175">
        <v>141.99</v>
      </c>
      <c r="W15" s="175">
        <f>VTV_Price[[#This Row],[Dep Rater]]*VTV_Price[[#This Row],[Basic Costr]]</f>
        <v>141.99</v>
      </c>
      <c r="X15" s="180"/>
      <c r="Y15" s="176">
        <v>44287</v>
      </c>
      <c r="Z15" s="163"/>
      <c r="AA15" s="254"/>
      <c r="AB15" s="12"/>
    </row>
    <row r="16" spans="1:29" s="6" customFormat="1" ht="20.100000000000001" customHeight="1">
      <c r="A16" s="12"/>
      <c r="B16" s="163">
        <f t="shared" si="0"/>
        <v>12</v>
      </c>
      <c r="C16" s="165" t="s">
        <v>74</v>
      </c>
      <c r="D16" s="166" t="s">
        <v>133</v>
      </c>
      <c r="E16" s="164" t="s">
        <v>9</v>
      </c>
      <c r="F16" s="163">
        <v>9000004205</v>
      </c>
      <c r="G16" s="164">
        <v>100489</v>
      </c>
      <c r="H16" s="164">
        <v>100112</v>
      </c>
      <c r="I16" s="166" t="s">
        <v>139</v>
      </c>
      <c r="J16" s="164" t="s">
        <v>205</v>
      </c>
      <c r="K16" s="163" t="s">
        <v>206</v>
      </c>
      <c r="L16" s="163">
        <f>SUMIFS(VTV_Price[Dep Rate],VTV_Price[Part Number],VTV_Price[[#This Row],[Part Number]])</f>
        <v>1</v>
      </c>
      <c r="M16" s="163">
        <f>SUMIFS(VTV_Price[Dep Rater],VTV_Price[Part Number],VTV_Price[[#This Row],[Part Number]])</f>
        <v>1</v>
      </c>
      <c r="N16" s="163">
        <v>1</v>
      </c>
      <c r="O16" s="174" t="str">
        <f>VTV_Price[[#This Row],[Part Number]]&amp;VTV_Price[[#This Row],[Direct Vendor]]&amp;VTV_Price[[#This Row],[Indirect Vendor]]</f>
        <v>35330-413-0030100489100112</v>
      </c>
      <c r="P16" s="181"/>
      <c r="Q16" s="175">
        <v>0.5</v>
      </c>
      <c r="R16" s="175">
        <v>7.52</v>
      </c>
      <c r="S16" s="175">
        <f>VTV_Price[[#This Row],[Basic Cost]]*VTV_Price[[#This Row],[Dep Rate]]</f>
        <v>3.76</v>
      </c>
      <c r="T16" s="181"/>
      <c r="U16" s="175">
        <v>0.5</v>
      </c>
      <c r="V16" s="175">
        <v>7.52</v>
      </c>
      <c r="W16" s="175">
        <f>VTV_Price[[#This Row],[Dep Rater]]*VTV_Price[[#This Row],[Basic Costr]]</f>
        <v>3.76</v>
      </c>
      <c r="X16" s="180"/>
      <c r="Y16" s="176">
        <v>44197</v>
      </c>
      <c r="Z16" s="163"/>
      <c r="AA16" s="254"/>
      <c r="AB16" s="12"/>
    </row>
    <row r="17" spans="1:28" s="6" customFormat="1" ht="20.100000000000001" customHeight="1">
      <c r="A17" s="12"/>
      <c r="B17" s="163">
        <f t="shared" si="0"/>
        <v>13</v>
      </c>
      <c r="C17" s="165" t="s">
        <v>74</v>
      </c>
      <c r="D17" s="166" t="s">
        <v>133</v>
      </c>
      <c r="E17" s="164" t="s">
        <v>9</v>
      </c>
      <c r="F17" s="163">
        <v>9000004205</v>
      </c>
      <c r="G17" s="164">
        <v>100489</v>
      </c>
      <c r="H17" s="164">
        <v>100377</v>
      </c>
      <c r="I17" s="166" t="s">
        <v>140</v>
      </c>
      <c r="J17" s="164" t="s">
        <v>205</v>
      </c>
      <c r="K17" s="163" t="s">
        <v>206</v>
      </c>
      <c r="L17" s="163">
        <f>SUMIFS(VTV_Price[Dep Rate],VTV_Price[Part Number],VTV_Price[[#This Row],[Part Number]])</f>
        <v>1</v>
      </c>
      <c r="M17" s="163">
        <f>SUMIFS(VTV_Price[Dep Rater],VTV_Price[Part Number],VTV_Price[[#This Row],[Part Number]])</f>
        <v>1</v>
      </c>
      <c r="N17" s="163">
        <v>1</v>
      </c>
      <c r="O17" s="174" t="str">
        <f>VTV_Price[[#This Row],[Part Number]]&amp;VTV_Price[[#This Row],[Direct Vendor]]&amp;VTV_Price[[#This Row],[Indirect Vendor]]</f>
        <v>35330-413-0030100489100377</v>
      </c>
      <c r="P17" s="181"/>
      <c r="Q17" s="175">
        <v>0.5</v>
      </c>
      <c r="R17" s="175">
        <v>7.62</v>
      </c>
      <c r="S17" s="175">
        <f>VTV_Price[[#This Row],[Basic Cost]]*VTV_Price[[#This Row],[Dep Rate]]</f>
        <v>3.81</v>
      </c>
      <c r="T17" s="181"/>
      <c r="U17" s="175">
        <v>0.5</v>
      </c>
      <c r="V17" s="175">
        <v>7.62</v>
      </c>
      <c r="W17" s="175">
        <f>VTV_Price[[#This Row],[Dep Rater]]*VTV_Price[[#This Row],[Basic Costr]]</f>
        <v>3.81</v>
      </c>
      <c r="X17" s="180"/>
      <c r="Y17" s="176">
        <v>44197</v>
      </c>
      <c r="Z17" s="163"/>
      <c r="AA17" s="254"/>
      <c r="AB17" s="12"/>
    </row>
    <row r="18" spans="1:28" s="6" customFormat="1" ht="20.100000000000001" customHeight="1">
      <c r="A18" s="12"/>
      <c r="B18" s="163">
        <f t="shared" si="0"/>
        <v>14</v>
      </c>
      <c r="C18" s="165" t="s">
        <v>78</v>
      </c>
      <c r="D18" s="166" t="s">
        <v>79</v>
      </c>
      <c r="E18" s="164" t="s">
        <v>9</v>
      </c>
      <c r="F18" s="163">
        <v>9000004205</v>
      </c>
      <c r="G18" s="164">
        <v>100489</v>
      </c>
      <c r="H18" s="164">
        <v>100112</v>
      </c>
      <c r="I18" s="166" t="s">
        <v>139</v>
      </c>
      <c r="J18" s="164" t="s">
        <v>205</v>
      </c>
      <c r="K18" s="163" t="s">
        <v>206</v>
      </c>
      <c r="L18" s="163">
        <f>SUMIFS(VTV_Price[Dep Rate],VTV_Price[Part Number],VTV_Price[[#This Row],[Part Number]])</f>
        <v>1</v>
      </c>
      <c r="M18" s="163">
        <f>SUMIFS(VTV_Price[Dep Rater],VTV_Price[Part Number],VTV_Price[[#This Row],[Part Number]])</f>
        <v>1</v>
      </c>
      <c r="N18" s="163">
        <v>1</v>
      </c>
      <c r="O18" s="174" t="str">
        <f>VTV_Price[[#This Row],[Part Number]]&amp;VTV_Price[[#This Row],[Direct Vendor]]&amp;VTV_Price[[#This Row],[Indirect Vendor]]</f>
        <v>35330-AAH-F110100489100112</v>
      </c>
      <c r="P18" s="181"/>
      <c r="Q18" s="175">
        <v>1</v>
      </c>
      <c r="R18" s="175">
        <v>7.52</v>
      </c>
      <c r="S18" s="175">
        <f>VTV_Price[[#This Row],[Basic Cost]]*VTV_Price[[#This Row],[Dep Rate]]</f>
        <v>7.52</v>
      </c>
      <c r="T18" s="181"/>
      <c r="U18" s="175">
        <v>1</v>
      </c>
      <c r="V18" s="175">
        <v>7.52</v>
      </c>
      <c r="W18" s="175">
        <f>VTV_Price[[#This Row],[Dep Rater]]*VTV_Price[[#This Row],[Basic Costr]]</f>
        <v>7.52</v>
      </c>
      <c r="X18" s="180"/>
      <c r="Y18" s="176">
        <v>44197</v>
      </c>
      <c r="Z18" s="163"/>
      <c r="AA18" s="254"/>
      <c r="AB18" s="12"/>
    </row>
    <row r="19" spans="1:28" s="6" customFormat="1" ht="20.100000000000001" customHeight="1">
      <c r="A19" s="12"/>
      <c r="B19" s="163">
        <f t="shared" si="0"/>
        <v>15</v>
      </c>
      <c r="C19" s="165" t="s">
        <v>82</v>
      </c>
      <c r="D19" s="166" t="s">
        <v>134</v>
      </c>
      <c r="E19" s="164" t="s">
        <v>9</v>
      </c>
      <c r="F19" s="163">
        <v>9000004207</v>
      </c>
      <c r="G19" s="164">
        <v>100489</v>
      </c>
      <c r="H19" s="164">
        <v>100205</v>
      </c>
      <c r="I19" s="166" t="s">
        <v>141</v>
      </c>
      <c r="J19" s="164" t="s">
        <v>205</v>
      </c>
      <c r="K19" s="163" t="s">
        <v>206</v>
      </c>
      <c r="L19" s="163">
        <f>SUMIFS(VTV_Price[Dep Rate],VTV_Price[Part Number],VTV_Price[[#This Row],[Part Number]])</f>
        <v>1</v>
      </c>
      <c r="M19" s="163">
        <f>SUMIFS(VTV_Price[Dep Rater],VTV_Price[Part Number],VTV_Price[[#This Row],[Part Number]])</f>
        <v>1</v>
      </c>
      <c r="N19" s="163">
        <v>1</v>
      </c>
      <c r="O19" s="174" t="str">
        <f>VTV_Price[[#This Row],[Part Number]]&amp;VTV_Price[[#This Row],[Direct Vendor]]&amp;VTV_Price[[#This Row],[Indirect Vendor]]</f>
        <v>35340-KCC-9000100489100205</v>
      </c>
      <c r="P19" s="181"/>
      <c r="Q19" s="175">
        <v>0.3</v>
      </c>
      <c r="R19" s="175">
        <v>10.25</v>
      </c>
      <c r="S19" s="175">
        <f>VTV_Price[[#This Row],[Basic Cost]]*VTV_Price[[#This Row],[Dep Rate]]</f>
        <v>3.0749999999999997</v>
      </c>
      <c r="T19" s="181"/>
      <c r="U19" s="175">
        <v>0.3</v>
      </c>
      <c r="V19" s="175">
        <v>11.91</v>
      </c>
      <c r="W19" s="175">
        <f>VTV_Price[[#This Row],[Dep Rater]]*VTV_Price[[#This Row],[Basic Costr]]</f>
        <v>3.573</v>
      </c>
      <c r="X19" s="180"/>
      <c r="Y19" s="176">
        <v>44287</v>
      </c>
      <c r="Z19" s="163"/>
      <c r="AA19" s="254"/>
      <c r="AB19" s="12"/>
    </row>
    <row r="20" spans="1:28" s="6" customFormat="1" ht="20.100000000000001" customHeight="1">
      <c r="A20" s="12"/>
      <c r="B20" s="163">
        <f t="shared" si="0"/>
        <v>16</v>
      </c>
      <c r="C20" s="165" t="s">
        <v>82</v>
      </c>
      <c r="D20" s="166" t="s">
        <v>134</v>
      </c>
      <c r="E20" s="164" t="s">
        <v>9</v>
      </c>
      <c r="F20" s="163">
        <v>9000004207</v>
      </c>
      <c r="G20" s="164">
        <v>100489</v>
      </c>
      <c r="H20" s="164">
        <v>100377</v>
      </c>
      <c r="I20" s="166" t="s">
        <v>140</v>
      </c>
      <c r="J20" s="164" t="s">
        <v>205</v>
      </c>
      <c r="K20" s="163" t="s">
        <v>206</v>
      </c>
      <c r="L20" s="163">
        <f>SUMIFS(VTV_Price[Dep Rate],VTV_Price[Part Number],VTV_Price[[#This Row],[Part Number]])</f>
        <v>1</v>
      </c>
      <c r="M20" s="163">
        <f>SUMIFS(VTV_Price[Dep Rater],VTV_Price[Part Number],VTV_Price[[#This Row],[Part Number]])</f>
        <v>1</v>
      </c>
      <c r="N20" s="163">
        <v>1</v>
      </c>
      <c r="O20" s="174" t="str">
        <f>VTV_Price[[#This Row],[Part Number]]&amp;VTV_Price[[#This Row],[Direct Vendor]]&amp;VTV_Price[[#This Row],[Indirect Vendor]]</f>
        <v>35340-KCC-9000100489100377</v>
      </c>
      <c r="P20" s="181"/>
      <c r="Q20" s="175">
        <v>0.7</v>
      </c>
      <c r="R20" s="175">
        <v>10.86</v>
      </c>
      <c r="S20" s="175">
        <f>VTV_Price[[#This Row],[Basic Cost]]*VTV_Price[[#This Row],[Dep Rate]]</f>
        <v>7.6019999999999994</v>
      </c>
      <c r="T20" s="181"/>
      <c r="U20" s="175">
        <v>0.7</v>
      </c>
      <c r="V20" s="175">
        <v>12.52</v>
      </c>
      <c r="W20" s="175">
        <f>VTV_Price[[#This Row],[Dep Rater]]*VTV_Price[[#This Row],[Basic Costr]]</f>
        <v>8.7639999999999993</v>
      </c>
      <c r="X20" s="180"/>
      <c r="Y20" s="176">
        <v>44287</v>
      </c>
      <c r="Z20" s="163"/>
      <c r="AA20" s="254"/>
      <c r="AB20" s="12"/>
    </row>
    <row r="21" spans="1:28" s="6" customFormat="1" ht="20.100000000000001" customHeight="1">
      <c r="A21" s="12"/>
      <c r="B21" s="163">
        <f t="shared" si="0"/>
        <v>17</v>
      </c>
      <c r="C21" s="165" t="s">
        <v>100</v>
      </c>
      <c r="D21" s="166" t="s">
        <v>134</v>
      </c>
      <c r="E21" s="164" t="s">
        <v>9</v>
      </c>
      <c r="F21" s="163">
        <v>9000004207</v>
      </c>
      <c r="G21" s="164">
        <v>100489</v>
      </c>
      <c r="H21" s="164">
        <v>100205</v>
      </c>
      <c r="I21" s="166" t="s">
        <v>141</v>
      </c>
      <c r="J21" s="164" t="s">
        <v>205</v>
      </c>
      <c r="K21" s="163" t="s">
        <v>206</v>
      </c>
      <c r="L21" s="163">
        <f>SUMIFS(VTV_Price[Dep Rate],VTV_Price[Part Number],VTV_Price[[#This Row],[Part Number]])</f>
        <v>1</v>
      </c>
      <c r="M21" s="163">
        <f>SUMIFS(VTV_Price[Dep Rater],VTV_Price[Part Number],VTV_Price[[#This Row],[Part Number]])</f>
        <v>1</v>
      </c>
      <c r="N21" s="163">
        <v>1</v>
      </c>
      <c r="O21" s="174" t="str">
        <f>VTV_Price[[#This Row],[Part Number]]&amp;VTV_Price[[#This Row],[Direct Vendor]]&amp;VTV_Price[[#This Row],[Indirect Vendor]]</f>
        <v>35340-KST-9500100489100205</v>
      </c>
      <c r="P21" s="181"/>
      <c r="Q21" s="175">
        <v>0.3</v>
      </c>
      <c r="R21" s="175">
        <v>9.84</v>
      </c>
      <c r="S21" s="175">
        <f>VTV_Price[[#This Row],[Basic Cost]]*VTV_Price[[#This Row],[Dep Rate]]</f>
        <v>2.952</v>
      </c>
      <c r="T21" s="181"/>
      <c r="U21" s="175">
        <v>0.3</v>
      </c>
      <c r="V21" s="175">
        <v>11.27</v>
      </c>
      <c r="W21" s="175">
        <f>VTV_Price[[#This Row],[Dep Rater]]*VTV_Price[[#This Row],[Basic Costr]]</f>
        <v>3.3809999999999998</v>
      </c>
      <c r="X21" s="180"/>
      <c r="Y21" s="176">
        <v>44287</v>
      </c>
      <c r="Z21" s="163"/>
      <c r="AA21" s="254"/>
      <c r="AB21" s="12"/>
    </row>
    <row r="22" spans="1:28" s="6" customFormat="1" ht="20.100000000000001" customHeight="1">
      <c r="A22" s="12"/>
      <c r="B22" s="163">
        <f t="shared" si="0"/>
        <v>18</v>
      </c>
      <c r="C22" s="165" t="s">
        <v>100</v>
      </c>
      <c r="D22" s="166" t="s">
        <v>134</v>
      </c>
      <c r="E22" s="164" t="s">
        <v>9</v>
      </c>
      <c r="F22" s="163">
        <v>9000004207</v>
      </c>
      <c r="G22" s="164">
        <v>100489</v>
      </c>
      <c r="H22" s="164">
        <v>100377</v>
      </c>
      <c r="I22" s="166" t="s">
        <v>140</v>
      </c>
      <c r="J22" s="164" t="s">
        <v>205</v>
      </c>
      <c r="K22" s="163" t="s">
        <v>206</v>
      </c>
      <c r="L22" s="163">
        <f>SUMIFS(VTV_Price[Dep Rate],VTV_Price[Part Number],VTV_Price[[#This Row],[Part Number]])</f>
        <v>1</v>
      </c>
      <c r="M22" s="163">
        <f>SUMIFS(VTV_Price[Dep Rater],VTV_Price[Part Number],VTV_Price[[#This Row],[Part Number]])</f>
        <v>1</v>
      </c>
      <c r="N22" s="163">
        <v>1</v>
      </c>
      <c r="O22" s="174" t="str">
        <f>VTV_Price[[#This Row],[Part Number]]&amp;VTV_Price[[#This Row],[Direct Vendor]]&amp;VTV_Price[[#This Row],[Indirect Vendor]]</f>
        <v>35340-KST-9500100489100377</v>
      </c>
      <c r="P22" s="181"/>
      <c r="Q22" s="175">
        <v>0.7</v>
      </c>
      <c r="R22" s="175">
        <v>10.45</v>
      </c>
      <c r="S22" s="175">
        <f>VTV_Price[[#This Row],[Basic Cost]]*VTV_Price[[#This Row],[Dep Rate]]</f>
        <v>7.3149999999999986</v>
      </c>
      <c r="T22" s="181"/>
      <c r="U22" s="175">
        <v>0.7</v>
      </c>
      <c r="V22" s="175">
        <v>11.88</v>
      </c>
      <c r="W22" s="175">
        <f>VTV_Price[[#This Row],[Dep Rater]]*VTV_Price[[#This Row],[Basic Costr]]</f>
        <v>8.3160000000000007</v>
      </c>
      <c r="X22" s="180"/>
      <c r="Y22" s="176">
        <v>44287</v>
      </c>
      <c r="Z22" s="163"/>
      <c r="AA22" s="254"/>
      <c r="AB22" s="12"/>
    </row>
    <row r="23" spans="1:28" s="6" customFormat="1" ht="20.100000000000001" customHeight="1">
      <c r="A23" s="12"/>
      <c r="B23" s="163">
        <f t="shared" si="0"/>
        <v>19</v>
      </c>
      <c r="C23" s="165" t="s">
        <v>102</v>
      </c>
      <c r="D23" s="166" t="s">
        <v>72</v>
      </c>
      <c r="E23" s="164" t="s">
        <v>9</v>
      </c>
      <c r="F23" s="163">
        <v>9000000641</v>
      </c>
      <c r="G23" s="164">
        <v>100489</v>
      </c>
      <c r="H23" s="164">
        <v>100079</v>
      </c>
      <c r="I23" s="166" t="s">
        <v>142</v>
      </c>
      <c r="J23" s="164" t="s">
        <v>207</v>
      </c>
      <c r="K23" s="163" t="s">
        <v>279</v>
      </c>
      <c r="L23" s="163">
        <f>SUMIFS(VTV_Price[Dep Rate],VTV_Price[Part Number],VTV_Price[[#This Row],[Part Number]])</f>
        <v>1</v>
      </c>
      <c r="M23" s="163">
        <f>SUMIFS(VTV_Price[Dep Rater],VTV_Price[Part Number],VTV_Price[[#This Row],[Part Number]])</f>
        <v>1</v>
      </c>
      <c r="N23" s="163">
        <v>1</v>
      </c>
      <c r="O23" s="174" t="str">
        <f>VTV_Price[[#This Row],[Part Number]]&amp;VTV_Price[[#This Row],[Direct Vendor]]&amp;VTV_Price[[#This Row],[Indirect Vendor]]</f>
        <v>53100-AAD-0000100489100079</v>
      </c>
      <c r="P23" s="181"/>
      <c r="Q23" s="175">
        <v>0.25</v>
      </c>
      <c r="R23" s="175">
        <v>100.38103415200914</v>
      </c>
      <c r="S23" s="175">
        <f>VTV_Price[[#This Row],[Basic Cost]]*VTV_Price[[#This Row],[Dep Rate]]</f>
        <v>25.095258538002284</v>
      </c>
      <c r="T23" s="181"/>
      <c r="U23" s="175">
        <v>0.25</v>
      </c>
      <c r="V23" s="175">
        <v>110.22</v>
      </c>
      <c r="W23" s="175">
        <f>VTV_Price[[#This Row],[Dep Rater]]*VTV_Price[[#This Row],[Basic Costr]]</f>
        <v>27.555</v>
      </c>
      <c r="X23" s="180"/>
      <c r="Y23" s="176">
        <v>44287</v>
      </c>
      <c r="Z23" s="163"/>
      <c r="AA23" s="254"/>
      <c r="AB23" s="12"/>
    </row>
    <row r="24" spans="1:28" s="6" customFormat="1" ht="20.100000000000001" customHeight="1">
      <c r="A24" s="12"/>
      <c r="B24" s="163">
        <f t="shared" si="0"/>
        <v>20</v>
      </c>
      <c r="C24" s="165" t="s">
        <v>102</v>
      </c>
      <c r="D24" s="166" t="s">
        <v>72</v>
      </c>
      <c r="E24" s="164" t="s">
        <v>9</v>
      </c>
      <c r="F24" s="163">
        <v>9000000641</v>
      </c>
      <c r="G24" s="164">
        <v>100489</v>
      </c>
      <c r="H24" s="164">
        <v>100536</v>
      </c>
      <c r="I24" s="166" t="s">
        <v>202</v>
      </c>
      <c r="J24" s="164" t="s">
        <v>207</v>
      </c>
      <c r="K24" s="163" t="s">
        <v>208</v>
      </c>
      <c r="L24" s="163">
        <f>SUMIFS(VTV_Price[Dep Rate],VTV_Price[Part Number],VTV_Price[[#This Row],[Part Number]])</f>
        <v>1</v>
      </c>
      <c r="M24" s="163">
        <f>SUMIFS(VTV_Price[Dep Rater],VTV_Price[Part Number],VTV_Price[[#This Row],[Part Number]])</f>
        <v>1</v>
      </c>
      <c r="N24" s="163">
        <v>1</v>
      </c>
      <c r="O24" s="174" t="str">
        <f>VTV_Price[[#This Row],[Part Number]]&amp;VTV_Price[[#This Row],[Direct Vendor]]&amp;VTV_Price[[#This Row],[Indirect Vendor]]</f>
        <v>53100-AAD-0000100489100536</v>
      </c>
      <c r="P24" s="181"/>
      <c r="Q24" s="175">
        <v>0</v>
      </c>
      <c r="R24" s="175">
        <v>91.22</v>
      </c>
      <c r="S24" s="175">
        <f>VTV_Price[[#This Row],[Basic Cost]]*VTV_Price[[#This Row],[Dep Rate]]</f>
        <v>0</v>
      </c>
      <c r="T24" s="181"/>
      <c r="U24" s="175">
        <v>0</v>
      </c>
      <c r="V24" s="175">
        <v>91.22</v>
      </c>
      <c r="W24" s="175">
        <f>VTV_Price[[#This Row],[Dep Rater]]*VTV_Price[[#This Row],[Basic Costr]]</f>
        <v>0</v>
      </c>
      <c r="X24" s="180"/>
      <c r="Y24" s="176"/>
      <c r="Z24" s="163"/>
      <c r="AA24" s="254"/>
      <c r="AB24" s="12"/>
    </row>
    <row r="25" spans="1:28" s="6" customFormat="1" ht="20.100000000000001" customHeight="1">
      <c r="A25" s="12"/>
      <c r="B25" s="163">
        <f t="shared" si="0"/>
        <v>21</v>
      </c>
      <c r="C25" s="165" t="s">
        <v>102</v>
      </c>
      <c r="D25" s="166" t="s">
        <v>72</v>
      </c>
      <c r="E25" s="164" t="s">
        <v>9</v>
      </c>
      <c r="F25" s="163">
        <v>9000000641</v>
      </c>
      <c r="G25" s="164">
        <v>100489</v>
      </c>
      <c r="H25" s="164">
        <v>100574</v>
      </c>
      <c r="I25" s="166" t="s">
        <v>203</v>
      </c>
      <c r="J25" s="164" t="s">
        <v>207</v>
      </c>
      <c r="K25" s="163" t="s">
        <v>208</v>
      </c>
      <c r="L25" s="163">
        <f>SUMIFS(VTV_Price[Dep Rate],VTV_Price[Part Number],VTV_Price[[#This Row],[Part Number]])</f>
        <v>1</v>
      </c>
      <c r="M25" s="163">
        <f>SUMIFS(VTV_Price[Dep Rater],VTV_Price[Part Number],VTV_Price[[#This Row],[Part Number]])</f>
        <v>1</v>
      </c>
      <c r="N25" s="163">
        <v>1</v>
      </c>
      <c r="O25" s="174" t="str">
        <f>VTV_Price[[#This Row],[Part Number]]&amp;VTV_Price[[#This Row],[Direct Vendor]]&amp;VTV_Price[[#This Row],[Indirect Vendor]]</f>
        <v>53100-AAD-0000100489100574</v>
      </c>
      <c r="P25" s="181"/>
      <c r="Q25" s="175">
        <v>0.75</v>
      </c>
      <c r="R25" s="175">
        <v>98.23</v>
      </c>
      <c r="S25" s="175">
        <f>VTV_Price[[#This Row],[Basic Cost]]*VTV_Price[[#This Row],[Dep Rate]]</f>
        <v>73.672499999999999</v>
      </c>
      <c r="T25" s="181"/>
      <c r="U25" s="175">
        <v>0.75</v>
      </c>
      <c r="V25" s="175">
        <v>108.59</v>
      </c>
      <c r="W25" s="175">
        <f>VTV_Price[[#This Row],[Dep Rater]]*VTV_Price[[#This Row],[Basic Costr]]</f>
        <v>81.442499999999995</v>
      </c>
      <c r="X25" s="180"/>
      <c r="Y25" s="176">
        <v>44287</v>
      </c>
      <c r="Z25" s="163"/>
      <c r="AA25" s="254"/>
      <c r="AB25" s="12"/>
    </row>
    <row r="26" spans="1:28" s="6" customFormat="1" ht="20.100000000000001" customHeight="1">
      <c r="A26" s="12"/>
      <c r="B26" s="163">
        <f t="shared" si="0"/>
        <v>22</v>
      </c>
      <c r="C26" s="165" t="s">
        <v>110</v>
      </c>
      <c r="D26" s="166" t="s">
        <v>72</v>
      </c>
      <c r="E26" s="164" t="s">
        <v>9</v>
      </c>
      <c r="F26" s="163">
        <v>9000000641</v>
      </c>
      <c r="G26" s="164">
        <v>100489</v>
      </c>
      <c r="H26" s="164">
        <v>100079</v>
      </c>
      <c r="I26" s="166" t="s">
        <v>142</v>
      </c>
      <c r="J26" s="164" t="s">
        <v>207</v>
      </c>
      <c r="K26" s="163" t="s">
        <v>279</v>
      </c>
      <c r="L26" s="163">
        <f>SUMIFS(VTV_Price[Dep Rate],VTV_Price[Part Number],VTV_Price[[#This Row],[Part Number]])</f>
        <v>1</v>
      </c>
      <c r="M26" s="163">
        <f>SUMIFS(VTV_Price[Dep Rater],VTV_Price[Part Number],VTV_Price[[#This Row],[Part Number]])</f>
        <v>1</v>
      </c>
      <c r="N26" s="163">
        <v>1</v>
      </c>
      <c r="O26" s="174" t="str">
        <f>VTV_Price[[#This Row],[Part Number]]&amp;VTV_Price[[#This Row],[Direct Vendor]]&amp;VTV_Price[[#This Row],[Indirect Vendor]]</f>
        <v>53100-AAE-0000100489100079</v>
      </c>
      <c r="P26" s="181"/>
      <c r="Q26" s="175">
        <v>0.25</v>
      </c>
      <c r="R26" s="175">
        <v>100.38103415200914</v>
      </c>
      <c r="S26" s="175">
        <f>VTV_Price[[#This Row],[Basic Cost]]*VTV_Price[[#This Row],[Dep Rate]]</f>
        <v>25.095258538002284</v>
      </c>
      <c r="T26" s="181"/>
      <c r="U26" s="175">
        <v>0.25</v>
      </c>
      <c r="V26" s="175">
        <v>110.22</v>
      </c>
      <c r="W26" s="175">
        <f>VTV_Price[[#This Row],[Dep Rater]]*VTV_Price[[#This Row],[Basic Costr]]</f>
        <v>27.555</v>
      </c>
      <c r="X26" s="180"/>
      <c r="Y26" s="176">
        <v>44287</v>
      </c>
      <c r="Z26" s="163"/>
      <c r="AA26" s="254"/>
      <c r="AB26" s="12"/>
    </row>
    <row r="27" spans="1:28" s="6" customFormat="1" ht="20.100000000000001" customHeight="1">
      <c r="A27" s="12"/>
      <c r="B27" s="163">
        <f t="shared" si="0"/>
        <v>23</v>
      </c>
      <c r="C27" s="165" t="s">
        <v>110</v>
      </c>
      <c r="D27" s="166" t="s">
        <v>72</v>
      </c>
      <c r="E27" s="164" t="s">
        <v>9</v>
      </c>
      <c r="F27" s="163">
        <v>9000000641</v>
      </c>
      <c r="G27" s="164">
        <v>100489</v>
      </c>
      <c r="H27" s="164">
        <v>100536</v>
      </c>
      <c r="I27" s="166" t="s">
        <v>202</v>
      </c>
      <c r="J27" s="164" t="s">
        <v>207</v>
      </c>
      <c r="K27" s="163" t="s">
        <v>208</v>
      </c>
      <c r="L27" s="163">
        <f>SUMIFS(VTV_Price[Dep Rate],VTV_Price[Part Number],VTV_Price[[#This Row],[Part Number]])</f>
        <v>1</v>
      </c>
      <c r="M27" s="163">
        <f>SUMIFS(VTV_Price[Dep Rater],VTV_Price[Part Number],VTV_Price[[#This Row],[Part Number]])</f>
        <v>1</v>
      </c>
      <c r="N27" s="163">
        <v>1</v>
      </c>
      <c r="O27" s="174" t="str">
        <f>VTV_Price[[#This Row],[Part Number]]&amp;VTV_Price[[#This Row],[Direct Vendor]]&amp;VTV_Price[[#This Row],[Indirect Vendor]]</f>
        <v>53100-AAE-0000100489100536</v>
      </c>
      <c r="P27" s="181"/>
      <c r="Q27" s="175">
        <v>0</v>
      </c>
      <c r="R27" s="175">
        <v>91.16</v>
      </c>
      <c r="S27" s="175">
        <f>VTV_Price[[#This Row],[Basic Cost]]*VTV_Price[[#This Row],[Dep Rate]]</f>
        <v>0</v>
      </c>
      <c r="T27" s="181"/>
      <c r="U27" s="175">
        <v>0</v>
      </c>
      <c r="V27" s="175">
        <v>91.16</v>
      </c>
      <c r="W27" s="175">
        <f>VTV_Price[[#This Row],[Dep Rater]]*VTV_Price[[#This Row],[Basic Costr]]</f>
        <v>0</v>
      </c>
      <c r="X27" s="180"/>
      <c r="Y27" s="176"/>
      <c r="Z27" s="163"/>
      <c r="AA27" s="254"/>
      <c r="AB27" s="12"/>
    </row>
    <row r="28" spans="1:28" s="6" customFormat="1" ht="20.100000000000001" customHeight="1">
      <c r="A28" s="12"/>
      <c r="B28" s="163">
        <f t="shared" si="0"/>
        <v>24</v>
      </c>
      <c r="C28" s="165" t="s">
        <v>110</v>
      </c>
      <c r="D28" s="166" t="s">
        <v>72</v>
      </c>
      <c r="E28" s="164" t="s">
        <v>9</v>
      </c>
      <c r="F28" s="163">
        <v>9000000641</v>
      </c>
      <c r="G28" s="164">
        <v>100489</v>
      </c>
      <c r="H28" s="164">
        <v>100574</v>
      </c>
      <c r="I28" s="166" t="s">
        <v>203</v>
      </c>
      <c r="J28" s="164" t="s">
        <v>207</v>
      </c>
      <c r="K28" s="163" t="s">
        <v>208</v>
      </c>
      <c r="L28" s="163">
        <f>SUMIFS(VTV_Price[Dep Rate],VTV_Price[Part Number],VTV_Price[[#This Row],[Part Number]])</f>
        <v>1</v>
      </c>
      <c r="M28" s="163">
        <f>SUMIFS(VTV_Price[Dep Rater],VTV_Price[Part Number],VTV_Price[[#This Row],[Part Number]])</f>
        <v>1</v>
      </c>
      <c r="N28" s="163">
        <v>1</v>
      </c>
      <c r="O28" s="174" t="str">
        <f>VTV_Price[[#This Row],[Part Number]]&amp;VTV_Price[[#This Row],[Direct Vendor]]&amp;VTV_Price[[#This Row],[Indirect Vendor]]</f>
        <v>53100-AAE-0000100489100574</v>
      </c>
      <c r="P28" s="181"/>
      <c r="Q28" s="175">
        <v>0.75</v>
      </c>
      <c r="R28" s="175">
        <v>98.16</v>
      </c>
      <c r="S28" s="175">
        <f>VTV_Price[[#This Row],[Basic Cost]]*VTV_Price[[#This Row],[Dep Rate]]</f>
        <v>73.62</v>
      </c>
      <c r="T28" s="181"/>
      <c r="U28" s="175">
        <v>0.75</v>
      </c>
      <c r="V28" s="175">
        <v>108.59</v>
      </c>
      <c r="W28" s="175">
        <f>VTV_Price[[#This Row],[Dep Rater]]*VTV_Price[[#This Row],[Basic Costr]]</f>
        <v>81.442499999999995</v>
      </c>
      <c r="X28" s="180"/>
      <c r="Y28" s="176">
        <v>44287</v>
      </c>
      <c r="Z28" s="163"/>
      <c r="AA28" s="254"/>
      <c r="AB28" s="12"/>
    </row>
    <row r="29" spans="1:28" s="6" customFormat="1" ht="20.100000000000001" customHeight="1">
      <c r="A29" s="12"/>
      <c r="B29" s="163">
        <f t="shared" si="0"/>
        <v>25</v>
      </c>
      <c r="C29" s="165" t="s">
        <v>112</v>
      </c>
      <c r="D29" s="166" t="s">
        <v>172</v>
      </c>
      <c r="E29" s="164" t="s">
        <v>9</v>
      </c>
      <c r="F29" s="163">
        <v>9000000641</v>
      </c>
      <c r="G29" s="164">
        <v>100489</v>
      </c>
      <c r="H29" s="164">
        <v>100079</v>
      </c>
      <c r="I29" s="166" t="s">
        <v>142</v>
      </c>
      <c r="J29" s="164" t="s">
        <v>207</v>
      </c>
      <c r="K29" s="163" t="s">
        <v>279</v>
      </c>
      <c r="L29" s="163">
        <f>SUMIFS(VTV_Price[Dep Rate],VTV_Price[Part Number],VTV_Price[[#This Row],[Part Number]])</f>
        <v>1</v>
      </c>
      <c r="M29" s="163">
        <f>SUMIFS(VTV_Price[Dep Rater],VTV_Price[Part Number],VTV_Price[[#This Row],[Part Number]])</f>
        <v>1</v>
      </c>
      <c r="N29" s="163">
        <v>1</v>
      </c>
      <c r="O29" s="174" t="str">
        <f>VTV_Price[[#This Row],[Part Number]]&amp;VTV_Price[[#This Row],[Direct Vendor]]&amp;VTV_Price[[#This Row],[Indirect Vendor]]</f>
        <v>53100-AAE-1100100489100079</v>
      </c>
      <c r="P29" s="181"/>
      <c r="Q29" s="175">
        <v>0.25</v>
      </c>
      <c r="R29" s="175">
        <v>100.17</v>
      </c>
      <c r="S29" s="175">
        <f>VTV_Price[[#This Row],[Basic Cost]]*VTV_Price[[#This Row],[Dep Rate]]</f>
        <v>25.0425</v>
      </c>
      <c r="T29" s="181"/>
      <c r="U29" s="175">
        <v>0.25</v>
      </c>
      <c r="V29" s="175">
        <v>110.01</v>
      </c>
      <c r="W29" s="175">
        <f>VTV_Price[[#This Row],[Dep Rater]]*VTV_Price[[#This Row],[Basic Costr]]</f>
        <v>27.502500000000001</v>
      </c>
      <c r="X29" s="180"/>
      <c r="Y29" s="176">
        <v>44287</v>
      </c>
      <c r="Z29" s="163"/>
      <c r="AA29" s="254"/>
      <c r="AB29" s="12"/>
    </row>
    <row r="30" spans="1:28" s="6" customFormat="1" ht="20.100000000000001" customHeight="1">
      <c r="A30" s="12"/>
      <c r="B30" s="163">
        <f t="shared" si="0"/>
        <v>26</v>
      </c>
      <c r="C30" s="165" t="s">
        <v>112</v>
      </c>
      <c r="D30" s="166" t="s">
        <v>172</v>
      </c>
      <c r="E30" s="164" t="s">
        <v>9</v>
      </c>
      <c r="F30" s="163">
        <v>9000000641</v>
      </c>
      <c r="G30" s="164">
        <v>100489</v>
      </c>
      <c r="H30" s="164">
        <v>100536</v>
      </c>
      <c r="I30" s="166" t="s">
        <v>202</v>
      </c>
      <c r="J30" s="164" t="s">
        <v>207</v>
      </c>
      <c r="K30" s="163" t="s">
        <v>208</v>
      </c>
      <c r="L30" s="163">
        <f>SUMIFS(VTV_Price[Dep Rate],VTV_Price[Part Number],VTV_Price[[#This Row],[Part Number]])</f>
        <v>1</v>
      </c>
      <c r="M30" s="163">
        <f>SUMIFS(VTV_Price[Dep Rater],VTV_Price[Part Number],VTV_Price[[#This Row],[Part Number]])</f>
        <v>1</v>
      </c>
      <c r="N30" s="163">
        <v>1</v>
      </c>
      <c r="O30" s="174" t="str">
        <f>VTV_Price[[#This Row],[Part Number]]&amp;VTV_Price[[#This Row],[Direct Vendor]]&amp;VTV_Price[[#This Row],[Indirect Vendor]]</f>
        <v>53100-AAE-1100100489100536</v>
      </c>
      <c r="P30" s="181"/>
      <c r="Q30" s="175"/>
      <c r="R30" s="175">
        <v>90.31</v>
      </c>
      <c r="S30" s="175">
        <f>VTV_Price[[#This Row],[Basic Cost]]*VTV_Price[[#This Row],[Dep Rate]]</f>
        <v>0</v>
      </c>
      <c r="T30" s="181"/>
      <c r="U30" s="175"/>
      <c r="V30" s="175">
        <v>90.31</v>
      </c>
      <c r="W30" s="175">
        <f>VTV_Price[[#This Row],[Dep Rater]]*VTV_Price[[#This Row],[Basic Costr]]</f>
        <v>0</v>
      </c>
      <c r="X30" s="180"/>
      <c r="Y30" s="176"/>
      <c r="Z30" s="163"/>
      <c r="AA30" s="254"/>
      <c r="AB30" s="12"/>
    </row>
    <row r="31" spans="1:28" s="6" customFormat="1" ht="20.100000000000001" customHeight="1">
      <c r="A31" s="12"/>
      <c r="B31" s="163">
        <f t="shared" si="0"/>
        <v>27</v>
      </c>
      <c r="C31" s="165" t="s">
        <v>112</v>
      </c>
      <c r="D31" s="166" t="s">
        <v>172</v>
      </c>
      <c r="E31" s="164" t="s">
        <v>9</v>
      </c>
      <c r="F31" s="163">
        <v>9000000641</v>
      </c>
      <c r="G31" s="164">
        <v>100489</v>
      </c>
      <c r="H31" s="164">
        <v>100574</v>
      </c>
      <c r="I31" s="166" t="s">
        <v>203</v>
      </c>
      <c r="J31" s="164" t="s">
        <v>207</v>
      </c>
      <c r="K31" s="163" t="s">
        <v>208</v>
      </c>
      <c r="L31" s="163">
        <f>SUMIFS(VTV_Price[Dep Rate],VTV_Price[Part Number],VTV_Price[[#This Row],[Part Number]])</f>
        <v>1</v>
      </c>
      <c r="M31" s="163">
        <f>SUMIFS(VTV_Price[Dep Rater],VTV_Price[Part Number],VTV_Price[[#This Row],[Part Number]])</f>
        <v>1</v>
      </c>
      <c r="N31" s="163">
        <v>1</v>
      </c>
      <c r="O31" s="174" t="str">
        <f>VTV_Price[[#This Row],[Part Number]]&amp;VTV_Price[[#This Row],[Direct Vendor]]&amp;VTV_Price[[#This Row],[Indirect Vendor]]</f>
        <v>53100-AAE-1100100489100574</v>
      </c>
      <c r="P31" s="181"/>
      <c r="Q31" s="175">
        <v>0.75</v>
      </c>
      <c r="R31" s="175">
        <v>98.47</v>
      </c>
      <c r="S31" s="175">
        <f>VTV_Price[[#This Row],[Basic Cost]]*VTV_Price[[#This Row],[Dep Rate]]</f>
        <v>73.852499999999992</v>
      </c>
      <c r="T31" s="181"/>
      <c r="U31" s="175">
        <v>0.75</v>
      </c>
      <c r="V31" s="175">
        <v>108.83</v>
      </c>
      <c r="W31" s="175">
        <f>VTV_Price[[#This Row],[Dep Rater]]*VTV_Price[[#This Row],[Basic Costr]]</f>
        <v>81.622500000000002</v>
      </c>
      <c r="X31" s="180"/>
      <c r="Y31" s="176">
        <v>44287</v>
      </c>
      <c r="Z31" s="163"/>
      <c r="AA31" s="254"/>
      <c r="AB31" s="12"/>
    </row>
    <row r="32" spans="1:28" s="6" customFormat="1" ht="20.100000000000001" customHeight="1">
      <c r="A32" s="12"/>
      <c r="B32" s="163">
        <f t="shared" si="0"/>
        <v>28</v>
      </c>
      <c r="C32" s="165" t="s">
        <v>123</v>
      </c>
      <c r="D32" s="166" t="s">
        <v>172</v>
      </c>
      <c r="E32" s="164" t="s">
        <v>9</v>
      </c>
      <c r="F32" s="163">
        <v>9000001512</v>
      </c>
      <c r="G32" s="164">
        <v>100489</v>
      </c>
      <c r="H32" s="164">
        <v>100354</v>
      </c>
      <c r="I32" s="166" t="s">
        <v>143</v>
      </c>
      <c r="J32" s="164" t="s">
        <v>51</v>
      </c>
      <c r="K32" s="163" t="s">
        <v>279</v>
      </c>
      <c r="L32" s="163">
        <f>SUMIFS(VTV_Price[Dep Rate],VTV_Price[Part Number],VTV_Price[[#This Row],[Part Number]])</f>
        <v>1</v>
      </c>
      <c r="M32" s="163">
        <f>SUMIFS(VTV_Price[Dep Rater],VTV_Price[Part Number],VTV_Price[[#This Row],[Part Number]])</f>
        <v>1</v>
      </c>
      <c r="N32" s="163">
        <v>1</v>
      </c>
      <c r="O32" s="174" t="str">
        <f>VTV_Price[[#This Row],[Part Number]]&amp;VTV_Price[[#This Row],[Direct Vendor]]&amp;VTV_Price[[#This Row],[Indirect Vendor]]</f>
        <v>53100-AAH-8100100489100354</v>
      </c>
      <c r="P32" s="181"/>
      <c r="Q32" s="175">
        <v>0.4</v>
      </c>
      <c r="R32" s="175">
        <v>96.91</v>
      </c>
      <c r="S32" s="175">
        <f>VTV_Price[[#This Row],[Basic Cost]]*VTV_Price[[#This Row],[Dep Rate]]</f>
        <v>38.764000000000003</v>
      </c>
      <c r="T32" s="181"/>
      <c r="U32" s="175">
        <v>0.4</v>
      </c>
      <c r="V32" s="175">
        <v>106.83</v>
      </c>
      <c r="W32" s="175">
        <f>VTV_Price[[#This Row],[Dep Rater]]*VTV_Price[[#This Row],[Basic Costr]]</f>
        <v>42.731999999999999</v>
      </c>
      <c r="X32" s="180"/>
      <c r="Y32" s="176">
        <v>44287</v>
      </c>
      <c r="Z32" s="163"/>
      <c r="AA32" s="254"/>
      <c r="AB32" s="12"/>
    </row>
    <row r="33" spans="1:28" s="6" customFormat="1" ht="20.100000000000001" customHeight="1">
      <c r="A33" s="12"/>
      <c r="B33" s="163">
        <f t="shared" si="0"/>
        <v>29</v>
      </c>
      <c r="C33" s="165" t="s">
        <v>123</v>
      </c>
      <c r="D33" s="166" t="s">
        <v>172</v>
      </c>
      <c r="E33" s="164" t="s">
        <v>9</v>
      </c>
      <c r="F33" s="163">
        <v>9000001512</v>
      </c>
      <c r="G33" s="164">
        <v>100489</v>
      </c>
      <c r="H33" s="164">
        <v>100536</v>
      </c>
      <c r="I33" s="166" t="s">
        <v>202</v>
      </c>
      <c r="J33" s="164" t="s">
        <v>207</v>
      </c>
      <c r="K33" s="163" t="s">
        <v>208</v>
      </c>
      <c r="L33" s="163">
        <f>SUMIFS(VTV_Price[Dep Rate],VTV_Price[Part Number],VTV_Price[[#This Row],[Part Number]])</f>
        <v>1</v>
      </c>
      <c r="M33" s="163">
        <f>SUMIFS(VTV_Price[Dep Rater],VTV_Price[Part Number],VTV_Price[[#This Row],[Part Number]])</f>
        <v>1</v>
      </c>
      <c r="N33" s="163">
        <v>1</v>
      </c>
      <c r="O33" s="174" t="str">
        <f>VTV_Price[[#This Row],[Part Number]]&amp;VTV_Price[[#This Row],[Direct Vendor]]&amp;VTV_Price[[#This Row],[Indirect Vendor]]</f>
        <v>53100-AAH-8100100489100536</v>
      </c>
      <c r="P33" s="181"/>
      <c r="Q33" s="175"/>
      <c r="R33" s="175">
        <v>88.79</v>
      </c>
      <c r="S33" s="175">
        <f>VTV_Price[[#This Row],[Basic Cost]]*VTV_Price[[#This Row],[Dep Rate]]</f>
        <v>0</v>
      </c>
      <c r="T33" s="181"/>
      <c r="U33" s="175"/>
      <c r="V33" s="175">
        <v>88.79</v>
      </c>
      <c r="W33" s="175">
        <f>VTV_Price[[#This Row],[Dep Rater]]*VTV_Price[[#This Row],[Basic Costr]]</f>
        <v>0</v>
      </c>
      <c r="X33" s="180"/>
      <c r="Y33" s="176"/>
      <c r="Z33" s="163"/>
      <c r="AA33" s="254"/>
      <c r="AB33" s="12"/>
    </row>
    <row r="34" spans="1:28" s="6" customFormat="1" ht="20.100000000000001" customHeight="1">
      <c r="A34" s="12"/>
      <c r="B34" s="163">
        <f t="shared" si="0"/>
        <v>30</v>
      </c>
      <c r="C34" s="165" t="s">
        <v>123</v>
      </c>
      <c r="D34" s="166" t="s">
        <v>172</v>
      </c>
      <c r="E34" s="164" t="s">
        <v>9</v>
      </c>
      <c r="F34" s="163">
        <v>9000001512</v>
      </c>
      <c r="G34" s="164">
        <v>100489</v>
      </c>
      <c r="H34" s="164">
        <v>100574</v>
      </c>
      <c r="I34" s="166" t="s">
        <v>203</v>
      </c>
      <c r="J34" s="164" t="s">
        <v>207</v>
      </c>
      <c r="K34" s="163" t="s">
        <v>208</v>
      </c>
      <c r="L34" s="163">
        <f>SUMIFS(VTV_Price[Dep Rate],VTV_Price[Part Number],VTV_Price[[#This Row],[Part Number]])</f>
        <v>1</v>
      </c>
      <c r="M34" s="163">
        <f>SUMIFS(VTV_Price[Dep Rater],VTV_Price[Part Number],VTV_Price[[#This Row],[Part Number]])</f>
        <v>1</v>
      </c>
      <c r="N34" s="163">
        <v>1</v>
      </c>
      <c r="O34" s="174" t="str">
        <f>VTV_Price[[#This Row],[Part Number]]&amp;VTV_Price[[#This Row],[Direct Vendor]]&amp;VTV_Price[[#This Row],[Indirect Vendor]]</f>
        <v>53100-AAH-8100100489100574</v>
      </c>
      <c r="P34" s="181"/>
      <c r="Q34" s="175">
        <v>0.6</v>
      </c>
      <c r="R34" s="175">
        <v>96.15</v>
      </c>
      <c r="S34" s="175">
        <f>VTV_Price[[#This Row],[Basic Cost]]*VTV_Price[[#This Row],[Dep Rate]]</f>
        <v>57.69</v>
      </c>
      <c r="T34" s="181"/>
      <c r="U34" s="175">
        <v>0.6</v>
      </c>
      <c r="V34" s="175">
        <v>106.59</v>
      </c>
      <c r="W34" s="175">
        <f>VTV_Price[[#This Row],[Dep Rater]]*VTV_Price[[#This Row],[Basic Costr]]</f>
        <v>63.954000000000001</v>
      </c>
      <c r="X34" s="180"/>
      <c r="Y34" s="176">
        <v>44287</v>
      </c>
      <c r="Z34" s="163"/>
      <c r="AA34" s="254"/>
      <c r="AB34" s="12"/>
    </row>
    <row r="35" spans="1:28" s="6" customFormat="1" ht="20.100000000000001" customHeight="1">
      <c r="A35" s="12"/>
      <c r="B35" s="163">
        <f t="shared" si="0"/>
        <v>31</v>
      </c>
      <c r="C35" s="165" t="s">
        <v>120</v>
      </c>
      <c r="D35" s="166" t="s">
        <v>72</v>
      </c>
      <c r="E35" s="164" t="s">
        <v>9</v>
      </c>
      <c r="F35" s="163">
        <v>9000001512</v>
      </c>
      <c r="G35" s="164">
        <v>100489</v>
      </c>
      <c r="H35" s="164">
        <v>100354</v>
      </c>
      <c r="I35" s="166" t="s">
        <v>143</v>
      </c>
      <c r="J35" s="164" t="s">
        <v>51</v>
      </c>
      <c r="K35" s="163" t="s">
        <v>279</v>
      </c>
      <c r="L35" s="163">
        <f>SUMIFS(VTV_Price[Dep Rate],VTV_Price[Part Number],VTV_Price[[#This Row],[Part Number]])</f>
        <v>1</v>
      </c>
      <c r="M35" s="163">
        <f>SUMIFS(VTV_Price[Dep Rater],VTV_Price[Part Number],VTV_Price[[#This Row],[Part Number]])</f>
        <v>1</v>
      </c>
      <c r="N35" s="163">
        <v>1</v>
      </c>
      <c r="O35" s="174" t="str">
        <f>VTV_Price[[#This Row],[Part Number]]&amp;VTV_Price[[#This Row],[Direct Vendor]]&amp;VTV_Price[[#This Row],[Indirect Vendor]]</f>
        <v>53100-KST-8700100489100354</v>
      </c>
      <c r="P35" s="181"/>
      <c r="Q35" s="175">
        <v>0.4</v>
      </c>
      <c r="R35" s="175">
        <v>96.91</v>
      </c>
      <c r="S35" s="175">
        <f>VTV_Price[[#This Row],[Basic Cost]]*VTV_Price[[#This Row],[Dep Rate]]</f>
        <v>38.764000000000003</v>
      </c>
      <c r="T35" s="181"/>
      <c r="U35" s="175">
        <v>0.4</v>
      </c>
      <c r="V35" s="175">
        <v>106.83</v>
      </c>
      <c r="W35" s="175">
        <f>VTV_Price[[#This Row],[Dep Rater]]*VTV_Price[[#This Row],[Basic Costr]]</f>
        <v>42.731999999999999</v>
      </c>
      <c r="X35" s="180"/>
      <c r="Y35" s="176">
        <v>44287</v>
      </c>
      <c r="Z35" s="163"/>
      <c r="AA35" s="254"/>
      <c r="AB35" s="12"/>
    </row>
    <row r="36" spans="1:28" s="6" customFormat="1" ht="20.100000000000001" customHeight="1">
      <c r="A36" s="12"/>
      <c r="B36" s="163">
        <f t="shared" si="0"/>
        <v>32</v>
      </c>
      <c r="C36" s="165" t="s">
        <v>120</v>
      </c>
      <c r="D36" s="166" t="s">
        <v>72</v>
      </c>
      <c r="E36" s="164" t="s">
        <v>9</v>
      </c>
      <c r="F36" s="163">
        <v>9000001512</v>
      </c>
      <c r="G36" s="164">
        <v>100489</v>
      </c>
      <c r="H36" s="164">
        <v>100536</v>
      </c>
      <c r="I36" s="166" t="s">
        <v>202</v>
      </c>
      <c r="J36" s="164" t="s">
        <v>207</v>
      </c>
      <c r="K36" s="163" t="s">
        <v>208</v>
      </c>
      <c r="L36" s="163">
        <f>SUMIFS(VTV_Price[Dep Rate],VTV_Price[Part Number],VTV_Price[[#This Row],[Part Number]])</f>
        <v>1</v>
      </c>
      <c r="M36" s="163">
        <f>SUMIFS(VTV_Price[Dep Rater],VTV_Price[Part Number],VTV_Price[[#This Row],[Part Number]])</f>
        <v>1</v>
      </c>
      <c r="N36" s="163">
        <v>1</v>
      </c>
      <c r="O36" s="174" t="str">
        <f>VTV_Price[[#This Row],[Part Number]]&amp;VTV_Price[[#This Row],[Direct Vendor]]&amp;VTV_Price[[#This Row],[Indirect Vendor]]</f>
        <v>53100-KST-8700100489100536</v>
      </c>
      <c r="P36" s="181"/>
      <c r="Q36" s="175"/>
      <c r="R36" s="175">
        <v>88.79</v>
      </c>
      <c r="S36" s="175">
        <f>VTV_Price[[#This Row],[Basic Cost]]*VTV_Price[[#This Row],[Dep Rate]]</f>
        <v>0</v>
      </c>
      <c r="T36" s="181"/>
      <c r="U36" s="175"/>
      <c r="V36" s="175">
        <v>88.79</v>
      </c>
      <c r="W36" s="175">
        <f>VTV_Price[[#This Row],[Dep Rater]]*VTV_Price[[#This Row],[Basic Costr]]</f>
        <v>0</v>
      </c>
      <c r="X36" s="180"/>
      <c r="Y36" s="176"/>
      <c r="Z36" s="163"/>
      <c r="AA36" s="254"/>
      <c r="AB36" s="12"/>
    </row>
    <row r="37" spans="1:28" s="6" customFormat="1" ht="20.100000000000001" customHeight="1">
      <c r="A37" s="12"/>
      <c r="B37" s="163">
        <f t="shared" si="0"/>
        <v>33</v>
      </c>
      <c r="C37" s="165" t="s">
        <v>120</v>
      </c>
      <c r="D37" s="166" t="s">
        <v>72</v>
      </c>
      <c r="E37" s="164" t="s">
        <v>9</v>
      </c>
      <c r="F37" s="163">
        <v>9000001512</v>
      </c>
      <c r="G37" s="164">
        <v>100489</v>
      </c>
      <c r="H37" s="164">
        <v>100574</v>
      </c>
      <c r="I37" s="166" t="s">
        <v>203</v>
      </c>
      <c r="J37" s="164" t="s">
        <v>207</v>
      </c>
      <c r="K37" s="163" t="s">
        <v>208</v>
      </c>
      <c r="L37" s="163">
        <f>SUMIFS(VTV_Price[Dep Rate],VTV_Price[Part Number],VTV_Price[[#This Row],[Part Number]])</f>
        <v>1</v>
      </c>
      <c r="M37" s="163">
        <f>SUMIFS(VTV_Price[Dep Rater],VTV_Price[Part Number],VTV_Price[[#This Row],[Part Number]])</f>
        <v>1</v>
      </c>
      <c r="N37" s="163">
        <v>1</v>
      </c>
      <c r="O37" s="174" t="str">
        <f>VTV_Price[[#This Row],[Part Number]]&amp;VTV_Price[[#This Row],[Direct Vendor]]&amp;VTV_Price[[#This Row],[Indirect Vendor]]</f>
        <v>53100-KST-8700100489100574</v>
      </c>
      <c r="P37" s="181"/>
      <c r="Q37" s="175">
        <v>0.6</v>
      </c>
      <c r="R37" s="175">
        <v>96.13</v>
      </c>
      <c r="S37" s="175">
        <f>VTV_Price[[#This Row],[Basic Cost]]*VTV_Price[[#This Row],[Dep Rate]]</f>
        <v>57.677999999999997</v>
      </c>
      <c r="T37" s="181"/>
      <c r="U37" s="175">
        <v>0.6</v>
      </c>
      <c r="V37" s="175">
        <v>106.57</v>
      </c>
      <c r="W37" s="175">
        <f>VTV_Price[[#This Row],[Dep Rater]]*VTV_Price[[#This Row],[Basic Costr]]</f>
        <v>63.941999999999993</v>
      </c>
      <c r="X37" s="180"/>
      <c r="Y37" s="176">
        <v>44287</v>
      </c>
      <c r="Z37" s="163"/>
      <c r="AA37" s="254"/>
      <c r="AB37" s="12"/>
    </row>
    <row r="38" spans="1:28" s="6" customFormat="1" ht="20.100000000000001" customHeight="1">
      <c r="A38" s="12"/>
      <c r="B38" s="163">
        <f t="shared" si="0"/>
        <v>34</v>
      </c>
      <c r="C38" s="165" t="s">
        <v>118</v>
      </c>
      <c r="D38" s="166" t="s">
        <v>119</v>
      </c>
      <c r="E38" s="164" t="s">
        <v>9</v>
      </c>
      <c r="F38" s="163">
        <v>9000004218</v>
      </c>
      <c r="G38" s="164">
        <v>100489</v>
      </c>
      <c r="H38" s="164">
        <v>100849</v>
      </c>
      <c r="I38" s="166" t="s">
        <v>144</v>
      </c>
      <c r="J38" s="164" t="s">
        <v>170</v>
      </c>
      <c r="K38" s="163" t="s">
        <v>235</v>
      </c>
      <c r="L38" s="163">
        <f>SUMIFS(VTV_Price[Dep Rate],VTV_Price[Part Number],VTV_Price[[#This Row],[Part Number]])</f>
        <v>1</v>
      </c>
      <c r="M38" s="163">
        <f>SUMIFS(VTV_Price[Dep Rater],VTV_Price[Part Number],VTV_Price[[#This Row],[Part Number]])</f>
        <v>1</v>
      </c>
      <c r="N38" s="163">
        <v>1</v>
      </c>
      <c r="O38" s="174" t="str">
        <f>VTV_Price[[#This Row],[Part Number]]&amp;VTV_Price[[#This Row],[Direct Vendor]]&amp;VTV_Price[[#This Row],[Indirect Vendor]]</f>
        <v>53140-KST-9400100489100849</v>
      </c>
      <c r="P38" s="181"/>
      <c r="Q38" s="175">
        <v>1</v>
      </c>
      <c r="R38" s="175">
        <v>12.67</v>
      </c>
      <c r="S38" s="175">
        <f>VTV_Price[[#This Row],[Basic Cost]]*VTV_Price[[#This Row],[Dep Rate]]</f>
        <v>12.67</v>
      </c>
      <c r="T38" s="181"/>
      <c r="U38" s="175">
        <v>1</v>
      </c>
      <c r="V38" s="175">
        <v>16.489999999999998</v>
      </c>
      <c r="W38" s="175">
        <f>VTV_Price[[#This Row],[Dep Rater]]*VTV_Price[[#This Row],[Basic Costr]]</f>
        <v>16.489999999999998</v>
      </c>
      <c r="X38" s="180"/>
      <c r="Y38" s="176">
        <v>44287</v>
      </c>
      <c r="Z38" s="163"/>
      <c r="AA38" s="254" t="s">
        <v>284</v>
      </c>
      <c r="AB38" s="12"/>
    </row>
    <row r="39" spans="1:28" s="6" customFormat="1" ht="20.100000000000001" customHeight="1">
      <c r="A39" s="12"/>
      <c r="B39" s="163">
        <f t="shared" si="0"/>
        <v>35</v>
      </c>
      <c r="C39" s="165" t="s">
        <v>104</v>
      </c>
      <c r="D39" s="166" t="s">
        <v>119</v>
      </c>
      <c r="E39" s="164" t="s">
        <v>8</v>
      </c>
      <c r="F39" s="252">
        <v>9000004214</v>
      </c>
      <c r="G39" s="164">
        <v>100489</v>
      </c>
      <c r="H39" s="164">
        <v>100849</v>
      </c>
      <c r="I39" s="166" t="s">
        <v>144</v>
      </c>
      <c r="J39" s="164" t="s">
        <v>170</v>
      </c>
      <c r="K39" s="163" t="s">
        <v>235</v>
      </c>
      <c r="L39" s="163">
        <f>SUMIFS(VTV_Price[Dep Rate],VTV_Price[Part Number],VTV_Price[[#This Row],[Part Number]])</f>
        <v>1</v>
      </c>
      <c r="M39" s="163">
        <f>SUMIFS(VTV_Price[Dep Rater],VTV_Price[Part Number],VTV_Price[[#This Row],[Part Number]])</f>
        <v>1</v>
      </c>
      <c r="N39" s="163">
        <v>1</v>
      </c>
      <c r="O39" s="174" t="str">
        <f>VTV_Price[[#This Row],[Part Number]]&amp;VTV_Price[[#This Row],[Direct Vendor]]&amp;VTV_Price[[#This Row],[Indirect Vendor]]</f>
        <v>53140-KTC-9000100489100849</v>
      </c>
      <c r="P39" s="181"/>
      <c r="Q39" s="175">
        <v>1</v>
      </c>
      <c r="R39" s="175">
        <v>12.67</v>
      </c>
      <c r="S39" s="175">
        <f>VTV_Price[[#This Row],[Basic Cost]]*VTV_Price[[#This Row],[Dep Rate]]</f>
        <v>12.67</v>
      </c>
      <c r="T39" s="181"/>
      <c r="U39" s="175">
        <v>1</v>
      </c>
      <c r="V39" s="175">
        <v>12.67</v>
      </c>
      <c r="W39" s="175">
        <f>VTV_Price[[#This Row],[Dep Rater]]*VTV_Price[[#This Row],[Basic Costr]]</f>
        <v>12.67</v>
      </c>
      <c r="X39" s="180"/>
      <c r="Y39" s="176">
        <v>44287</v>
      </c>
      <c r="Z39" s="163"/>
      <c r="AA39" s="254" t="s">
        <v>284</v>
      </c>
      <c r="AB39" s="12"/>
    </row>
    <row r="40" spans="1:28" s="6" customFormat="1" ht="20.100000000000001" customHeight="1">
      <c r="A40" s="12"/>
      <c r="B40" s="163">
        <f t="shared" si="0"/>
        <v>36</v>
      </c>
      <c r="C40" s="165" t="s">
        <v>106</v>
      </c>
      <c r="D40" s="166" t="s">
        <v>73</v>
      </c>
      <c r="E40" s="164" t="s">
        <v>9</v>
      </c>
      <c r="F40" s="163">
        <v>9000004214</v>
      </c>
      <c r="G40" s="164">
        <v>100489</v>
      </c>
      <c r="H40" s="164">
        <v>100849</v>
      </c>
      <c r="I40" s="166" t="s">
        <v>144</v>
      </c>
      <c r="J40" s="164" t="s">
        <v>170</v>
      </c>
      <c r="K40" s="163" t="s">
        <v>235</v>
      </c>
      <c r="L40" s="163">
        <f>SUMIFS(VTV_Price[Dep Rate],VTV_Price[Part Number],VTV_Price[[#This Row],[Part Number]])</f>
        <v>1</v>
      </c>
      <c r="M40" s="163">
        <f>SUMIFS(VTV_Price[Dep Rater],VTV_Price[Part Number],VTV_Price[[#This Row],[Part Number]])</f>
        <v>1</v>
      </c>
      <c r="N40" s="163">
        <v>1</v>
      </c>
      <c r="O40" s="174" t="str">
        <f>VTV_Price[[#This Row],[Part Number]]&amp;VTV_Price[[#This Row],[Direct Vendor]]&amp;VTV_Price[[#This Row],[Indirect Vendor]]</f>
        <v>53166-KTC-9000100489100849</v>
      </c>
      <c r="P40" s="181"/>
      <c r="Q40" s="175">
        <v>1</v>
      </c>
      <c r="R40" s="175">
        <v>11.09</v>
      </c>
      <c r="S40" s="175">
        <f>VTV_Price[[#This Row],[Basic Cost]]*VTV_Price[[#This Row],[Dep Rate]]</f>
        <v>11.09</v>
      </c>
      <c r="T40" s="181"/>
      <c r="U40" s="175">
        <v>1</v>
      </c>
      <c r="V40" s="175">
        <v>14.66</v>
      </c>
      <c r="W40" s="175">
        <f>VTV_Price[[#This Row],[Dep Rater]]*VTV_Price[[#This Row],[Basic Costr]]</f>
        <v>14.66</v>
      </c>
      <c r="X40" s="180"/>
      <c r="Y40" s="176">
        <v>44287</v>
      </c>
      <c r="Z40" s="163"/>
      <c r="AA40" s="254" t="s">
        <v>284</v>
      </c>
      <c r="AB40" s="12"/>
    </row>
    <row r="41" spans="1:28" s="6" customFormat="1" ht="20.100000000000001" customHeight="1">
      <c r="A41" s="12"/>
      <c r="B41" s="163">
        <f t="shared" si="0"/>
        <v>37</v>
      </c>
      <c r="C41" s="165" t="s">
        <v>85</v>
      </c>
      <c r="D41" s="166" t="s">
        <v>86</v>
      </c>
      <c r="E41" s="164" t="s">
        <v>9</v>
      </c>
      <c r="F41" s="164">
        <v>9000004214</v>
      </c>
      <c r="G41" s="164">
        <v>100489</v>
      </c>
      <c r="H41" s="164">
        <v>100505</v>
      </c>
      <c r="I41" s="166" t="s">
        <v>204</v>
      </c>
      <c r="J41" s="164" t="s">
        <v>170</v>
      </c>
      <c r="K41" s="163" t="s">
        <v>235</v>
      </c>
      <c r="L41" s="163">
        <f>SUMIFS(VTV_Price[Dep Rate],VTV_Price[Part Number],VTV_Price[[#This Row],[Part Number]])</f>
        <v>1</v>
      </c>
      <c r="M41" s="163">
        <f>SUMIFS(VTV_Price[Dep Rater],VTV_Price[Part Number],VTV_Price[[#This Row],[Part Number]])</f>
        <v>1</v>
      </c>
      <c r="N41" s="163">
        <v>1</v>
      </c>
      <c r="O41" s="174" t="str">
        <f>VTV_Price[[#This Row],[Part Number]]&amp;VTV_Price[[#This Row],[Direct Vendor]]&amp;VTV_Price[[#This Row],[Indirect Vendor]]</f>
        <v>53167-GE4-0000100489100505</v>
      </c>
      <c r="P41" s="181"/>
      <c r="Q41" s="175">
        <v>1</v>
      </c>
      <c r="R41" s="175">
        <v>4.6100000000000003</v>
      </c>
      <c r="S41" s="175">
        <f>VTV_Price[[#This Row],[Basic Cost]]*VTV_Price[[#This Row],[Dep Rate]]</f>
        <v>4.6100000000000003</v>
      </c>
      <c r="T41" s="181"/>
      <c r="U41" s="175">
        <v>1</v>
      </c>
      <c r="V41" s="175">
        <v>5.14</v>
      </c>
      <c r="W41" s="175">
        <f>VTV_Price[[#This Row],[Dep Rater]]*VTV_Price[[#This Row],[Basic Costr]]</f>
        <v>5.14</v>
      </c>
      <c r="X41" s="180"/>
      <c r="Y41" s="176">
        <v>44287</v>
      </c>
      <c r="Z41" s="163"/>
      <c r="AA41" s="254" t="s">
        <v>284</v>
      </c>
      <c r="AB41" s="12"/>
    </row>
    <row r="42" spans="1:28" s="6" customFormat="1" ht="20.100000000000001" customHeight="1">
      <c r="A42" s="12"/>
      <c r="B42" s="163">
        <f t="shared" si="0"/>
        <v>38</v>
      </c>
      <c r="C42" s="165" t="s">
        <v>87</v>
      </c>
      <c r="D42" s="166" t="s">
        <v>88</v>
      </c>
      <c r="E42" s="164" t="s">
        <v>9</v>
      </c>
      <c r="F42" s="164">
        <v>9000004214</v>
      </c>
      <c r="G42" s="164">
        <v>100489</v>
      </c>
      <c r="H42" s="164">
        <v>100505</v>
      </c>
      <c r="I42" s="166" t="s">
        <v>204</v>
      </c>
      <c r="J42" s="164" t="s">
        <v>170</v>
      </c>
      <c r="K42" s="163" t="s">
        <v>235</v>
      </c>
      <c r="L42" s="163">
        <f>SUMIFS(VTV_Price[Dep Rate],VTV_Price[Part Number],VTV_Price[[#This Row],[Part Number]])</f>
        <v>1</v>
      </c>
      <c r="M42" s="163">
        <f>SUMIFS(VTV_Price[Dep Rater],VTV_Price[Part Number],VTV_Price[[#This Row],[Part Number]])</f>
        <v>1</v>
      </c>
      <c r="N42" s="163">
        <v>1</v>
      </c>
      <c r="O42" s="174" t="str">
        <f>VTV_Price[[#This Row],[Part Number]]&amp;VTV_Price[[#This Row],[Direct Vendor]]&amp;VTV_Price[[#This Row],[Indirect Vendor]]</f>
        <v>53168-166-0000100489100505</v>
      </c>
      <c r="P42" s="181"/>
      <c r="Q42" s="175">
        <v>1</v>
      </c>
      <c r="R42" s="175">
        <v>4.82</v>
      </c>
      <c r="S42" s="175">
        <f>VTV_Price[[#This Row],[Basic Cost]]*VTV_Price[[#This Row],[Dep Rate]]</f>
        <v>4.82</v>
      </c>
      <c r="T42" s="181"/>
      <c r="U42" s="175">
        <v>1</v>
      </c>
      <c r="V42" s="175">
        <v>5.54</v>
      </c>
      <c r="W42" s="175">
        <f>VTV_Price[[#This Row],[Dep Rater]]*VTV_Price[[#This Row],[Basic Costr]]</f>
        <v>5.54</v>
      </c>
      <c r="X42" s="180"/>
      <c r="Y42" s="176">
        <v>44287</v>
      </c>
      <c r="Z42" s="163"/>
      <c r="AA42" s="254" t="s">
        <v>284</v>
      </c>
      <c r="AB42" s="12"/>
    </row>
    <row r="43" spans="1:28" s="6" customFormat="1" ht="20.100000000000001" customHeight="1">
      <c r="A43" s="12"/>
      <c r="B43" s="163">
        <f t="shared" si="0"/>
        <v>39</v>
      </c>
      <c r="C43" s="165" t="s">
        <v>89</v>
      </c>
      <c r="D43" s="166" t="s">
        <v>90</v>
      </c>
      <c r="E43" s="164" t="s">
        <v>9</v>
      </c>
      <c r="F43" s="163">
        <v>9000004214</v>
      </c>
      <c r="G43" s="164">
        <v>100489</v>
      </c>
      <c r="H43" s="164">
        <v>100505</v>
      </c>
      <c r="I43" s="166" t="s">
        <v>204</v>
      </c>
      <c r="J43" s="164" t="s">
        <v>52</v>
      </c>
      <c r="K43" s="163" t="s">
        <v>280</v>
      </c>
      <c r="L43" s="163">
        <f>SUMIFS(VTV_Price[Dep Rate],VTV_Price[Part Number],VTV_Price[[#This Row],[Part Number]])</f>
        <v>1</v>
      </c>
      <c r="M43" s="163">
        <f>SUMIFS(VTV_Price[Dep Rater],VTV_Price[Part Number],VTV_Price[[#This Row],[Part Number]])</f>
        <v>1</v>
      </c>
      <c r="N43" s="163">
        <v>1</v>
      </c>
      <c r="O43" s="174" t="str">
        <f>VTV_Price[[#This Row],[Part Number]]&amp;VTV_Price[[#This Row],[Direct Vendor]]&amp;VTV_Price[[#This Row],[Indirect Vendor]]</f>
        <v>5317A-AAN-H200100489100505</v>
      </c>
      <c r="P43" s="181"/>
      <c r="Q43" s="175">
        <v>1</v>
      </c>
      <c r="R43" s="175">
        <v>50.27</v>
      </c>
      <c r="S43" s="175">
        <f>VTV_Price[[#This Row],[Basic Cost]]*VTV_Price[[#This Row],[Dep Rate]]</f>
        <v>50.27</v>
      </c>
      <c r="T43" s="181"/>
      <c r="U43" s="175">
        <v>1</v>
      </c>
      <c r="V43" s="175">
        <v>54.55</v>
      </c>
      <c r="W43" s="175">
        <f>VTV_Price[[#This Row],[Dep Rater]]*VTV_Price[[#This Row],[Basic Costr]]</f>
        <v>54.55</v>
      </c>
      <c r="X43" s="180"/>
      <c r="Y43" s="176">
        <v>44287</v>
      </c>
      <c r="Z43" s="163"/>
      <c r="AA43" s="254"/>
      <c r="AB43" s="12"/>
    </row>
    <row r="44" spans="1:28" s="6" customFormat="1" ht="20.100000000000001" customHeight="1">
      <c r="A44" s="12"/>
      <c r="B44" s="163">
        <f t="shared" si="0"/>
        <v>40</v>
      </c>
      <c r="C44" s="165" t="s">
        <v>91</v>
      </c>
      <c r="D44" s="166" t="s">
        <v>173</v>
      </c>
      <c r="E44" s="164" t="s">
        <v>9</v>
      </c>
      <c r="F44" s="163">
        <v>9000004214</v>
      </c>
      <c r="G44" s="164">
        <v>100489</v>
      </c>
      <c r="H44" s="164">
        <v>100505</v>
      </c>
      <c r="I44" s="166" t="s">
        <v>204</v>
      </c>
      <c r="J44" s="164" t="s">
        <v>52</v>
      </c>
      <c r="K44" s="163" t="s">
        <v>280</v>
      </c>
      <c r="L44" s="163">
        <f>SUMIFS(VTV_Price[Dep Rate],VTV_Price[Part Number],VTV_Price[[#This Row],[Part Number]])</f>
        <v>1</v>
      </c>
      <c r="M44" s="163">
        <f>SUMIFS(VTV_Price[Dep Rater],VTV_Price[Part Number],VTV_Price[[#This Row],[Part Number]])</f>
        <v>1</v>
      </c>
      <c r="N44" s="163">
        <v>1</v>
      </c>
      <c r="O44" s="174" t="str">
        <f>VTV_Price[[#This Row],[Part Number]]&amp;VTV_Price[[#This Row],[Direct Vendor]]&amp;VTV_Price[[#This Row],[Indirect Vendor]]</f>
        <v>5317B-AAF-H000100489100505</v>
      </c>
      <c r="P44" s="181"/>
      <c r="Q44" s="175">
        <v>1</v>
      </c>
      <c r="R44" s="175">
        <v>56.86</v>
      </c>
      <c r="S44" s="175">
        <f>VTV_Price[[#This Row],[Basic Cost]]*VTV_Price[[#This Row],[Dep Rate]]</f>
        <v>56.86</v>
      </c>
      <c r="T44" s="181"/>
      <c r="U44" s="175">
        <v>1</v>
      </c>
      <c r="V44" s="175">
        <v>61.77</v>
      </c>
      <c r="W44" s="175">
        <f>VTV_Price[[#This Row],[Dep Rater]]*VTV_Price[[#This Row],[Basic Costr]]</f>
        <v>61.77</v>
      </c>
      <c r="X44" s="180"/>
      <c r="Y44" s="176">
        <v>44287</v>
      </c>
      <c r="Z44" s="163"/>
      <c r="AA44" s="254"/>
      <c r="AB44" s="12"/>
    </row>
    <row r="45" spans="1:28" s="6" customFormat="1" ht="20.100000000000001" customHeight="1">
      <c r="A45" s="12"/>
      <c r="B45" s="163">
        <f t="shared" si="0"/>
        <v>41</v>
      </c>
      <c r="C45" s="165" t="s">
        <v>98</v>
      </c>
      <c r="D45" s="166" t="s">
        <v>92</v>
      </c>
      <c r="E45" s="164" t="s">
        <v>9</v>
      </c>
      <c r="F45" s="163">
        <v>9000004214</v>
      </c>
      <c r="G45" s="164">
        <v>100489</v>
      </c>
      <c r="H45" s="164">
        <v>100505</v>
      </c>
      <c r="I45" s="166" t="s">
        <v>204</v>
      </c>
      <c r="J45" s="164" t="s">
        <v>52</v>
      </c>
      <c r="K45" s="163" t="s">
        <v>280</v>
      </c>
      <c r="L45" s="163">
        <f>SUMIFS(VTV_Price[Dep Rate],VTV_Price[Part Number],VTV_Price[[#This Row],[Part Number]])</f>
        <v>1</v>
      </c>
      <c r="M45" s="163">
        <f>SUMIFS(VTV_Price[Dep Rater],VTV_Price[Part Number],VTV_Price[[#This Row],[Part Number]])</f>
        <v>1</v>
      </c>
      <c r="N45" s="163">
        <v>1</v>
      </c>
      <c r="O45" s="174" t="str">
        <f>VTV_Price[[#This Row],[Part Number]]&amp;VTV_Price[[#This Row],[Direct Vendor]]&amp;VTV_Price[[#This Row],[Indirect Vendor]]</f>
        <v>5317B-AAF-H100100489100505</v>
      </c>
      <c r="P45" s="181"/>
      <c r="Q45" s="175">
        <v>1</v>
      </c>
      <c r="R45" s="175">
        <v>57.15</v>
      </c>
      <c r="S45" s="175">
        <f>VTV_Price[[#This Row],[Basic Cost]]*VTV_Price[[#This Row],[Dep Rate]]</f>
        <v>57.15</v>
      </c>
      <c r="T45" s="181"/>
      <c r="U45" s="175">
        <v>1</v>
      </c>
      <c r="V45" s="175">
        <v>62.11</v>
      </c>
      <c r="W45" s="175">
        <f>VTV_Price[[#This Row],[Dep Rater]]*VTV_Price[[#This Row],[Basic Costr]]</f>
        <v>62.11</v>
      </c>
      <c r="X45" s="180"/>
      <c r="Y45" s="176">
        <v>44287</v>
      </c>
      <c r="Z45" s="163"/>
      <c r="AA45" s="254"/>
      <c r="AB45" s="12"/>
    </row>
    <row r="46" spans="1:28" s="6" customFormat="1" ht="20.100000000000001" customHeight="1">
      <c r="A46" s="12"/>
      <c r="B46" s="163">
        <f t="shared" si="0"/>
        <v>42</v>
      </c>
      <c r="C46" s="165" t="s">
        <v>127</v>
      </c>
      <c r="D46" s="166" t="s">
        <v>107</v>
      </c>
      <c r="E46" s="164" t="s">
        <v>9</v>
      </c>
      <c r="F46" s="164">
        <v>9000000856</v>
      </c>
      <c r="G46" s="164">
        <v>100489</v>
      </c>
      <c r="H46" s="164">
        <v>100562</v>
      </c>
      <c r="I46" s="166" t="s">
        <v>209</v>
      </c>
      <c r="J46" s="164" t="s">
        <v>50</v>
      </c>
      <c r="K46" s="163" t="s">
        <v>210</v>
      </c>
      <c r="L46" s="163">
        <f>SUMIFS(VTV_Price[Dep Rate],VTV_Price[Part Number],VTV_Price[[#This Row],[Part Number]])</f>
        <v>1</v>
      </c>
      <c r="M46" s="163">
        <f>SUMIFS(VTV_Price[Dep Rater],VTV_Price[Part Number],VTV_Price[[#This Row],[Part Number]])</f>
        <v>1</v>
      </c>
      <c r="N46" s="163">
        <v>100</v>
      </c>
      <c r="O46" s="174" t="str">
        <f>VTV_Price[[#This Row],[Part Number]]&amp;VTV_Price[[#This Row],[Direct Vendor]]&amp;VTV_Price[[#This Row],[Indirect Vendor]]</f>
        <v>92000-06025-0A100489100562</v>
      </c>
      <c r="P46" s="181"/>
      <c r="Q46" s="175">
        <v>0.9</v>
      </c>
      <c r="R46" s="175">
        <v>0.81579999999999997</v>
      </c>
      <c r="S46" s="175">
        <f>VTV_Price[[#This Row],[Basic Cost]]*VTV_Price[[#This Row],[Dep Rate]]</f>
        <v>0.73421999999999998</v>
      </c>
      <c r="T46" s="181"/>
      <c r="U46" s="175">
        <v>0.9</v>
      </c>
      <c r="V46" s="175">
        <f>85.47/100</f>
        <v>0.85470000000000002</v>
      </c>
      <c r="W46" s="175">
        <f>VTV_Price[[#This Row],[Dep Rater]]*VTV_Price[[#This Row],[Basic Costr]]</f>
        <v>0.76923000000000008</v>
      </c>
      <c r="X46" s="180"/>
      <c r="Y46" s="176">
        <v>44287</v>
      </c>
      <c r="Z46" s="163"/>
      <c r="AA46" s="254" t="s">
        <v>285</v>
      </c>
      <c r="AB46" s="12"/>
    </row>
    <row r="47" spans="1:28" s="6" customFormat="1" ht="20.100000000000001" customHeight="1">
      <c r="A47" s="12"/>
      <c r="B47" s="163">
        <f t="shared" si="0"/>
        <v>43</v>
      </c>
      <c r="C47" s="165" t="s">
        <v>115</v>
      </c>
      <c r="D47" s="166" t="s">
        <v>116</v>
      </c>
      <c r="E47" s="164" t="s">
        <v>9</v>
      </c>
      <c r="F47" s="163">
        <v>9000004194</v>
      </c>
      <c r="G47" s="164">
        <v>100489</v>
      </c>
      <c r="H47" s="164">
        <v>100562</v>
      </c>
      <c r="I47" s="166" t="s">
        <v>209</v>
      </c>
      <c r="J47" s="164" t="s">
        <v>50</v>
      </c>
      <c r="K47" s="163" t="s">
        <v>210</v>
      </c>
      <c r="L47" s="163">
        <f>SUMIFS(VTV_Price[Dep Rate],VTV_Price[Part Number],VTV_Price[[#This Row],[Part Number]])</f>
        <v>1</v>
      </c>
      <c r="M47" s="163">
        <f>SUMIFS(VTV_Price[Dep Rater],VTV_Price[Part Number],VTV_Price[[#This Row],[Part Number]])</f>
        <v>1</v>
      </c>
      <c r="N47" s="163">
        <v>100</v>
      </c>
      <c r="O47" s="174" t="str">
        <f>VTV_Price[[#This Row],[Part Number]]&amp;VTV_Price[[#This Row],[Direct Vendor]]&amp;VTV_Price[[#This Row],[Indirect Vendor]]</f>
        <v>92101-06025-0G100489100562</v>
      </c>
      <c r="P47" s="181"/>
      <c r="Q47" s="175">
        <v>0.9</v>
      </c>
      <c r="R47" s="175">
        <v>0.84510000000000007</v>
      </c>
      <c r="S47" s="175">
        <f>VTV_Price[[#This Row],[Basic Cost]]*VTV_Price[[#This Row],[Dep Rate]]</f>
        <v>0.7605900000000001</v>
      </c>
      <c r="T47" s="181"/>
      <c r="U47" s="175">
        <v>0.9</v>
      </c>
      <c r="V47" s="175">
        <f>88.83/100</f>
        <v>0.88829999999999998</v>
      </c>
      <c r="W47" s="175">
        <f>VTV_Price[[#This Row],[Dep Rater]]*VTV_Price[[#This Row],[Basic Costr]]</f>
        <v>0.79947000000000001</v>
      </c>
      <c r="X47" s="180"/>
      <c r="Y47" s="176">
        <v>44287</v>
      </c>
      <c r="Z47" s="163"/>
      <c r="AA47" s="254" t="s">
        <v>285</v>
      </c>
      <c r="AB47" s="12"/>
    </row>
    <row r="48" spans="1:28" s="6" customFormat="1" ht="20.100000000000001" customHeight="1">
      <c r="A48" s="12"/>
      <c r="B48" s="163">
        <f t="shared" si="0"/>
        <v>44</v>
      </c>
      <c r="C48" s="165" t="s">
        <v>93</v>
      </c>
      <c r="D48" s="166" t="s">
        <v>94</v>
      </c>
      <c r="E48" s="164" t="s">
        <v>9</v>
      </c>
      <c r="F48" s="163">
        <v>9000004194</v>
      </c>
      <c r="G48" s="164">
        <v>100489</v>
      </c>
      <c r="H48" s="164">
        <v>100562</v>
      </c>
      <c r="I48" s="166" t="s">
        <v>209</v>
      </c>
      <c r="J48" s="164" t="s">
        <v>50</v>
      </c>
      <c r="K48" s="163" t="s">
        <v>210</v>
      </c>
      <c r="L48" s="163">
        <f>SUMIFS(VTV_Price[Dep Rate],VTV_Price[Part Number],VTV_Price[[#This Row],[Part Number]])</f>
        <v>1</v>
      </c>
      <c r="M48" s="163">
        <f>SUMIFS(VTV_Price[Dep Rater],VTV_Price[Part Number],VTV_Price[[#This Row],[Part Number]])</f>
        <v>1</v>
      </c>
      <c r="N48" s="163">
        <v>100</v>
      </c>
      <c r="O48" s="174" t="str">
        <f>VTV_Price[[#This Row],[Part Number]]&amp;VTV_Price[[#This Row],[Direct Vendor]]&amp;VTV_Price[[#This Row],[Indirect Vendor]]</f>
        <v>93500-05020-0G100489100562</v>
      </c>
      <c r="P48" s="181"/>
      <c r="Q48" s="175">
        <v>0.8</v>
      </c>
      <c r="R48" s="175">
        <v>0.46619999999999995</v>
      </c>
      <c r="S48" s="175">
        <f>VTV_Price[[#This Row],[Basic Cost]]*VTV_Price[[#This Row],[Dep Rate]]</f>
        <v>0.37295999999999996</v>
      </c>
      <c r="T48" s="181"/>
      <c r="U48" s="175">
        <v>0.8</v>
      </c>
      <c r="V48" s="175">
        <f>48.71/100</f>
        <v>0.48710000000000003</v>
      </c>
      <c r="W48" s="175">
        <f>VTV_Price[[#This Row],[Dep Rater]]*VTV_Price[[#This Row],[Basic Costr]]</f>
        <v>0.38968000000000003</v>
      </c>
      <c r="X48" s="180"/>
      <c r="Y48" s="176">
        <v>44287</v>
      </c>
      <c r="Z48" s="163"/>
      <c r="AA48" s="254" t="s">
        <v>285</v>
      </c>
      <c r="AB48" s="12"/>
    </row>
    <row r="49" spans="1:28" s="6" customFormat="1" ht="20.100000000000001" customHeight="1">
      <c r="A49" s="12"/>
      <c r="B49" s="163">
        <f t="shared" si="0"/>
        <v>45</v>
      </c>
      <c r="C49" s="165" t="s">
        <v>95</v>
      </c>
      <c r="D49" s="166" t="s">
        <v>96</v>
      </c>
      <c r="E49" s="164" t="s">
        <v>9</v>
      </c>
      <c r="F49" s="163">
        <v>9000004194</v>
      </c>
      <c r="G49" s="164">
        <v>100489</v>
      </c>
      <c r="H49" s="164">
        <v>100562</v>
      </c>
      <c r="I49" s="166" t="s">
        <v>209</v>
      </c>
      <c r="J49" s="164" t="s">
        <v>50</v>
      </c>
      <c r="K49" s="163" t="s">
        <v>210</v>
      </c>
      <c r="L49" s="163">
        <f>SUMIFS(VTV_Price[Dep Rate],VTV_Price[Part Number],VTV_Price[[#This Row],[Part Number]])</f>
        <v>1</v>
      </c>
      <c r="M49" s="163">
        <f>SUMIFS(VTV_Price[Dep Rater],VTV_Price[Part Number],VTV_Price[[#This Row],[Part Number]])</f>
        <v>1</v>
      </c>
      <c r="N49" s="163">
        <v>100</v>
      </c>
      <c r="O49" s="174" t="str">
        <f>VTV_Price[[#This Row],[Part Number]]&amp;VTV_Price[[#This Row],[Direct Vendor]]&amp;VTV_Price[[#This Row],[Indirect Vendor]]</f>
        <v>93500-05022-1G100489100562</v>
      </c>
      <c r="P49" s="181"/>
      <c r="Q49" s="175">
        <v>0.8</v>
      </c>
      <c r="R49" s="175">
        <v>0.47939999999999999</v>
      </c>
      <c r="S49" s="175">
        <f>VTV_Price[[#This Row],[Basic Cost]]*VTV_Price[[#This Row],[Dep Rate]]</f>
        <v>0.38352000000000003</v>
      </c>
      <c r="T49" s="181"/>
      <c r="U49" s="175">
        <v>0.8</v>
      </c>
      <c r="V49" s="175">
        <f>50.39/100</f>
        <v>0.50390000000000001</v>
      </c>
      <c r="W49" s="175">
        <f>VTV_Price[[#This Row],[Dep Rater]]*VTV_Price[[#This Row],[Basic Costr]]</f>
        <v>0.40312000000000003</v>
      </c>
      <c r="X49" s="180"/>
      <c r="Y49" s="176">
        <v>44287</v>
      </c>
      <c r="Z49" s="163"/>
      <c r="AA49" s="254" t="s">
        <v>285</v>
      </c>
      <c r="AB49" s="12"/>
    </row>
    <row r="50" spans="1:28" s="6" customFormat="1" ht="20.100000000000001" customHeight="1">
      <c r="A50" s="12"/>
      <c r="B50" s="163">
        <f t="shared" si="0"/>
        <v>46</v>
      </c>
      <c r="C50" s="165" t="s">
        <v>218</v>
      </c>
      <c r="D50" s="166" t="s">
        <v>220</v>
      </c>
      <c r="E50" s="164" t="s">
        <v>9</v>
      </c>
      <c r="F50" s="163">
        <v>9000004199</v>
      </c>
      <c r="G50" s="164">
        <v>100489</v>
      </c>
      <c r="H50" s="164">
        <v>100620</v>
      </c>
      <c r="I50" s="166" t="s">
        <v>219</v>
      </c>
      <c r="J50" s="164"/>
      <c r="K50" s="163"/>
      <c r="L50" s="163">
        <f>SUMIFS(VTV_Price[Dep Rate],VTV_Price[Part Number],VTV_Price[[#This Row],[Part Number]])</f>
        <v>1</v>
      </c>
      <c r="M50" s="163">
        <f>SUMIFS(VTV_Price[Dep Rater],VTV_Price[Part Number],VTV_Price[[#This Row],[Part Number]])</f>
        <v>1</v>
      </c>
      <c r="N50" s="163">
        <v>1</v>
      </c>
      <c r="O50" s="174" t="str">
        <f>VTV_Price[[#This Row],[Part Number]]&amp;VTV_Price[[#This Row],[Direct Vendor]]&amp;VTV_Price[[#This Row],[Indirect Vendor]]</f>
        <v>32102-KTR-A300100489100620</v>
      </c>
      <c r="P50" s="181"/>
      <c r="Q50" s="175">
        <v>1</v>
      </c>
      <c r="R50" s="175">
        <v>6.79</v>
      </c>
      <c r="S50" s="175">
        <f>VTV_Price[[#This Row],[Basic Cost]]*VTV_Price[[#This Row],[Dep Rate]]</f>
        <v>6.79</v>
      </c>
      <c r="T50" s="181"/>
      <c r="U50" s="175">
        <v>1</v>
      </c>
      <c r="V50" s="175">
        <v>7.73</v>
      </c>
      <c r="W50" s="175">
        <f>VTV_Price[[#This Row],[Dep Rater]]*VTV_Price[[#This Row],[Basic Costr]]</f>
        <v>7.73</v>
      </c>
      <c r="X50" s="180"/>
      <c r="Y50" s="176">
        <v>44287</v>
      </c>
      <c r="Z50" s="163"/>
      <c r="AA50" s="254" t="s">
        <v>285</v>
      </c>
      <c r="AB50" s="12"/>
    </row>
    <row r="51" spans="1:28" s="6" customFormat="1" ht="20.100000000000001" customHeight="1">
      <c r="A51" s="12"/>
      <c r="B51" s="163">
        <f t="shared" si="0"/>
        <v>47</v>
      </c>
      <c r="C51" s="256" t="s">
        <v>223</v>
      </c>
      <c r="D51" s="257" t="s">
        <v>135</v>
      </c>
      <c r="E51" s="164" t="s">
        <v>9</v>
      </c>
      <c r="F51" s="258"/>
      <c r="G51" s="164">
        <v>100489</v>
      </c>
      <c r="H51" s="258">
        <v>100574</v>
      </c>
      <c r="I51" s="166" t="s">
        <v>203</v>
      </c>
      <c r="J51" s="258" t="s">
        <v>207</v>
      </c>
      <c r="K51" s="255" t="s">
        <v>208</v>
      </c>
      <c r="L51" s="255">
        <f>SUMIFS(VTV_Price[Dep Rate],VTV_Price[Part Number],VTV_Price[[#This Row],[Part Number]])</f>
        <v>1</v>
      </c>
      <c r="M51" s="255">
        <f>SUMIFS(VTV_Price[Dep Rater],VTV_Price[Part Number],VTV_Price[[#This Row],[Part Number]])</f>
        <v>1</v>
      </c>
      <c r="N51" s="255">
        <v>1</v>
      </c>
      <c r="O51" s="259" t="str">
        <f>VTV_Price[[#This Row],[Part Number]]&amp;VTV_Price[[#This Row],[Direct Vendor]]&amp;VTV_Price[[#This Row],[Indirect Vendor]]</f>
        <v>53100-AAC-8000100489100574</v>
      </c>
      <c r="P51" s="260"/>
      <c r="Q51" s="261">
        <v>1</v>
      </c>
      <c r="R51" s="261">
        <v>77.33</v>
      </c>
      <c r="S51" s="262">
        <f>VTV_Price[[#This Row],[Basic Cost]]*VTV_Price[[#This Row],[Dep Rate]]</f>
        <v>77.33</v>
      </c>
      <c r="T51" s="263"/>
      <c r="U51" s="261">
        <v>1</v>
      </c>
      <c r="V51" s="262">
        <v>84.44</v>
      </c>
      <c r="W51" s="262">
        <f>VTV_Price[[#This Row],[Dep Rater]]*VTV_Price[[#This Row],[Basic Costr]]</f>
        <v>84.44</v>
      </c>
      <c r="X51" s="264"/>
      <c r="Y51" s="176">
        <v>44287</v>
      </c>
      <c r="Z51" s="163"/>
      <c r="AA51" s="254"/>
      <c r="AB51" s="12"/>
    </row>
    <row r="52" spans="1:28" s="6" customFormat="1" ht="20.100000000000001" customHeight="1">
      <c r="A52" s="12"/>
      <c r="B52" s="163">
        <f t="shared" si="0"/>
        <v>48</v>
      </c>
      <c r="C52" s="256" t="s">
        <v>223</v>
      </c>
      <c r="D52" s="257" t="s">
        <v>135</v>
      </c>
      <c r="E52" s="164" t="s">
        <v>9</v>
      </c>
      <c r="F52" s="258"/>
      <c r="G52" s="164">
        <v>100489</v>
      </c>
      <c r="H52" s="258">
        <v>100536</v>
      </c>
      <c r="I52" s="166" t="s">
        <v>202</v>
      </c>
      <c r="J52" s="258" t="s">
        <v>207</v>
      </c>
      <c r="K52" s="255" t="s">
        <v>208</v>
      </c>
      <c r="L52" s="255">
        <f>SUMIFS(VTV_Price[Dep Rate],VTV_Price[Part Number],VTV_Price[[#This Row],[Part Number]])</f>
        <v>1</v>
      </c>
      <c r="M52" s="255">
        <f>SUMIFS(VTV_Price[Dep Rater],VTV_Price[Part Number],VTV_Price[[#This Row],[Part Number]])</f>
        <v>1</v>
      </c>
      <c r="N52" s="255">
        <v>1</v>
      </c>
      <c r="O52" s="259" t="str">
        <f>VTV_Price[[#This Row],[Part Number]]&amp;VTV_Price[[#This Row],[Direct Vendor]]&amp;VTV_Price[[#This Row],[Indirect Vendor]]</f>
        <v>53100-AAC-8000100489100536</v>
      </c>
      <c r="P52" s="260"/>
      <c r="Q52" s="261">
        <v>0</v>
      </c>
      <c r="R52" s="261">
        <v>69.760000000000005</v>
      </c>
      <c r="S52" s="262">
        <f>VTV_Price[[#This Row],[Basic Cost]]*VTV_Price[[#This Row],[Dep Rate]]</f>
        <v>0</v>
      </c>
      <c r="T52" s="263"/>
      <c r="U52" s="261">
        <v>0</v>
      </c>
      <c r="V52" s="262">
        <v>69.760000000000005</v>
      </c>
      <c r="W52" s="262">
        <f>VTV_Price[[#This Row],[Dep Rater]]*VTV_Price[[#This Row],[Basic Costr]]</f>
        <v>0</v>
      </c>
      <c r="X52" s="264"/>
      <c r="Y52" s="176"/>
      <c r="Z52" s="163"/>
      <c r="AA52" s="254"/>
      <c r="AB52" s="12"/>
    </row>
    <row r="53" spans="1:28" s="6" customFormat="1" ht="20.100000000000001" customHeight="1">
      <c r="A53" s="12"/>
      <c r="B53" s="163">
        <f t="shared" si="0"/>
        <v>49</v>
      </c>
      <c r="C53" s="239" t="s">
        <v>213</v>
      </c>
      <c r="D53" s="240" t="s">
        <v>71</v>
      </c>
      <c r="E53" s="239" t="s">
        <v>9</v>
      </c>
      <c r="F53" s="241">
        <v>9000004209</v>
      </c>
      <c r="G53" s="164">
        <v>100489</v>
      </c>
      <c r="H53" s="239">
        <v>100485</v>
      </c>
      <c r="I53" s="240" t="s">
        <v>137</v>
      </c>
      <c r="J53" s="164" t="s">
        <v>205</v>
      </c>
      <c r="K53" s="163" t="s">
        <v>206</v>
      </c>
      <c r="L53" s="241">
        <f>SUMIFS(VTV_Price[Dep Rate],VTV_Price[Part Number],VTV_Price[[#This Row],[Part Number]])</f>
        <v>1</v>
      </c>
      <c r="M53" s="241">
        <f>SUMIFS(VTV_Price[Dep Rater],VTV_Price[Part Number],VTV_Price[[#This Row],[Part Number]])</f>
        <v>1</v>
      </c>
      <c r="N53" s="241">
        <v>1</v>
      </c>
      <c r="O53" s="242" t="str">
        <f>VTV_Price[[#This Row],[Part Number]]&amp;VTV_Price[[#This Row],[Direct Vendor]]&amp;VTV_Price[[#This Row],[Indirect Vendor]]</f>
        <v>35150-AAC-8110100489100485</v>
      </c>
      <c r="P53" s="243"/>
      <c r="Q53" s="175">
        <v>1</v>
      </c>
      <c r="R53" s="175">
        <v>49.029400603491659</v>
      </c>
      <c r="S53" s="247">
        <f>VTV_Price[[#This Row],[Basic Cost]]*VTV_Price[[#This Row],[Dep Rate]]</f>
        <v>49.029400603491659</v>
      </c>
      <c r="T53" s="244"/>
      <c r="U53" s="246">
        <v>1</v>
      </c>
      <c r="V53" s="175">
        <v>52.33</v>
      </c>
      <c r="W53" s="247">
        <f>VTV_Price[[#This Row],[Dep Rater]]*VTV_Price[[#This Row],[Basic Costr]]</f>
        <v>52.33</v>
      </c>
      <c r="X53" s="245"/>
      <c r="Y53" s="176">
        <v>44287</v>
      </c>
      <c r="Z53" s="163"/>
      <c r="AA53" s="254"/>
      <c r="AB53" s="12"/>
    </row>
    <row r="54" spans="1:28" s="6" customFormat="1" ht="20.100000000000001" customHeight="1">
      <c r="A54" s="12"/>
      <c r="B54" s="163">
        <f t="shared" si="0"/>
        <v>50</v>
      </c>
      <c r="C54" s="239" t="s">
        <v>125</v>
      </c>
      <c r="D54" s="240" t="s">
        <v>108</v>
      </c>
      <c r="E54" s="239" t="s">
        <v>9</v>
      </c>
      <c r="F54" s="241">
        <v>9000004206</v>
      </c>
      <c r="G54" s="164">
        <v>100489</v>
      </c>
      <c r="H54" s="239">
        <v>100575</v>
      </c>
      <c r="I54" s="240" t="s">
        <v>136</v>
      </c>
      <c r="J54" s="164" t="s">
        <v>205</v>
      </c>
      <c r="K54" s="163" t="s">
        <v>206</v>
      </c>
      <c r="L54" s="241">
        <f>SUMIFS(VTV_Price[Dep Rate],VTV_Price[Part Number],VTV_Price[[#This Row],[Part Number]])</f>
        <v>1</v>
      </c>
      <c r="M54" s="241">
        <f>SUMIFS(VTV_Price[Dep Rater],VTV_Price[Part Number],VTV_Price[[#This Row],[Part Number]])</f>
        <v>1</v>
      </c>
      <c r="N54" s="241">
        <v>1</v>
      </c>
      <c r="O54" s="242" t="str">
        <f>VTV_Price[[#This Row],[Part Number]]&amp;VTV_Price[[#This Row],[Direct Vendor]]&amp;VTV_Price[[#This Row],[Indirect Vendor]]</f>
        <v>17910-AAN-5000100489100575</v>
      </c>
      <c r="P54" s="243"/>
      <c r="Q54" s="175">
        <v>0.5</v>
      </c>
      <c r="R54" s="175">
        <v>36.807775280000001</v>
      </c>
      <c r="S54" s="247">
        <f>VTV_Price[[#This Row],[Basic Cost]]*VTV_Price[[#This Row],[Dep Rate]]</f>
        <v>18.403887640000001</v>
      </c>
      <c r="T54" s="244"/>
      <c r="U54" s="246">
        <v>0.5</v>
      </c>
      <c r="V54" s="175">
        <v>38.68</v>
      </c>
      <c r="W54" s="247">
        <f>VTV_Price[[#This Row],[Dep Rater]]*VTV_Price[[#This Row],[Basic Costr]]</f>
        <v>19.34</v>
      </c>
      <c r="X54" s="245"/>
      <c r="Y54" s="176">
        <v>44287</v>
      </c>
      <c r="Z54" s="163"/>
      <c r="AA54" s="254" t="s">
        <v>285</v>
      </c>
      <c r="AB54" s="12"/>
    </row>
    <row r="55" spans="1:28" s="6" customFormat="1" ht="20.100000000000001" customHeight="1">
      <c r="A55" s="12"/>
      <c r="B55" s="163">
        <f t="shared" si="0"/>
        <v>51</v>
      </c>
      <c r="C55" s="239" t="s">
        <v>125</v>
      </c>
      <c r="D55" s="240" t="s">
        <v>108</v>
      </c>
      <c r="E55" s="239" t="s">
        <v>9</v>
      </c>
      <c r="F55" s="241">
        <v>9000004206</v>
      </c>
      <c r="G55" s="164">
        <v>100489</v>
      </c>
      <c r="H55" s="239">
        <v>100180</v>
      </c>
      <c r="I55" s="240" t="s">
        <v>224</v>
      </c>
      <c r="J55" s="164" t="s">
        <v>205</v>
      </c>
      <c r="K55" s="163" t="s">
        <v>206</v>
      </c>
      <c r="L55" s="241">
        <f>SUMIFS(VTV_Price[Dep Rate],VTV_Price[Part Number],VTV_Price[[#This Row],[Part Number]])</f>
        <v>1</v>
      </c>
      <c r="M55" s="241">
        <f>SUMIFS(VTV_Price[Dep Rater],VTV_Price[Part Number],VTV_Price[[#This Row],[Part Number]])</f>
        <v>1</v>
      </c>
      <c r="N55" s="241">
        <v>1</v>
      </c>
      <c r="O55" s="242" t="str">
        <f>VTV_Price[[#This Row],[Part Number]]&amp;VTV_Price[[#This Row],[Direct Vendor]]&amp;VTV_Price[[#This Row],[Indirect Vendor]]</f>
        <v>17910-AAN-5000100489100180</v>
      </c>
      <c r="P55" s="243"/>
      <c r="Q55" s="175">
        <v>0.5</v>
      </c>
      <c r="R55" s="175">
        <v>36.577775279999997</v>
      </c>
      <c r="S55" s="247">
        <f>VTV_Price[[#This Row],[Basic Cost]]*VTV_Price[[#This Row],[Dep Rate]]</f>
        <v>18.288887639999999</v>
      </c>
      <c r="T55" s="244"/>
      <c r="U55" s="246">
        <v>0.5</v>
      </c>
      <c r="V55" s="175">
        <v>38.450000000000003</v>
      </c>
      <c r="W55" s="247">
        <f>VTV_Price[[#This Row],[Dep Rater]]*VTV_Price[[#This Row],[Basic Costr]]</f>
        <v>19.225000000000001</v>
      </c>
      <c r="X55" s="245"/>
      <c r="Y55" s="176">
        <v>44287</v>
      </c>
      <c r="Z55" s="163"/>
      <c r="AA55" s="254" t="s">
        <v>285</v>
      </c>
      <c r="AB55" s="12"/>
    </row>
    <row r="56" spans="1:28" s="6" customFormat="1" ht="20.100000000000001" customHeight="1">
      <c r="A56" s="12"/>
      <c r="B56" s="163">
        <f t="shared" si="0"/>
        <v>52</v>
      </c>
      <c r="C56" s="248" t="s">
        <v>233</v>
      </c>
      <c r="D56" s="240" t="s">
        <v>84</v>
      </c>
      <c r="E56" s="239" t="s">
        <v>9</v>
      </c>
      <c r="F56" s="241">
        <v>9000004214</v>
      </c>
      <c r="G56" s="164">
        <v>100489</v>
      </c>
      <c r="H56" s="239">
        <v>100505</v>
      </c>
      <c r="I56" s="240" t="s">
        <v>204</v>
      </c>
      <c r="J56" s="239" t="s">
        <v>170</v>
      </c>
      <c r="K56" s="241"/>
      <c r="L56" s="241">
        <f>SUMIFS(VTV_Price[Dep Rate],VTV_Price[Part Number],VTV_Price[[#This Row],[Part Number]])</f>
        <v>1</v>
      </c>
      <c r="M56" s="241">
        <f>SUMIFS(VTV_Price[Dep Rater],VTV_Price[Part Number],VTV_Price[[#This Row],[Part Number]])</f>
        <v>1</v>
      </c>
      <c r="N56" s="241">
        <v>1</v>
      </c>
      <c r="O56" s="242" t="str">
        <f>VTV_Price[[#This Row],[Part Number]]&amp;VTV_Price[[#This Row],[Direct Vendor]]&amp;VTV_Price[[#This Row],[Indirect Vendor]]</f>
        <v>53140-AAN-B000100489100505</v>
      </c>
      <c r="P56" s="243"/>
      <c r="Q56" s="175">
        <v>1</v>
      </c>
      <c r="R56" s="175">
        <v>13.66</v>
      </c>
      <c r="S56" s="247">
        <f>VTV_Price[[#This Row],[Basic Cost]]*VTV_Price[[#This Row],[Dep Rate]]</f>
        <v>13.66</v>
      </c>
      <c r="T56" s="244"/>
      <c r="U56" s="246">
        <v>1</v>
      </c>
      <c r="V56" s="175">
        <v>15.88</v>
      </c>
      <c r="W56" s="247">
        <f>VTV_Price[[#This Row],[Dep Rater]]*VTV_Price[[#This Row],[Basic Costr]]</f>
        <v>15.88</v>
      </c>
      <c r="X56" s="245"/>
      <c r="Y56" s="176">
        <v>44287</v>
      </c>
      <c r="Z56" s="163"/>
      <c r="AA56" s="254" t="s">
        <v>284</v>
      </c>
      <c r="AB56" s="12"/>
    </row>
    <row r="57" spans="1:28" s="6" customFormat="1" ht="20.100000000000001" customHeight="1">
      <c r="A57" s="12"/>
      <c r="B57" s="163">
        <f t="shared" si="0"/>
        <v>53</v>
      </c>
      <c r="C57" s="248" t="s">
        <v>127</v>
      </c>
      <c r="D57" s="240" t="s">
        <v>107</v>
      </c>
      <c r="E57" s="239" t="s">
        <v>9</v>
      </c>
      <c r="F57" s="239"/>
      <c r="G57" s="164">
        <v>100489</v>
      </c>
      <c r="H57" s="239">
        <v>100221</v>
      </c>
      <c r="I57" s="240" t="s">
        <v>145</v>
      </c>
      <c r="J57" s="164" t="s">
        <v>50</v>
      </c>
      <c r="K57" s="163" t="s">
        <v>210</v>
      </c>
      <c r="L57" s="241">
        <f>SUMIFS(VTV_Price[Dep Rate],VTV_Price[Part Number],VTV_Price[[#This Row],[Part Number]])</f>
        <v>1</v>
      </c>
      <c r="M57" s="241">
        <f>SUMIFS(VTV_Price[Dep Rater],VTV_Price[Part Number],VTV_Price[[#This Row],[Part Number]])</f>
        <v>1</v>
      </c>
      <c r="N57" s="241">
        <v>100</v>
      </c>
      <c r="O57" s="242" t="str">
        <f>VTV_Price[[#This Row],[Part Number]]&amp;VTV_Price[[#This Row],[Direct Vendor]]&amp;VTV_Price[[#This Row],[Indirect Vendor]]</f>
        <v>92000-06025-0A100489100221</v>
      </c>
      <c r="P57" s="243"/>
      <c r="Q57" s="175">
        <v>0.1</v>
      </c>
      <c r="R57" s="175">
        <v>0.78150000000000008</v>
      </c>
      <c r="S57" s="247">
        <f>VTV_Price[[#This Row],[Basic Cost]]*VTV_Price[[#This Row],[Dep Rate]]</f>
        <v>7.8150000000000011E-2</v>
      </c>
      <c r="T57" s="244"/>
      <c r="U57" s="246">
        <v>0.1</v>
      </c>
      <c r="V57" s="175">
        <f>82.04/100</f>
        <v>0.82040000000000002</v>
      </c>
      <c r="W57" s="247">
        <f>VTV_Price[[#This Row],[Dep Rater]]*VTV_Price[[#This Row],[Basic Costr]]</f>
        <v>8.2040000000000002E-2</v>
      </c>
      <c r="X57" s="245"/>
      <c r="Y57" s="176">
        <v>44287</v>
      </c>
      <c r="Z57" s="163"/>
      <c r="AA57" s="254" t="s">
        <v>285</v>
      </c>
      <c r="AB57" s="12"/>
    </row>
    <row r="58" spans="1:28" s="6" customFormat="1" ht="20.100000000000001" customHeight="1">
      <c r="A58" s="12"/>
      <c r="B58" s="163">
        <f t="shared" si="0"/>
        <v>54</v>
      </c>
      <c r="C58" s="248" t="s">
        <v>115</v>
      </c>
      <c r="D58" s="240" t="s">
        <v>116</v>
      </c>
      <c r="E58" s="239" t="s">
        <v>9</v>
      </c>
      <c r="F58" s="239" t="s">
        <v>5</v>
      </c>
      <c r="G58" s="164">
        <v>100489</v>
      </c>
      <c r="H58" s="239">
        <v>100221</v>
      </c>
      <c r="I58" s="240" t="s">
        <v>145</v>
      </c>
      <c r="J58" s="164" t="s">
        <v>50</v>
      </c>
      <c r="K58" s="163" t="s">
        <v>210</v>
      </c>
      <c r="L58" s="241">
        <f>SUMIFS(VTV_Price[Dep Rate],VTV_Price[Part Number],VTV_Price[[#This Row],[Part Number]])</f>
        <v>1</v>
      </c>
      <c r="M58" s="241">
        <f>SUMIFS(VTV_Price[Dep Rater],VTV_Price[Part Number],VTV_Price[[#This Row],[Part Number]])</f>
        <v>1</v>
      </c>
      <c r="N58" s="241">
        <v>100</v>
      </c>
      <c r="O58" s="242" t="str">
        <f>VTV_Price[[#This Row],[Part Number]]&amp;VTV_Price[[#This Row],[Direct Vendor]]&amp;VTV_Price[[#This Row],[Indirect Vendor]]</f>
        <v>92101-06025-0G100489100221</v>
      </c>
      <c r="P58" s="243"/>
      <c r="Q58" s="175">
        <v>0.1</v>
      </c>
      <c r="R58" s="175">
        <v>0.89019999999999999</v>
      </c>
      <c r="S58" s="247">
        <f>VTV_Price[[#This Row],[Basic Cost]]*VTV_Price[[#This Row],[Dep Rate]]</f>
        <v>8.9020000000000002E-2</v>
      </c>
      <c r="T58" s="244"/>
      <c r="U58" s="246">
        <v>0.1</v>
      </c>
      <c r="V58" s="175">
        <f>93.34/100</f>
        <v>0.93340000000000001</v>
      </c>
      <c r="W58" s="247">
        <f>VTV_Price[[#This Row],[Dep Rater]]*VTV_Price[[#This Row],[Basic Costr]]</f>
        <v>9.3340000000000006E-2</v>
      </c>
      <c r="X58" s="245"/>
      <c r="Y58" s="176">
        <v>44287</v>
      </c>
      <c r="Z58" s="163"/>
      <c r="AA58" s="254" t="s">
        <v>285</v>
      </c>
      <c r="AB58" s="12"/>
    </row>
    <row r="59" spans="1:28" s="6" customFormat="1" ht="20.100000000000001" customHeight="1">
      <c r="A59" s="12"/>
      <c r="B59" s="163">
        <f t="shared" si="0"/>
        <v>55</v>
      </c>
      <c r="C59" s="248" t="s">
        <v>93</v>
      </c>
      <c r="D59" s="240" t="s">
        <v>94</v>
      </c>
      <c r="E59" s="239" t="s">
        <v>9</v>
      </c>
      <c r="F59" s="239" t="s">
        <v>5</v>
      </c>
      <c r="G59" s="164">
        <v>100489</v>
      </c>
      <c r="H59" s="239">
        <v>100221</v>
      </c>
      <c r="I59" s="240" t="s">
        <v>145</v>
      </c>
      <c r="J59" s="164" t="s">
        <v>50</v>
      </c>
      <c r="K59" s="163" t="s">
        <v>210</v>
      </c>
      <c r="L59" s="241">
        <f>SUMIFS(VTV_Price[Dep Rate],VTV_Price[Part Number],VTV_Price[[#This Row],[Part Number]])</f>
        <v>1</v>
      </c>
      <c r="M59" s="241">
        <f>SUMIFS(VTV_Price[Dep Rater],VTV_Price[Part Number],VTV_Price[[#This Row],[Part Number]])</f>
        <v>1</v>
      </c>
      <c r="N59" s="241">
        <v>100</v>
      </c>
      <c r="O59" s="242" t="str">
        <f>VTV_Price[[#This Row],[Part Number]]&amp;VTV_Price[[#This Row],[Direct Vendor]]&amp;VTV_Price[[#This Row],[Indirect Vendor]]</f>
        <v>93500-05020-0G100489100221</v>
      </c>
      <c r="P59" s="243"/>
      <c r="Q59" s="175">
        <v>0.2</v>
      </c>
      <c r="R59" s="175">
        <v>0.47859999999999997</v>
      </c>
      <c r="S59" s="247">
        <f>VTV_Price[[#This Row],[Basic Cost]]*VTV_Price[[#This Row],[Dep Rate]]</f>
        <v>9.572E-2</v>
      </c>
      <c r="T59" s="244"/>
      <c r="U59" s="246">
        <v>0.2</v>
      </c>
      <c r="V59" s="175">
        <f>49.95/100</f>
        <v>0.49950000000000006</v>
      </c>
      <c r="W59" s="247">
        <f>VTV_Price[[#This Row],[Dep Rater]]*VTV_Price[[#This Row],[Basic Costr]]</f>
        <v>9.9900000000000017E-2</v>
      </c>
      <c r="X59" s="245"/>
      <c r="Y59" s="176">
        <v>44287</v>
      </c>
      <c r="Z59" s="163"/>
      <c r="AA59" s="254" t="s">
        <v>285</v>
      </c>
      <c r="AB59" s="12"/>
    </row>
    <row r="60" spans="1:28" s="6" customFormat="1" ht="20.100000000000001" customHeight="1">
      <c r="A60" s="12"/>
      <c r="B60" s="163">
        <f t="shared" si="0"/>
        <v>56</v>
      </c>
      <c r="C60" s="248" t="s">
        <v>95</v>
      </c>
      <c r="D60" s="240" t="s">
        <v>96</v>
      </c>
      <c r="E60" s="239" t="s">
        <v>9</v>
      </c>
      <c r="F60" s="239" t="s">
        <v>5</v>
      </c>
      <c r="G60" s="164">
        <v>100489</v>
      </c>
      <c r="H60" s="239">
        <v>100221</v>
      </c>
      <c r="I60" s="240" t="s">
        <v>145</v>
      </c>
      <c r="J60" s="164" t="s">
        <v>50</v>
      </c>
      <c r="K60" s="163" t="s">
        <v>210</v>
      </c>
      <c r="L60" s="241">
        <f>SUMIFS(VTV_Price[Dep Rate],VTV_Price[Part Number],VTV_Price[[#This Row],[Part Number]])</f>
        <v>1</v>
      </c>
      <c r="M60" s="241">
        <f>SUMIFS(VTV_Price[Dep Rater],VTV_Price[Part Number],VTV_Price[[#This Row],[Part Number]])</f>
        <v>1</v>
      </c>
      <c r="N60" s="241">
        <v>100</v>
      </c>
      <c r="O60" s="242" t="str">
        <f>VTV_Price[[#This Row],[Part Number]]&amp;VTV_Price[[#This Row],[Direct Vendor]]&amp;VTV_Price[[#This Row],[Indirect Vendor]]</f>
        <v>93500-05022-1G100489100221</v>
      </c>
      <c r="P60" s="243"/>
      <c r="Q60" s="175">
        <v>0.2</v>
      </c>
      <c r="R60" s="175">
        <v>0.49359999999999998</v>
      </c>
      <c r="S60" s="247">
        <f>VTV_Price[[#This Row],[Basic Cost]]*VTV_Price[[#This Row],[Dep Rate]]</f>
        <v>9.8720000000000002E-2</v>
      </c>
      <c r="T60" s="244"/>
      <c r="U60" s="246">
        <v>0.2</v>
      </c>
      <c r="V60" s="175">
        <f>51.81/100</f>
        <v>0.5181</v>
      </c>
      <c r="W60" s="247">
        <f>VTV_Price[[#This Row],[Dep Rater]]*VTV_Price[[#This Row],[Basic Costr]]</f>
        <v>0.10362</v>
      </c>
      <c r="X60" s="245"/>
      <c r="Y60" s="176">
        <v>44287</v>
      </c>
      <c r="Z60" s="163"/>
      <c r="AA60" s="254" t="s">
        <v>285</v>
      </c>
      <c r="AB60" s="12"/>
    </row>
    <row r="61" spans="1:28" ht="32.1" customHeight="1">
      <c r="B61" s="163"/>
      <c r="C61" s="165"/>
      <c r="D61" s="166"/>
      <c r="E61" s="164"/>
      <c r="F61" s="164"/>
      <c r="G61" s="164"/>
      <c r="H61" s="164"/>
      <c r="I61" s="166"/>
      <c r="J61" s="164"/>
      <c r="K61" s="163"/>
      <c r="L61" s="163"/>
      <c r="M61" s="163"/>
      <c r="N61" s="163"/>
      <c r="O61" s="174"/>
      <c r="P61" s="181"/>
      <c r="Q61" s="175"/>
      <c r="R61" s="175"/>
      <c r="S61" s="175"/>
      <c r="T61" s="181"/>
      <c r="U61" s="175"/>
      <c r="V61" s="175"/>
      <c r="W61" s="175"/>
      <c r="X61" s="180"/>
      <c r="Y61" s="176"/>
      <c r="Z61" s="163"/>
      <c r="AA61" s="177"/>
    </row>
    <row r="62" spans="1:28" ht="32.1" customHeight="1">
      <c r="B62" s="163"/>
      <c r="C62" s="165"/>
      <c r="D62" s="166"/>
      <c r="E62" s="164"/>
      <c r="F62" s="164"/>
      <c r="G62" s="164"/>
      <c r="H62" s="164"/>
      <c r="I62" s="166"/>
      <c r="J62" s="164"/>
      <c r="K62" s="163"/>
      <c r="L62" s="163"/>
      <c r="M62" s="163"/>
      <c r="N62" s="163"/>
      <c r="O62" s="174"/>
      <c r="P62" s="181"/>
      <c r="Q62" s="175"/>
      <c r="R62" s="175"/>
      <c r="S62" s="175"/>
      <c r="T62" s="181"/>
      <c r="U62" s="175"/>
      <c r="V62" s="175"/>
      <c r="W62" s="175"/>
      <c r="X62" s="180"/>
      <c r="Y62" s="176"/>
      <c r="Z62" s="163"/>
      <c r="AA62" s="177"/>
    </row>
    <row r="64" spans="1:28" ht="32.1" customHeight="1">
      <c r="AA64" s="253"/>
    </row>
  </sheetData>
  <mergeCells count="1">
    <mergeCell ref="B3:I3"/>
  </mergeCells>
  <conditionalFormatting sqref="R5:S5 V5:W5 V61:W62 R61:S62 S6:S56 W6:W56 R6:R60 V6:V60">
    <cfRule type="cellIs" dxfId="24" priority="86" operator="lessThan">
      <formula>0</formula>
    </cfRule>
  </conditionalFormatting>
  <conditionalFormatting sqref="L29:M56 L5:M27 L61:M62">
    <cfRule type="cellIs" dxfId="23" priority="67" operator="greaterThan">
      <formula>1</formula>
    </cfRule>
    <cfRule type="cellIs" dxfId="22" priority="68" operator="lessThan">
      <formula>1</formula>
    </cfRule>
    <cfRule type="cellIs" dxfId="21" priority="69" operator="equal">
      <formula>1</formula>
    </cfRule>
  </conditionalFormatting>
  <conditionalFormatting sqref="L28:M28">
    <cfRule type="cellIs" dxfId="20" priority="54" operator="greaterThan">
      <formula>1</formula>
    </cfRule>
    <cfRule type="cellIs" dxfId="19" priority="55" operator="lessThan">
      <formula>1</formula>
    </cfRule>
    <cfRule type="cellIs" dxfId="18" priority="56" operator="equal">
      <formula>1</formula>
    </cfRule>
  </conditionalFormatting>
  <conditionalFormatting sqref="D53 D55">
    <cfRule type="expression" dxfId="17" priority="13">
      <formula>Level=3</formula>
    </cfRule>
    <cfRule type="expression" dxfId="16" priority="14">
      <formula>Level=2</formula>
    </cfRule>
    <cfRule type="expression" dxfId="15" priority="15">
      <formula>Level=1</formula>
    </cfRule>
  </conditionalFormatting>
  <conditionalFormatting sqref="L60:M60">
    <cfRule type="cellIs" dxfId="14" priority="1" operator="greaterThan">
      <formula>1</formula>
    </cfRule>
    <cfRule type="cellIs" dxfId="13" priority="2" operator="lessThan">
      <formula>1</formula>
    </cfRule>
    <cfRule type="cellIs" dxfId="12" priority="3" operator="equal">
      <formula>1</formula>
    </cfRule>
  </conditionalFormatting>
  <conditionalFormatting sqref="S57:S58 W57:W58">
    <cfRule type="cellIs" dxfId="11" priority="12" operator="lessThan">
      <formula>0</formula>
    </cfRule>
  </conditionalFormatting>
  <conditionalFormatting sqref="L57:M58">
    <cfRule type="cellIs" dxfId="10" priority="9" operator="greaterThan">
      <formula>1</formula>
    </cfRule>
    <cfRule type="cellIs" dxfId="9" priority="10" operator="lessThan">
      <formula>1</formula>
    </cfRule>
    <cfRule type="cellIs" dxfId="8" priority="11" operator="equal">
      <formula>1</formula>
    </cfRule>
  </conditionalFormatting>
  <conditionalFormatting sqref="S59 W59">
    <cfRule type="cellIs" dxfId="7" priority="8" operator="lessThan">
      <formula>0</formula>
    </cfRule>
  </conditionalFormatting>
  <conditionalFormatting sqref="L59:M59">
    <cfRule type="cellIs" dxfId="6" priority="5" operator="greaterThan">
      <formula>1</formula>
    </cfRule>
    <cfRule type="cellIs" dxfId="5" priority="6" operator="lessThan">
      <formula>1</formula>
    </cfRule>
    <cfRule type="cellIs" dxfId="4" priority="7" operator="equal">
      <formula>1</formula>
    </cfRule>
  </conditionalFormatting>
  <conditionalFormatting sqref="S60 W60">
    <cfRule type="cellIs" dxfId="3" priority="4" operator="lessThan">
      <formula>0</formula>
    </cfRule>
  </conditionalFormatting>
  <pageMargins left="0.25" right="0.25" top="0.5" bottom="1" header="0.5" footer="0"/>
  <pageSetup paperSize="9" scale="34" fitToHeight="0" orientation="portrait" r:id="rId1"/>
  <headerFooter>
    <oddFooter>&amp;RPage &amp;P of &amp;N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Databank!$A$8:$A$14</xm:f>
          </x14:formula1>
          <xm:sqref>J5:J60</xm:sqref>
        </x14:dataValidation>
        <x14:dataValidation type="list" allowBlank="1" showInputMessage="1" showErrorMessage="1">
          <x14:formula1>
            <xm:f>Databank!$A$3:$A$4</xm:f>
          </x14:formula1>
          <xm:sqref>E5:E60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  <pageSetUpPr fitToPage="1"/>
  </sheetPr>
  <dimension ref="A1:L12"/>
  <sheetViews>
    <sheetView zoomScale="80" zoomScaleNormal="80" workbookViewId="0"/>
  </sheetViews>
  <sheetFormatPr defaultRowHeight="32.1" customHeight="1" outlineLevelCol="1"/>
  <cols>
    <col min="1" max="1" width="1.625" style="1" customWidth="1"/>
    <col min="2" max="2" width="7" style="2" customWidth="1"/>
    <col min="3" max="3" width="14.875" style="2" customWidth="1"/>
    <col min="4" max="4" width="8.125" style="2" customWidth="1"/>
    <col min="5" max="5" width="17.75" style="2" customWidth="1"/>
    <col min="6" max="6" width="36" style="1" customWidth="1"/>
    <col min="7" max="7" width="24.875" style="74" customWidth="1" outlineLevel="1"/>
    <col min="8" max="10" width="10.625" style="3" customWidth="1"/>
    <col min="11" max="11" width="1.625" style="3" customWidth="1"/>
    <col min="12" max="16384" width="9" style="4"/>
  </cols>
  <sheetData>
    <row r="1" spans="1:12" ht="32.1" customHeight="1">
      <c r="A1" s="10"/>
      <c r="B1" s="55" t="s">
        <v>29</v>
      </c>
      <c r="C1" s="55"/>
      <c r="D1" s="38" t="str">
        <f>'TOP SHEET'!$E$1</f>
        <v>100489 AUTOFIT HARIDWAR</v>
      </c>
      <c r="E1" s="38"/>
      <c r="F1" s="38"/>
      <c r="G1" s="95"/>
      <c r="H1" s="39"/>
      <c r="I1" s="39"/>
      <c r="J1" s="39"/>
      <c r="K1" s="18"/>
    </row>
    <row r="2" spans="1:12" ht="32.1" customHeight="1">
      <c r="A2" s="10"/>
      <c r="B2" s="55" t="s">
        <v>28</v>
      </c>
      <c r="C2" s="55"/>
      <c r="D2" s="38" t="str">
        <f>'TOP SHEET'!$E$2</f>
        <v>01.04.21</v>
      </c>
      <c r="E2" s="38"/>
      <c r="F2" s="38"/>
      <c r="G2" s="95"/>
      <c r="H2" s="279" t="s">
        <v>129</v>
      </c>
      <c r="I2" s="279"/>
      <c r="J2" s="279"/>
      <c r="K2" s="18"/>
    </row>
    <row r="3" spans="1:12" ht="32.1" customHeight="1">
      <c r="A3" s="10"/>
      <c r="B3" s="28" t="s">
        <v>128</v>
      </c>
      <c r="C3" s="29"/>
      <c r="D3" s="29"/>
      <c r="E3" s="29"/>
      <c r="F3" s="29"/>
      <c r="G3" s="96"/>
      <c r="H3" s="170" t="str">
        <f>'TOP SHEET'!$I$4</f>
        <v>02.01.21</v>
      </c>
      <c r="I3" s="171" t="str">
        <f>$D$2</f>
        <v>01.04.21</v>
      </c>
      <c r="J3" s="161"/>
      <c r="K3" s="16"/>
    </row>
    <row r="4" spans="1:12" s="5" customFormat="1" ht="54" customHeight="1">
      <c r="A4" s="11"/>
      <c r="B4" s="162" t="s">
        <v>27</v>
      </c>
      <c r="C4" s="162" t="s">
        <v>61</v>
      </c>
      <c r="D4" s="162" t="s">
        <v>54</v>
      </c>
      <c r="E4" s="162" t="s">
        <v>2</v>
      </c>
      <c r="F4" s="162" t="s">
        <v>3</v>
      </c>
      <c r="G4" s="162" t="s">
        <v>130</v>
      </c>
      <c r="H4" s="162" t="s">
        <v>24</v>
      </c>
      <c r="I4" s="162" t="s">
        <v>25</v>
      </c>
      <c r="J4" s="162" t="s">
        <v>23</v>
      </c>
      <c r="K4" s="17" t="s">
        <v>5</v>
      </c>
    </row>
    <row r="5" spans="1:12" s="50" customFormat="1" ht="20.100000000000001" customHeight="1">
      <c r="A5" s="20"/>
      <c r="B5" s="163">
        <v>1</v>
      </c>
      <c r="C5" s="164" t="s">
        <v>236</v>
      </c>
      <c r="D5" s="165" t="s">
        <v>199</v>
      </c>
      <c r="E5" s="165" t="s">
        <v>146</v>
      </c>
      <c r="F5" s="166" t="s">
        <v>64</v>
      </c>
      <c r="G5" s="167" t="str">
        <f t="shared" ref="G5:G12" si="0">C5&amp;E5</f>
        <v>ZHOE2000275310A-ACK-0000</v>
      </c>
      <c r="H5" s="168">
        <v>18.255118795294116</v>
      </c>
      <c r="I5" s="168">
        <f>Conversion[[#This Row],[Existing]]+Conversion[[#This Row],[Delta]]</f>
        <v>18.255118795294116</v>
      </c>
      <c r="J5" s="169">
        <v>0</v>
      </c>
      <c r="K5" s="49"/>
      <c r="L5" s="54"/>
    </row>
    <row r="6" spans="1:12" s="50" customFormat="1" ht="20.100000000000001" customHeight="1">
      <c r="A6" s="20"/>
      <c r="B6" s="163">
        <v>2</v>
      </c>
      <c r="C6" s="164" t="s">
        <v>236</v>
      </c>
      <c r="D6" s="165" t="s">
        <v>199</v>
      </c>
      <c r="E6" s="165" t="s">
        <v>147</v>
      </c>
      <c r="F6" s="166" t="s">
        <v>63</v>
      </c>
      <c r="G6" s="167" t="str">
        <f t="shared" si="0"/>
        <v>ZHOE2000275310A-ACK-0100</v>
      </c>
      <c r="H6" s="168">
        <v>18.255118795294116</v>
      </c>
      <c r="I6" s="168">
        <f>Conversion[[#This Row],[Existing]]+Conversion[[#This Row],[Delta]]</f>
        <v>18.255118795294116</v>
      </c>
      <c r="J6" s="169">
        <v>0</v>
      </c>
      <c r="K6" s="49"/>
      <c r="L6" s="54"/>
    </row>
    <row r="7" spans="1:12" s="50" customFormat="1" ht="20.100000000000001" customHeight="1">
      <c r="A7" s="20"/>
      <c r="B7" s="163">
        <v>3</v>
      </c>
      <c r="C7" s="164" t="s">
        <v>236</v>
      </c>
      <c r="D7" s="165" t="s">
        <v>199</v>
      </c>
      <c r="E7" s="165" t="s">
        <v>148</v>
      </c>
      <c r="F7" s="166" t="s">
        <v>64</v>
      </c>
      <c r="G7" s="167" t="str">
        <f t="shared" si="0"/>
        <v>ZHOE2000275310A-ACK-0200</v>
      </c>
      <c r="H7" s="168">
        <v>18.255118795294116</v>
      </c>
      <c r="I7" s="168">
        <f>Conversion[[#This Row],[Existing]]+Conversion[[#This Row],[Delta]]</f>
        <v>18.255118795294116</v>
      </c>
      <c r="J7" s="169">
        <v>0</v>
      </c>
      <c r="K7" s="49"/>
      <c r="L7" s="54"/>
    </row>
    <row r="8" spans="1:12" s="50" customFormat="1" ht="20.100000000000001" customHeight="1">
      <c r="A8" s="20"/>
      <c r="B8" s="163">
        <v>4</v>
      </c>
      <c r="C8" s="164" t="s">
        <v>236</v>
      </c>
      <c r="D8" s="165" t="s">
        <v>199</v>
      </c>
      <c r="E8" s="165" t="s">
        <v>149</v>
      </c>
      <c r="F8" s="166" t="s">
        <v>63</v>
      </c>
      <c r="G8" s="167" t="str">
        <f t="shared" si="0"/>
        <v>ZHOE2000275310A-AAE-3000</v>
      </c>
      <c r="H8" s="168">
        <v>18.255118795294116</v>
      </c>
      <c r="I8" s="168">
        <f>Conversion[[#This Row],[Existing]]+Conversion[[#This Row],[Delta]]</f>
        <v>18.255118795294116</v>
      </c>
      <c r="J8" s="169">
        <v>0</v>
      </c>
      <c r="K8" s="49"/>
      <c r="L8" s="54"/>
    </row>
    <row r="9" spans="1:12" s="50" customFormat="1" ht="20.100000000000001" customHeight="1">
      <c r="A9" s="20"/>
      <c r="B9" s="163">
        <v>5</v>
      </c>
      <c r="C9" s="164" t="s">
        <v>236</v>
      </c>
      <c r="D9" s="165" t="s">
        <v>199</v>
      </c>
      <c r="E9" s="165" t="s">
        <v>151</v>
      </c>
      <c r="F9" s="166" t="s">
        <v>63</v>
      </c>
      <c r="G9" s="167" t="str">
        <f t="shared" si="0"/>
        <v>ZHOE2000275310A-AAE-3100</v>
      </c>
      <c r="H9" s="168">
        <v>18.255118795294116</v>
      </c>
      <c r="I9" s="168">
        <f>Conversion[[#This Row],[Existing]]+Conversion[[#This Row],[Delta]]</f>
        <v>18.255118795294116</v>
      </c>
      <c r="J9" s="169">
        <v>0</v>
      </c>
      <c r="K9" s="49"/>
      <c r="L9" s="54"/>
    </row>
    <row r="10" spans="1:12" s="50" customFormat="1" ht="20.100000000000001" customHeight="1">
      <c r="A10" s="20"/>
      <c r="B10" s="163">
        <v>6</v>
      </c>
      <c r="C10" s="164" t="s">
        <v>236</v>
      </c>
      <c r="D10" s="165" t="s">
        <v>199</v>
      </c>
      <c r="E10" s="165" t="s">
        <v>150</v>
      </c>
      <c r="F10" s="166" t="s">
        <v>63</v>
      </c>
      <c r="G10" s="167" t="str">
        <f t="shared" si="0"/>
        <v>ZHOE2000275310A-AAE-3400</v>
      </c>
      <c r="H10" s="168">
        <v>18.255118795294116</v>
      </c>
      <c r="I10" s="168">
        <f>Conversion[[#This Row],[Existing]]+Conversion[[#This Row],[Delta]]</f>
        <v>18.255118795294116</v>
      </c>
      <c r="J10" s="169">
        <v>0</v>
      </c>
      <c r="K10" s="49"/>
      <c r="L10" s="54"/>
    </row>
    <row r="11" spans="1:12" s="50" customFormat="1" ht="20.100000000000001" customHeight="1">
      <c r="A11" s="20"/>
      <c r="B11" s="163">
        <v>7</v>
      </c>
      <c r="C11" s="164" t="s">
        <v>236</v>
      </c>
      <c r="D11" s="165" t="s">
        <v>199</v>
      </c>
      <c r="E11" s="165" t="s">
        <v>226</v>
      </c>
      <c r="F11" s="166" t="s">
        <v>63</v>
      </c>
      <c r="G11" s="167" t="str">
        <f t="shared" si="0"/>
        <v>ZHOE2000275310A-AAC-8300</v>
      </c>
      <c r="H11" s="168">
        <v>18.255118795294116</v>
      </c>
      <c r="I11" s="168">
        <f>Conversion[[#This Row],[Existing]]+Conversion[[#This Row],[Delta]]</f>
        <v>18.255118795294116</v>
      </c>
      <c r="J11" s="169">
        <v>0</v>
      </c>
      <c r="K11" s="49"/>
      <c r="L11" s="54"/>
    </row>
    <row r="12" spans="1:12" s="50" customFormat="1" ht="20.100000000000001" customHeight="1">
      <c r="A12" s="20"/>
      <c r="B12" s="163">
        <v>8</v>
      </c>
      <c r="C12" s="164" t="s">
        <v>236</v>
      </c>
      <c r="D12" s="165" t="s">
        <v>199</v>
      </c>
      <c r="E12" s="165" t="s">
        <v>225</v>
      </c>
      <c r="F12" s="166" t="s">
        <v>200</v>
      </c>
      <c r="G12" s="167" t="str">
        <f t="shared" si="0"/>
        <v>ZHOE2000275310A-AAC-8400</v>
      </c>
      <c r="H12" s="168">
        <v>18.255118795294116</v>
      </c>
      <c r="I12" s="168">
        <f>Conversion[[#This Row],[Existing]]+Conversion[[#This Row],[Delta]]</f>
        <v>18.255118795294116</v>
      </c>
      <c r="J12" s="169">
        <v>0</v>
      </c>
      <c r="K12" s="49"/>
      <c r="L12" s="54"/>
    </row>
  </sheetData>
  <mergeCells count="1">
    <mergeCell ref="H2:J2"/>
  </mergeCells>
  <pageMargins left="0.25" right="0.25" top="0.5" bottom="1" header="0.5" footer="0"/>
  <pageSetup paperSize="8" scale="92" fitToHeight="0" orientation="portrait" r:id="rId1"/>
  <headerFooter>
    <oddFooter>&amp;RPage &amp;P of &amp;N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76"/>
  <sheetViews>
    <sheetView workbookViewId="0">
      <selection activeCell="F2" sqref="F2"/>
    </sheetView>
  </sheetViews>
  <sheetFormatPr defaultRowHeight="12.75"/>
  <cols>
    <col min="1" max="1" width="12.625" style="64" customWidth="1"/>
    <col min="2" max="2" width="8.375" style="65" customWidth="1"/>
    <col min="3" max="3" width="17.125" style="64" customWidth="1"/>
    <col min="4" max="4" width="9" style="65" customWidth="1"/>
    <col min="5" max="5" width="21.875" style="64" customWidth="1"/>
    <col min="6" max="6" width="11" style="65" customWidth="1"/>
    <col min="7" max="7" width="15.375" style="110" bestFit="1" customWidth="1"/>
    <col min="8" max="8" width="21.75" style="111" bestFit="1" customWidth="1"/>
    <col min="9" max="9" width="7.375" style="65" customWidth="1"/>
    <col min="10" max="10" width="9.25" style="112" customWidth="1"/>
    <col min="11" max="11" width="12.5" style="109" customWidth="1"/>
    <col min="12" max="13" width="9" style="70"/>
    <col min="14" max="14" width="9" style="66"/>
    <col min="15" max="16384" width="9" style="64"/>
  </cols>
  <sheetData>
    <row r="1" spans="1:19" s="63" customFormat="1" ht="25.5">
      <c r="A1" s="63" t="s">
        <v>57</v>
      </c>
      <c r="B1" s="132" t="s">
        <v>36</v>
      </c>
      <c r="C1" s="133" t="s">
        <v>37</v>
      </c>
      <c r="D1" s="132" t="s">
        <v>38</v>
      </c>
      <c r="E1" s="133" t="s">
        <v>39</v>
      </c>
      <c r="F1" s="132" t="s">
        <v>12</v>
      </c>
      <c r="G1" s="134" t="s">
        <v>40</v>
      </c>
      <c r="H1" s="135" t="s">
        <v>3</v>
      </c>
      <c r="I1" s="132" t="s">
        <v>162</v>
      </c>
      <c r="J1" s="136" t="s">
        <v>41</v>
      </c>
      <c r="K1" s="137" t="s">
        <v>163</v>
      </c>
      <c r="L1" s="138" t="s">
        <v>42</v>
      </c>
      <c r="M1" s="138" t="s">
        <v>43</v>
      </c>
      <c r="N1" s="139" t="s">
        <v>164</v>
      </c>
      <c r="O1" s="140" t="s">
        <v>165</v>
      </c>
      <c r="P1" s="140" t="s">
        <v>166</v>
      </c>
      <c r="Q1" s="140" t="s">
        <v>167</v>
      </c>
      <c r="R1" s="140" t="s">
        <v>168</v>
      </c>
      <c r="S1" s="140" t="s">
        <v>169</v>
      </c>
    </row>
    <row r="2" spans="1:19">
      <c r="A2" s="64" t="str">
        <f>VTV_Download[[#This Row],[Part No.]]&amp;VTV_Download[[#This Row],[Direct Vendor]]&amp;VTV_Download[[#This Row],[Indirect Vendor]]</f>
        <v>53100-AAD-0000100489100079</v>
      </c>
      <c r="B2" s="141">
        <v>100489</v>
      </c>
      <c r="C2" s="142" t="s">
        <v>238</v>
      </c>
      <c r="D2" s="141">
        <v>100079</v>
      </c>
      <c r="E2" s="142" t="s">
        <v>142</v>
      </c>
      <c r="F2" s="141">
        <v>9000000641</v>
      </c>
      <c r="G2" s="143" t="s">
        <v>102</v>
      </c>
      <c r="H2" s="144" t="s">
        <v>72</v>
      </c>
      <c r="I2" s="141">
        <v>1</v>
      </c>
      <c r="J2" s="145">
        <v>44025</v>
      </c>
      <c r="K2" s="146">
        <v>9100060744</v>
      </c>
      <c r="L2" s="147">
        <v>0</v>
      </c>
      <c r="M2" s="147">
        <v>85.36</v>
      </c>
      <c r="N2" s="148" t="s">
        <v>159</v>
      </c>
      <c r="O2" s="250">
        <v>44025</v>
      </c>
      <c r="P2" s="149"/>
      <c r="Q2" s="149" t="s">
        <v>174</v>
      </c>
      <c r="R2" s="251">
        <v>0.6441203703703704</v>
      </c>
      <c r="S2" s="149"/>
    </row>
    <row r="3" spans="1:19">
      <c r="A3" s="64" t="str">
        <f>VTV_Download[[#This Row],[Part No.]]&amp;VTV_Download[[#This Row],[Direct Vendor]]&amp;VTV_Download[[#This Row],[Indirect Vendor]]</f>
        <v>53100-AAE-0000100489100079</v>
      </c>
      <c r="B3" s="141">
        <v>100489</v>
      </c>
      <c r="C3" s="142" t="s">
        <v>238</v>
      </c>
      <c r="D3" s="141">
        <v>100079</v>
      </c>
      <c r="E3" s="142" t="s">
        <v>142</v>
      </c>
      <c r="F3" s="141">
        <v>9000000641</v>
      </c>
      <c r="G3" s="143" t="s">
        <v>110</v>
      </c>
      <c r="H3" s="144" t="s">
        <v>72</v>
      </c>
      <c r="I3" s="141">
        <v>1</v>
      </c>
      <c r="J3" s="145">
        <v>44025</v>
      </c>
      <c r="K3" s="146">
        <v>9100060744</v>
      </c>
      <c r="L3" s="147">
        <v>0</v>
      </c>
      <c r="M3" s="147">
        <v>85.36</v>
      </c>
      <c r="N3" s="148" t="s">
        <v>159</v>
      </c>
      <c r="O3" s="250">
        <v>44025</v>
      </c>
      <c r="P3" s="149"/>
      <c r="Q3" s="149" t="s">
        <v>174</v>
      </c>
      <c r="R3" s="251">
        <v>0.6441203703703704</v>
      </c>
      <c r="S3" s="149"/>
    </row>
    <row r="4" spans="1:19">
      <c r="A4" s="64" t="str">
        <f>VTV_Download[[#This Row],[Part No.]]&amp;VTV_Download[[#This Row],[Direct Vendor]]&amp;VTV_Download[[#This Row],[Indirect Vendor]]</f>
        <v>53100-AAE-1100100489100079</v>
      </c>
      <c r="B4" s="141">
        <v>100489</v>
      </c>
      <c r="C4" s="142" t="s">
        <v>238</v>
      </c>
      <c r="D4" s="141">
        <v>100079</v>
      </c>
      <c r="E4" s="142" t="s">
        <v>142</v>
      </c>
      <c r="F4" s="141">
        <v>9000000641</v>
      </c>
      <c r="G4" s="143" t="s">
        <v>112</v>
      </c>
      <c r="H4" s="144" t="s">
        <v>172</v>
      </c>
      <c r="I4" s="141">
        <v>1</v>
      </c>
      <c r="J4" s="145">
        <v>44025</v>
      </c>
      <c r="K4" s="146">
        <v>9100060744</v>
      </c>
      <c r="L4" s="147">
        <v>0</v>
      </c>
      <c r="M4" s="147">
        <v>85.16</v>
      </c>
      <c r="N4" s="148" t="s">
        <v>159</v>
      </c>
      <c r="O4" s="250">
        <v>44025</v>
      </c>
      <c r="P4" s="149"/>
      <c r="Q4" s="149" t="s">
        <v>174</v>
      </c>
      <c r="R4" s="251">
        <v>0.6441203703703704</v>
      </c>
      <c r="S4" s="149"/>
    </row>
    <row r="5" spans="1:19">
      <c r="A5" s="64" t="str">
        <f>VTV_Download[[#This Row],[Part No.]]&amp;VTV_Download[[#This Row],[Direct Vendor]]&amp;VTV_Download[[#This Row],[Indirect Vendor]]</f>
        <v>35150-AAE-3110100489100112</v>
      </c>
      <c r="B5" s="141">
        <v>100489</v>
      </c>
      <c r="C5" s="142" t="s">
        <v>238</v>
      </c>
      <c r="D5" s="141">
        <v>100112</v>
      </c>
      <c r="E5" s="142" t="s">
        <v>139</v>
      </c>
      <c r="F5" s="141">
        <v>9000004205</v>
      </c>
      <c r="G5" s="143" t="s">
        <v>155</v>
      </c>
      <c r="H5" s="144" t="s">
        <v>99</v>
      </c>
      <c r="I5" s="141">
        <v>1</v>
      </c>
      <c r="J5" s="145">
        <v>44025</v>
      </c>
      <c r="K5" s="146">
        <v>9100065829</v>
      </c>
      <c r="L5" s="147">
        <v>61.87</v>
      </c>
      <c r="M5" s="147">
        <v>66.069999999999993</v>
      </c>
      <c r="N5" s="148" t="s">
        <v>159</v>
      </c>
      <c r="O5" s="250">
        <v>44176</v>
      </c>
      <c r="P5" s="250">
        <v>44180</v>
      </c>
      <c r="Q5" s="149" t="s">
        <v>160</v>
      </c>
      <c r="R5" s="251">
        <v>0.29623842592592592</v>
      </c>
      <c r="S5" s="149" t="s">
        <v>211</v>
      </c>
    </row>
    <row r="6" spans="1:19">
      <c r="A6" s="69" t="str">
        <f>VTV_Download[[#This Row],[Part No.]]&amp;VTV_Download[[#This Row],[Direct Vendor]]&amp;VTV_Download[[#This Row],[Indirect Vendor]]</f>
        <v>35330-413-0030100489100112</v>
      </c>
      <c r="B6" s="150">
        <v>100489</v>
      </c>
      <c r="C6" s="151" t="s">
        <v>238</v>
      </c>
      <c r="D6" s="150">
        <v>100112</v>
      </c>
      <c r="E6" s="151" t="s">
        <v>139</v>
      </c>
      <c r="F6" s="150">
        <v>9000004205</v>
      </c>
      <c r="G6" s="152" t="s">
        <v>74</v>
      </c>
      <c r="H6" s="153" t="s">
        <v>133</v>
      </c>
      <c r="I6" s="150">
        <v>1</v>
      </c>
      <c r="J6" s="154">
        <v>44023</v>
      </c>
      <c r="K6" s="155">
        <v>9100060696</v>
      </c>
      <c r="L6" s="147">
        <v>0</v>
      </c>
      <c r="M6" s="147">
        <v>6.2</v>
      </c>
      <c r="N6" s="148" t="s">
        <v>159</v>
      </c>
      <c r="O6" s="250">
        <v>44022</v>
      </c>
      <c r="P6" s="250">
        <v>44026</v>
      </c>
      <c r="Q6" s="149" t="s">
        <v>160</v>
      </c>
      <c r="R6" s="251">
        <v>0.99891203703703713</v>
      </c>
      <c r="S6" s="149"/>
    </row>
    <row r="7" spans="1:19">
      <c r="A7" s="69" t="str">
        <f>VTV_Download[[#This Row],[Part No.]]&amp;VTV_Download[[#This Row],[Direct Vendor]]&amp;VTV_Download[[#This Row],[Indirect Vendor]]</f>
        <v>35330-AAH-F110100489100112</v>
      </c>
      <c r="B7" s="150">
        <v>100489</v>
      </c>
      <c r="C7" s="151" t="s">
        <v>238</v>
      </c>
      <c r="D7" s="150">
        <v>100112</v>
      </c>
      <c r="E7" s="151" t="s">
        <v>139</v>
      </c>
      <c r="F7" s="150">
        <v>9000004205</v>
      </c>
      <c r="G7" s="152" t="s">
        <v>78</v>
      </c>
      <c r="H7" s="153" t="s">
        <v>79</v>
      </c>
      <c r="I7" s="150">
        <v>1</v>
      </c>
      <c r="J7" s="154">
        <v>44023</v>
      </c>
      <c r="K7" s="155">
        <v>9100060696</v>
      </c>
      <c r="L7" s="147">
        <v>0</v>
      </c>
      <c r="M7" s="147">
        <v>6.2</v>
      </c>
      <c r="N7" s="148" t="s">
        <v>159</v>
      </c>
      <c r="O7" s="250">
        <v>44022</v>
      </c>
      <c r="P7" s="250">
        <v>44026</v>
      </c>
      <c r="Q7" s="149" t="s">
        <v>160</v>
      </c>
      <c r="R7" s="251">
        <v>0.99891203703703713</v>
      </c>
      <c r="S7" s="149"/>
    </row>
    <row r="8" spans="1:19">
      <c r="A8" s="69" t="str">
        <f>VTV_Download[[#This Row],[Part No.]]&amp;VTV_Download[[#This Row],[Direct Vendor]]&amp;VTV_Download[[#This Row],[Indirect Vendor]]</f>
        <v>17910-AAN-5000100489100180</v>
      </c>
      <c r="B8" s="150">
        <v>100489</v>
      </c>
      <c r="C8" s="151" t="s">
        <v>238</v>
      </c>
      <c r="D8" s="150">
        <v>100180</v>
      </c>
      <c r="E8" s="151" t="s">
        <v>245</v>
      </c>
      <c r="F8" s="150">
        <v>9000004206</v>
      </c>
      <c r="G8" s="152" t="s">
        <v>125</v>
      </c>
      <c r="H8" s="153" t="s">
        <v>108</v>
      </c>
      <c r="I8" s="150">
        <v>1</v>
      </c>
      <c r="J8" s="154">
        <v>44024</v>
      </c>
      <c r="K8" s="155">
        <v>9100065298</v>
      </c>
      <c r="L8" s="147">
        <v>35.79</v>
      </c>
      <c r="M8" s="147">
        <v>35.32</v>
      </c>
      <c r="N8" s="148" t="s">
        <v>159</v>
      </c>
      <c r="O8" s="250">
        <v>44142</v>
      </c>
      <c r="P8" s="250">
        <v>44145</v>
      </c>
      <c r="Q8" s="149" t="s">
        <v>160</v>
      </c>
      <c r="R8" s="251">
        <v>0.46560185185185188</v>
      </c>
      <c r="S8" s="149" t="s">
        <v>211</v>
      </c>
    </row>
    <row r="9" spans="1:19">
      <c r="A9" s="69" t="str">
        <f>VTV_Download[[#This Row],[Part No.]]&amp;VTV_Download[[#This Row],[Direct Vendor]]&amp;VTV_Download[[#This Row],[Indirect Vendor]]</f>
        <v>35340-KCC-9000100489100205</v>
      </c>
      <c r="B9" s="150">
        <v>100489</v>
      </c>
      <c r="C9" s="151" t="s">
        <v>238</v>
      </c>
      <c r="D9" s="150">
        <v>100205</v>
      </c>
      <c r="E9" s="151" t="s">
        <v>141</v>
      </c>
      <c r="F9" s="150">
        <v>9000004207</v>
      </c>
      <c r="G9" s="152" t="s">
        <v>82</v>
      </c>
      <c r="H9" s="153" t="s">
        <v>134</v>
      </c>
      <c r="I9" s="150">
        <v>1</v>
      </c>
      <c r="J9" s="154">
        <v>44024</v>
      </c>
      <c r="K9" s="155">
        <v>9100065268</v>
      </c>
      <c r="L9" s="147">
        <v>10.199999999999999</v>
      </c>
      <c r="M9" s="147">
        <v>10.119999999999999</v>
      </c>
      <c r="N9" s="148" t="s">
        <v>159</v>
      </c>
      <c r="O9" s="250">
        <v>44141</v>
      </c>
      <c r="P9" s="250">
        <v>44145</v>
      </c>
      <c r="Q9" s="149" t="s">
        <v>160</v>
      </c>
      <c r="R9" s="251">
        <v>0.31152777777777779</v>
      </c>
      <c r="S9" s="149" t="s">
        <v>211</v>
      </c>
    </row>
    <row r="10" spans="1:19">
      <c r="A10" s="69" t="str">
        <f>VTV_Download[[#This Row],[Part No.]]&amp;VTV_Download[[#This Row],[Direct Vendor]]&amp;VTV_Download[[#This Row],[Indirect Vendor]]</f>
        <v>35340-KST-9500100489100205</v>
      </c>
      <c r="B10" s="150">
        <v>100489</v>
      </c>
      <c r="C10" s="151" t="s">
        <v>238</v>
      </c>
      <c r="D10" s="150">
        <v>100205</v>
      </c>
      <c r="E10" s="151" t="s">
        <v>141</v>
      </c>
      <c r="F10" s="150">
        <v>9000004207</v>
      </c>
      <c r="G10" s="152" t="s">
        <v>100</v>
      </c>
      <c r="H10" s="153" t="s">
        <v>134</v>
      </c>
      <c r="I10" s="150">
        <v>1</v>
      </c>
      <c r="J10" s="154">
        <v>44024</v>
      </c>
      <c r="K10" s="155">
        <v>9100065268</v>
      </c>
      <c r="L10" s="147">
        <v>9.7799999999999994</v>
      </c>
      <c r="M10" s="147">
        <v>9.7100000000000009</v>
      </c>
      <c r="N10" s="148" t="s">
        <v>159</v>
      </c>
      <c r="O10" s="250">
        <v>44141</v>
      </c>
      <c r="P10" s="250">
        <v>44145</v>
      </c>
      <c r="Q10" s="149" t="s">
        <v>160</v>
      </c>
      <c r="R10" s="251">
        <v>0.31152777777777779</v>
      </c>
      <c r="S10" s="149" t="s">
        <v>211</v>
      </c>
    </row>
    <row r="11" spans="1:19">
      <c r="A11" s="69" t="str">
        <f>VTV_Download[[#This Row],[Part No.]]&amp;VTV_Download[[#This Row],[Direct Vendor]]&amp;VTV_Download[[#This Row],[Indirect Vendor]]</f>
        <v>92000-06025-0A100489100221</v>
      </c>
      <c r="B11" s="150">
        <v>100489</v>
      </c>
      <c r="C11" s="151" t="s">
        <v>238</v>
      </c>
      <c r="D11" s="150">
        <v>100221</v>
      </c>
      <c r="E11" s="151" t="s">
        <v>145</v>
      </c>
      <c r="F11" s="150">
        <v>9000004194</v>
      </c>
      <c r="G11" s="152" t="s">
        <v>127</v>
      </c>
      <c r="H11" s="153" t="s">
        <v>107</v>
      </c>
      <c r="I11" s="150">
        <v>1</v>
      </c>
      <c r="J11" s="154">
        <v>44075</v>
      </c>
      <c r="K11" s="155">
        <v>9100064669</v>
      </c>
      <c r="L11" s="147">
        <v>70.7</v>
      </c>
      <c r="M11" s="147">
        <v>71.78</v>
      </c>
      <c r="N11" s="148" t="s">
        <v>159</v>
      </c>
      <c r="O11" s="250">
        <v>44123</v>
      </c>
      <c r="P11" s="250">
        <v>44129</v>
      </c>
      <c r="Q11" s="149" t="s">
        <v>222</v>
      </c>
      <c r="R11" s="251">
        <v>0.49204861111111109</v>
      </c>
      <c r="S11" s="149" t="s">
        <v>211</v>
      </c>
    </row>
    <row r="12" spans="1:19">
      <c r="A12" s="69" t="str">
        <f>VTV_Download[[#This Row],[Part No.]]&amp;VTV_Download[[#This Row],[Direct Vendor]]&amp;VTV_Download[[#This Row],[Indirect Vendor]]</f>
        <v>92101-06025-0G100489100221</v>
      </c>
      <c r="B12" s="150">
        <v>100489</v>
      </c>
      <c r="C12" s="151" t="s">
        <v>238</v>
      </c>
      <c r="D12" s="150">
        <v>100221</v>
      </c>
      <c r="E12" s="151" t="s">
        <v>145</v>
      </c>
      <c r="F12" s="150">
        <v>9000004194</v>
      </c>
      <c r="G12" s="152" t="s">
        <v>115</v>
      </c>
      <c r="H12" s="153" t="s">
        <v>116</v>
      </c>
      <c r="I12" s="150">
        <v>1</v>
      </c>
      <c r="J12" s="154">
        <v>44075</v>
      </c>
      <c r="K12" s="155">
        <v>9100064669</v>
      </c>
      <c r="L12" s="147">
        <v>81.14</v>
      </c>
      <c r="M12" s="147">
        <v>82.22</v>
      </c>
      <c r="N12" s="148" t="s">
        <v>159</v>
      </c>
      <c r="O12" s="250">
        <v>44123</v>
      </c>
      <c r="P12" s="250">
        <v>44129</v>
      </c>
      <c r="Q12" s="149" t="s">
        <v>222</v>
      </c>
      <c r="R12" s="251">
        <v>0.49204861111111109</v>
      </c>
      <c r="S12" s="149" t="s">
        <v>211</v>
      </c>
    </row>
    <row r="13" spans="1:19">
      <c r="A13" s="69" t="str">
        <f>VTV_Download[[#This Row],[Part No.]]&amp;VTV_Download[[#This Row],[Direct Vendor]]&amp;VTV_Download[[#This Row],[Indirect Vendor]]</f>
        <v>93500-05020-0G100489100221</v>
      </c>
      <c r="B13" s="150">
        <v>100489</v>
      </c>
      <c r="C13" s="151" t="s">
        <v>238</v>
      </c>
      <c r="D13" s="150">
        <v>100221</v>
      </c>
      <c r="E13" s="151" t="s">
        <v>145</v>
      </c>
      <c r="F13" s="150">
        <v>9000004194</v>
      </c>
      <c r="G13" s="152" t="s">
        <v>93</v>
      </c>
      <c r="H13" s="153" t="s">
        <v>94</v>
      </c>
      <c r="I13" s="150">
        <v>1</v>
      </c>
      <c r="J13" s="154">
        <v>44075</v>
      </c>
      <c r="K13" s="155">
        <v>9100064669</v>
      </c>
      <c r="L13" s="147">
        <v>43.99</v>
      </c>
      <c r="M13" s="147">
        <v>44.53</v>
      </c>
      <c r="N13" s="148" t="s">
        <v>159</v>
      </c>
      <c r="O13" s="250">
        <v>44123</v>
      </c>
      <c r="P13" s="250">
        <v>44129</v>
      </c>
      <c r="Q13" s="149" t="s">
        <v>222</v>
      </c>
      <c r="R13" s="251">
        <v>0.49204861111111109</v>
      </c>
      <c r="S13" s="149" t="s">
        <v>211</v>
      </c>
    </row>
    <row r="14" spans="1:19">
      <c r="A14" s="69" t="str">
        <f>VTV_Download[[#This Row],[Part No.]]&amp;VTV_Download[[#This Row],[Direct Vendor]]&amp;VTV_Download[[#This Row],[Indirect Vendor]]</f>
        <v>93500-05022-1G100489100221</v>
      </c>
      <c r="B14" s="150">
        <v>100489</v>
      </c>
      <c r="C14" s="151" t="s">
        <v>238</v>
      </c>
      <c r="D14" s="150">
        <v>100221</v>
      </c>
      <c r="E14" s="151" t="s">
        <v>145</v>
      </c>
      <c r="F14" s="150">
        <v>9000004194</v>
      </c>
      <c r="G14" s="152" t="s">
        <v>95</v>
      </c>
      <c r="H14" s="153" t="s">
        <v>96</v>
      </c>
      <c r="I14" s="150">
        <v>1</v>
      </c>
      <c r="J14" s="154">
        <v>44075</v>
      </c>
      <c r="K14" s="155">
        <v>9100064669</v>
      </c>
      <c r="L14" s="147">
        <v>44.88</v>
      </c>
      <c r="M14" s="147">
        <v>45.49</v>
      </c>
      <c r="N14" s="148" t="s">
        <v>159</v>
      </c>
      <c r="O14" s="250">
        <v>44123</v>
      </c>
      <c r="P14" s="250">
        <v>44129</v>
      </c>
      <c r="Q14" s="149" t="s">
        <v>222</v>
      </c>
      <c r="R14" s="251">
        <v>0.49204861111111109</v>
      </c>
      <c r="S14" s="149" t="s">
        <v>211</v>
      </c>
    </row>
    <row r="15" spans="1:19">
      <c r="A15" s="69" t="str">
        <f>VTV_Download[[#This Row],[Part No.]]&amp;VTV_Download[[#This Row],[Direct Vendor]]&amp;VTV_Download[[#This Row],[Indirect Vendor]]</f>
        <v>53100-AAH-8100100489100354</v>
      </c>
      <c r="B15" s="150">
        <v>100489</v>
      </c>
      <c r="C15" s="151" t="s">
        <v>238</v>
      </c>
      <c r="D15" s="150">
        <v>100354</v>
      </c>
      <c r="E15" s="151" t="s">
        <v>143</v>
      </c>
      <c r="F15" s="150">
        <v>9000001512</v>
      </c>
      <c r="G15" s="152" t="s">
        <v>123</v>
      </c>
      <c r="H15" s="153" t="s">
        <v>172</v>
      </c>
      <c r="I15" s="150">
        <v>1</v>
      </c>
      <c r="J15" s="154">
        <v>44025</v>
      </c>
      <c r="K15" s="155">
        <v>9100060745</v>
      </c>
      <c r="L15" s="147">
        <v>0</v>
      </c>
      <c r="M15" s="147">
        <v>81.99</v>
      </c>
      <c r="N15" s="148" t="s">
        <v>159</v>
      </c>
      <c r="O15" s="250">
        <v>44025</v>
      </c>
      <c r="P15" s="149"/>
      <c r="Q15" s="149" t="s">
        <v>174</v>
      </c>
      <c r="R15" s="251">
        <v>0.6441203703703704</v>
      </c>
      <c r="S15" s="149"/>
    </row>
    <row r="16" spans="1:19">
      <c r="A16" s="113" t="str">
        <f>VTV_Download[[#This Row],[Part No.]]&amp;VTV_Download[[#This Row],[Direct Vendor]]&amp;VTV_Download[[#This Row],[Indirect Vendor]]</f>
        <v>53100-KST-8700100489100354</v>
      </c>
      <c r="B16" s="156">
        <v>100489</v>
      </c>
      <c r="C16" s="149" t="s">
        <v>238</v>
      </c>
      <c r="D16" s="156">
        <v>100354</v>
      </c>
      <c r="E16" s="149" t="s">
        <v>143</v>
      </c>
      <c r="F16" s="156">
        <v>9000001512</v>
      </c>
      <c r="G16" s="157" t="s">
        <v>120</v>
      </c>
      <c r="H16" s="158" t="s">
        <v>72</v>
      </c>
      <c r="I16" s="156">
        <v>1</v>
      </c>
      <c r="J16" s="207">
        <v>44025</v>
      </c>
      <c r="K16" s="159">
        <v>9100060745</v>
      </c>
      <c r="L16" s="147">
        <v>0</v>
      </c>
      <c r="M16" s="147">
        <v>81.99</v>
      </c>
      <c r="N16" s="148" t="s">
        <v>159</v>
      </c>
      <c r="O16" s="250">
        <v>44025</v>
      </c>
      <c r="P16" s="149"/>
      <c r="Q16" s="149" t="s">
        <v>174</v>
      </c>
      <c r="R16" s="251">
        <v>0.6441203703703704</v>
      </c>
      <c r="S16" s="149"/>
    </row>
    <row r="17" spans="1:19">
      <c r="A17" s="113" t="str">
        <f>VTV_Download[[#This Row],[Part No.]]&amp;VTV_Download[[#This Row],[Direct Vendor]]&amp;VTV_Download[[#This Row],[Indirect Vendor]]</f>
        <v>35150-AAG-H200100489100377</v>
      </c>
      <c r="B17" s="156">
        <v>100489</v>
      </c>
      <c r="C17" s="149" t="s">
        <v>238</v>
      </c>
      <c r="D17" s="156">
        <v>100377</v>
      </c>
      <c r="E17" s="149" t="s">
        <v>140</v>
      </c>
      <c r="F17" s="156">
        <v>9000004208</v>
      </c>
      <c r="G17" s="157" t="s">
        <v>111</v>
      </c>
      <c r="H17" s="158" t="s">
        <v>71</v>
      </c>
      <c r="I17" s="156">
        <v>1</v>
      </c>
      <c r="J17" s="207">
        <v>44023</v>
      </c>
      <c r="K17" s="159">
        <v>9100060699</v>
      </c>
      <c r="L17" s="147">
        <v>0</v>
      </c>
      <c r="M17" s="147">
        <v>25.98</v>
      </c>
      <c r="N17" s="148" t="s">
        <v>159</v>
      </c>
      <c r="O17" s="250">
        <v>44022</v>
      </c>
      <c r="P17" s="250">
        <v>44026</v>
      </c>
      <c r="Q17" s="149" t="s">
        <v>160</v>
      </c>
      <c r="R17" s="251">
        <v>0.99891203703703713</v>
      </c>
      <c r="S17" s="149"/>
    </row>
    <row r="18" spans="1:19">
      <c r="A18" s="113" t="str">
        <f>VTV_Download[[#This Row],[Part No.]]&amp;VTV_Download[[#This Row],[Direct Vendor]]&amp;VTV_Download[[#This Row],[Indirect Vendor]]</f>
        <v>35150-KWA-8410100489100377</v>
      </c>
      <c r="B18" s="156">
        <v>100489</v>
      </c>
      <c r="C18" s="149" t="s">
        <v>238</v>
      </c>
      <c r="D18" s="156">
        <v>100377</v>
      </c>
      <c r="E18" s="149" t="s">
        <v>140</v>
      </c>
      <c r="F18" s="156">
        <v>9000004208</v>
      </c>
      <c r="G18" s="157" t="s">
        <v>97</v>
      </c>
      <c r="H18" s="158" t="s">
        <v>132</v>
      </c>
      <c r="I18" s="156">
        <v>1</v>
      </c>
      <c r="J18" s="207">
        <v>44024</v>
      </c>
      <c r="K18" s="159">
        <v>9100065269</v>
      </c>
      <c r="L18" s="147">
        <v>31.45</v>
      </c>
      <c r="M18" s="147">
        <v>30.94</v>
      </c>
      <c r="N18" s="148" t="s">
        <v>159</v>
      </c>
      <c r="O18" s="250">
        <v>44141</v>
      </c>
      <c r="P18" s="250">
        <v>44145</v>
      </c>
      <c r="Q18" s="149" t="s">
        <v>160</v>
      </c>
      <c r="R18" s="251">
        <v>0.31152777777777779</v>
      </c>
      <c r="S18" s="149" t="s">
        <v>211</v>
      </c>
    </row>
    <row r="19" spans="1:19">
      <c r="A19" s="113" t="str">
        <f>VTV_Download[[#This Row],[Part No.]]&amp;VTV_Download[[#This Row],[Direct Vendor]]&amp;VTV_Download[[#This Row],[Indirect Vendor]]</f>
        <v>35330-413-0030100489100377</v>
      </c>
      <c r="B19" s="156">
        <v>100489</v>
      </c>
      <c r="C19" s="149" t="s">
        <v>238</v>
      </c>
      <c r="D19" s="156">
        <v>100377</v>
      </c>
      <c r="E19" s="149" t="s">
        <v>140</v>
      </c>
      <c r="F19" s="156">
        <v>9000004208</v>
      </c>
      <c r="G19" s="157" t="s">
        <v>74</v>
      </c>
      <c r="H19" s="158" t="s">
        <v>133</v>
      </c>
      <c r="I19" s="156">
        <v>1</v>
      </c>
      <c r="J19" s="207">
        <v>44023</v>
      </c>
      <c r="K19" s="159">
        <v>9100060699</v>
      </c>
      <c r="L19" s="147">
        <v>0</v>
      </c>
      <c r="M19" s="147">
        <v>6.3</v>
      </c>
      <c r="N19" s="148" t="s">
        <v>159</v>
      </c>
      <c r="O19" s="250">
        <v>44022</v>
      </c>
      <c r="P19" s="250">
        <v>44026</v>
      </c>
      <c r="Q19" s="149" t="s">
        <v>160</v>
      </c>
      <c r="R19" s="251">
        <v>0.99891203703703713</v>
      </c>
      <c r="S19" s="149"/>
    </row>
    <row r="20" spans="1:19">
      <c r="A20" s="113" t="str">
        <f>VTV_Download[[#This Row],[Part No.]]&amp;VTV_Download[[#This Row],[Direct Vendor]]&amp;VTV_Download[[#This Row],[Indirect Vendor]]</f>
        <v>35340-KCC-9000100489100377</v>
      </c>
      <c r="B20" s="156">
        <v>100489</v>
      </c>
      <c r="C20" s="149" t="s">
        <v>238</v>
      </c>
      <c r="D20" s="156">
        <v>100377</v>
      </c>
      <c r="E20" s="149" t="s">
        <v>140</v>
      </c>
      <c r="F20" s="156">
        <v>9000004208</v>
      </c>
      <c r="G20" s="157" t="s">
        <v>82</v>
      </c>
      <c r="H20" s="158" t="s">
        <v>134</v>
      </c>
      <c r="I20" s="156">
        <v>1</v>
      </c>
      <c r="J20" s="207">
        <v>44024</v>
      </c>
      <c r="K20" s="159">
        <v>9100065269</v>
      </c>
      <c r="L20" s="147">
        <v>10.81</v>
      </c>
      <c r="M20" s="147">
        <v>10.73</v>
      </c>
      <c r="N20" s="148" t="s">
        <v>159</v>
      </c>
      <c r="O20" s="250">
        <v>44141</v>
      </c>
      <c r="P20" s="250">
        <v>44145</v>
      </c>
      <c r="Q20" s="149" t="s">
        <v>160</v>
      </c>
      <c r="R20" s="251">
        <v>0.31152777777777779</v>
      </c>
      <c r="S20" s="149" t="s">
        <v>211</v>
      </c>
    </row>
    <row r="21" spans="1:19">
      <c r="A21" s="113" t="str">
        <f>VTV_Download[[#This Row],[Part No.]]&amp;VTV_Download[[#This Row],[Direct Vendor]]&amp;VTV_Download[[#This Row],[Indirect Vendor]]</f>
        <v>35340-KST-9500100489100377</v>
      </c>
      <c r="B21" s="156">
        <v>100489</v>
      </c>
      <c r="C21" s="149" t="s">
        <v>238</v>
      </c>
      <c r="D21" s="156">
        <v>100377</v>
      </c>
      <c r="E21" s="149" t="s">
        <v>140</v>
      </c>
      <c r="F21" s="156">
        <v>9000004208</v>
      </c>
      <c r="G21" s="157" t="s">
        <v>100</v>
      </c>
      <c r="H21" s="158" t="s">
        <v>134</v>
      </c>
      <c r="I21" s="156">
        <v>1</v>
      </c>
      <c r="J21" s="207">
        <v>44024</v>
      </c>
      <c r="K21" s="159">
        <v>9100065269</v>
      </c>
      <c r="L21" s="147">
        <v>10.39</v>
      </c>
      <c r="M21" s="147">
        <v>10.32</v>
      </c>
      <c r="N21" s="148" t="s">
        <v>159</v>
      </c>
      <c r="O21" s="250">
        <v>44141</v>
      </c>
      <c r="P21" s="250">
        <v>44145</v>
      </c>
      <c r="Q21" s="149" t="s">
        <v>160</v>
      </c>
      <c r="R21" s="251">
        <v>0.31152777777777779</v>
      </c>
      <c r="S21" s="149" t="s">
        <v>211</v>
      </c>
    </row>
    <row r="22" spans="1:19">
      <c r="A22" s="113" t="str">
        <f>VTV_Download[[#This Row],[Part No.]]&amp;VTV_Download[[#This Row],[Direct Vendor]]&amp;VTV_Download[[#This Row],[Indirect Vendor]]</f>
        <v>35150-AAC-8110100489100485</v>
      </c>
      <c r="B22" s="156">
        <v>100489</v>
      </c>
      <c r="C22" s="149" t="s">
        <v>238</v>
      </c>
      <c r="D22" s="156">
        <v>100485</v>
      </c>
      <c r="E22" s="149" t="s">
        <v>137</v>
      </c>
      <c r="F22" s="156">
        <v>9000004209</v>
      </c>
      <c r="G22" s="157" t="s">
        <v>213</v>
      </c>
      <c r="H22" s="158" t="s">
        <v>71</v>
      </c>
      <c r="I22" s="156">
        <v>1</v>
      </c>
      <c r="J22" s="207">
        <v>44024</v>
      </c>
      <c r="K22" s="159">
        <v>9100065270</v>
      </c>
      <c r="L22" s="147">
        <v>49.96</v>
      </c>
      <c r="M22" s="147">
        <v>49.58</v>
      </c>
      <c r="N22" s="148" t="s">
        <v>159</v>
      </c>
      <c r="O22" s="250">
        <v>44141</v>
      </c>
      <c r="P22" s="250">
        <v>44145</v>
      </c>
      <c r="Q22" s="149" t="s">
        <v>160</v>
      </c>
      <c r="R22" s="251">
        <v>0.31152777777777779</v>
      </c>
      <c r="S22" s="149" t="s">
        <v>211</v>
      </c>
    </row>
    <row r="23" spans="1:19">
      <c r="A23" s="113" t="str">
        <f>VTV_Download[[#This Row],[Part No.]]&amp;VTV_Download[[#This Row],[Direct Vendor]]&amp;VTV_Download[[#This Row],[Indirect Vendor]]</f>
        <v>35150-AAF-4010100489100485</v>
      </c>
      <c r="B23" s="156">
        <v>100489</v>
      </c>
      <c r="C23" s="149" t="s">
        <v>238</v>
      </c>
      <c r="D23" s="156">
        <v>100485</v>
      </c>
      <c r="E23" s="149" t="s">
        <v>137</v>
      </c>
      <c r="F23" s="156">
        <v>9000004209</v>
      </c>
      <c r="G23" s="157" t="s">
        <v>153</v>
      </c>
      <c r="H23" s="158" t="s">
        <v>99</v>
      </c>
      <c r="I23" s="156">
        <v>1</v>
      </c>
      <c r="J23" s="207">
        <v>44024</v>
      </c>
      <c r="K23" s="159">
        <v>9100065270</v>
      </c>
      <c r="L23" s="147">
        <v>69.680000000000007</v>
      </c>
      <c r="M23" s="147">
        <v>69.209999999999994</v>
      </c>
      <c r="N23" s="148" t="s">
        <v>159</v>
      </c>
      <c r="O23" s="250">
        <v>44141</v>
      </c>
      <c r="P23" s="250">
        <v>44145</v>
      </c>
      <c r="Q23" s="149" t="s">
        <v>160</v>
      </c>
      <c r="R23" s="251">
        <v>0.31152777777777779</v>
      </c>
      <c r="S23" s="149" t="s">
        <v>211</v>
      </c>
    </row>
    <row r="24" spans="1:19">
      <c r="A24" s="113" t="str">
        <f>VTV_Download[[#This Row],[Part No.]]&amp;VTV_Download[[#This Row],[Direct Vendor]]&amp;VTV_Download[[#This Row],[Indirect Vendor]]</f>
        <v>35200-AAE-1110100489100485</v>
      </c>
      <c r="B24" s="156">
        <v>100489</v>
      </c>
      <c r="C24" s="149" t="s">
        <v>238</v>
      </c>
      <c r="D24" s="156">
        <v>100485</v>
      </c>
      <c r="E24" s="149" t="s">
        <v>137</v>
      </c>
      <c r="F24" s="156">
        <v>9000004209</v>
      </c>
      <c r="G24" s="157" t="s">
        <v>113</v>
      </c>
      <c r="H24" s="158" t="s">
        <v>109</v>
      </c>
      <c r="I24" s="156">
        <v>1</v>
      </c>
      <c r="J24" s="207">
        <v>44024</v>
      </c>
      <c r="K24" s="159">
        <v>9100065270</v>
      </c>
      <c r="L24" s="147">
        <v>111.34</v>
      </c>
      <c r="M24" s="147">
        <v>110.03</v>
      </c>
      <c r="N24" s="148" t="s">
        <v>159</v>
      </c>
      <c r="O24" s="250">
        <v>44141</v>
      </c>
      <c r="P24" s="250">
        <v>44145</v>
      </c>
      <c r="Q24" s="149" t="s">
        <v>160</v>
      </c>
      <c r="R24" s="251">
        <v>0.31152777777777779</v>
      </c>
      <c r="S24" s="149" t="s">
        <v>211</v>
      </c>
    </row>
    <row r="25" spans="1:19">
      <c r="A25" s="113" t="str">
        <f>VTV_Download[[#This Row],[Part No.]]&amp;VTV_Download[[#This Row],[Direct Vendor]]&amp;VTV_Download[[#This Row],[Indirect Vendor]]</f>
        <v>35200-AAH-A010100489100485</v>
      </c>
      <c r="B25" s="156">
        <v>100489</v>
      </c>
      <c r="C25" s="149" t="s">
        <v>238</v>
      </c>
      <c r="D25" s="156">
        <v>100485</v>
      </c>
      <c r="E25" s="149" t="s">
        <v>137</v>
      </c>
      <c r="F25" s="156">
        <v>9000004209</v>
      </c>
      <c r="G25" s="157" t="s">
        <v>121</v>
      </c>
      <c r="H25" s="158" t="s">
        <v>109</v>
      </c>
      <c r="I25" s="156">
        <v>1</v>
      </c>
      <c r="J25" s="207">
        <v>44024</v>
      </c>
      <c r="K25" s="159">
        <v>9100065270</v>
      </c>
      <c r="L25" s="147">
        <v>98.92</v>
      </c>
      <c r="M25" s="147">
        <v>97.7</v>
      </c>
      <c r="N25" s="148" t="s">
        <v>159</v>
      </c>
      <c r="O25" s="250">
        <v>44141</v>
      </c>
      <c r="P25" s="250">
        <v>44145</v>
      </c>
      <c r="Q25" s="149" t="s">
        <v>160</v>
      </c>
      <c r="R25" s="251">
        <v>0.31152777777777779</v>
      </c>
      <c r="S25" s="149" t="s">
        <v>211</v>
      </c>
    </row>
    <row r="26" spans="1:19">
      <c r="A26" s="113" t="str">
        <f>VTV_Download[[#This Row],[Part No.]]&amp;VTV_Download[[#This Row],[Direct Vendor]]&amp;VTV_Download[[#This Row],[Indirect Vendor]]</f>
        <v>35200-AAH-A110100489100485</v>
      </c>
      <c r="B26" s="156">
        <v>100489</v>
      </c>
      <c r="C26" s="149" t="s">
        <v>238</v>
      </c>
      <c r="D26" s="156">
        <v>100485</v>
      </c>
      <c r="E26" s="149" t="s">
        <v>137</v>
      </c>
      <c r="F26" s="156">
        <v>9000004209</v>
      </c>
      <c r="G26" s="157" t="s">
        <v>122</v>
      </c>
      <c r="H26" s="158" t="s">
        <v>109</v>
      </c>
      <c r="I26" s="156">
        <v>1</v>
      </c>
      <c r="J26" s="207">
        <v>44024</v>
      </c>
      <c r="K26" s="159">
        <v>9100065270</v>
      </c>
      <c r="L26" s="147">
        <v>108.37</v>
      </c>
      <c r="M26" s="147">
        <v>107.06</v>
      </c>
      <c r="N26" s="148" t="s">
        <v>159</v>
      </c>
      <c r="O26" s="250">
        <v>44141</v>
      </c>
      <c r="P26" s="250">
        <v>44145</v>
      </c>
      <c r="Q26" s="149" t="s">
        <v>160</v>
      </c>
      <c r="R26" s="251">
        <v>0.31152777777777779</v>
      </c>
      <c r="S26" s="149" t="s">
        <v>211</v>
      </c>
    </row>
    <row r="27" spans="1:19">
      <c r="A27" s="113" t="str">
        <f>VTV_Download[[#This Row],[Part No.]]&amp;VTV_Download[[#This Row],[Direct Vendor]]&amp;VTV_Download[[#This Row],[Indirect Vendor]]</f>
        <v>35200-AAT-0110100489100485</v>
      </c>
      <c r="B27" s="156">
        <v>100489</v>
      </c>
      <c r="C27" s="149" t="s">
        <v>238</v>
      </c>
      <c r="D27" s="156">
        <v>100485</v>
      </c>
      <c r="E27" s="149" t="s">
        <v>137</v>
      </c>
      <c r="F27" s="156">
        <v>9000004209</v>
      </c>
      <c r="G27" s="157" t="s">
        <v>126</v>
      </c>
      <c r="H27" s="158" t="s">
        <v>124</v>
      </c>
      <c r="I27" s="156">
        <v>1</v>
      </c>
      <c r="J27" s="207">
        <v>44024</v>
      </c>
      <c r="K27" s="159">
        <v>9100065270</v>
      </c>
      <c r="L27" s="147">
        <v>128.55000000000001</v>
      </c>
      <c r="M27" s="147">
        <v>126.58</v>
      </c>
      <c r="N27" s="148" t="s">
        <v>159</v>
      </c>
      <c r="O27" s="250">
        <v>44141</v>
      </c>
      <c r="P27" s="250">
        <v>44145</v>
      </c>
      <c r="Q27" s="149" t="s">
        <v>160</v>
      </c>
      <c r="R27" s="251">
        <v>0.31152777777777779</v>
      </c>
      <c r="S27" s="149" t="s">
        <v>211</v>
      </c>
    </row>
    <row r="28" spans="1:19">
      <c r="A28" s="113" t="str">
        <f>VTV_Download[[#This Row],[Part No.]]&amp;VTV_Download[[#This Row],[Direct Vendor]]&amp;VTV_Download[[#This Row],[Indirect Vendor]]</f>
        <v>53140-AAN-B000100489100505</v>
      </c>
      <c r="B28" s="156">
        <v>100489</v>
      </c>
      <c r="C28" s="149" t="s">
        <v>238</v>
      </c>
      <c r="D28" s="156">
        <v>100505</v>
      </c>
      <c r="E28" s="149" t="s">
        <v>204</v>
      </c>
      <c r="F28" s="156">
        <v>9000004214</v>
      </c>
      <c r="G28" s="157" t="s">
        <v>233</v>
      </c>
      <c r="H28" s="158" t="s">
        <v>84</v>
      </c>
      <c r="I28" s="156">
        <v>1</v>
      </c>
      <c r="J28" s="207">
        <v>43831</v>
      </c>
      <c r="K28" s="159">
        <v>9100060749</v>
      </c>
      <c r="L28" s="147">
        <v>0</v>
      </c>
      <c r="M28" s="147">
        <v>13.66</v>
      </c>
      <c r="N28" s="148" t="s">
        <v>159</v>
      </c>
      <c r="O28" s="250">
        <v>44028</v>
      </c>
      <c r="P28" s="250">
        <v>44036</v>
      </c>
      <c r="Q28" s="149" t="s">
        <v>216</v>
      </c>
      <c r="R28" s="251">
        <v>0.94246527777777767</v>
      </c>
      <c r="S28" s="149"/>
    </row>
    <row r="29" spans="1:19">
      <c r="A29" s="113" t="str">
        <f>VTV_Download[[#This Row],[Part No.]]&amp;VTV_Download[[#This Row],[Direct Vendor]]&amp;VTV_Download[[#This Row],[Indirect Vendor]]</f>
        <v>53140-KTC-9000100489100505</v>
      </c>
      <c r="B29" s="156">
        <v>100489</v>
      </c>
      <c r="C29" s="149" t="s">
        <v>238</v>
      </c>
      <c r="D29" s="156">
        <v>100505</v>
      </c>
      <c r="E29" s="149" t="s">
        <v>204</v>
      </c>
      <c r="F29" s="156">
        <v>9000004214</v>
      </c>
      <c r="G29" s="157" t="s">
        <v>104</v>
      </c>
      <c r="H29" s="158" t="s">
        <v>261</v>
      </c>
      <c r="I29" s="156">
        <v>1</v>
      </c>
      <c r="J29" s="207">
        <v>43831</v>
      </c>
      <c r="K29" s="159">
        <v>9100060741</v>
      </c>
      <c r="L29" s="147">
        <v>0</v>
      </c>
      <c r="M29" s="147">
        <v>13.24</v>
      </c>
      <c r="N29" s="148" t="s">
        <v>159</v>
      </c>
      <c r="O29" s="250">
        <v>44023</v>
      </c>
      <c r="P29" s="250">
        <v>44036</v>
      </c>
      <c r="Q29" s="149" t="s">
        <v>216</v>
      </c>
      <c r="R29" s="251">
        <v>0.78276620370370376</v>
      </c>
      <c r="S29" s="149"/>
    </row>
    <row r="30" spans="1:19">
      <c r="A30" s="113" t="str">
        <f>VTV_Download[[#This Row],[Part No.]]&amp;VTV_Download[[#This Row],[Direct Vendor]]&amp;VTV_Download[[#This Row],[Indirect Vendor]]</f>
        <v>53166-KTC-9000100489100505</v>
      </c>
      <c r="B30" s="156">
        <v>100489</v>
      </c>
      <c r="C30" s="149" t="s">
        <v>238</v>
      </c>
      <c r="D30" s="156">
        <v>100505</v>
      </c>
      <c r="E30" s="149" t="s">
        <v>204</v>
      </c>
      <c r="F30" s="156">
        <v>9000004214</v>
      </c>
      <c r="G30" s="157" t="s">
        <v>106</v>
      </c>
      <c r="H30" s="158" t="s">
        <v>73</v>
      </c>
      <c r="I30" s="156">
        <v>1</v>
      </c>
      <c r="J30" s="207">
        <v>43831</v>
      </c>
      <c r="K30" s="159">
        <v>9100060741</v>
      </c>
      <c r="L30" s="147">
        <v>0</v>
      </c>
      <c r="M30" s="147">
        <v>11.54</v>
      </c>
      <c r="N30" s="148" t="s">
        <v>159</v>
      </c>
      <c r="O30" s="250">
        <v>44023</v>
      </c>
      <c r="P30" s="250">
        <v>44036</v>
      </c>
      <c r="Q30" s="149" t="s">
        <v>216</v>
      </c>
      <c r="R30" s="251">
        <v>0.78276620370370376</v>
      </c>
      <c r="S30" s="149"/>
    </row>
    <row r="31" spans="1:19">
      <c r="A31" s="113" t="str">
        <f>VTV_Download[[#This Row],[Part No.]]&amp;VTV_Download[[#This Row],[Direct Vendor]]&amp;VTV_Download[[#This Row],[Indirect Vendor]]</f>
        <v>53167-GE4-0000100489100505</v>
      </c>
      <c r="B31" s="156">
        <v>100489</v>
      </c>
      <c r="C31" s="149" t="s">
        <v>238</v>
      </c>
      <c r="D31" s="156">
        <v>100505</v>
      </c>
      <c r="E31" s="149" t="s">
        <v>204</v>
      </c>
      <c r="F31" s="156">
        <v>9000004214</v>
      </c>
      <c r="G31" s="157" t="s">
        <v>85</v>
      </c>
      <c r="H31" s="158" t="s">
        <v>86</v>
      </c>
      <c r="I31" s="156">
        <v>1</v>
      </c>
      <c r="J31" s="207">
        <v>43831</v>
      </c>
      <c r="K31" s="159">
        <v>9100060741</v>
      </c>
      <c r="L31" s="147">
        <v>0</v>
      </c>
      <c r="M31" s="147">
        <v>4.63</v>
      </c>
      <c r="N31" s="148" t="s">
        <v>159</v>
      </c>
      <c r="O31" s="250">
        <v>44023</v>
      </c>
      <c r="P31" s="250">
        <v>44036</v>
      </c>
      <c r="Q31" s="149" t="s">
        <v>216</v>
      </c>
      <c r="R31" s="251">
        <v>0.78276620370370376</v>
      </c>
      <c r="S31" s="149"/>
    </row>
    <row r="32" spans="1:19">
      <c r="A32" s="113" t="str">
        <f>VTV_Download[[#This Row],[Part No.]]&amp;VTV_Download[[#This Row],[Direct Vendor]]&amp;VTV_Download[[#This Row],[Indirect Vendor]]</f>
        <v>53168-166-0000100489100505</v>
      </c>
      <c r="B32" s="156">
        <v>100489</v>
      </c>
      <c r="C32" s="149" t="s">
        <v>238</v>
      </c>
      <c r="D32" s="156">
        <v>100505</v>
      </c>
      <c r="E32" s="149" t="s">
        <v>204</v>
      </c>
      <c r="F32" s="156">
        <v>9000004214</v>
      </c>
      <c r="G32" s="157" t="s">
        <v>87</v>
      </c>
      <c r="H32" s="158" t="s">
        <v>88</v>
      </c>
      <c r="I32" s="156">
        <v>1</v>
      </c>
      <c r="J32" s="207">
        <v>43831</v>
      </c>
      <c r="K32" s="159">
        <v>9100060741</v>
      </c>
      <c r="L32" s="147">
        <v>0</v>
      </c>
      <c r="M32" s="147">
        <v>4.96</v>
      </c>
      <c r="N32" s="148" t="s">
        <v>159</v>
      </c>
      <c r="O32" s="250">
        <v>44023</v>
      </c>
      <c r="P32" s="250">
        <v>44036</v>
      </c>
      <c r="Q32" s="149" t="s">
        <v>216</v>
      </c>
      <c r="R32" s="251">
        <v>0.78276620370370376</v>
      </c>
      <c r="S32" s="149"/>
    </row>
    <row r="33" spans="1:19">
      <c r="A33" s="113" t="str">
        <f>VTV_Download[[#This Row],[Part No.]]&amp;VTV_Download[[#This Row],[Direct Vendor]]&amp;VTV_Download[[#This Row],[Indirect Vendor]]</f>
        <v>5317A-AAN-H200100489100505</v>
      </c>
      <c r="B33" s="156">
        <v>100489</v>
      </c>
      <c r="C33" s="149" t="s">
        <v>238</v>
      </c>
      <c r="D33" s="156">
        <v>100505</v>
      </c>
      <c r="E33" s="149" t="s">
        <v>204</v>
      </c>
      <c r="F33" s="156">
        <v>9000004214</v>
      </c>
      <c r="G33" s="157" t="s">
        <v>89</v>
      </c>
      <c r="H33" s="158" t="s">
        <v>90</v>
      </c>
      <c r="I33" s="156">
        <v>1</v>
      </c>
      <c r="J33" s="207">
        <v>44023</v>
      </c>
      <c r="K33" s="159">
        <v>9100060705</v>
      </c>
      <c r="L33" s="147">
        <v>0</v>
      </c>
      <c r="M33" s="147">
        <v>44.24</v>
      </c>
      <c r="N33" s="148" t="s">
        <v>159</v>
      </c>
      <c r="O33" s="250">
        <v>44023</v>
      </c>
      <c r="P33" s="250">
        <v>44036</v>
      </c>
      <c r="Q33" s="149" t="s">
        <v>161</v>
      </c>
      <c r="R33" s="251">
        <v>2.3923611111111114E-2</v>
      </c>
      <c r="S33" s="149"/>
    </row>
    <row r="34" spans="1:19">
      <c r="A34" s="113" t="str">
        <f>VTV_Download[[#This Row],[Part No.]]&amp;VTV_Download[[#This Row],[Direct Vendor]]&amp;VTV_Download[[#This Row],[Indirect Vendor]]</f>
        <v>5317B-AAF-H000100489100505</v>
      </c>
      <c r="B34" s="156">
        <v>100489</v>
      </c>
      <c r="C34" s="149" t="s">
        <v>238</v>
      </c>
      <c r="D34" s="156">
        <v>100505</v>
      </c>
      <c r="E34" s="149" t="s">
        <v>204</v>
      </c>
      <c r="F34" s="156">
        <v>9000004214</v>
      </c>
      <c r="G34" s="157" t="s">
        <v>91</v>
      </c>
      <c r="H34" s="158" t="s">
        <v>173</v>
      </c>
      <c r="I34" s="156">
        <v>1</v>
      </c>
      <c r="J34" s="207">
        <v>44023</v>
      </c>
      <c r="K34" s="159">
        <v>9100060705</v>
      </c>
      <c r="L34" s="147">
        <v>0</v>
      </c>
      <c r="M34" s="147">
        <v>50</v>
      </c>
      <c r="N34" s="148" t="s">
        <v>159</v>
      </c>
      <c r="O34" s="250">
        <v>44023</v>
      </c>
      <c r="P34" s="250">
        <v>44036</v>
      </c>
      <c r="Q34" s="149" t="s">
        <v>161</v>
      </c>
      <c r="R34" s="251">
        <v>2.3923611111111114E-2</v>
      </c>
      <c r="S34" s="149"/>
    </row>
    <row r="35" spans="1:19">
      <c r="A35" s="113" t="str">
        <f>VTV_Download[[#This Row],[Part No.]]&amp;VTV_Download[[#This Row],[Direct Vendor]]&amp;VTV_Download[[#This Row],[Indirect Vendor]]</f>
        <v>5317B-AAF-H100100489100505</v>
      </c>
      <c r="B35" s="156">
        <v>100489</v>
      </c>
      <c r="C35" s="149" t="s">
        <v>238</v>
      </c>
      <c r="D35" s="156">
        <v>100505</v>
      </c>
      <c r="E35" s="149" t="s">
        <v>204</v>
      </c>
      <c r="F35" s="156">
        <v>9000004214</v>
      </c>
      <c r="G35" s="157" t="s">
        <v>98</v>
      </c>
      <c r="H35" s="158" t="s">
        <v>92</v>
      </c>
      <c r="I35" s="156">
        <v>1</v>
      </c>
      <c r="J35" s="207">
        <v>44023</v>
      </c>
      <c r="K35" s="159">
        <v>9100060705</v>
      </c>
      <c r="L35" s="147">
        <v>0</v>
      </c>
      <c r="M35" s="147">
        <v>50.23</v>
      </c>
      <c r="N35" s="148" t="s">
        <v>159</v>
      </c>
      <c r="O35" s="250">
        <v>44023</v>
      </c>
      <c r="P35" s="250">
        <v>44036</v>
      </c>
      <c r="Q35" s="149" t="s">
        <v>161</v>
      </c>
      <c r="R35" s="251">
        <v>2.3923611111111114E-2</v>
      </c>
      <c r="S35" s="149"/>
    </row>
    <row r="36" spans="1:19">
      <c r="A36" s="113" t="str">
        <f>VTV_Download[[#This Row],[Part No.]]&amp;VTV_Download[[#This Row],[Direct Vendor]]&amp;VTV_Download[[#This Row],[Indirect Vendor]]</f>
        <v>53100-AAD-0000100489100536</v>
      </c>
      <c r="B36" s="156">
        <v>100489</v>
      </c>
      <c r="C36" s="149" t="s">
        <v>238</v>
      </c>
      <c r="D36" s="156">
        <v>100536</v>
      </c>
      <c r="E36" s="149" t="s">
        <v>202</v>
      </c>
      <c r="F36" s="156">
        <v>9000004220</v>
      </c>
      <c r="G36" s="157" t="s">
        <v>102</v>
      </c>
      <c r="H36" s="158" t="s">
        <v>72</v>
      </c>
      <c r="I36" s="156">
        <v>1</v>
      </c>
      <c r="J36" s="207">
        <v>44025</v>
      </c>
      <c r="K36" s="159">
        <v>9100060746</v>
      </c>
      <c r="L36" s="147">
        <v>0</v>
      </c>
      <c r="M36" s="147">
        <v>84.35</v>
      </c>
      <c r="N36" s="148" t="s">
        <v>159</v>
      </c>
      <c r="O36" s="250">
        <v>44025</v>
      </c>
      <c r="P36" s="250">
        <v>44026</v>
      </c>
      <c r="Q36" s="149" t="s">
        <v>174</v>
      </c>
      <c r="R36" s="251">
        <v>0.6441203703703704</v>
      </c>
      <c r="S36" s="149"/>
    </row>
    <row r="37" spans="1:19">
      <c r="A37" s="113" t="str">
        <f>VTV_Download[[#This Row],[Part No.]]&amp;VTV_Download[[#This Row],[Direct Vendor]]&amp;VTV_Download[[#This Row],[Indirect Vendor]]</f>
        <v>53100-AAE-0000100489100536</v>
      </c>
      <c r="B37" s="156">
        <v>100489</v>
      </c>
      <c r="C37" s="149" t="s">
        <v>238</v>
      </c>
      <c r="D37" s="156">
        <v>100536</v>
      </c>
      <c r="E37" s="149" t="s">
        <v>202</v>
      </c>
      <c r="F37" s="156">
        <v>9000004220</v>
      </c>
      <c r="G37" s="157" t="s">
        <v>110</v>
      </c>
      <c r="H37" s="158" t="s">
        <v>72</v>
      </c>
      <c r="I37" s="156">
        <v>1</v>
      </c>
      <c r="J37" s="207">
        <v>44025</v>
      </c>
      <c r="K37" s="159">
        <v>9100060746</v>
      </c>
      <c r="L37" s="147">
        <v>0</v>
      </c>
      <c r="M37" s="147">
        <v>84.29</v>
      </c>
      <c r="N37" s="148" t="s">
        <v>159</v>
      </c>
      <c r="O37" s="250">
        <v>44025</v>
      </c>
      <c r="P37" s="250">
        <v>44026</v>
      </c>
      <c r="Q37" s="149" t="s">
        <v>174</v>
      </c>
      <c r="R37" s="251">
        <v>0.6441203703703704</v>
      </c>
      <c r="S37" s="149"/>
    </row>
    <row r="38" spans="1:19">
      <c r="A38" s="113" t="str">
        <f>VTV_Download[[#This Row],[Part No.]]&amp;VTV_Download[[#This Row],[Direct Vendor]]&amp;VTV_Download[[#This Row],[Indirect Vendor]]</f>
        <v>53100-AAE-1100100489100536</v>
      </c>
      <c r="B38" s="156">
        <v>100489</v>
      </c>
      <c r="C38" s="149" t="s">
        <v>238</v>
      </c>
      <c r="D38" s="156">
        <v>100536</v>
      </c>
      <c r="E38" s="149" t="s">
        <v>202</v>
      </c>
      <c r="F38" s="156">
        <v>9000004220</v>
      </c>
      <c r="G38" s="157" t="s">
        <v>112</v>
      </c>
      <c r="H38" s="158" t="s">
        <v>172</v>
      </c>
      <c r="I38" s="156">
        <v>1</v>
      </c>
      <c r="J38" s="207">
        <v>44025</v>
      </c>
      <c r="K38" s="159">
        <v>9100060746</v>
      </c>
      <c r="L38" s="147">
        <v>0</v>
      </c>
      <c r="M38" s="147">
        <v>84.44</v>
      </c>
      <c r="N38" s="148" t="s">
        <v>159</v>
      </c>
      <c r="O38" s="250">
        <v>44025</v>
      </c>
      <c r="P38" s="250">
        <v>44026</v>
      </c>
      <c r="Q38" s="149" t="s">
        <v>174</v>
      </c>
      <c r="R38" s="251">
        <v>0.6441203703703704</v>
      </c>
      <c r="S38" s="149"/>
    </row>
    <row r="39" spans="1:19">
      <c r="A39" s="113" t="str">
        <f>VTV_Download[[#This Row],[Part No.]]&amp;VTV_Download[[#This Row],[Direct Vendor]]&amp;VTV_Download[[#This Row],[Indirect Vendor]]</f>
        <v>53100-AAH-8100100489100536</v>
      </c>
      <c r="B39" s="156">
        <v>100489</v>
      </c>
      <c r="C39" s="149" t="s">
        <v>238</v>
      </c>
      <c r="D39" s="156">
        <v>100536</v>
      </c>
      <c r="E39" s="149" t="s">
        <v>202</v>
      </c>
      <c r="F39" s="156">
        <v>9000004220</v>
      </c>
      <c r="G39" s="157" t="s">
        <v>123</v>
      </c>
      <c r="H39" s="158" t="s">
        <v>172</v>
      </c>
      <c r="I39" s="156">
        <v>1</v>
      </c>
      <c r="J39" s="207">
        <v>44025</v>
      </c>
      <c r="K39" s="159">
        <v>9100060746</v>
      </c>
      <c r="L39" s="147">
        <v>0</v>
      </c>
      <c r="M39" s="147">
        <v>81.87</v>
      </c>
      <c r="N39" s="148" t="s">
        <v>159</v>
      </c>
      <c r="O39" s="250">
        <v>44025</v>
      </c>
      <c r="P39" s="250">
        <v>44026</v>
      </c>
      <c r="Q39" s="149" t="s">
        <v>174</v>
      </c>
      <c r="R39" s="251">
        <v>0.6441203703703704</v>
      </c>
      <c r="S39" s="149"/>
    </row>
    <row r="40" spans="1:19">
      <c r="A40" s="113" t="str">
        <f>VTV_Download[[#This Row],[Part No.]]&amp;VTV_Download[[#This Row],[Direct Vendor]]&amp;VTV_Download[[#This Row],[Indirect Vendor]]</f>
        <v>53100-KST-8700100489100536</v>
      </c>
      <c r="B40" s="156">
        <v>100489</v>
      </c>
      <c r="C40" s="149" t="s">
        <v>238</v>
      </c>
      <c r="D40" s="156">
        <v>100536</v>
      </c>
      <c r="E40" s="149" t="s">
        <v>202</v>
      </c>
      <c r="F40" s="156">
        <v>9000004220</v>
      </c>
      <c r="G40" s="157" t="s">
        <v>120</v>
      </c>
      <c r="H40" s="158" t="s">
        <v>72</v>
      </c>
      <c r="I40" s="156">
        <v>1</v>
      </c>
      <c r="J40" s="207">
        <v>44025</v>
      </c>
      <c r="K40" s="159">
        <v>9100060746</v>
      </c>
      <c r="L40" s="147">
        <v>0</v>
      </c>
      <c r="M40" s="147">
        <v>81.87</v>
      </c>
      <c r="N40" s="148" t="s">
        <v>159</v>
      </c>
      <c r="O40" s="250">
        <v>44025</v>
      </c>
      <c r="P40" s="250">
        <v>44026</v>
      </c>
      <c r="Q40" s="149" t="s">
        <v>174</v>
      </c>
      <c r="R40" s="251">
        <v>0.6441203703703704</v>
      </c>
      <c r="S40" s="149"/>
    </row>
    <row r="41" spans="1:19">
      <c r="A41" s="113" t="str">
        <f>VTV_Download[[#This Row],[Part No.]]&amp;VTV_Download[[#This Row],[Direct Vendor]]&amp;VTV_Download[[#This Row],[Indirect Vendor]]</f>
        <v>92000-06025-0A100489100562</v>
      </c>
      <c r="B41" s="156">
        <v>100489</v>
      </c>
      <c r="C41" s="149" t="s">
        <v>238</v>
      </c>
      <c r="D41" s="156">
        <v>100562</v>
      </c>
      <c r="E41" s="149" t="s">
        <v>209</v>
      </c>
      <c r="F41" s="156">
        <v>9000000855</v>
      </c>
      <c r="G41" s="157" t="s">
        <v>127</v>
      </c>
      <c r="H41" s="158" t="s">
        <v>107</v>
      </c>
      <c r="I41" s="156">
        <v>1</v>
      </c>
      <c r="J41" s="207">
        <v>44075</v>
      </c>
      <c r="K41" s="159">
        <v>9100064670</v>
      </c>
      <c r="L41" s="147">
        <v>74.13</v>
      </c>
      <c r="M41" s="147">
        <v>75.209999999999994</v>
      </c>
      <c r="N41" s="148" t="s">
        <v>159</v>
      </c>
      <c r="O41" s="250">
        <v>44123</v>
      </c>
      <c r="P41" s="250">
        <v>44129</v>
      </c>
      <c r="Q41" s="149" t="s">
        <v>222</v>
      </c>
      <c r="R41" s="251">
        <v>0.49204861111111109</v>
      </c>
      <c r="S41" s="149" t="s">
        <v>211</v>
      </c>
    </row>
    <row r="42" spans="1:19">
      <c r="A42" s="113" t="str">
        <f>VTV_Download[[#This Row],[Part No.]]&amp;VTV_Download[[#This Row],[Direct Vendor]]&amp;VTV_Download[[#This Row],[Indirect Vendor]]</f>
        <v>92101-06025-0G100489100562</v>
      </c>
      <c r="B42" s="156">
        <v>100489</v>
      </c>
      <c r="C42" s="149" t="s">
        <v>238</v>
      </c>
      <c r="D42" s="156">
        <v>100562</v>
      </c>
      <c r="E42" s="149" t="s">
        <v>209</v>
      </c>
      <c r="F42" s="156">
        <v>9000000855</v>
      </c>
      <c r="G42" s="157" t="s">
        <v>115</v>
      </c>
      <c r="H42" s="158" t="s">
        <v>116</v>
      </c>
      <c r="I42" s="156">
        <v>1</v>
      </c>
      <c r="J42" s="207">
        <v>44075</v>
      </c>
      <c r="K42" s="159">
        <v>9100064670</v>
      </c>
      <c r="L42" s="147">
        <v>76.63</v>
      </c>
      <c r="M42" s="147">
        <v>77.709999999999994</v>
      </c>
      <c r="N42" s="148" t="s">
        <v>159</v>
      </c>
      <c r="O42" s="250">
        <v>44123</v>
      </c>
      <c r="P42" s="250">
        <v>44129</v>
      </c>
      <c r="Q42" s="149" t="s">
        <v>222</v>
      </c>
      <c r="R42" s="251">
        <v>0.49204861111111109</v>
      </c>
      <c r="S42" s="149" t="s">
        <v>211</v>
      </c>
    </row>
    <row r="43" spans="1:19">
      <c r="A43" s="113" t="str">
        <f>VTV_Download[[#This Row],[Part No.]]&amp;VTV_Download[[#This Row],[Direct Vendor]]&amp;VTV_Download[[#This Row],[Indirect Vendor]]</f>
        <v>93500-05020-0G100489100562</v>
      </c>
      <c r="B43" s="156">
        <v>100489</v>
      </c>
      <c r="C43" s="149" t="s">
        <v>238</v>
      </c>
      <c r="D43" s="156">
        <v>100562</v>
      </c>
      <c r="E43" s="149" t="s">
        <v>209</v>
      </c>
      <c r="F43" s="156">
        <v>9000000855</v>
      </c>
      <c r="G43" s="157" t="s">
        <v>93</v>
      </c>
      <c r="H43" s="158" t="s">
        <v>94</v>
      </c>
      <c r="I43" s="156">
        <v>1</v>
      </c>
      <c r="J43" s="207">
        <v>44075</v>
      </c>
      <c r="K43" s="159">
        <v>9100064670</v>
      </c>
      <c r="L43" s="147">
        <v>42.75</v>
      </c>
      <c r="M43" s="147">
        <v>43.29</v>
      </c>
      <c r="N43" s="148" t="s">
        <v>159</v>
      </c>
      <c r="O43" s="250">
        <v>44123</v>
      </c>
      <c r="P43" s="250">
        <v>44129</v>
      </c>
      <c r="Q43" s="149" t="s">
        <v>222</v>
      </c>
      <c r="R43" s="251">
        <v>0.49204861111111109</v>
      </c>
      <c r="S43" s="149" t="s">
        <v>211</v>
      </c>
    </row>
    <row r="44" spans="1:19">
      <c r="A44" s="113" t="str">
        <f>VTV_Download[[#This Row],[Part No.]]&amp;VTV_Download[[#This Row],[Direct Vendor]]&amp;VTV_Download[[#This Row],[Indirect Vendor]]</f>
        <v>93500-05022-1G100489100562</v>
      </c>
      <c r="B44" s="156">
        <v>100489</v>
      </c>
      <c r="C44" s="149" t="s">
        <v>238</v>
      </c>
      <c r="D44" s="156">
        <v>100562</v>
      </c>
      <c r="E44" s="149" t="s">
        <v>209</v>
      </c>
      <c r="F44" s="156">
        <v>9000000855</v>
      </c>
      <c r="G44" s="157" t="s">
        <v>95</v>
      </c>
      <c r="H44" s="158" t="s">
        <v>96</v>
      </c>
      <c r="I44" s="156">
        <v>1</v>
      </c>
      <c r="J44" s="207">
        <v>44075</v>
      </c>
      <c r="K44" s="159">
        <v>9100064670</v>
      </c>
      <c r="L44" s="147">
        <v>43.46</v>
      </c>
      <c r="M44" s="147">
        <v>44.07</v>
      </c>
      <c r="N44" s="148" t="s">
        <v>159</v>
      </c>
      <c r="O44" s="250">
        <v>44123</v>
      </c>
      <c r="P44" s="250">
        <v>44129</v>
      </c>
      <c r="Q44" s="149" t="s">
        <v>222</v>
      </c>
      <c r="R44" s="251">
        <v>0.49204861111111109</v>
      </c>
      <c r="S44" s="149" t="s">
        <v>211</v>
      </c>
    </row>
    <row r="45" spans="1:19">
      <c r="A45" s="113" t="str">
        <f>VTV_Download[[#This Row],[Part No.]]&amp;VTV_Download[[#This Row],[Direct Vendor]]&amp;VTV_Download[[#This Row],[Indirect Vendor]]</f>
        <v>53100-AAD-0000100489100574</v>
      </c>
      <c r="B45" s="156">
        <v>100489</v>
      </c>
      <c r="C45" s="149" t="s">
        <v>238</v>
      </c>
      <c r="D45" s="156">
        <v>100574</v>
      </c>
      <c r="E45" s="149" t="s">
        <v>203</v>
      </c>
      <c r="F45" s="156">
        <v>9000004221</v>
      </c>
      <c r="G45" s="157" t="s">
        <v>102</v>
      </c>
      <c r="H45" s="158" t="s">
        <v>72</v>
      </c>
      <c r="I45" s="156">
        <v>1</v>
      </c>
      <c r="J45" s="207">
        <v>44025</v>
      </c>
      <c r="K45" s="159">
        <v>9100060747</v>
      </c>
      <c r="L45" s="147">
        <v>0</v>
      </c>
      <c r="M45" s="147">
        <v>83.97</v>
      </c>
      <c r="N45" s="148" t="s">
        <v>159</v>
      </c>
      <c r="O45" s="250">
        <v>44025</v>
      </c>
      <c r="P45" s="250">
        <v>44026</v>
      </c>
      <c r="Q45" s="149" t="s">
        <v>174</v>
      </c>
      <c r="R45" s="251">
        <v>0.6441203703703704</v>
      </c>
      <c r="S45" s="149"/>
    </row>
    <row r="46" spans="1:19">
      <c r="A46" s="113" t="str">
        <f>VTV_Download[[#This Row],[Part No.]]&amp;VTV_Download[[#This Row],[Direct Vendor]]&amp;VTV_Download[[#This Row],[Indirect Vendor]]</f>
        <v>53100-AAE-0000100489100574</v>
      </c>
      <c r="B46" s="156">
        <v>100489</v>
      </c>
      <c r="C46" s="149" t="s">
        <v>238</v>
      </c>
      <c r="D46" s="156">
        <v>100574</v>
      </c>
      <c r="E46" s="149" t="s">
        <v>203</v>
      </c>
      <c r="F46" s="156">
        <v>9000004221</v>
      </c>
      <c r="G46" s="157" t="s">
        <v>110</v>
      </c>
      <c r="H46" s="158" t="s">
        <v>72</v>
      </c>
      <c r="I46" s="156">
        <v>1</v>
      </c>
      <c r="J46" s="207">
        <v>44025</v>
      </c>
      <c r="K46" s="159">
        <v>9100060747</v>
      </c>
      <c r="L46" s="147">
        <v>0</v>
      </c>
      <c r="M46" s="147">
        <v>83.91</v>
      </c>
      <c r="N46" s="148" t="s">
        <v>159</v>
      </c>
      <c r="O46" s="250">
        <v>44025</v>
      </c>
      <c r="P46" s="250">
        <v>44026</v>
      </c>
      <c r="Q46" s="149" t="s">
        <v>174</v>
      </c>
      <c r="R46" s="251">
        <v>0.6441203703703704</v>
      </c>
      <c r="S46" s="149"/>
    </row>
    <row r="47" spans="1:19">
      <c r="A47" s="113" t="str">
        <f>VTV_Download[[#This Row],[Part No.]]&amp;VTV_Download[[#This Row],[Direct Vendor]]&amp;VTV_Download[[#This Row],[Indirect Vendor]]</f>
        <v>53100-AAE-1100100489100574</v>
      </c>
      <c r="B47" s="156">
        <v>100489</v>
      </c>
      <c r="C47" s="149" t="s">
        <v>238</v>
      </c>
      <c r="D47" s="156">
        <v>100574</v>
      </c>
      <c r="E47" s="149" t="s">
        <v>203</v>
      </c>
      <c r="F47" s="156">
        <v>9000004221</v>
      </c>
      <c r="G47" s="157" t="s">
        <v>112</v>
      </c>
      <c r="H47" s="158" t="s">
        <v>172</v>
      </c>
      <c r="I47" s="156">
        <v>1</v>
      </c>
      <c r="J47" s="207">
        <v>44025</v>
      </c>
      <c r="K47" s="159">
        <v>9100060747</v>
      </c>
      <c r="L47" s="147">
        <v>0</v>
      </c>
      <c r="M47" s="147">
        <v>84.21</v>
      </c>
      <c r="N47" s="148" t="s">
        <v>159</v>
      </c>
      <c r="O47" s="250">
        <v>44025</v>
      </c>
      <c r="P47" s="250">
        <v>44026</v>
      </c>
      <c r="Q47" s="149" t="s">
        <v>174</v>
      </c>
      <c r="R47" s="251">
        <v>0.6441203703703704</v>
      </c>
      <c r="S47" s="149"/>
    </row>
    <row r="48" spans="1:19">
      <c r="A48" s="113" t="str">
        <f>VTV_Download[[#This Row],[Part No.]]&amp;VTV_Download[[#This Row],[Direct Vendor]]&amp;VTV_Download[[#This Row],[Indirect Vendor]]</f>
        <v>53100-AAH-8100100489100574</v>
      </c>
      <c r="B48" s="156">
        <v>100489</v>
      </c>
      <c r="C48" s="149" t="s">
        <v>238</v>
      </c>
      <c r="D48" s="156">
        <v>100574</v>
      </c>
      <c r="E48" s="149" t="s">
        <v>203</v>
      </c>
      <c r="F48" s="156">
        <v>9000004221</v>
      </c>
      <c r="G48" s="157" t="s">
        <v>123</v>
      </c>
      <c r="H48" s="158" t="s">
        <v>172</v>
      </c>
      <c r="I48" s="156">
        <v>1</v>
      </c>
      <c r="J48" s="207">
        <v>44025</v>
      </c>
      <c r="K48" s="159">
        <v>9100060747</v>
      </c>
      <c r="L48" s="147">
        <v>0</v>
      </c>
      <c r="M48" s="147">
        <v>81.95</v>
      </c>
      <c r="N48" s="148" t="s">
        <v>159</v>
      </c>
      <c r="O48" s="250">
        <v>44025</v>
      </c>
      <c r="P48" s="250">
        <v>44026</v>
      </c>
      <c r="Q48" s="149" t="s">
        <v>174</v>
      </c>
      <c r="R48" s="251">
        <v>0.6441203703703704</v>
      </c>
      <c r="S48" s="149"/>
    </row>
    <row r="49" spans="1:19">
      <c r="A49" s="113" t="str">
        <f>VTV_Download[[#This Row],[Part No.]]&amp;VTV_Download[[#This Row],[Direct Vendor]]&amp;VTV_Download[[#This Row],[Indirect Vendor]]</f>
        <v>53100-KST-8700100489100574</v>
      </c>
      <c r="B49" s="156">
        <v>100489</v>
      </c>
      <c r="C49" s="149" t="s">
        <v>238</v>
      </c>
      <c r="D49" s="156">
        <v>100574</v>
      </c>
      <c r="E49" s="149" t="s">
        <v>203</v>
      </c>
      <c r="F49" s="156">
        <v>9000004221</v>
      </c>
      <c r="G49" s="157" t="s">
        <v>120</v>
      </c>
      <c r="H49" s="158" t="s">
        <v>72</v>
      </c>
      <c r="I49" s="156">
        <v>1</v>
      </c>
      <c r="J49" s="207">
        <v>44025</v>
      </c>
      <c r="K49" s="159">
        <v>9100060747</v>
      </c>
      <c r="L49" s="147">
        <v>0</v>
      </c>
      <c r="M49" s="147">
        <v>81.93</v>
      </c>
      <c r="N49" s="148" t="s">
        <v>159</v>
      </c>
      <c r="O49" s="250">
        <v>44025</v>
      </c>
      <c r="P49" s="250">
        <v>44026</v>
      </c>
      <c r="Q49" s="149" t="s">
        <v>174</v>
      </c>
      <c r="R49" s="251">
        <v>0.6441203703703704</v>
      </c>
      <c r="S49" s="149"/>
    </row>
    <row r="50" spans="1:19">
      <c r="A50" s="113" t="str">
        <f>VTV_Download[[#This Row],[Part No.]]&amp;VTV_Download[[#This Row],[Direct Vendor]]&amp;VTV_Download[[#This Row],[Indirect Vendor]]</f>
        <v>17910-AAE-3000100489100575</v>
      </c>
      <c r="B50" s="156">
        <v>100489</v>
      </c>
      <c r="C50" s="149" t="s">
        <v>238</v>
      </c>
      <c r="D50" s="156">
        <v>100575</v>
      </c>
      <c r="E50" s="149" t="s">
        <v>136</v>
      </c>
      <c r="F50" s="156">
        <v>9000004210</v>
      </c>
      <c r="G50" s="157" t="s">
        <v>154</v>
      </c>
      <c r="H50" s="158" t="s">
        <v>108</v>
      </c>
      <c r="I50" s="156">
        <v>1</v>
      </c>
      <c r="J50" s="207">
        <v>44024</v>
      </c>
      <c r="K50" s="159">
        <v>9100065299</v>
      </c>
      <c r="L50" s="147">
        <v>30.11</v>
      </c>
      <c r="M50" s="147">
        <v>29.78</v>
      </c>
      <c r="N50" s="148" t="s">
        <v>159</v>
      </c>
      <c r="O50" s="250">
        <v>44142</v>
      </c>
      <c r="P50" s="250">
        <v>44145</v>
      </c>
      <c r="Q50" s="149" t="s">
        <v>160</v>
      </c>
      <c r="R50" s="251">
        <v>0.46560185185185188</v>
      </c>
      <c r="S50" s="149" t="s">
        <v>211</v>
      </c>
    </row>
    <row r="51" spans="1:19">
      <c r="A51" s="113" t="str">
        <f>VTV_Download[[#This Row],[Part No.]]&amp;VTV_Download[[#This Row],[Direct Vendor]]&amp;VTV_Download[[#This Row],[Indirect Vendor]]</f>
        <v>17910-AAF-4000100489100575</v>
      </c>
      <c r="B51" s="156">
        <v>100489</v>
      </c>
      <c r="C51" s="149" t="s">
        <v>238</v>
      </c>
      <c r="D51" s="156">
        <v>100575</v>
      </c>
      <c r="E51" s="149" t="s">
        <v>136</v>
      </c>
      <c r="F51" s="156">
        <v>9000004210</v>
      </c>
      <c r="G51" s="157" t="s">
        <v>201</v>
      </c>
      <c r="H51" s="158" t="s">
        <v>108</v>
      </c>
      <c r="I51" s="156">
        <v>1</v>
      </c>
      <c r="J51" s="207">
        <v>44024</v>
      </c>
      <c r="K51" s="159">
        <v>9100065299</v>
      </c>
      <c r="L51" s="147">
        <v>35.35</v>
      </c>
      <c r="M51" s="147">
        <v>35.01</v>
      </c>
      <c r="N51" s="148" t="s">
        <v>159</v>
      </c>
      <c r="O51" s="250">
        <v>44142</v>
      </c>
      <c r="P51" s="250">
        <v>44145</v>
      </c>
      <c r="Q51" s="149" t="s">
        <v>160</v>
      </c>
      <c r="R51" s="251">
        <v>0.46560185185185188</v>
      </c>
      <c r="S51" s="149" t="s">
        <v>211</v>
      </c>
    </row>
    <row r="52" spans="1:19">
      <c r="A52" s="113" t="str">
        <f>VTV_Download[[#This Row],[Part No.]]&amp;VTV_Download[[#This Row],[Direct Vendor]]&amp;VTV_Download[[#This Row],[Indirect Vendor]]</f>
        <v>17910-AAN-5000100489100575</v>
      </c>
      <c r="B52" s="156">
        <v>100489</v>
      </c>
      <c r="C52" s="149" t="s">
        <v>238</v>
      </c>
      <c r="D52" s="156">
        <v>100575</v>
      </c>
      <c r="E52" s="149" t="s">
        <v>136</v>
      </c>
      <c r="F52" s="156">
        <v>9000004210</v>
      </c>
      <c r="G52" s="157" t="s">
        <v>125</v>
      </c>
      <c r="H52" s="158" t="s">
        <v>108</v>
      </c>
      <c r="I52" s="156">
        <v>1</v>
      </c>
      <c r="J52" s="207">
        <v>44024</v>
      </c>
      <c r="K52" s="159">
        <v>9100065299</v>
      </c>
      <c r="L52" s="147">
        <v>36.200000000000003</v>
      </c>
      <c r="M52" s="147">
        <v>35.729999999999997</v>
      </c>
      <c r="N52" s="148" t="s">
        <v>159</v>
      </c>
      <c r="O52" s="250">
        <v>44142</v>
      </c>
      <c r="P52" s="250">
        <v>44145</v>
      </c>
      <c r="Q52" s="149" t="s">
        <v>160</v>
      </c>
      <c r="R52" s="251">
        <v>0.46560185185185188</v>
      </c>
      <c r="S52" s="149" t="s">
        <v>211</v>
      </c>
    </row>
    <row r="53" spans="1:19">
      <c r="A53" s="113" t="str">
        <f>VTV_Download[[#This Row],[Part No.]]&amp;VTV_Download[[#This Row],[Direct Vendor]]&amp;VTV_Download[[#This Row],[Indirect Vendor]]</f>
        <v>17910-ACK-0000100489100575</v>
      </c>
      <c r="B53" s="156">
        <v>100489</v>
      </c>
      <c r="C53" s="149" t="s">
        <v>238</v>
      </c>
      <c r="D53" s="156">
        <v>100575</v>
      </c>
      <c r="E53" s="149" t="s">
        <v>136</v>
      </c>
      <c r="F53" s="156">
        <v>9000004210</v>
      </c>
      <c r="G53" s="157" t="s">
        <v>152</v>
      </c>
      <c r="H53" s="158" t="s">
        <v>158</v>
      </c>
      <c r="I53" s="156">
        <v>1</v>
      </c>
      <c r="J53" s="207">
        <v>44024</v>
      </c>
      <c r="K53" s="159">
        <v>9100065299</v>
      </c>
      <c r="L53" s="147">
        <v>30.11</v>
      </c>
      <c r="M53" s="147">
        <v>29.78</v>
      </c>
      <c r="N53" s="148" t="s">
        <v>159</v>
      </c>
      <c r="O53" s="250">
        <v>44142</v>
      </c>
      <c r="P53" s="250">
        <v>44145</v>
      </c>
      <c r="Q53" s="149" t="s">
        <v>160</v>
      </c>
      <c r="R53" s="251">
        <v>0.46560185185185188</v>
      </c>
      <c r="S53" s="149" t="s">
        <v>211</v>
      </c>
    </row>
    <row r="54" spans="1:19">
      <c r="A54" s="113" t="str">
        <f>VTV_Download[[#This Row],[Part No.]]&amp;VTV_Download[[#This Row],[Direct Vendor]]&amp;VTV_Download[[#This Row],[Indirect Vendor]]</f>
        <v>32102-KTR-A300100489100620</v>
      </c>
      <c r="B54" s="156">
        <v>100489</v>
      </c>
      <c r="C54" s="149" t="s">
        <v>238</v>
      </c>
      <c r="D54" s="156">
        <v>100620</v>
      </c>
      <c r="E54" s="149" t="s">
        <v>229</v>
      </c>
      <c r="F54" s="156">
        <v>9000004199</v>
      </c>
      <c r="G54" s="157" t="s">
        <v>218</v>
      </c>
      <c r="H54" s="158" t="s">
        <v>220</v>
      </c>
      <c r="I54" s="156">
        <v>1</v>
      </c>
      <c r="J54" s="207">
        <v>44022</v>
      </c>
      <c r="K54" s="159">
        <v>9100060690</v>
      </c>
      <c r="L54" s="147">
        <v>0</v>
      </c>
      <c r="M54" s="147">
        <v>6.79</v>
      </c>
      <c r="N54" s="148" t="s">
        <v>159</v>
      </c>
      <c r="O54" s="250">
        <v>44022</v>
      </c>
      <c r="P54" s="250">
        <v>44026</v>
      </c>
      <c r="Q54" s="149" t="s">
        <v>221</v>
      </c>
      <c r="R54" s="251">
        <v>0.74700231481481483</v>
      </c>
      <c r="S54" s="149"/>
    </row>
    <row r="55" spans="1:19">
      <c r="A55" s="113" t="str">
        <f>VTV_Download[[#This Row],[Part No.]]&amp;VTV_Download[[#This Row],[Direct Vendor]]&amp;VTV_Download[[#This Row],[Indirect Vendor]]</f>
        <v>53140-KST-9400100489100849</v>
      </c>
      <c r="B55" s="156">
        <v>100489</v>
      </c>
      <c r="C55" s="149" t="s">
        <v>238</v>
      </c>
      <c r="D55" s="156">
        <v>100849</v>
      </c>
      <c r="E55" s="149" t="s">
        <v>144</v>
      </c>
      <c r="F55" s="156">
        <v>9000004218</v>
      </c>
      <c r="G55" s="157" t="s">
        <v>118</v>
      </c>
      <c r="H55" s="158" t="s">
        <v>119</v>
      </c>
      <c r="I55" s="156">
        <v>1</v>
      </c>
      <c r="J55" s="207">
        <v>43831</v>
      </c>
      <c r="K55" s="159">
        <v>9100060742</v>
      </c>
      <c r="L55" s="147">
        <v>0</v>
      </c>
      <c r="M55" s="147">
        <v>12.75</v>
      </c>
      <c r="N55" s="148" t="s">
        <v>159</v>
      </c>
      <c r="O55" s="250">
        <v>44023</v>
      </c>
      <c r="P55" s="250">
        <v>44044</v>
      </c>
      <c r="Q55" s="149" t="s">
        <v>216</v>
      </c>
      <c r="R55" s="251">
        <v>0.78276620370370376</v>
      </c>
      <c r="S55" s="149"/>
    </row>
    <row r="56" spans="1:19">
      <c r="A56" s="113" t="str">
        <f>VTV_Download[[#This Row],[Part No.]]&amp;VTV_Download[[#This Row],[Direct Vendor]]&amp;VTV_Download[[#This Row],[Indirect Vendor]]</f>
        <v>53140-KTC-9000100489100849</v>
      </c>
      <c r="B56" s="156">
        <v>100489</v>
      </c>
      <c r="C56" s="149" t="s">
        <v>238</v>
      </c>
      <c r="D56" s="156">
        <v>100849</v>
      </c>
      <c r="E56" s="149" t="s">
        <v>144</v>
      </c>
      <c r="F56" s="156">
        <v>9000004218</v>
      </c>
      <c r="G56" s="157" t="s">
        <v>104</v>
      </c>
      <c r="H56" s="158" t="s">
        <v>261</v>
      </c>
      <c r="I56" s="156">
        <v>1</v>
      </c>
      <c r="J56" s="207">
        <v>43831</v>
      </c>
      <c r="K56" s="159">
        <v>9100060742</v>
      </c>
      <c r="L56" s="147">
        <v>0</v>
      </c>
      <c r="M56" s="147">
        <v>12.75</v>
      </c>
      <c r="N56" s="148" t="s">
        <v>159</v>
      </c>
      <c r="O56" s="250">
        <v>44023</v>
      </c>
      <c r="P56" s="250">
        <v>44044</v>
      </c>
      <c r="Q56" s="149" t="s">
        <v>216</v>
      </c>
      <c r="R56" s="251">
        <v>0.78276620370370376</v>
      </c>
      <c r="S56" s="149"/>
    </row>
    <row r="57" spans="1:19">
      <c r="A57" s="113" t="str">
        <f>VTV_Download[[#This Row],[Part No.]]&amp;VTV_Download[[#This Row],[Direct Vendor]]&amp;VTV_Download[[#This Row],[Indirect Vendor]]</f>
        <v>53166-KTC-9000100489100849</v>
      </c>
      <c r="B57" s="156">
        <v>100489</v>
      </c>
      <c r="C57" s="149" t="s">
        <v>238</v>
      </c>
      <c r="D57" s="156">
        <v>100849</v>
      </c>
      <c r="E57" s="149" t="s">
        <v>144</v>
      </c>
      <c r="F57" s="156">
        <v>9000004218</v>
      </c>
      <c r="G57" s="157" t="s">
        <v>106</v>
      </c>
      <c r="H57" s="158" t="s">
        <v>73</v>
      </c>
      <c r="I57" s="156">
        <v>1</v>
      </c>
      <c r="J57" s="207">
        <v>43831</v>
      </c>
      <c r="K57" s="159">
        <v>9100060742</v>
      </c>
      <c r="L57" s="147">
        <v>0</v>
      </c>
      <c r="M57" s="147">
        <v>11.38</v>
      </c>
      <c r="N57" s="148" t="s">
        <v>159</v>
      </c>
      <c r="O57" s="250">
        <v>44023</v>
      </c>
      <c r="P57" s="250">
        <v>44044</v>
      </c>
      <c r="Q57" s="149" t="s">
        <v>216</v>
      </c>
      <c r="R57" s="251">
        <v>0.78276620370370376</v>
      </c>
      <c r="S57" s="149"/>
    </row>
    <row r="58" spans="1:19">
      <c r="A58" s="113" t="str">
        <f>VTV_Download[[#This Row],[Part No.]]&amp;VTV_Download[[#This Row],[Direct Vendor]]&amp;VTV_Download[[#This Row],[Indirect Vendor]]</f>
        <v>32161-404-0000100489100904</v>
      </c>
      <c r="B58" s="156">
        <v>100489</v>
      </c>
      <c r="C58" s="149" t="s">
        <v>238</v>
      </c>
      <c r="D58" s="156">
        <v>100904</v>
      </c>
      <c r="E58" s="149" t="s">
        <v>269</v>
      </c>
      <c r="F58" s="156">
        <v>9000004219</v>
      </c>
      <c r="G58" s="157" t="s">
        <v>76</v>
      </c>
      <c r="H58" s="158" t="s">
        <v>77</v>
      </c>
      <c r="I58" s="156">
        <v>1</v>
      </c>
      <c r="J58" s="207">
        <v>43831</v>
      </c>
      <c r="K58" s="159">
        <v>9100060743</v>
      </c>
      <c r="L58" s="147">
        <v>0</v>
      </c>
      <c r="M58" s="147">
        <v>0.53</v>
      </c>
      <c r="N58" s="148" t="s">
        <v>159</v>
      </c>
      <c r="O58" s="250">
        <v>44023</v>
      </c>
      <c r="P58" s="250">
        <v>44044</v>
      </c>
      <c r="Q58" s="149" t="s">
        <v>216</v>
      </c>
      <c r="R58" s="251">
        <v>0.78276620370370376</v>
      </c>
      <c r="S58" s="149"/>
    </row>
    <row r="59" spans="1:19">
      <c r="A59" s="113" t="str">
        <f>VTV_Download[[#This Row],[Part No.]]&amp;VTV_Download[[#This Row],[Direct Vendor]]&amp;VTV_Download[[#This Row],[Indirect Vendor]]</f>
        <v>17910-AAE-3000100489101532</v>
      </c>
      <c r="B59" s="156">
        <v>100489</v>
      </c>
      <c r="C59" s="149" t="s">
        <v>238</v>
      </c>
      <c r="D59" s="156">
        <v>101532</v>
      </c>
      <c r="E59" s="149" t="s">
        <v>224</v>
      </c>
      <c r="F59" s="156">
        <v>9000004211</v>
      </c>
      <c r="G59" s="157" t="s">
        <v>154</v>
      </c>
      <c r="H59" s="158" t="s">
        <v>108</v>
      </c>
      <c r="I59" s="156">
        <v>1</v>
      </c>
      <c r="J59" s="207">
        <v>44024</v>
      </c>
      <c r="K59" s="159">
        <v>9100065300</v>
      </c>
      <c r="L59" s="147">
        <v>29.7</v>
      </c>
      <c r="M59" s="147">
        <v>29.37</v>
      </c>
      <c r="N59" s="148" t="s">
        <v>159</v>
      </c>
      <c r="O59" s="250">
        <v>44142</v>
      </c>
      <c r="P59" s="250">
        <v>44145</v>
      </c>
      <c r="Q59" s="149" t="s">
        <v>160</v>
      </c>
      <c r="R59" s="251">
        <v>0.46560185185185188</v>
      </c>
      <c r="S59" s="149" t="s">
        <v>211</v>
      </c>
    </row>
    <row r="60" spans="1:19">
      <c r="A60" s="113" t="str">
        <f>VTV_Download[[#This Row],[Part No.]]&amp;VTV_Download[[#This Row],[Direct Vendor]]&amp;VTV_Download[[#This Row],[Indirect Vendor]]</f>
        <v>17910-AAF-4000100489101532</v>
      </c>
      <c r="B60" s="156">
        <v>100489</v>
      </c>
      <c r="C60" s="149" t="s">
        <v>238</v>
      </c>
      <c r="D60" s="156">
        <v>101532</v>
      </c>
      <c r="E60" s="149" t="s">
        <v>224</v>
      </c>
      <c r="F60" s="156">
        <v>9000004211</v>
      </c>
      <c r="G60" s="157" t="s">
        <v>201</v>
      </c>
      <c r="H60" s="158" t="s">
        <v>108</v>
      </c>
      <c r="I60" s="156">
        <v>1</v>
      </c>
      <c r="J60" s="207">
        <v>44024</v>
      </c>
      <c r="K60" s="159">
        <v>9100065300</v>
      </c>
      <c r="L60" s="147">
        <v>34.869999999999997</v>
      </c>
      <c r="M60" s="147">
        <v>34.53</v>
      </c>
      <c r="N60" s="148" t="s">
        <v>159</v>
      </c>
      <c r="O60" s="250">
        <v>44142</v>
      </c>
      <c r="P60" s="250">
        <v>44145</v>
      </c>
      <c r="Q60" s="149" t="s">
        <v>160</v>
      </c>
      <c r="R60" s="251">
        <v>0.46560185185185188</v>
      </c>
      <c r="S60" s="149" t="s">
        <v>211</v>
      </c>
    </row>
    <row r="61" spans="1:19">
      <c r="A61" s="113" t="str">
        <f>VTV_Download[[#This Row],[Part No.]]&amp;VTV_Download[[#This Row],[Direct Vendor]]&amp;VTV_Download[[#This Row],[Indirect Vendor]]</f>
        <v>17910-ACK-0000100489101532</v>
      </c>
      <c r="B61" s="156">
        <v>100489</v>
      </c>
      <c r="C61" s="149" t="s">
        <v>238</v>
      </c>
      <c r="D61" s="156">
        <v>101532</v>
      </c>
      <c r="E61" s="149" t="s">
        <v>224</v>
      </c>
      <c r="F61" s="156">
        <v>9000004211</v>
      </c>
      <c r="G61" s="157" t="s">
        <v>152</v>
      </c>
      <c r="H61" s="158" t="s">
        <v>158</v>
      </c>
      <c r="I61" s="156">
        <v>1</v>
      </c>
      <c r="J61" s="207">
        <v>44024</v>
      </c>
      <c r="K61" s="159">
        <v>9100065300</v>
      </c>
      <c r="L61" s="147">
        <v>29.7</v>
      </c>
      <c r="M61" s="147">
        <v>29.37</v>
      </c>
      <c r="N61" s="148" t="s">
        <v>159</v>
      </c>
      <c r="O61" s="250">
        <v>44142</v>
      </c>
      <c r="P61" s="250">
        <v>44145</v>
      </c>
      <c r="Q61" s="149" t="s">
        <v>160</v>
      </c>
      <c r="R61" s="251">
        <v>0.46560185185185188</v>
      </c>
      <c r="S61" s="149" t="s">
        <v>211</v>
      </c>
    </row>
    <row r="62" spans="1:19">
      <c r="A62" s="113" t="str">
        <f>VTV_Download[[#This Row],[Part No.]]&amp;VTV_Download[[#This Row],[Direct Vendor]]&amp;VTV_Download[[#This Row],[Indirect Vendor]]</f>
        <v>53140-KST-9400100489100849</v>
      </c>
      <c r="B62" s="156">
        <v>100489</v>
      </c>
      <c r="C62" s="149" t="s">
        <v>238</v>
      </c>
      <c r="D62" s="156">
        <v>100849</v>
      </c>
      <c r="E62" s="149" t="s">
        <v>144</v>
      </c>
      <c r="F62" s="156" t="s">
        <v>267</v>
      </c>
      <c r="G62" s="157" t="s">
        <v>118</v>
      </c>
      <c r="H62" s="158" t="s">
        <v>119</v>
      </c>
      <c r="I62" s="156" t="s">
        <v>227</v>
      </c>
      <c r="J62" s="207">
        <v>43831</v>
      </c>
      <c r="K62" s="159" t="s">
        <v>268</v>
      </c>
      <c r="L62" s="147">
        <v>0</v>
      </c>
      <c r="M62" s="147">
        <v>12.75</v>
      </c>
      <c r="N62" s="148" t="s">
        <v>159</v>
      </c>
      <c r="O62" s="149">
        <v>44023</v>
      </c>
      <c r="P62" s="149">
        <v>44044</v>
      </c>
      <c r="Q62" s="149" t="s">
        <v>216</v>
      </c>
      <c r="R62" s="149">
        <v>0.78276620370369998</v>
      </c>
      <c r="S62" s="149" t="s">
        <v>228</v>
      </c>
    </row>
    <row r="63" spans="1:19">
      <c r="A63" s="113" t="str">
        <f>VTV_Download[[#This Row],[Part No.]]&amp;VTV_Download[[#This Row],[Direct Vendor]]&amp;VTV_Download[[#This Row],[Indirect Vendor]]</f>
        <v>53140-KTC-9000100489100849</v>
      </c>
      <c r="B63" s="156">
        <v>100489</v>
      </c>
      <c r="C63" s="149" t="s">
        <v>238</v>
      </c>
      <c r="D63" s="156">
        <v>100849</v>
      </c>
      <c r="E63" s="149" t="s">
        <v>144</v>
      </c>
      <c r="F63" s="156" t="s">
        <v>267</v>
      </c>
      <c r="G63" s="157" t="s">
        <v>104</v>
      </c>
      <c r="H63" s="158" t="s">
        <v>261</v>
      </c>
      <c r="I63" s="156" t="s">
        <v>227</v>
      </c>
      <c r="J63" s="207">
        <v>43831</v>
      </c>
      <c r="K63" s="159" t="s">
        <v>268</v>
      </c>
      <c r="L63" s="147">
        <v>0</v>
      </c>
      <c r="M63" s="147">
        <v>12.75</v>
      </c>
      <c r="N63" s="148" t="s">
        <v>159</v>
      </c>
      <c r="O63" s="149">
        <v>44023</v>
      </c>
      <c r="P63" s="149">
        <v>44044</v>
      </c>
      <c r="Q63" s="149" t="s">
        <v>216</v>
      </c>
      <c r="R63" s="149">
        <v>0.78276620370369998</v>
      </c>
      <c r="S63" s="149" t="s">
        <v>228</v>
      </c>
    </row>
    <row r="64" spans="1:19">
      <c r="A64" s="113" t="str">
        <f>VTV_Download[[#This Row],[Part No.]]&amp;VTV_Download[[#This Row],[Direct Vendor]]&amp;VTV_Download[[#This Row],[Indirect Vendor]]</f>
        <v>53166-KTC-9000100489100849</v>
      </c>
      <c r="B64" s="156">
        <v>100489</v>
      </c>
      <c r="C64" s="149" t="s">
        <v>238</v>
      </c>
      <c r="D64" s="156">
        <v>100849</v>
      </c>
      <c r="E64" s="149" t="s">
        <v>144</v>
      </c>
      <c r="F64" s="156" t="s">
        <v>267</v>
      </c>
      <c r="G64" s="157" t="s">
        <v>106</v>
      </c>
      <c r="H64" s="158" t="s">
        <v>73</v>
      </c>
      <c r="I64" s="156" t="s">
        <v>227</v>
      </c>
      <c r="J64" s="207">
        <v>43831</v>
      </c>
      <c r="K64" s="159" t="s">
        <v>268</v>
      </c>
      <c r="L64" s="147">
        <v>0</v>
      </c>
      <c r="M64" s="147">
        <v>11.38</v>
      </c>
      <c r="N64" s="148" t="s">
        <v>159</v>
      </c>
      <c r="O64" s="149">
        <v>44023</v>
      </c>
      <c r="P64" s="149">
        <v>44044</v>
      </c>
      <c r="Q64" s="149" t="s">
        <v>216</v>
      </c>
      <c r="R64" s="149">
        <v>0.78276620370369998</v>
      </c>
      <c r="S64" s="149" t="s">
        <v>228</v>
      </c>
    </row>
    <row r="65" spans="1:19">
      <c r="A65" s="113" t="str">
        <f>VTV_Download[[#This Row],[Part No.]]&amp;VTV_Download[[#This Row],[Direct Vendor]]&amp;VTV_Download[[#This Row],[Indirect Vendor]]</f>
        <v>32161-404-0000100489100904</v>
      </c>
      <c r="B65" s="156">
        <v>100489</v>
      </c>
      <c r="C65" s="149" t="s">
        <v>238</v>
      </c>
      <c r="D65" s="156">
        <v>100904</v>
      </c>
      <c r="E65" s="149" t="s">
        <v>269</v>
      </c>
      <c r="F65" s="156" t="s">
        <v>270</v>
      </c>
      <c r="G65" s="157" t="s">
        <v>76</v>
      </c>
      <c r="H65" s="158" t="s">
        <v>77</v>
      </c>
      <c r="I65" s="156" t="s">
        <v>227</v>
      </c>
      <c r="J65" s="207">
        <v>43831</v>
      </c>
      <c r="K65" s="159" t="s">
        <v>271</v>
      </c>
      <c r="L65" s="147">
        <v>0</v>
      </c>
      <c r="M65" s="147">
        <v>0.53</v>
      </c>
      <c r="N65" s="148" t="s">
        <v>159</v>
      </c>
      <c r="O65" s="149">
        <v>44023</v>
      </c>
      <c r="P65" s="149">
        <v>44044</v>
      </c>
      <c r="Q65" s="149" t="s">
        <v>216</v>
      </c>
      <c r="R65" s="149">
        <v>0.78276620370369998</v>
      </c>
      <c r="S65" s="149" t="s">
        <v>228</v>
      </c>
    </row>
    <row r="66" spans="1:19">
      <c r="A66" s="113" t="str">
        <f>VTV_Download[[#This Row],[Part No.]]&amp;VTV_Download[[#This Row],[Direct Vendor]]&amp;VTV_Download[[#This Row],[Indirect Vendor]]</f>
        <v>94103-06700100489101219</v>
      </c>
      <c r="B66" s="156">
        <v>100489</v>
      </c>
      <c r="C66" s="149" t="s">
        <v>238</v>
      </c>
      <c r="D66" s="156">
        <v>101219</v>
      </c>
      <c r="E66" s="149" t="s">
        <v>215</v>
      </c>
      <c r="F66" s="156" t="s">
        <v>272</v>
      </c>
      <c r="G66" s="157" t="s">
        <v>242</v>
      </c>
      <c r="H66" s="158" t="s">
        <v>243</v>
      </c>
      <c r="I66" s="156" t="s">
        <v>227</v>
      </c>
      <c r="J66" s="207">
        <v>43739</v>
      </c>
      <c r="K66" s="159" t="s">
        <v>273</v>
      </c>
      <c r="L66" s="147">
        <v>0.52</v>
      </c>
      <c r="M66" s="147">
        <v>0.49</v>
      </c>
      <c r="N66" s="148" t="s">
        <v>159</v>
      </c>
      <c r="O66" s="149">
        <v>43929</v>
      </c>
      <c r="P66" s="149">
        <v>43934</v>
      </c>
      <c r="Q66" s="149" t="s">
        <v>212</v>
      </c>
      <c r="R66" s="149">
        <v>0.78613425925925995</v>
      </c>
      <c r="S66" s="149" t="s">
        <v>211</v>
      </c>
    </row>
    <row r="67" spans="1:19">
      <c r="A67" s="113" t="str">
        <f>VTV_Download[[#This Row],[Part No.]]&amp;VTV_Download[[#This Row],[Direct Vendor]]&amp;VTV_Download[[#This Row],[Indirect Vendor]]</f>
        <v>17910-AAE-3000100489101532</v>
      </c>
      <c r="B67" s="156">
        <v>100489</v>
      </c>
      <c r="C67" s="149" t="s">
        <v>238</v>
      </c>
      <c r="D67" s="156">
        <v>101532</v>
      </c>
      <c r="E67" s="149" t="s">
        <v>224</v>
      </c>
      <c r="F67" s="156" t="s">
        <v>274</v>
      </c>
      <c r="G67" s="157" t="s">
        <v>154</v>
      </c>
      <c r="H67" s="158" t="s">
        <v>108</v>
      </c>
      <c r="I67" s="156" t="s">
        <v>227</v>
      </c>
      <c r="J67" s="207">
        <v>44024</v>
      </c>
      <c r="K67" s="159" t="s">
        <v>275</v>
      </c>
      <c r="L67" s="147">
        <v>29.7</v>
      </c>
      <c r="M67" s="147">
        <v>29.37</v>
      </c>
      <c r="N67" s="148" t="s">
        <v>159</v>
      </c>
      <c r="O67" s="149">
        <v>44142</v>
      </c>
      <c r="P67" s="149">
        <v>44145</v>
      </c>
      <c r="Q67" s="149" t="s">
        <v>160</v>
      </c>
      <c r="R67" s="149">
        <v>0.46560185185184999</v>
      </c>
      <c r="S67" s="149" t="s">
        <v>211</v>
      </c>
    </row>
    <row r="68" spans="1:19">
      <c r="A68" s="113" t="str">
        <f>VTV_Download[[#This Row],[Part No.]]&amp;VTV_Download[[#This Row],[Direct Vendor]]&amp;VTV_Download[[#This Row],[Indirect Vendor]]</f>
        <v>17910-AAF-4000100489101532</v>
      </c>
      <c r="B68" s="156">
        <v>100489</v>
      </c>
      <c r="C68" s="149" t="s">
        <v>238</v>
      </c>
      <c r="D68" s="156">
        <v>101532</v>
      </c>
      <c r="E68" s="149" t="s">
        <v>224</v>
      </c>
      <c r="F68" s="156" t="s">
        <v>274</v>
      </c>
      <c r="G68" s="157" t="s">
        <v>201</v>
      </c>
      <c r="H68" s="158" t="s">
        <v>108</v>
      </c>
      <c r="I68" s="156" t="s">
        <v>227</v>
      </c>
      <c r="J68" s="207">
        <v>44024</v>
      </c>
      <c r="K68" s="159" t="s">
        <v>275</v>
      </c>
      <c r="L68" s="147">
        <v>34.869999999999997</v>
      </c>
      <c r="M68" s="147">
        <v>34.53</v>
      </c>
      <c r="N68" s="148" t="s">
        <v>159</v>
      </c>
      <c r="O68" s="149">
        <v>44142</v>
      </c>
      <c r="P68" s="149">
        <v>44145</v>
      </c>
      <c r="Q68" s="149" t="s">
        <v>160</v>
      </c>
      <c r="R68" s="149">
        <v>0.46560185185184999</v>
      </c>
      <c r="S68" s="149" t="s">
        <v>211</v>
      </c>
    </row>
    <row r="69" spans="1:19">
      <c r="A69" s="113" t="str">
        <f>VTV_Download[[#This Row],[Part No.]]&amp;VTV_Download[[#This Row],[Direct Vendor]]&amp;VTV_Download[[#This Row],[Indirect Vendor]]</f>
        <v>17910-ACK-0000100489101532</v>
      </c>
      <c r="B69" s="156">
        <v>100489</v>
      </c>
      <c r="C69" s="149" t="s">
        <v>238</v>
      </c>
      <c r="D69" s="156">
        <v>101532</v>
      </c>
      <c r="E69" s="149" t="s">
        <v>224</v>
      </c>
      <c r="F69" s="156" t="s">
        <v>274</v>
      </c>
      <c r="G69" s="157" t="s">
        <v>152</v>
      </c>
      <c r="H69" s="158" t="s">
        <v>158</v>
      </c>
      <c r="I69" s="156" t="s">
        <v>227</v>
      </c>
      <c r="J69" s="207">
        <v>44024</v>
      </c>
      <c r="K69" s="159" t="s">
        <v>275</v>
      </c>
      <c r="L69" s="147">
        <v>29.7</v>
      </c>
      <c r="M69" s="147">
        <v>29.37</v>
      </c>
      <c r="N69" s="148" t="s">
        <v>159</v>
      </c>
      <c r="O69" s="149">
        <v>44142</v>
      </c>
      <c r="P69" s="149">
        <v>44145</v>
      </c>
      <c r="Q69" s="149" t="s">
        <v>160</v>
      </c>
      <c r="R69" s="149">
        <v>0.46560185185184999</v>
      </c>
      <c r="S69" s="149" t="s">
        <v>211</v>
      </c>
    </row>
    <row r="70" spans="1:19">
      <c r="A70" s="113" t="str">
        <f>VTV_Download[[#This Row],[Part No.]]&amp;VTV_Download[[#This Row],[Direct Vendor]]&amp;VTV_Download[[#This Row],[Indirect Vendor]]</f>
        <v>53167-GE4-0000100489100505</v>
      </c>
      <c r="B70" s="156">
        <v>100489</v>
      </c>
      <c r="C70" s="149" t="s">
        <v>238</v>
      </c>
      <c r="D70" s="156">
        <v>100505</v>
      </c>
      <c r="E70" s="149" t="s">
        <v>204</v>
      </c>
      <c r="F70" s="156">
        <v>9000004214</v>
      </c>
      <c r="G70" s="157" t="s">
        <v>85</v>
      </c>
      <c r="H70" s="158" t="s">
        <v>86</v>
      </c>
      <c r="I70" s="156">
        <v>1</v>
      </c>
      <c r="J70" s="207" t="s">
        <v>276</v>
      </c>
      <c r="K70" s="159">
        <v>9100060741</v>
      </c>
      <c r="L70" s="147">
        <v>0</v>
      </c>
      <c r="M70" s="147">
        <v>4.63</v>
      </c>
      <c r="N70" s="148" t="s">
        <v>159</v>
      </c>
      <c r="O70" s="149" t="s">
        <v>277</v>
      </c>
      <c r="P70" s="149" t="s">
        <v>278</v>
      </c>
      <c r="Q70" s="149" t="s">
        <v>216</v>
      </c>
      <c r="R70" s="249">
        <v>0.78276620370370376</v>
      </c>
      <c r="S70" s="149"/>
    </row>
    <row r="71" spans="1:19">
      <c r="A71" s="113" t="str">
        <f>VTV_Download[[#This Row],[Part No.]]&amp;VTV_Download[[#This Row],[Direct Vendor]]&amp;VTV_Download[[#This Row],[Indirect Vendor]]</f>
        <v>53168-166-0000100489100505</v>
      </c>
      <c r="B71" s="156">
        <v>100489</v>
      </c>
      <c r="C71" s="149" t="s">
        <v>238</v>
      </c>
      <c r="D71" s="156">
        <v>100505</v>
      </c>
      <c r="E71" s="149" t="s">
        <v>204</v>
      </c>
      <c r="F71" s="156">
        <v>9000004214</v>
      </c>
      <c r="G71" s="157" t="s">
        <v>87</v>
      </c>
      <c r="H71" s="158" t="s">
        <v>88</v>
      </c>
      <c r="I71" s="156">
        <v>1</v>
      </c>
      <c r="J71" s="207" t="s">
        <v>276</v>
      </c>
      <c r="K71" s="159">
        <v>9100060741</v>
      </c>
      <c r="L71" s="147">
        <v>0</v>
      </c>
      <c r="M71" s="147">
        <v>4.96</v>
      </c>
      <c r="N71" s="148" t="s">
        <v>159</v>
      </c>
      <c r="O71" s="149" t="s">
        <v>277</v>
      </c>
      <c r="P71" s="149" t="s">
        <v>278</v>
      </c>
      <c r="Q71" s="149" t="s">
        <v>216</v>
      </c>
      <c r="R71" s="249">
        <v>0.78276620370370376</v>
      </c>
      <c r="S71" s="149"/>
    </row>
    <row r="72" spans="1:19">
      <c r="A72" s="113" t="str">
        <f>VTV_Download[[#This Row],[Part No.]]&amp;VTV_Download[[#This Row],[Direct Vendor]]&amp;VTV_Download[[#This Row],[Indirect Vendor]]</f>
        <v/>
      </c>
      <c r="B72" s="156"/>
      <c r="C72" s="149"/>
      <c r="D72" s="156"/>
      <c r="E72" s="149"/>
      <c r="F72" s="156"/>
      <c r="G72" s="157"/>
      <c r="H72" s="158"/>
      <c r="I72" s="156"/>
      <c r="J72" s="207"/>
      <c r="K72" s="159"/>
      <c r="L72" s="147"/>
      <c r="M72" s="147"/>
      <c r="N72" s="148"/>
      <c r="O72" s="149"/>
      <c r="P72" s="149"/>
      <c r="Q72" s="149"/>
      <c r="R72" s="149"/>
      <c r="S72" s="149"/>
    </row>
    <row r="73" spans="1:19">
      <c r="A73" s="113" t="str">
        <f>VTV_Download[[#This Row],[Part No.]]&amp;VTV_Download[[#This Row],[Direct Vendor]]&amp;VTV_Download[[#This Row],[Indirect Vendor]]</f>
        <v/>
      </c>
      <c r="B73" s="156"/>
      <c r="C73" s="149"/>
      <c r="D73" s="156"/>
      <c r="E73" s="149"/>
      <c r="F73" s="156"/>
      <c r="G73" s="157"/>
      <c r="H73" s="158"/>
      <c r="I73" s="156"/>
      <c r="J73" s="207"/>
      <c r="K73" s="159"/>
      <c r="L73" s="147"/>
      <c r="M73" s="147"/>
      <c r="N73" s="148"/>
      <c r="O73" s="149"/>
      <c r="P73" s="149"/>
      <c r="Q73" s="149"/>
      <c r="R73" s="149"/>
      <c r="S73" s="149"/>
    </row>
    <row r="74" spans="1:19">
      <c r="A74" s="113" t="str">
        <f>VTV_Download[[#This Row],[Part No.]]&amp;VTV_Download[[#This Row],[Direct Vendor]]&amp;VTV_Download[[#This Row],[Indirect Vendor]]</f>
        <v/>
      </c>
      <c r="B74" s="156"/>
      <c r="C74" s="149"/>
      <c r="D74" s="156"/>
      <c r="E74" s="149"/>
      <c r="F74" s="156"/>
      <c r="G74" s="157"/>
      <c r="H74" s="158"/>
      <c r="I74" s="156"/>
      <c r="J74" s="207"/>
      <c r="K74" s="159"/>
      <c r="L74" s="147"/>
      <c r="M74" s="147"/>
      <c r="N74" s="148"/>
      <c r="O74" s="149"/>
      <c r="P74" s="149"/>
      <c r="Q74" s="149"/>
      <c r="R74" s="149"/>
      <c r="S74" s="149"/>
    </row>
    <row r="75" spans="1:19">
      <c r="A75" s="113" t="str">
        <f>VTV_Download[[#This Row],[Part No.]]&amp;VTV_Download[[#This Row],[Direct Vendor]]&amp;VTV_Download[[#This Row],[Indirect Vendor]]</f>
        <v/>
      </c>
      <c r="B75" s="156"/>
      <c r="C75" s="149"/>
      <c r="D75" s="156"/>
      <c r="E75" s="149"/>
      <c r="F75" s="156"/>
      <c r="G75" s="157"/>
      <c r="H75" s="158"/>
      <c r="I75" s="156"/>
      <c r="J75" s="207"/>
      <c r="K75" s="159"/>
      <c r="L75" s="147"/>
      <c r="M75" s="147"/>
      <c r="N75" s="148"/>
      <c r="O75" s="149"/>
      <c r="P75" s="149"/>
      <c r="Q75" s="149"/>
      <c r="R75" s="149"/>
      <c r="S75" s="149"/>
    </row>
    <row r="76" spans="1:19">
      <c r="A76" s="113" t="str">
        <f>VTV_Download[[#This Row],[Part No.]]&amp;VTV_Download[[#This Row],[Direct Vendor]]&amp;VTV_Download[[#This Row],[Indirect Vendor]]</f>
        <v/>
      </c>
      <c r="B76" s="156"/>
      <c r="C76" s="149"/>
      <c r="D76" s="156"/>
      <c r="E76" s="149"/>
      <c r="F76" s="156"/>
      <c r="G76" s="157"/>
      <c r="H76" s="158"/>
      <c r="I76" s="156"/>
      <c r="J76" s="207"/>
      <c r="K76" s="159"/>
      <c r="L76" s="147"/>
      <c r="M76" s="147"/>
      <c r="N76" s="148"/>
      <c r="O76" s="149"/>
      <c r="P76" s="149"/>
      <c r="Q76" s="149"/>
      <c r="R76" s="149"/>
      <c r="S76" s="149"/>
    </row>
    <row r="77" spans="1:19">
      <c r="A77" s="113" t="str">
        <f>VTV_Download[[#This Row],[Part No.]]&amp;VTV_Download[[#This Row],[Direct Vendor]]&amp;VTV_Download[[#This Row],[Indirect Vendor]]</f>
        <v/>
      </c>
      <c r="B77" s="156"/>
      <c r="C77" s="149"/>
      <c r="D77" s="156"/>
      <c r="E77" s="149"/>
      <c r="F77" s="156"/>
      <c r="G77" s="157"/>
      <c r="H77" s="158"/>
      <c r="I77" s="156"/>
      <c r="J77" s="207"/>
      <c r="K77" s="159"/>
      <c r="L77" s="147"/>
      <c r="M77" s="147"/>
      <c r="N77" s="148"/>
      <c r="O77" s="149"/>
      <c r="P77" s="149"/>
      <c r="Q77" s="149"/>
      <c r="R77" s="149"/>
      <c r="S77" s="149"/>
    </row>
    <row r="78" spans="1:19">
      <c r="A78" s="113" t="str">
        <f>VTV_Download[[#This Row],[Part No.]]&amp;VTV_Download[[#This Row],[Direct Vendor]]&amp;VTV_Download[[#This Row],[Indirect Vendor]]</f>
        <v/>
      </c>
      <c r="B78" s="156"/>
      <c r="C78" s="149"/>
      <c r="D78" s="156"/>
      <c r="E78" s="149"/>
      <c r="F78" s="156"/>
      <c r="G78" s="157"/>
      <c r="H78" s="158"/>
      <c r="I78" s="156"/>
      <c r="J78" s="207"/>
      <c r="K78" s="159"/>
      <c r="L78" s="147"/>
      <c r="M78" s="147"/>
      <c r="N78" s="148"/>
      <c r="O78" s="149"/>
      <c r="P78" s="149"/>
      <c r="Q78" s="149"/>
      <c r="R78" s="149"/>
      <c r="S78" s="149"/>
    </row>
    <row r="79" spans="1:19">
      <c r="A79" s="113" t="str">
        <f>VTV_Download[[#This Row],[Part No.]]&amp;VTV_Download[[#This Row],[Direct Vendor]]&amp;VTV_Download[[#This Row],[Indirect Vendor]]</f>
        <v/>
      </c>
      <c r="B79" s="156"/>
      <c r="C79" s="149"/>
      <c r="D79" s="156"/>
      <c r="E79" s="149"/>
      <c r="F79" s="156"/>
      <c r="G79" s="157"/>
      <c r="H79" s="158"/>
      <c r="I79" s="156"/>
      <c r="J79" s="207"/>
      <c r="K79" s="159"/>
      <c r="L79" s="147"/>
      <c r="M79" s="147"/>
      <c r="N79" s="148"/>
      <c r="O79" s="149"/>
      <c r="P79" s="149"/>
      <c r="Q79" s="149"/>
      <c r="R79" s="149"/>
      <c r="S79" s="149"/>
    </row>
    <row r="80" spans="1:19">
      <c r="A80" s="113" t="str">
        <f>VTV_Download[[#This Row],[Part No.]]&amp;VTV_Download[[#This Row],[Direct Vendor]]&amp;VTV_Download[[#This Row],[Indirect Vendor]]</f>
        <v/>
      </c>
      <c r="B80" s="156"/>
      <c r="C80" s="149"/>
      <c r="D80" s="156"/>
      <c r="E80" s="149"/>
      <c r="F80" s="156"/>
      <c r="G80" s="157"/>
      <c r="H80" s="158"/>
      <c r="I80" s="156"/>
      <c r="J80" s="207"/>
      <c r="K80" s="159"/>
      <c r="L80" s="147"/>
      <c r="M80" s="147"/>
      <c r="N80" s="148"/>
      <c r="O80" s="149"/>
      <c r="P80" s="149"/>
      <c r="Q80" s="149"/>
      <c r="R80" s="149"/>
      <c r="S80" s="149"/>
    </row>
    <row r="81" spans="1:19">
      <c r="A81" s="113" t="str">
        <f>VTV_Download[[#This Row],[Part No.]]&amp;VTV_Download[[#This Row],[Direct Vendor]]&amp;VTV_Download[[#This Row],[Indirect Vendor]]</f>
        <v/>
      </c>
      <c r="B81" s="156"/>
      <c r="C81" s="149"/>
      <c r="D81" s="156"/>
      <c r="E81" s="149"/>
      <c r="F81" s="156"/>
      <c r="G81" s="157"/>
      <c r="H81" s="158"/>
      <c r="I81" s="156"/>
      <c r="J81" s="207"/>
      <c r="K81" s="159"/>
      <c r="L81" s="147"/>
      <c r="M81" s="147"/>
      <c r="N81" s="148"/>
      <c r="O81" s="149"/>
      <c r="P81" s="149"/>
      <c r="Q81" s="149"/>
      <c r="R81" s="149"/>
      <c r="S81" s="149"/>
    </row>
    <row r="82" spans="1:19">
      <c r="A82" s="113" t="str">
        <f>VTV_Download[[#This Row],[Part No.]]&amp;VTV_Download[[#This Row],[Direct Vendor]]&amp;VTV_Download[[#This Row],[Indirect Vendor]]</f>
        <v/>
      </c>
      <c r="B82" s="156"/>
      <c r="C82" s="149"/>
      <c r="D82" s="156"/>
      <c r="E82" s="149"/>
      <c r="F82" s="156"/>
      <c r="G82" s="157"/>
      <c r="H82" s="158"/>
      <c r="I82" s="156"/>
      <c r="J82" s="207"/>
      <c r="K82" s="159"/>
      <c r="L82" s="147"/>
      <c r="M82" s="147"/>
      <c r="N82" s="148"/>
      <c r="O82" s="149"/>
      <c r="P82" s="149"/>
      <c r="Q82" s="149"/>
      <c r="R82" s="149"/>
      <c r="S82" s="149"/>
    </row>
    <row r="83" spans="1:19">
      <c r="A83" s="113" t="str">
        <f>VTV_Download[[#This Row],[Part No.]]&amp;VTV_Download[[#This Row],[Direct Vendor]]&amp;VTV_Download[[#This Row],[Indirect Vendor]]</f>
        <v/>
      </c>
      <c r="B83" s="156"/>
      <c r="C83" s="149"/>
      <c r="D83" s="156"/>
      <c r="E83" s="149"/>
      <c r="F83" s="156"/>
      <c r="G83" s="157"/>
      <c r="H83" s="158"/>
      <c r="I83" s="156"/>
      <c r="J83" s="207"/>
      <c r="K83" s="159"/>
      <c r="L83" s="147"/>
      <c r="M83" s="147"/>
      <c r="N83" s="148"/>
      <c r="O83" s="149"/>
      <c r="P83" s="149"/>
      <c r="Q83" s="149"/>
      <c r="R83" s="149"/>
      <c r="S83" s="149"/>
    </row>
    <row r="84" spans="1:19">
      <c r="A84" s="113" t="str">
        <f>VTV_Download[[#This Row],[Part No.]]&amp;VTV_Download[[#This Row],[Direct Vendor]]&amp;VTV_Download[[#This Row],[Indirect Vendor]]</f>
        <v/>
      </c>
      <c r="B84" s="156"/>
      <c r="C84" s="149"/>
      <c r="D84" s="156"/>
      <c r="E84" s="149"/>
      <c r="F84" s="156"/>
      <c r="G84" s="157"/>
      <c r="H84" s="158"/>
      <c r="I84" s="156"/>
      <c r="J84" s="207"/>
      <c r="K84" s="159"/>
      <c r="L84" s="147"/>
      <c r="M84" s="147"/>
      <c r="N84" s="148"/>
      <c r="O84" s="149"/>
      <c r="P84" s="149"/>
      <c r="Q84" s="149"/>
      <c r="R84" s="149"/>
      <c r="S84" s="149"/>
    </row>
    <row r="85" spans="1:19">
      <c r="A85" s="113" t="str">
        <f>VTV_Download[[#This Row],[Part No.]]&amp;VTV_Download[[#This Row],[Direct Vendor]]&amp;VTV_Download[[#This Row],[Indirect Vendor]]</f>
        <v/>
      </c>
      <c r="B85" s="156"/>
      <c r="C85" s="149"/>
      <c r="D85" s="156"/>
      <c r="E85" s="149"/>
      <c r="F85" s="156"/>
      <c r="G85" s="157"/>
      <c r="H85" s="158"/>
      <c r="I85" s="156"/>
      <c r="J85" s="207"/>
      <c r="K85" s="159"/>
      <c r="L85" s="147"/>
      <c r="M85" s="147"/>
      <c r="N85" s="148"/>
      <c r="O85" s="149"/>
      <c r="P85" s="149"/>
      <c r="Q85" s="149"/>
      <c r="R85" s="149"/>
      <c r="S85" s="149"/>
    </row>
    <row r="86" spans="1:19">
      <c r="A86" s="113" t="str">
        <f>VTV_Download[[#This Row],[Part No.]]&amp;VTV_Download[[#This Row],[Direct Vendor]]&amp;VTV_Download[[#This Row],[Indirect Vendor]]</f>
        <v/>
      </c>
      <c r="B86" s="156"/>
      <c r="C86" s="149"/>
      <c r="D86" s="156"/>
      <c r="E86" s="149"/>
      <c r="F86" s="156"/>
      <c r="G86" s="157"/>
      <c r="H86" s="158"/>
      <c r="I86" s="156"/>
      <c r="J86" s="207"/>
      <c r="K86" s="159"/>
      <c r="L86" s="147"/>
      <c r="M86" s="147"/>
      <c r="N86" s="148"/>
      <c r="O86" s="149"/>
      <c r="P86" s="149"/>
      <c r="Q86" s="149"/>
      <c r="R86" s="149"/>
      <c r="S86" s="149"/>
    </row>
    <row r="87" spans="1:19">
      <c r="A87" s="113" t="str">
        <f>VTV_Download[[#This Row],[Part No.]]&amp;VTV_Download[[#This Row],[Direct Vendor]]&amp;VTV_Download[[#This Row],[Indirect Vendor]]</f>
        <v/>
      </c>
      <c r="B87" s="156"/>
      <c r="C87" s="149"/>
      <c r="D87" s="156"/>
      <c r="E87" s="149"/>
      <c r="F87" s="156"/>
      <c r="G87" s="157"/>
      <c r="H87" s="158"/>
      <c r="I87" s="156"/>
      <c r="J87" s="207"/>
      <c r="K87" s="159"/>
      <c r="L87" s="147"/>
      <c r="M87" s="147"/>
      <c r="N87" s="148"/>
      <c r="O87" s="149"/>
      <c r="P87" s="149"/>
      <c r="Q87" s="149"/>
      <c r="R87" s="149"/>
      <c r="S87" s="149"/>
    </row>
    <row r="88" spans="1:19">
      <c r="A88" s="113" t="str">
        <f>VTV_Download[[#This Row],[Part No.]]&amp;VTV_Download[[#This Row],[Direct Vendor]]&amp;VTV_Download[[#This Row],[Indirect Vendor]]</f>
        <v/>
      </c>
      <c r="B88" s="156"/>
      <c r="C88" s="149"/>
      <c r="D88" s="156"/>
      <c r="E88" s="149"/>
      <c r="F88" s="156"/>
      <c r="G88" s="157"/>
      <c r="H88" s="158"/>
      <c r="I88" s="156"/>
      <c r="J88" s="207"/>
      <c r="K88" s="159"/>
      <c r="L88" s="147"/>
      <c r="M88" s="147"/>
      <c r="N88" s="148"/>
      <c r="O88" s="149"/>
      <c r="P88" s="149"/>
      <c r="Q88" s="149"/>
      <c r="R88" s="149"/>
      <c r="S88" s="149"/>
    </row>
    <row r="89" spans="1:19">
      <c r="A89" s="113" t="str">
        <f>VTV_Download[[#This Row],[Part No.]]&amp;VTV_Download[[#This Row],[Direct Vendor]]&amp;VTV_Download[[#This Row],[Indirect Vendor]]</f>
        <v/>
      </c>
      <c r="B89" s="156"/>
      <c r="C89" s="149"/>
      <c r="D89" s="156"/>
      <c r="E89" s="149"/>
      <c r="F89" s="156"/>
      <c r="G89" s="157"/>
      <c r="H89" s="158"/>
      <c r="I89" s="156"/>
      <c r="J89" s="207"/>
      <c r="K89" s="159"/>
      <c r="L89" s="147"/>
      <c r="M89" s="147"/>
      <c r="N89" s="148"/>
      <c r="O89" s="149"/>
      <c r="P89" s="149"/>
      <c r="Q89" s="149"/>
      <c r="R89" s="149"/>
      <c r="S89" s="149"/>
    </row>
    <row r="90" spans="1:19">
      <c r="A90" s="113" t="str">
        <f>VTV_Download[[#This Row],[Part No.]]&amp;VTV_Download[[#This Row],[Direct Vendor]]&amp;VTV_Download[[#This Row],[Indirect Vendor]]</f>
        <v/>
      </c>
      <c r="B90" s="156"/>
      <c r="C90" s="149"/>
      <c r="D90" s="156"/>
      <c r="E90" s="149"/>
      <c r="F90" s="156"/>
      <c r="G90" s="157"/>
      <c r="H90" s="158"/>
      <c r="I90" s="156"/>
      <c r="J90" s="207"/>
      <c r="K90" s="159"/>
      <c r="L90" s="147"/>
      <c r="M90" s="147"/>
      <c r="N90" s="148"/>
      <c r="O90" s="149"/>
      <c r="P90" s="149"/>
      <c r="Q90" s="149"/>
      <c r="R90" s="149"/>
      <c r="S90" s="149"/>
    </row>
    <row r="91" spans="1:19">
      <c r="A91" s="113" t="str">
        <f>VTV_Download[[#This Row],[Part No.]]&amp;VTV_Download[[#This Row],[Direct Vendor]]&amp;VTV_Download[[#This Row],[Indirect Vendor]]</f>
        <v/>
      </c>
      <c r="B91" s="156"/>
      <c r="C91" s="149"/>
      <c r="D91" s="156"/>
      <c r="E91" s="149"/>
      <c r="F91" s="156"/>
      <c r="G91" s="157"/>
      <c r="H91" s="158"/>
      <c r="I91" s="156"/>
      <c r="J91" s="207"/>
      <c r="K91" s="159"/>
      <c r="L91" s="147"/>
      <c r="M91" s="147"/>
      <c r="N91" s="148"/>
      <c r="O91" s="149"/>
      <c r="P91" s="149"/>
      <c r="Q91" s="149"/>
      <c r="R91" s="149"/>
      <c r="S91" s="149"/>
    </row>
    <row r="92" spans="1:19">
      <c r="A92" s="113" t="str">
        <f>VTV_Download[[#This Row],[Part No.]]&amp;VTV_Download[[#This Row],[Direct Vendor]]&amp;VTV_Download[[#This Row],[Indirect Vendor]]</f>
        <v/>
      </c>
      <c r="B92" s="156"/>
      <c r="C92" s="149"/>
      <c r="D92" s="156"/>
      <c r="E92" s="149"/>
      <c r="F92" s="156"/>
      <c r="G92" s="157"/>
      <c r="H92" s="158"/>
      <c r="I92" s="156"/>
      <c r="J92" s="207"/>
      <c r="K92" s="159"/>
      <c r="L92" s="147"/>
      <c r="M92" s="147"/>
      <c r="N92" s="148"/>
      <c r="O92" s="149"/>
      <c r="P92" s="149"/>
      <c r="Q92" s="149"/>
      <c r="R92" s="149"/>
      <c r="S92" s="149"/>
    </row>
    <row r="93" spans="1:19">
      <c r="A93" s="113" t="str">
        <f>VTV_Download[[#This Row],[Part No.]]&amp;VTV_Download[[#This Row],[Direct Vendor]]&amp;VTV_Download[[#This Row],[Indirect Vendor]]</f>
        <v/>
      </c>
      <c r="B93" s="156"/>
      <c r="C93" s="149"/>
      <c r="D93" s="156"/>
      <c r="E93" s="149"/>
      <c r="F93" s="156"/>
      <c r="G93" s="157"/>
      <c r="H93" s="158"/>
      <c r="I93" s="156"/>
      <c r="J93" s="207"/>
      <c r="K93" s="159"/>
      <c r="L93" s="147"/>
      <c r="M93" s="147"/>
      <c r="N93" s="148"/>
      <c r="O93" s="149"/>
      <c r="P93" s="149"/>
      <c r="Q93" s="149"/>
      <c r="R93" s="149"/>
      <c r="S93" s="149"/>
    </row>
    <row r="94" spans="1:19">
      <c r="A94" s="113" t="str">
        <f>VTV_Download[[#This Row],[Part No.]]&amp;VTV_Download[[#This Row],[Direct Vendor]]&amp;VTV_Download[[#This Row],[Indirect Vendor]]</f>
        <v/>
      </c>
      <c r="B94" s="156"/>
      <c r="C94" s="149"/>
      <c r="D94" s="156"/>
      <c r="E94" s="149"/>
      <c r="F94" s="156"/>
      <c r="G94" s="157"/>
      <c r="H94" s="158"/>
      <c r="I94" s="156"/>
      <c r="J94" s="207"/>
      <c r="K94" s="159"/>
      <c r="L94" s="147"/>
      <c r="M94" s="147"/>
      <c r="N94" s="148"/>
      <c r="O94" s="149"/>
      <c r="P94" s="149"/>
      <c r="Q94" s="149"/>
      <c r="R94" s="149"/>
      <c r="S94" s="149"/>
    </row>
    <row r="95" spans="1:19">
      <c r="A95" s="113" t="str">
        <f>VTV_Download[[#This Row],[Part No.]]&amp;VTV_Download[[#This Row],[Direct Vendor]]&amp;VTV_Download[[#This Row],[Indirect Vendor]]</f>
        <v/>
      </c>
      <c r="B95" s="156"/>
      <c r="C95" s="149"/>
      <c r="D95" s="156"/>
      <c r="E95" s="149"/>
      <c r="F95" s="156"/>
      <c r="G95" s="157"/>
      <c r="H95" s="158"/>
      <c r="I95" s="156"/>
      <c r="J95" s="207"/>
      <c r="K95" s="159"/>
      <c r="L95" s="147"/>
      <c r="M95" s="147"/>
      <c r="N95" s="148"/>
      <c r="O95" s="149"/>
      <c r="P95" s="149"/>
      <c r="Q95" s="149"/>
      <c r="R95" s="149"/>
      <c r="S95" s="149"/>
    </row>
    <row r="96" spans="1:19">
      <c r="A96" s="113" t="str">
        <f>VTV_Download[[#This Row],[Part No.]]&amp;VTV_Download[[#This Row],[Direct Vendor]]&amp;VTV_Download[[#This Row],[Indirect Vendor]]</f>
        <v/>
      </c>
      <c r="B96" s="156"/>
      <c r="C96" s="149"/>
      <c r="D96" s="156"/>
      <c r="E96" s="149"/>
      <c r="F96" s="156"/>
      <c r="G96" s="157"/>
      <c r="H96" s="158"/>
      <c r="I96" s="156"/>
      <c r="J96" s="207"/>
      <c r="K96" s="159"/>
      <c r="L96" s="147"/>
      <c r="M96" s="147"/>
      <c r="N96" s="148"/>
      <c r="O96" s="149"/>
      <c r="P96" s="149"/>
      <c r="Q96" s="149"/>
      <c r="R96" s="149"/>
      <c r="S96" s="149"/>
    </row>
    <row r="97" spans="1:19">
      <c r="A97" s="113" t="str">
        <f>VTV_Download[[#This Row],[Part No.]]&amp;VTV_Download[[#This Row],[Direct Vendor]]&amp;VTV_Download[[#This Row],[Indirect Vendor]]</f>
        <v/>
      </c>
      <c r="B97" s="156"/>
      <c r="C97" s="149"/>
      <c r="D97" s="156"/>
      <c r="E97" s="149"/>
      <c r="F97" s="156"/>
      <c r="G97" s="157"/>
      <c r="H97" s="158"/>
      <c r="I97" s="156"/>
      <c r="J97" s="207"/>
      <c r="K97" s="159"/>
      <c r="L97" s="147"/>
      <c r="M97" s="147"/>
      <c r="N97" s="148"/>
      <c r="O97" s="149"/>
      <c r="P97" s="149"/>
      <c r="Q97" s="149"/>
      <c r="R97" s="149"/>
      <c r="S97" s="149"/>
    </row>
    <row r="98" spans="1:19">
      <c r="A98" s="113" t="str">
        <f>VTV_Download[[#This Row],[Part No.]]&amp;VTV_Download[[#This Row],[Direct Vendor]]&amp;VTV_Download[[#This Row],[Indirect Vendor]]</f>
        <v/>
      </c>
      <c r="B98" s="156"/>
      <c r="C98" s="149"/>
      <c r="D98" s="156"/>
      <c r="E98" s="149"/>
      <c r="F98" s="156"/>
      <c r="G98" s="157"/>
      <c r="H98" s="158"/>
      <c r="I98" s="156"/>
      <c r="J98" s="207"/>
      <c r="K98" s="159"/>
      <c r="L98" s="147"/>
      <c r="M98" s="147"/>
      <c r="N98" s="148"/>
      <c r="O98" s="149"/>
      <c r="P98" s="149"/>
      <c r="Q98" s="149"/>
      <c r="R98" s="149"/>
      <c r="S98" s="149"/>
    </row>
    <row r="99" spans="1:19">
      <c r="A99" s="113" t="str">
        <f>VTV_Download[[#This Row],[Part No.]]&amp;VTV_Download[[#This Row],[Direct Vendor]]&amp;VTV_Download[[#This Row],[Indirect Vendor]]</f>
        <v/>
      </c>
      <c r="B99" s="156"/>
      <c r="C99" s="149"/>
      <c r="D99" s="156"/>
      <c r="E99" s="149"/>
      <c r="F99" s="156"/>
      <c r="G99" s="157"/>
      <c r="H99" s="158"/>
      <c r="I99" s="156"/>
      <c r="J99" s="207"/>
      <c r="K99" s="159"/>
      <c r="L99" s="147"/>
      <c r="M99" s="147"/>
      <c r="N99" s="148"/>
      <c r="O99" s="149"/>
      <c r="P99" s="149"/>
      <c r="Q99" s="149"/>
      <c r="R99" s="149"/>
      <c r="S99" s="149"/>
    </row>
    <row r="100" spans="1:19">
      <c r="A100" s="113" t="str">
        <f>VTV_Download[[#This Row],[Part No.]]&amp;VTV_Download[[#This Row],[Direct Vendor]]&amp;VTV_Download[[#This Row],[Indirect Vendor]]</f>
        <v/>
      </c>
      <c r="B100" s="156"/>
      <c r="C100" s="149"/>
      <c r="D100" s="156"/>
      <c r="E100" s="149"/>
      <c r="F100" s="156"/>
      <c r="G100" s="157"/>
      <c r="H100" s="158"/>
      <c r="I100" s="156"/>
      <c r="J100" s="207"/>
      <c r="K100" s="159"/>
      <c r="L100" s="147"/>
      <c r="M100" s="147"/>
      <c r="N100" s="148"/>
      <c r="O100" s="149"/>
      <c r="P100" s="149"/>
      <c r="Q100" s="149"/>
      <c r="R100" s="149"/>
      <c r="S100" s="149"/>
    </row>
    <row r="101" spans="1:19">
      <c r="A101" s="113" t="str">
        <f>VTV_Download[[#This Row],[Part No.]]&amp;VTV_Download[[#This Row],[Direct Vendor]]&amp;VTV_Download[[#This Row],[Indirect Vendor]]</f>
        <v/>
      </c>
      <c r="B101" s="156"/>
      <c r="C101" s="149"/>
      <c r="D101" s="156"/>
      <c r="E101" s="149"/>
      <c r="F101" s="156"/>
      <c r="G101" s="157"/>
      <c r="H101" s="158"/>
      <c r="I101" s="156"/>
      <c r="J101" s="207"/>
      <c r="K101" s="159"/>
      <c r="L101" s="147"/>
      <c r="M101" s="147"/>
      <c r="N101" s="148"/>
      <c r="O101" s="149"/>
      <c r="P101" s="149"/>
      <c r="Q101" s="149"/>
      <c r="R101" s="149"/>
      <c r="S101" s="149"/>
    </row>
    <row r="102" spans="1:19">
      <c r="A102" s="113" t="str">
        <f>VTV_Download[[#This Row],[Part No.]]&amp;VTV_Download[[#This Row],[Direct Vendor]]&amp;VTV_Download[[#This Row],[Indirect Vendor]]</f>
        <v/>
      </c>
      <c r="B102" s="156"/>
      <c r="C102" s="149"/>
      <c r="D102" s="156"/>
      <c r="E102" s="149"/>
      <c r="F102" s="156"/>
      <c r="G102" s="157"/>
      <c r="H102" s="158"/>
      <c r="I102" s="156"/>
      <c r="J102" s="207"/>
      <c r="K102" s="159"/>
      <c r="L102" s="147"/>
      <c r="M102" s="147"/>
      <c r="N102" s="148"/>
      <c r="O102" s="149"/>
      <c r="P102" s="149"/>
      <c r="Q102" s="149"/>
      <c r="R102" s="149"/>
      <c r="S102" s="149"/>
    </row>
    <row r="103" spans="1:19">
      <c r="A103" s="113" t="str">
        <f>VTV_Download[[#This Row],[Part No.]]&amp;VTV_Download[[#This Row],[Direct Vendor]]&amp;VTV_Download[[#This Row],[Indirect Vendor]]</f>
        <v/>
      </c>
      <c r="B103" s="156"/>
      <c r="C103" s="149"/>
      <c r="D103" s="156"/>
      <c r="E103" s="149"/>
      <c r="F103" s="156"/>
      <c r="G103" s="157"/>
      <c r="H103" s="158"/>
      <c r="I103" s="156"/>
      <c r="J103" s="207"/>
      <c r="K103" s="159"/>
      <c r="L103" s="147"/>
      <c r="M103" s="147"/>
      <c r="N103" s="148"/>
      <c r="O103" s="149"/>
      <c r="P103" s="149"/>
      <c r="Q103" s="149"/>
      <c r="R103" s="149"/>
      <c r="S103" s="149"/>
    </row>
    <row r="104" spans="1:19">
      <c r="A104" s="113" t="str">
        <f>VTV_Download[[#This Row],[Part No.]]&amp;VTV_Download[[#This Row],[Direct Vendor]]&amp;VTV_Download[[#This Row],[Indirect Vendor]]</f>
        <v/>
      </c>
      <c r="B104" s="156"/>
      <c r="C104" s="149"/>
      <c r="D104" s="156"/>
      <c r="E104" s="149"/>
      <c r="F104" s="156"/>
      <c r="G104" s="157"/>
      <c r="H104" s="158"/>
      <c r="I104" s="156"/>
      <c r="J104" s="207"/>
      <c r="K104" s="159"/>
      <c r="L104" s="147"/>
      <c r="M104" s="147"/>
      <c r="N104" s="148"/>
      <c r="O104" s="149"/>
      <c r="P104" s="149"/>
      <c r="Q104" s="149"/>
      <c r="R104" s="149"/>
      <c r="S104" s="149"/>
    </row>
    <row r="105" spans="1:19">
      <c r="A105" s="113" t="str">
        <f>VTV_Download[[#This Row],[Part No.]]&amp;VTV_Download[[#This Row],[Direct Vendor]]&amp;VTV_Download[[#This Row],[Indirect Vendor]]</f>
        <v/>
      </c>
      <c r="B105" s="156"/>
      <c r="C105" s="149"/>
      <c r="D105" s="156"/>
      <c r="E105" s="149"/>
      <c r="F105" s="156"/>
      <c r="G105" s="157"/>
      <c r="H105" s="158"/>
      <c r="I105" s="156"/>
      <c r="J105" s="207"/>
      <c r="K105" s="159"/>
      <c r="L105" s="147"/>
      <c r="M105" s="147"/>
      <c r="N105" s="148"/>
      <c r="O105" s="149"/>
      <c r="P105" s="149"/>
      <c r="Q105" s="149"/>
      <c r="R105" s="149"/>
      <c r="S105" s="149"/>
    </row>
    <row r="106" spans="1:19">
      <c r="A106" s="113" t="str">
        <f>VTV_Download[[#This Row],[Part No.]]&amp;VTV_Download[[#This Row],[Direct Vendor]]&amp;VTV_Download[[#This Row],[Indirect Vendor]]</f>
        <v/>
      </c>
      <c r="B106" s="156"/>
      <c r="C106" s="149"/>
      <c r="D106" s="156"/>
      <c r="E106" s="149"/>
      <c r="F106" s="156"/>
      <c r="G106" s="157"/>
      <c r="H106" s="158"/>
      <c r="I106" s="156"/>
      <c r="J106" s="207"/>
      <c r="K106" s="159"/>
      <c r="L106" s="147"/>
      <c r="M106" s="147"/>
      <c r="N106" s="148"/>
      <c r="O106" s="149"/>
      <c r="P106" s="149"/>
      <c r="Q106" s="149"/>
      <c r="R106" s="149"/>
      <c r="S106" s="149"/>
    </row>
    <row r="107" spans="1:19">
      <c r="A107" s="113" t="str">
        <f>VTV_Download[[#This Row],[Part No.]]&amp;VTV_Download[[#This Row],[Direct Vendor]]&amp;VTV_Download[[#This Row],[Indirect Vendor]]</f>
        <v/>
      </c>
      <c r="B107" s="156"/>
      <c r="C107" s="149"/>
      <c r="D107" s="156"/>
      <c r="E107" s="149"/>
      <c r="F107" s="156"/>
      <c r="G107" s="157"/>
      <c r="H107" s="158"/>
      <c r="I107" s="156"/>
      <c r="J107" s="207"/>
      <c r="K107" s="159"/>
      <c r="L107" s="147"/>
      <c r="M107" s="147"/>
      <c r="N107" s="148"/>
      <c r="O107" s="149"/>
      <c r="P107" s="149"/>
      <c r="Q107" s="149"/>
      <c r="R107" s="149"/>
      <c r="S107" s="149"/>
    </row>
    <row r="108" spans="1:19">
      <c r="A108" s="113" t="str">
        <f>VTV_Download[[#This Row],[Part No.]]&amp;VTV_Download[[#This Row],[Direct Vendor]]&amp;VTV_Download[[#This Row],[Indirect Vendor]]</f>
        <v/>
      </c>
      <c r="B108" s="156"/>
      <c r="C108" s="149"/>
      <c r="D108" s="156"/>
      <c r="E108" s="149"/>
      <c r="F108" s="156"/>
      <c r="G108" s="157"/>
      <c r="H108" s="158"/>
      <c r="I108" s="156"/>
      <c r="J108" s="207"/>
      <c r="K108" s="159"/>
      <c r="L108" s="147"/>
      <c r="M108" s="147"/>
      <c r="N108" s="148"/>
      <c r="O108" s="149"/>
      <c r="P108" s="149"/>
      <c r="Q108" s="149"/>
      <c r="R108" s="149"/>
      <c r="S108" s="149"/>
    </row>
    <row r="109" spans="1:19">
      <c r="A109" s="113" t="str">
        <f>VTV_Download[[#This Row],[Part No.]]&amp;VTV_Download[[#This Row],[Direct Vendor]]&amp;VTV_Download[[#This Row],[Indirect Vendor]]</f>
        <v/>
      </c>
      <c r="B109" s="156"/>
      <c r="C109" s="149"/>
      <c r="D109" s="156"/>
      <c r="E109" s="149"/>
      <c r="F109" s="156"/>
      <c r="G109" s="157"/>
      <c r="H109" s="158"/>
      <c r="I109" s="156"/>
      <c r="J109" s="207"/>
      <c r="K109" s="159"/>
      <c r="L109" s="147"/>
      <c r="M109" s="147"/>
      <c r="N109" s="148"/>
      <c r="O109" s="149"/>
      <c r="P109" s="149"/>
      <c r="Q109" s="149"/>
      <c r="R109" s="149"/>
      <c r="S109" s="149"/>
    </row>
    <row r="110" spans="1:19">
      <c r="A110" s="113" t="str">
        <f>VTV_Download[[#This Row],[Part No.]]&amp;VTV_Download[[#This Row],[Direct Vendor]]&amp;VTV_Download[[#This Row],[Indirect Vendor]]</f>
        <v/>
      </c>
      <c r="B110" s="156"/>
      <c r="C110" s="149"/>
      <c r="D110" s="156"/>
      <c r="E110" s="149"/>
      <c r="F110" s="156"/>
      <c r="G110" s="157"/>
      <c r="H110" s="158"/>
      <c r="I110" s="156"/>
      <c r="J110" s="207"/>
      <c r="K110" s="159"/>
      <c r="L110" s="147"/>
      <c r="M110" s="147"/>
      <c r="N110" s="148"/>
      <c r="O110" s="149"/>
      <c r="P110" s="149"/>
      <c r="Q110" s="149"/>
      <c r="R110" s="149"/>
      <c r="S110" s="149"/>
    </row>
    <row r="111" spans="1:19">
      <c r="A111" s="113" t="str">
        <f>VTV_Download[[#This Row],[Part No.]]&amp;VTV_Download[[#This Row],[Direct Vendor]]&amp;VTV_Download[[#This Row],[Indirect Vendor]]</f>
        <v/>
      </c>
      <c r="B111" s="156"/>
      <c r="C111" s="149"/>
      <c r="D111" s="156"/>
      <c r="E111" s="149"/>
      <c r="F111" s="156"/>
      <c r="G111" s="157"/>
      <c r="H111" s="158"/>
      <c r="I111" s="156"/>
      <c r="J111" s="207"/>
      <c r="K111" s="159"/>
      <c r="L111" s="147"/>
      <c r="M111" s="147"/>
      <c r="N111" s="148"/>
      <c r="O111" s="149"/>
      <c r="P111" s="149"/>
      <c r="Q111" s="149"/>
      <c r="R111" s="149"/>
      <c r="S111" s="149"/>
    </row>
    <row r="112" spans="1:19">
      <c r="A112" s="113" t="str">
        <f>VTV_Download[[#This Row],[Part No.]]&amp;VTV_Download[[#This Row],[Direct Vendor]]&amp;VTV_Download[[#This Row],[Indirect Vendor]]</f>
        <v/>
      </c>
      <c r="B112" s="156"/>
      <c r="C112" s="149"/>
      <c r="D112" s="156"/>
      <c r="E112" s="149"/>
      <c r="F112" s="156"/>
      <c r="G112" s="157"/>
      <c r="H112" s="158"/>
      <c r="I112" s="156"/>
      <c r="J112" s="207"/>
      <c r="K112" s="159"/>
      <c r="L112" s="147"/>
      <c r="M112" s="147"/>
      <c r="N112" s="148"/>
      <c r="O112" s="149"/>
      <c r="P112" s="149"/>
      <c r="Q112" s="149"/>
      <c r="R112" s="149"/>
      <c r="S112" s="149"/>
    </row>
    <row r="113" spans="1:19">
      <c r="A113" s="113" t="str">
        <f>VTV_Download[[#This Row],[Part No.]]&amp;VTV_Download[[#This Row],[Direct Vendor]]&amp;VTV_Download[[#This Row],[Indirect Vendor]]</f>
        <v/>
      </c>
      <c r="B113" s="156"/>
      <c r="C113" s="149"/>
      <c r="D113" s="156"/>
      <c r="E113" s="149"/>
      <c r="F113" s="156"/>
      <c r="G113" s="157"/>
      <c r="H113" s="158"/>
      <c r="I113" s="156"/>
      <c r="J113" s="207"/>
      <c r="K113" s="159"/>
      <c r="L113" s="147"/>
      <c r="M113" s="147"/>
      <c r="N113" s="148"/>
      <c r="O113" s="149"/>
      <c r="P113" s="149"/>
      <c r="Q113" s="149"/>
      <c r="R113" s="149"/>
      <c r="S113" s="149"/>
    </row>
    <row r="114" spans="1:19">
      <c r="A114" s="113" t="str">
        <f>VTV_Download[[#This Row],[Part No.]]&amp;VTV_Download[[#This Row],[Direct Vendor]]&amp;VTV_Download[[#This Row],[Indirect Vendor]]</f>
        <v/>
      </c>
      <c r="B114" s="156"/>
      <c r="C114" s="149"/>
      <c r="D114" s="156"/>
      <c r="E114" s="149"/>
      <c r="F114" s="156"/>
      <c r="G114" s="157"/>
      <c r="H114" s="158"/>
      <c r="I114" s="156"/>
      <c r="J114" s="207"/>
      <c r="K114" s="159"/>
      <c r="L114" s="147"/>
      <c r="M114" s="147"/>
      <c r="N114" s="148"/>
      <c r="O114" s="149"/>
      <c r="P114" s="149"/>
      <c r="Q114" s="149"/>
      <c r="R114" s="149"/>
      <c r="S114" s="149"/>
    </row>
    <row r="115" spans="1:19">
      <c r="A115" s="113" t="str">
        <f>VTV_Download[[#This Row],[Part No.]]&amp;VTV_Download[[#This Row],[Direct Vendor]]&amp;VTV_Download[[#This Row],[Indirect Vendor]]</f>
        <v/>
      </c>
      <c r="B115" s="156"/>
      <c r="C115" s="149"/>
      <c r="D115" s="156"/>
      <c r="E115" s="149"/>
      <c r="F115" s="156"/>
      <c r="G115" s="157"/>
      <c r="H115" s="158"/>
      <c r="I115" s="156"/>
      <c r="J115" s="207"/>
      <c r="K115" s="159"/>
      <c r="L115" s="147"/>
      <c r="M115" s="147"/>
      <c r="N115" s="148"/>
      <c r="O115" s="149"/>
      <c r="P115" s="149"/>
      <c r="Q115" s="149"/>
      <c r="R115" s="149"/>
      <c r="S115" s="149"/>
    </row>
    <row r="116" spans="1:19">
      <c r="A116" s="113" t="str">
        <f>VTV_Download[[#This Row],[Part No.]]&amp;VTV_Download[[#This Row],[Direct Vendor]]&amp;VTV_Download[[#This Row],[Indirect Vendor]]</f>
        <v/>
      </c>
      <c r="B116" s="156"/>
      <c r="C116" s="149"/>
      <c r="D116" s="156"/>
      <c r="E116" s="149"/>
      <c r="F116" s="156"/>
      <c r="G116" s="157"/>
      <c r="H116" s="158"/>
      <c r="I116" s="156"/>
      <c r="J116" s="207"/>
      <c r="K116" s="159"/>
      <c r="L116" s="147"/>
      <c r="M116" s="147"/>
      <c r="N116" s="148"/>
      <c r="O116" s="149"/>
      <c r="P116" s="149"/>
      <c r="Q116" s="149"/>
      <c r="R116" s="149"/>
      <c r="S116" s="149"/>
    </row>
    <row r="117" spans="1:19">
      <c r="A117" s="113" t="str">
        <f>VTV_Download[[#This Row],[Part No.]]&amp;VTV_Download[[#This Row],[Direct Vendor]]&amp;VTV_Download[[#This Row],[Indirect Vendor]]</f>
        <v/>
      </c>
      <c r="B117" s="156"/>
      <c r="C117" s="149"/>
      <c r="D117" s="156"/>
      <c r="E117" s="149"/>
      <c r="F117" s="156"/>
      <c r="G117" s="157"/>
      <c r="H117" s="158"/>
      <c r="I117" s="156"/>
      <c r="J117" s="207"/>
      <c r="K117" s="159"/>
      <c r="L117" s="147"/>
      <c r="M117" s="147"/>
      <c r="N117" s="148"/>
      <c r="O117" s="149"/>
      <c r="P117" s="149"/>
      <c r="Q117" s="149"/>
      <c r="R117" s="149"/>
      <c r="S117" s="149"/>
    </row>
    <row r="118" spans="1:19">
      <c r="A118" s="113" t="str">
        <f>VTV_Download[[#This Row],[Part No.]]&amp;VTV_Download[[#This Row],[Direct Vendor]]&amp;VTV_Download[[#This Row],[Indirect Vendor]]</f>
        <v/>
      </c>
      <c r="B118" s="156"/>
      <c r="C118" s="149"/>
      <c r="D118" s="156"/>
      <c r="E118" s="149"/>
      <c r="F118" s="156"/>
      <c r="G118" s="157"/>
      <c r="H118" s="158"/>
      <c r="I118" s="156"/>
      <c r="J118" s="207"/>
      <c r="K118" s="159"/>
      <c r="L118" s="147"/>
      <c r="M118" s="147"/>
      <c r="N118" s="148"/>
      <c r="O118" s="149"/>
      <c r="P118" s="149"/>
      <c r="Q118" s="149"/>
      <c r="R118" s="149"/>
      <c r="S118" s="149"/>
    </row>
    <row r="119" spans="1:19">
      <c r="A119" s="113" t="str">
        <f>VTV_Download[[#This Row],[Part No.]]&amp;VTV_Download[[#This Row],[Direct Vendor]]&amp;VTV_Download[[#This Row],[Indirect Vendor]]</f>
        <v/>
      </c>
      <c r="B119" s="156"/>
      <c r="C119" s="149"/>
      <c r="D119" s="156"/>
      <c r="E119" s="149"/>
      <c r="F119" s="156"/>
      <c r="G119" s="157"/>
      <c r="H119" s="158"/>
      <c r="I119" s="156"/>
      <c r="J119" s="207"/>
      <c r="K119" s="159"/>
      <c r="L119" s="147"/>
      <c r="M119" s="147"/>
      <c r="N119" s="148"/>
      <c r="O119" s="149"/>
      <c r="P119" s="149"/>
      <c r="Q119" s="149"/>
      <c r="R119" s="149"/>
      <c r="S119" s="149"/>
    </row>
    <row r="120" spans="1:19">
      <c r="A120" s="113" t="str">
        <f>VTV_Download[[#This Row],[Part No.]]&amp;VTV_Download[[#This Row],[Direct Vendor]]&amp;VTV_Download[[#This Row],[Indirect Vendor]]</f>
        <v/>
      </c>
      <c r="B120" s="156"/>
      <c r="C120" s="149"/>
      <c r="D120" s="156"/>
      <c r="E120" s="149"/>
      <c r="F120" s="156"/>
      <c r="G120" s="157"/>
      <c r="H120" s="158"/>
      <c r="I120" s="156"/>
      <c r="J120" s="207"/>
      <c r="K120" s="159"/>
      <c r="L120" s="147"/>
      <c r="M120" s="147"/>
      <c r="N120" s="148"/>
      <c r="O120" s="149"/>
      <c r="P120" s="149"/>
      <c r="Q120" s="149"/>
      <c r="R120" s="149"/>
      <c r="S120" s="149"/>
    </row>
    <row r="121" spans="1:19">
      <c r="A121" s="113" t="str">
        <f>VTV_Download[[#This Row],[Part No.]]&amp;VTV_Download[[#This Row],[Direct Vendor]]&amp;VTV_Download[[#This Row],[Indirect Vendor]]</f>
        <v/>
      </c>
      <c r="B121" s="156"/>
      <c r="C121" s="149"/>
      <c r="D121" s="156"/>
      <c r="E121" s="149"/>
      <c r="F121" s="156"/>
      <c r="G121" s="157"/>
      <c r="H121" s="158"/>
      <c r="I121" s="156"/>
      <c r="J121" s="207"/>
      <c r="K121" s="159"/>
      <c r="L121" s="147"/>
      <c r="M121" s="147"/>
      <c r="N121" s="148"/>
      <c r="O121" s="149"/>
      <c r="P121" s="149"/>
      <c r="Q121" s="149"/>
      <c r="R121" s="149"/>
      <c r="S121" s="149"/>
    </row>
    <row r="122" spans="1:19">
      <c r="A122" s="113" t="str">
        <f>VTV_Download[[#This Row],[Part No.]]&amp;VTV_Download[[#This Row],[Direct Vendor]]&amp;VTV_Download[[#This Row],[Indirect Vendor]]</f>
        <v/>
      </c>
      <c r="B122" s="156"/>
      <c r="C122" s="149"/>
      <c r="D122" s="156"/>
      <c r="E122" s="149"/>
      <c r="F122" s="156"/>
      <c r="G122" s="157"/>
      <c r="H122" s="158"/>
      <c r="I122" s="156"/>
      <c r="J122" s="207"/>
      <c r="K122" s="159"/>
      <c r="L122" s="147"/>
      <c r="M122" s="147"/>
      <c r="N122" s="148"/>
      <c r="O122" s="149"/>
      <c r="P122" s="149"/>
      <c r="Q122" s="149"/>
      <c r="R122" s="149"/>
      <c r="S122" s="149"/>
    </row>
    <row r="123" spans="1:19">
      <c r="A123" s="113" t="str">
        <f>VTV_Download[[#This Row],[Part No.]]&amp;VTV_Download[[#This Row],[Direct Vendor]]&amp;VTV_Download[[#This Row],[Indirect Vendor]]</f>
        <v/>
      </c>
      <c r="B123" s="156"/>
      <c r="C123" s="149"/>
      <c r="D123" s="156"/>
      <c r="E123" s="149"/>
      <c r="F123" s="156"/>
      <c r="G123" s="157"/>
      <c r="H123" s="158"/>
      <c r="I123" s="156"/>
      <c r="J123" s="207"/>
      <c r="K123" s="159"/>
      <c r="L123" s="147"/>
      <c r="M123" s="147"/>
      <c r="N123" s="148"/>
      <c r="O123" s="149"/>
      <c r="P123" s="149"/>
      <c r="Q123" s="149"/>
      <c r="R123" s="149"/>
      <c r="S123" s="149"/>
    </row>
    <row r="124" spans="1:19">
      <c r="A124" s="113" t="str">
        <f>VTV_Download[[#This Row],[Part No.]]&amp;VTV_Download[[#This Row],[Direct Vendor]]&amp;VTV_Download[[#This Row],[Indirect Vendor]]</f>
        <v/>
      </c>
      <c r="B124" s="156"/>
      <c r="C124" s="149"/>
      <c r="D124" s="156"/>
      <c r="E124" s="149"/>
      <c r="F124" s="156"/>
      <c r="G124" s="157"/>
      <c r="H124" s="158"/>
      <c r="I124" s="156"/>
      <c r="J124" s="207"/>
      <c r="K124" s="159"/>
      <c r="L124" s="147"/>
      <c r="M124" s="147"/>
      <c r="N124" s="148"/>
      <c r="O124" s="149"/>
      <c r="P124" s="149"/>
      <c r="Q124" s="149"/>
      <c r="R124" s="149"/>
      <c r="S124" s="149"/>
    </row>
    <row r="125" spans="1:19">
      <c r="A125" s="113" t="str">
        <f>VTV_Download[[#This Row],[Part No.]]&amp;VTV_Download[[#This Row],[Direct Vendor]]&amp;VTV_Download[[#This Row],[Indirect Vendor]]</f>
        <v/>
      </c>
      <c r="B125" s="156"/>
      <c r="C125" s="149"/>
      <c r="D125" s="156"/>
      <c r="E125" s="149"/>
      <c r="F125" s="156"/>
      <c r="G125" s="157"/>
      <c r="H125" s="158"/>
      <c r="I125" s="156"/>
      <c r="J125" s="207"/>
      <c r="K125" s="159"/>
      <c r="L125" s="147"/>
      <c r="M125" s="147"/>
      <c r="N125" s="148"/>
      <c r="O125" s="149"/>
      <c r="P125" s="149"/>
      <c r="Q125" s="149"/>
      <c r="R125" s="149"/>
      <c r="S125" s="149"/>
    </row>
    <row r="126" spans="1:19">
      <c r="A126" s="113" t="str">
        <f>VTV_Download[[#This Row],[Part No.]]&amp;VTV_Download[[#This Row],[Direct Vendor]]&amp;VTV_Download[[#This Row],[Indirect Vendor]]</f>
        <v/>
      </c>
      <c r="B126" s="156"/>
      <c r="C126" s="149"/>
      <c r="D126" s="156"/>
      <c r="E126" s="149"/>
      <c r="F126" s="156"/>
      <c r="G126" s="157"/>
      <c r="H126" s="158"/>
      <c r="I126" s="156"/>
      <c r="J126" s="207"/>
      <c r="K126" s="159"/>
      <c r="L126" s="147"/>
      <c r="M126" s="147"/>
      <c r="N126" s="148"/>
      <c r="O126" s="149"/>
      <c r="P126" s="149"/>
      <c r="Q126" s="149"/>
      <c r="R126" s="149"/>
      <c r="S126" s="149"/>
    </row>
    <row r="127" spans="1:19">
      <c r="A127" s="113" t="str">
        <f>VTV_Download[[#This Row],[Part No.]]&amp;VTV_Download[[#This Row],[Direct Vendor]]&amp;VTV_Download[[#This Row],[Indirect Vendor]]</f>
        <v/>
      </c>
      <c r="B127" s="156"/>
      <c r="C127" s="149"/>
      <c r="D127" s="156"/>
      <c r="E127" s="149"/>
      <c r="F127" s="156"/>
      <c r="G127" s="157"/>
      <c r="H127" s="158"/>
      <c r="I127" s="156"/>
      <c r="J127" s="207"/>
      <c r="K127" s="159"/>
      <c r="L127" s="147"/>
      <c r="M127" s="147"/>
      <c r="N127" s="148"/>
      <c r="O127" s="149"/>
      <c r="P127" s="149"/>
      <c r="Q127" s="149"/>
      <c r="R127" s="149"/>
      <c r="S127" s="149"/>
    </row>
    <row r="128" spans="1:19">
      <c r="A128" s="113" t="str">
        <f>VTV_Download[[#This Row],[Part No.]]&amp;VTV_Download[[#This Row],[Direct Vendor]]&amp;VTV_Download[[#This Row],[Indirect Vendor]]</f>
        <v/>
      </c>
      <c r="B128" s="156"/>
      <c r="C128" s="149"/>
      <c r="D128" s="156"/>
      <c r="E128" s="149"/>
      <c r="F128" s="156"/>
      <c r="G128" s="157"/>
      <c r="H128" s="158"/>
      <c r="I128" s="156"/>
      <c r="J128" s="207"/>
      <c r="K128" s="159"/>
      <c r="L128" s="147"/>
      <c r="M128" s="147"/>
      <c r="N128" s="148"/>
      <c r="O128" s="149"/>
      <c r="P128" s="149"/>
      <c r="Q128" s="149"/>
      <c r="R128" s="149"/>
      <c r="S128" s="149"/>
    </row>
    <row r="129" spans="1:19">
      <c r="A129" s="113" t="str">
        <f>VTV_Download[[#This Row],[Part No.]]&amp;VTV_Download[[#This Row],[Direct Vendor]]&amp;VTV_Download[[#This Row],[Indirect Vendor]]</f>
        <v/>
      </c>
      <c r="B129" s="156"/>
      <c r="C129" s="149"/>
      <c r="D129" s="156"/>
      <c r="E129" s="149"/>
      <c r="F129" s="156"/>
      <c r="G129" s="157"/>
      <c r="H129" s="158"/>
      <c r="I129" s="156"/>
      <c r="J129" s="207"/>
      <c r="K129" s="159"/>
      <c r="L129" s="147"/>
      <c r="M129" s="147"/>
      <c r="N129" s="148"/>
      <c r="O129" s="149"/>
      <c r="P129" s="149"/>
      <c r="Q129" s="149"/>
      <c r="R129" s="149"/>
      <c r="S129" s="149"/>
    </row>
    <row r="130" spans="1:19">
      <c r="A130" s="113" t="str">
        <f>VTV_Download[[#This Row],[Part No.]]&amp;VTV_Download[[#This Row],[Direct Vendor]]&amp;VTV_Download[[#This Row],[Indirect Vendor]]</f>
        <v/>
      </c>
      <c r="B130" s="156"/>
      <c r="C130" s="149"/>
      <c r="D130" s="156"/>
      <c r="E130" s="149"/>
      <c r="F130" s="156"/>
      <c r="G130" s="157"/>
      <c r="H130" s="158"/>
      <c r="I130" s="156"/>
      <c r="J130" s="207"/>
      <c r="K130" s="159"/>
      <c r="L130" s="147"/>
      <c r="M130" s="147"/>
      <c r="N130" s="148"/>
      <c r="O130" s="149"/>
      <c r="P130" s="149"/>
      <c r="Q130" s="149"/>
      <c r="R130" s="149"/>
      <c r="S130" s="149"/>
    </row>
    <row r="131" spans="1:19">
      <c r="A131" s="113" t="str">
        <f>VTV_Download[[#This Row],[Part No.]]&amp;VTV_Download[[#This Row],[Direct Vendor]]&amp;VTV_Download[[#This Row],[Indirect Vendor]]</f>
        <v/>
      </c>
      <c r="B131" s="156"/>
      <c r="C131" s="149"/>
      <c r="D131" s="156"/>
      <c r="E131" s="149"/>
      <c r="F131" s="156"/>
      <c r="G131" s="157"/>
      <c r="H131" s="158"/>
      <c r="I131" s="156"/>
      <c r="J131" s="207"/>
      <c r="K131" s="159"/>
      <c r="L131" s="147"/>
      <c r="M131" s="147"/>
      <c r="N131" s="148"/>
      <c r="O131" s="149"/>
      <c r="P131" s="149"/>
      <c r="Q131" s="149"/>
      <c r="R131" s="149"/>
      <c r="S131" s="149"/>
    </row>
    <row r="132" spans="1:19">
      <c r="A132" s="113" t="str">
        <f>VTV_Download[[#This Row],[Part No.]]&amp;VTV_Download[[#This Row],[Direct Vendor]]&amp;VTV_Download[[#This Row],[Indirect Vendor]]</f>
        <v/>
      </c>
      <c r="B132" s="156"/>
      <c r="C132" s="149"/>
      <c r="D132" s="156"/>
      <c r="E132" s="149"/>
      <c r="F132" s="156"/>
      <c r="G132" s="157"/>
      <c r="H132" s="158"/>
      <c r="I132" s="156"/>
      <c r="J132" s="207"/>
      <c r="K132" s="159"/>
      <c r="L132" s="147"/>
      <c r="M132" s="147"/>
      <c r="N132" s="148"/>
      <c r="O132" s="149"/>
      <c r="P132" s="149"/>
      <c r="Q132" s="149"/>
      <c r="R132" s="149"/>
      <c r="S132" s="149"/>
    </row>
    <row r="133" spans="1:19">
      <c r="A133" s="113" t="str">
        <f>VTV_Download[[#This Row],[Part No.]]&amp;VTV_Download[[#This Row],[Direct Vendor]]&amp;VTV_Download[[#This Row],[Indirect Vendor]]</f>
        <v/>
      </c>
      <c r="B133" s="156"/>
      <c r="C133" s="149"/>
      <c r="D133" s="156"/>
      <c r="E133" s="149"/>
      <c r="F133" s="156"/>
      <c r="G133" s="157"/>
      <c r="H133" s="158"/>
      <c r="I133" s="156"/>
      <c r="J133" s="207"/>
      <c r="K133" s="159"/>
      <c r="L133" s="147"/>
      <c r="M133" s="147"/>
      <c r="N133" s="148"/>
      <c r="O133" s="149"/>
      <c r="P133" s="149"/>
      <c r="Q133" s="149"/>
      <c r="R133" s="149"/>
      <c r="S133" s="149"/>
    </row>
    <row r="134" spans="1:19">
      <c r="A134" s="113" t="str">
        <f>VTV_Download[[#This Row],[Part No.]]&amp;VTV_Download[[#This Row],[Direct Vendor]]&amp;VTV_Download[[#This Row],[Indirect Vendor]]</f>
        <v/>
      </c>
      <c r="B134" s="156"/>
      <c r="C134" s="149"/>
      <c r="D134" s="156"/>
      <c r="E134" s="149"/>
      <c r="F134" s="156"/>
      <c r="G134" s="157"/>
      <c r="H134" s="158"/>
      <c r="I134" s="156"/>
      <c r="J134" s="207"/>
      <c r="K134" s="159"/>
      <c r="L134" s="147"/>
      <c r="M134" s="147"/>
      <c r="N134" s="148"/>
      <c r="O134" s="149"/>
      <c r="P134" s="149"/>
      <c r="Q134" s="149"/>
      <c r="R134" s="149"/>
      <c r="S134" s="149"/>
    </row>
    <row r="135" spans="1:19">
      <c r="A135" s="113" t="str">
        <f>VTV_Download[[#This Row],[Part No.]]&amp;VTV_Download[[#This Row],[Direct Vendor]]&amp;VTV_Download[[#This Row],[Indirect Vendor]]</f>
        <v/>
      </c>
      <c r="B135" s="156"/>
      <c r="C135" s="149"/>
      <c r="D135" s="156"/>
      <c r="E135" s="149"/>
      <c r="F135" s="156"/>
      <c r="G135" s="157"/>
      <c r="H135" s="158"/>
      <c r="I135" s="156"/>
      <c r="J135" s="207"/>
      <c r="K135" s="159"/>
      <c r="L135" s="147"/>
      <c r="M135" s="147"/>
      <c r="N135" s="148"/>
      <c r="O135" s="149"/>
      <c r="P135" s="149"/>
      <c r="Q135" s="149"/>
      <c r="R135" s="149"/>
      <c r="S135" s="149"/>
    </row>
    <row r="136" spans="1:19">
      <c r="A136" s="113" t="str">
        <f>VTV_Download[[#This Row],[Part No.]]&amp;VTV_Download[[#This Row],[Direct Vendor]]&amp;VTV_Download[[#This Row],[Indirect Vendor]]</f>
        <v/>
      </c>
      <c r="B136" s="156"/>
      <c r="C136" s="149"/>
      <c r="D136" s="156"/>
      <c r="E136" s="149"/>
      <c r="F136" s="156"/>
      <c r="G136" s="157"/>
      <c r="H136" s="158"/>
      <c r="I136" s="156"/>
      <c r="J136" s="207"/>
      <c r="K136" s="159"/>
      <c r="L136" s="147"/>
      <c r="M136" s="147"/>
      <c r="N136" s="148"/>
      <c r="O136" s="149"/>
      <c r="P136" s="149"/>
      <c r="Q136" s="149"/>
      <c r="R136" s="149"/>
      <c r="S136" s="149"/>
    </row>
    <row r="137" spans="1:19">
      <c r="A137" s="113" t="str">
        <f>VTV_Download[[#This Row],[Part No.]]&amp;VTV_Download[[#This Row],[Direct Vendor]]&amp;VTV_Download[[#This Row],[Indirect Vendor]]</f>
        <v/>
      </c>
      <c r="B137" s="156"/>
      <c r="C137" s="149"/>
      <c r="D137" s="156"/>
      <c r="E137" s="149"/>
      <c r="F137" s="156"/>
      <c r="G137" s="157"/>
      <c r="H137" s="158"/>
      <c r="I137" s="156"/>
      <c r="J137" s="207"/>
      <c r="K137" s="159"/>
      <c r="L137" s="147"/>
      <c r="M137" s="147"/>
      <c r="N137" s="148"/>
      <c r="O137" s="149"/>
      <c r="P137" s="149"/>
      <c r="Q137" s="149"/>
      <c r="R137" s="149"/>
      <c r="S137" s="149"/>
    </row>
    <row r="138" spans="1:19">
      <c r="A138" s="113" t="str">
        <f>VTV_Download[[#This Row],[Part No.]]&amp;VTV_Download[[#This Row],[Direct Vendor]]&amp;VTV_Download[[#This Row],[Indirect Vendor]]</f>
        <v/>
      </c>
      <c r="B138" s="156"/>
      <c r="C138" s="149"/>
      <c r="D138" s="156"/>
      <c r="E138" s="149"/>
      <c r="F138" s="156"/>
      <c r="G138" s="157"/>
      <c r="H138" s="158"/>
      <c r="I138" s="156"/>
      <c r="J138" s="207"/>
      <c r="K138" s="159"/>
      <c r="L138" s="147"/>
      <c r="M138" s="147"/>
      <c r="N138" s="148"/>
      <c r="O138" s="149"/>
      <c r="P138" s="149"/>
      <c r="Q138" s="149"/>
      <c r="R138" s="149"/>
      <c r="S138" s="149"/>
    </row>
    <row r="139" spans="1:19">
      <c r="A139" s="113" t="str">
        <f>VTV_Download[[#This Row],[Part No.]]&amp;VTV_Download[[#This Row],[Direct Vendor]]&amp;VTV_Download[[#This Row],[Indirect Vendor]]</f>
        <v/>
      </c>
      <c r="B139" s="156"/>
      <c r="C139" s="149"/>
      <c r="D139" s="156"/>
      <c r="E139" s="149"/>
      <c r="F139" s="156"/>
      <c r="G139" s="157"/>
      <c r="H139" s="158"/>
      <c r="I139" s="156"/>
      <c r="J139" s="207"/>
      <c r="K139" s="159"/>
      <c r="L139" s="147"/>
      <c r="M139" s="147"/>
      <c r="N139" s="148"/>
      <c r="O139" s="149"/>
      <c r="P139" s="149"/>
      <c r="Q139" s="149"/>
      <c r="R139" s="149"/>
      <c r="S139" s="149"/>
    </row>
    <row r="140" spans="1:19">
      <c r="A140" s="113" t="str">
        <f>VTV_Download[[#This Row],[Part No.]]&amp;VTV_Download[[#This Row],[Direct Vendor]]&amp;VTV_Download[[#This Row],[Indirect Vendor]]</f>
        <v/>
      </c>
      <c r="B140" s="156"/>
      <c r="C140" s="149"/>
      <c r="D140" s="156"/>
      <c r="E140" s="149"/>
      <c r="F140" s="156"/>
      <c r="G140" s="157"/>
      <c r="H140" s="158"/>
      <c r="I140" s="156"/>
      <c r="J140" s="207"/>
      <c r="K140" s="159"/>
      <c r="L140" s="147"/>
      <c r="M140" s="147"/>
      <c r="N140" s="148"/>
      <c r="O140" s="149"/>
      <c r="P140" s="149"/>
      <c r="Q140" s="149"/>
      <c r="R140" s="149"/>
      <c r="S140" s="149"/>
    </row>
    <row r="141" spans="1:19">
      <c r="A141" s="113" t="str">
        <f>VTV_Download[[#This Row],[Part No.]]&amp;VTV_Download[[#This Row],[Direct Vendor]]&amp;VTV_Download[[#This Row],[Indirect Vendor]]</f>
        <v/>
      </c>
      <c r="B141" s="156"/>
      <c r="C141" s="149"/>
      <c r="D141" s="156"/>
      <c r="E141" s="149"/>
      <c r="F141" s="156"/>
      <c r="G141" s="157"/>
      <c r="H141" s="158"/>
      <c r="I141" s="156"/>
      <c r="J141" s="207"/>
      <c r="K141" s="159"/>
      <c r="L141" s="147"/>
      <c r="M141" s="147"/>
      <c r="N141" s="148"/>
      <c r="O141" s="149"/>
      <c r="P141" s="149"/>
      <c r="Q141" s="149"/>
      <c r="R141" s="149"/>
      <c r="S141" s="149"/>
    </row>
    <row r="142" spans="1:19">
      <c r="A142" s="113" t="str">
        <f>VTV_Download[[#This Row],[Part No.]]&amp;VTV_Download[[#This Row],[Direct Vendor]]&amp;VTV_Download[[#This Row],[Indirect Vendor]]</f>
        <v/>
      </c>
      <c r="B142" s="156"/>
      <c r="C142" s="149"/>
      <c r="D142" s="156"/>
      <c r="E142" s="149"/>
      <c r="F142" s="156"/>
      <c r="G142" s="157"/>
      <c r="H142" s="158"/>
      <c r="I142" s="156"/>
      <c r="J142" s="207"/>
      <c r="K142" s="159"/>
      <c r="L142" s="147"/>
      <c r="M142" s="147"/>
      <c r="N142" s="148"/>
      <c r="O142" s="149"/>
      <c r="P142" s="149"/>
      <c r="Q142" s="149"/>
      <c r="R142" s="149"/>
      <c r="S142" s="149"/>
    </row>
    <row r="143" spans="1:19">
      <c r="A143" s="113" t="str">
        <f>VTV_Download[[#This Row],[Part No.]]&amp;VTV_Download[[#This Row],[Direct Vendor]]&amp;VTV_Download[[#This Row],[Indirect Vendor]]</f>
        <v/>
      </c>
      <c r="B143" s="156"/>
      <c r="C143" s="149"/>
      <c r="D143" s="156"/>
      <c r="E143" s="149"/>
      <c r="F143" s="156"/>
      <c r="G143" s="157"/>
      <c r="H143" s="158"/>
      <c r="I143" s="156"/>
      <c r="J143" s="207"/>
      <c r="K143" s="159"/>
      <c r="L143" s="147"/>
      <c r="M143" s="147"/>
      <c r="N143" s="148"/>
      <c r="O143" s="149"/>
      <c r="P143" s="149"/>
      <c r="Q143" s="149"/>
      <c r="R143" s="149"/>
      <c r="S143" s="149"/>
    </row>
    <row r="144" spans="1:19">
      <c r="A144" s="113" t="str">
        <f>VTV_Download[[#This Row],[Part No.]]&amp;VTV_Download[[#This Row],[Direct Vendor]]&amp;VTV_Download[[#This Row],[Indirect Vendor]]</f>
        <v/>
      </c>
      <c r="B144" s="156"/>
      <c r="C144" s="149"/>
      <c r="D144" s="156"/>
      <c r="E144" s="149"/>
      <c r="F144" s="156"/>
      <c r="G144" s="157"/>
      <c r="H144" s="158"/>
      <c r="I144" s="156"/>
      <c r="J144" s="207"/>
      <c r="K144" s="159"/>
      <c r="L144" s="147"/>
      <c r="M144" s="147"/>
      <c r="N144" s="148"/>
      <c r="O144" s="149"/>
      <c r="P144" s="149"/>
      <c r="Q144" s="149"/>
      <c r="R144" s="149"/>
      <c r="S144" s="149"/>
    </row>
    <row r="145" spans="1:19">
      <c r="A145" s="113" t="str">
        <f>VTV_Download[[#This Row],[Part No.]]&amp;VTV_Download[[#This Row],[Direct Vendor]]&amp;VTV_Download[[#This Row],[Indirect Vendor]]</f>
        <v/>
      </c>
      <c r="B145" s="156"/>
      <c r="C145" s="149"/>
      <c r="D145" s="156"/>
      <c r="E145" s="149"/>
      <c r="F145" s="156"/>
      <c r="G145" s="157"/>
      <c r="H145" s="158"/>
      <c r="I145" s="156"/>
      <c r="J145" s="207"/>
      <c r="K145" s="159"/>
      <c r="L145" s="147"/>
      <c r="M145" s="147"/>
      <c r="N145" s="148"/>
      <c r="O145" s="149"/>
      <c r="P145" s="149"/>
      <c r="Q145" s="149"/>
      <c r="R145" s="149"/>
      <c r="S145" s="149"/>
    </row>
    <row r="146" spans="1:19">
      <c r="A146" s="113" t="str">
        <f>VTV_Download[[#This Row],[Part No.]]&amp;VTV_Download[[#This Row],[Direct Vendor]]&amp;VTV_Download[[#This Row],[Indirect Vendor]]</f>
        <v/>
      </c>
      <c r="B146" s="156"/>
      <c r="C146" s="149"/>
      <c r="D146" s="156"/>
      <c r="E146" s="149"/>
      <c r="F146" s="156"/>
      <c r="G146" s="157"/>
      <c r="H146" s="158"/>
      <c r="I146" s="156"/>
      <c r="J146" s="207"/>
      <c r="K146" s="159"/>
      <c r="L146" s="147"/>
      <c r="M146" s="147"/>
      <c r="N146" s="148"/>
      <c r="O146" s="149"/>
      <c r="P146" s="149"/>
      <c r="Q146" s="149"/>
      <c r="R146" s="149"/>
      <c r="S146" s="149"/>
    </row>
    <row r="147" spans="1:19">
      <c r="A147" s="113" t="str">
        <f>VTV_Download[[#This Row],[Part No.]]&amp;VTV_Download[[#This Row],[Direct Vendor]]&amp;VTV_Download[[#This Row],[Indirect Vendor]]</f>
        <v/>
      </c>
      <c r="B147" s="156"/>
      <c r="C147" s="149"/>
      <c r="D147" s="156"/>
      <c r="E147" s="149"/>
      <c r="F147" s="156"/>
      <c r="G147" s="157"/>
      <c r="H147" s="158"/>
      <c r="I147" s="156"/>
      <c r="J147" s="207"/>
      <c r="K147" s="159"/>
      <c r="L147" s="147"/>
      <c r="M147" s="147"/>
      <c r="N147" s="148"/>
      <c r="O147" s="149"/>
      <c r="P147" s="149"/>
      <c r="Q147" s="149"/>
      <c r="R147" s="149"/>
      <c r="S147" s="149"/>
    </row>
    <row r="148" spans="1:19">
      <c r="A148" s="113" t="str">
        <f>VTV_Download[[#This Row],[Part No.]]&amp;VTV_Download[[#This Row],[Direct Vendor]]&amp;VTV_Download[[#This Row],[Indirect Vendor]]</f>
        <v/>
      </c>
      <c r="B148" s="156"/>
      <c r="C148" s="149"/>
      <c r="D148" s="156"/>
      <c r="E148" s="149"/>
      <c r="F148" s="156"/>
      <c r="G148" s="157"/>
      <c r="H148" s="158"/>
      <c r="I148" s="156"/>
      <c r="J148" s="207"/>
      <c r="K148" s="159"/>
      <c r="L148" s="147"/>
      <c r="M148" s="147"/>
      <c r="N148" s="148"/>
      <c r="O148" s="149"/>
      <c r="P148" s="149"/>
      <c r="Q148" s="149"/>
      <c r="R148" s="149"/>
      <c r="S148" s="149"/>
    </row>
    <row r="149" spans="1:19">
      <c r="A149" s="113" t="str">
        <f>VTV_Download[[#This Row],[Part No.]]&amp;VTV_Download[[#This Row],[Direct Vendor]]&amp;VTV_Download[[#This Row],[Indirect Vendor]]</f>
        <v/>
      </c>
      <c r="B149" s="156"/>
      <c r="C149" s="149"/>
      <c r="D149" s="156"/>
      <c r="E149" s="149"/>
      <c r="F149" s="156"/>
      <c r="G149" s="157"/>
      <c r="H149" s="158"/>
      <c r="I149" s="156"/>
      <c r="J149" s="207"/>
      <c r="K149" s="159"/>
      <c r="L149" s="147"/>
      <c r="M149" s="147"/>
      <c r="N149" s="148"/>
      <c r="O149" s="149"/>
      <c r="P149" s="149"/>
      <c r="Q149" s="149"/>
      <c r="R149" s="149"/>
      <c r="S149" s="149"/>
    </row>
    <row r="150" spans="1:19">
      <c r="A150" s="113" t="str">
        <f>VTV_Download[[#This Row],[Part No.]]&amp;VTV_Download[[#This Row],[Direct Vendor]]&amp;VTV_Download[[#This Row],[Indirect Vendor]]</f>
        <v/>
      </c>
      <c r="B150" s="156"/>
      <c r="C150" s="149"/>
      <c r="D150" s="156"/>
      <c r="E150" s="149"/>
      <c r="F150" s="156"/>
      <c r="G150" s="157"/>
      <c r="H150" s="158"/>
      <c r="I150" s="156"/>
      <c r="J150" s="207"/>
      <c r="K150" s="159"/>
      <c r="L150" s="147"/>
      <c r="M150" s="147"/>
      <c r="N150" s="148"/>
      <c r="O150" s="149"/>
      <c r="P150" s="149"/>
      <c r="Q150" s="149"/>
      <c r="R150" s="149"/>
      <c r="S150" s="149"/>
    </row>
    <row r="151" spans="1:19">
      <c r="A151" s="113" t="str">
        <f>VTV_Download[[#This Row],[Part No.]]&amp;VTV_Download[[#This Row],[Direct Vendor]]&amp;VTV_Download[[#This Row],[Indirect Vendor]]</f>
        <v/>
      </c>
      <c r="B151" s="156"/>
      <c r="C151" s="149"/>
      <c r="D151" s="156"/>
      <c r="E151" s="149"/>
      <c r="F151" s="156"/>
      <c r="G151" s="157"/>
      <c r="H151" s="158"/>
      <c r="I151" s="156"/>
      <c r="J151" s="207"/>
      <c r="K151" s="159"/>
      <c r="L151" s="147"/>
      <c r="M151" s="147"/>
      <c r="N151" s="148"/>
      <c r="O151" s="149"/>
      <c r="P151" s="149"/>
      <c r="Q151" s="149"/>
      <c r="R151" s="149"/>
      <c r="S151" s="149"/>
    </row>
    <row r="152" spans="1:19">
      <c r="A152" s="113" t="str">
        <f>VTV_Download[[#This Row],[Part No.]]&amp;VTV_Download[[#This Row],[Direct Vendor]]&amp;VTV_Download[[#This Row],[Indirect Vendor]]</f>
        <v/>
      </c>
      <c r="B152" s="156"/>
      <c r="C152" s="149"/>
      <c r="D152" s="156"/>
      <c r="E152" s="149"/>
      <c r="F152" s="156"/>
      <c r="G152" s="157"/>
      <c r="H152" s="158"/>
      <c r="I152" s="156"/>
      <c r="J152" s="207"/>
      <c r="K152" s="159"/>
      <c r="L152" s="147"/>
      <c r="M152" s="147"/>
      <c r="N152" s="148"/>
      <c r="O152" s="149"/>
      <c r="P152" s="149"/>
      <c r="Q152" s="149"/>
      <c r="R152" s="149"/>
      <c r="S152" s="149"/>
    </row>
    <row r="153" spans="1:19">
      <c r="A153" s="113" t="str">
        <f>VTV_Download[[#This Row],[Part No.]]&amp;VTV_Download[[#This Row],[Direct Vendor]]&amp;VTV_Download[[#This Row],[Indirect Vendor]]</f>
        <v/>
      </c>
      <c r="B153" s="156"/>
      <c r="C153" s="149"/>
      <c r="D153" s="156"/>
      <c r="E153" s="149"/>
      <c r="F153" s="156"/>
      <c r="G153" s="157"/>
      <c r="H153" s="158"/>
      <c r="I153" s="156"/>
      <c r="J153" s="207"/>
      <c r="K153" s="159"/>
      <c r="L153" s="147"/>
      <c r="M153" s="147"/>
      <c r="N153" s="148"/>
      <c r="O153" s="149"/>
      <c r="P153" s="149"/>
      <c r="Q153" s="149"/>
      <c r="R153" s="149"/>
      <c r="S153" s="149"/>
    </row>
    <row r="154" spans="1:19">
      <c r="A154" s="113" t="str">
        <f>VTV_Download[[#This Row],[Part No.]]&amp;VTV_Download[[#This Row],[Direct Vendor]]&amp;VTV_Download[[#This Row],[Indirect Vendor]]</f>
        <v/>
      </c>
      <c r="B154" s="156"/>
      <c r="C154" s="149"/>
      <c r="D154" s="156"/>
      <c r="E154" s="149"/>
      <c r="F154" s="156"/>
      <c r="G154" s="157"/>
      <c r="H154" s="158"/>
      <c r="I154" s="156"/>
      <c r="J154" s="207"/>
      <c r="K154" s="159"/>
      <c r="L154" s="147"/>
      <c r="M154" s="147"/>
      <c r="N154" s="148"/>
      <c r="O154" s="149"/>
      <c r="P154" s="149"/>
      <c r="Q154" s="149"/>
      <c r="R154" s="149"/>
      <c r="S154" s="149"/>
    </row>
    <row r="155" spans="1:19">
      <c r="A155" s="113" t="str">
        <f>VTV_Download[[#This Row],[Part No.]]&amp;VTV_Download[[#This Row],[Direct Vendor]]&amp;VTV_Download[[#This Row],[Indirect Vendor]]</f>
        <v/>
      </c>
      <c r="B155" s="156"/>
      <c r="C155" s="149"/>
      <c r="D155" s="156"/>
      <c r="E155" s="149"/>
      <c r="F155" s="156"/>
      <c r="G155" s="157"/>
      <c r="H155" s="158"/>
      <c r="I155" s="156"/>
      <c r="J155" s="207"/>
      <c r="K155" s="159"/>
      <c r="L155" s="147"/>
      <c r="M155" s="147"/>
      <c r="N155" s="148"/>
      <c r="O155" s="149"/>
      <c r="P155" s="149"/>
      <c r="Q155" s="149"/>
      <c r="R155" s="149"/>
      <c r="S155" s="149"/>
    </row>
    <row r="156" spans="1:19">
      <c r="A156" s="113" t="str">
        <f>VTV_Download[[#This Row],[Part No.]]&amp;VTV_Download[[#This Row],[Direct Vendor]]&amp;VTV_Download[[#This Row],[Indirect Vendor]]</f>
        <v/>
      </c>
      <c r="B156" s="156"/>
      <c r="C156" s="149"/>
      <c r="D156" s="156"/>
      <c r="E156" s="149"/>
      <c r="F156" s="156"/>
      <c r="G156" s="157"/>
      <c r="H156" s="158"/>
      <c r="I156" s="156"/>
      <c r="J156" s="207"/>
      <c r="K156" s="159"/>
      <c r="L156" s="147"/>
      <c r="M156" s="147"/>
      <c r="N156" s="148"/>
      <c r="O156" s="149"/>
      <c r="P156" s="149"/>
      <c r="Q156" s="149"/>
      <c r="R156" s="149"/>
      <c r="S156" s="149"/>
    </row>
    <row r="157" spans="1:19">
      <c r="A157" s="113" t="str">
        <f>VTV_Download[[#This Row],[Part No.]]&amp;VTV_Download[[#This Row],[Direct Vendor]]&amp;VTV_Download[[#This Row],[Indirect Vendor]]</f>
        <v/>
      </c>
      <c r="B157" s="156"/>
      <c r="C157" s="149"/>
      <c r="D157" s="156"/>
      <c r="E157" s="149"/>
      <c r="F157" s="156"/>
      <c r="G157" s="157"/>
      <c r="H157" s="158"/>
      <c r="I157" s="156"/>
      <c r="J157" s="207"/>
      <c r="K157" s="159"/>
      <c r="L157" s="147"/>
      <c r="M157" s="147"/>
      <c r="N157" s="148"/>
      <c r="O157" s="149"/>
      <c r="P157" s="149"/>
      <c r="Q157" s="149"/>
      <c r="R157" s="149"/>
      <c r="S157" s="149"/>
    </row>
    <row r="158" spans="1:19">
      <c r="A158" s="113" t="str">
        <f>VTV_Download[[#This Row],[Part No.]]&amp;VTV_Download[[#This Row],[Direct Vendor]]&amp;VTV_Download[[#This Row],[Indirect Vendor]]</f>
        <v/>
      </c>
      <c r="B158" s="156"/>
      <c r="C158" s="149"/>
      <c r="D158" s="156"/>
      <c r="E158" s="149"/>
      <c r="F158" s="156"/>
      <c r="G158" s="157"/>
      <c r="H158" s="158"/>
      <c r="I158" s="156"/>
      <c r="J158" s="207"/>
      <c r="K158" s="159"/>
      <c r="L158" s="147"/>
      <c r="M158" s="147"/>
      <c r="N158" s="148"/>
      <c r="O158" s="149"/>
      <c r="P158" s="149"/>
      <c r="Q158" s="149"/>
      <c r="R158" s="149"/>
      <c r="S158" s="149"/>
    </row>
    <row r="159" spans="1:19">
      <c r="A159" s="113" t="str">
        <f>VTV_Download[[#This Row],[Part No.]]&amp;VTV_Download[[#This Row],[Direct Vendor]]&amp;VTV_Download[[#This Row],[Indirect Vendor]]</f>
        <v/>
      </c>
      <c r="B159" s="156"/>
      <c r="C159" s="149"/>
      <c r="D159" s="156"/>
      <c r="E159" s="149"/>
      <c r="F159" s="156"/>
      <c r="G159" s="157"/>
      <c r="H159" s="158"/>
      <c r="I159" s="156"/>
      <c r="J159" s="207"/>
      <c r="K159" s="159"/>
      <c r="L159" s="147"/>
      <c r="M159" s="147"/>
      <c r="N159" s="148"/>
      <c r="O159" s="149"/>
      <c r="P159" s="149"/>
      <c r="Q159" s="149"/>
      <c r="R159" s="149"/>
      <c r="S159" s="149"/>
    </row>
    <row r="160" spans="1:19">
      <c r="A160" s="113" t="str">
        <f>VTV_Download[[#This Row],[Part No.]]&amp;VTV_Download[[#This Row],[Direct Vendor]]&amp;VTV_Download[[#This Row],[Indirect Vendor]]</f>
        <v/>
      </c>
      <c r="B160" s="156"/>
      <c r="C160" s="149"/>
      <c r="D160" s="156"/>
      <c r="E160" s="149"/>
      <c r="F160" s="156"/>
      <c r="G160" s="157"/>
      <c r="H160" s="158"/>
      <c r="I160" s="156"/>
      <c r="J160" s="207"/>
      <c r="K160" s="159"/>
      <c r="L160" s="147"/>
      <c r="M160" s="147"/>
      <c r="N160" s="148"/>
      <c r="O160" s="149"/>
      <c r="P160" s="149"/>
      <c r="Q160" s="149"/>
      <c r="R160" s="149"/>
      <c r="S160" s="149"/>
    </row>
    <row r="161" spans="1:19">
      <c r="A161" s="113" t="str">
        <f>VTV_Download[[#This Row],[Part No.]]&amp;VTV_Download[[#This Row],[Direct Vendor]]&amp;VTV_Download[[#This Row],[Indirect Vendor]]</f>
        <v/>
      </c>
      <c r="B161" s="156"/>
      <c r="C161" s="149"/>
      <c r="D161" s="156"/>
      <c r="E161" s="149"/>
      <c r="F161" s="156"/>
      <c r="G161" s="157"/>
      <c r="H161" s="158"/>
      <c r="I161" s="156"/>
      <c r="J161" s="207"/>
      <c r="K161" s="159"/>
      <c r="L161" s="147"/>
      <c r="M161" s="147"/>
      <c r="N161" s="148"/>
      <c r="O161" s="149"/>
      <c r="P161" s="149"/>
      <c r="Q161" s="149"/>
      <c r="R161" s="149"/>
      <c r="S161" s="149"/>
    </row>
    <row r="162" spans="1:19">
      <c r="A162" s="113" t="str">
        <f>VTV_Download[[#This Row],[Part No.]]&amp;VTV_Download[[#This Row],[Direct Vendor]]&amp;VTV_Download[[#This Row],[Indirect Vendor]]</f>
        <v/>
      </c>
      <c r="B162" s="156"/>
      <c r="C162" s="149"/>
      <c r="D162" s="156"/>
      <c r="E162" s="149"/>
      <c r="F162" s="156"/>
      <c r="G162" s="157"/>
      <c r="H162" s="158"/>
      <c r="I162" s="156"/>
      <c r="J162" s="207"/>
      <c r="K162" s="159"/>
      <c r="L162" s="147"/>
      <c r="M162" s="147"/>
      <c r="N162" s="148"/>
      <c r="O162" s="149"/>
      <c r="P162" s="149"/>
      <c r="Q162" s="149"/>
      <c r="R162" s="149"/>
      <c r="S162" s="149"/>
    </row>
    <row r="163" spans="1:19">
      <c r="A163" s="113" t="str">
        <f>VTV_Download[[#This Row],[Part No.]]&amp;VTV_Download[[#This Row],[Direct Vendor]]&amp;VTV_Download[[#This Row],[Indirect Vendor]]</f>
        <v/>
      </c>
      <c r="B163" s="156"/>
      <c r="C163" s="149"/>
      <c r="D163" s="156"/>
      <c r="E163" s="149"/>
      <c r="F163" s="156"/>
      <c r="G163" s="157"/>
      <c r="H163" s="158"/>
      <c r="I163" s="156"/>
      <c r="J163" s="207"/>
      <c r="K163" s="159"/>
      <c r="L163" s="147"/>
      <c r="M163" s="147"/>
      <c r="N163" s="148"/>
      <c r="O163" s="149"/>
      <c r="P163" s="149"/>
      <c r="Q163" s="149"/>
      <c r="R163" s="149"/>
      <c r="S163" s="149"/>
    </row>
    <row r="164" spans="1:19">
      <c r="A164" s="113" t="str">
        <f>VTV_Download[[#This Row],[Part No.]]&amp;VTV_Download[[#This Row],[Direct Vendor]]&amp;VTV_Download[[#This Row],[Indirect Vendor]]</f>
        <v/>
      </c>
      <c r="B164" s="156"/>
      <c r="C164" s="149"/>
      <c r="D164" s="156"/>
      <c r="E164" s="149"/>
      <c r="F164" s="156"/>
      <c r="G164" s="157"/>
      <c r="H164" s="158"/>
      <c r="I164" s="156"/>
      <c r="J164" s="207"/>
      <c r="K164" s="159"/>
      <c r="L164" s="147"/>
      <c r="M164" s="147"/>
      <c r="N164" s="148"/>
      <c r="O164" s="149"/>
      <c r="P164" s="149"/>
      <c r="Q164" s="149"/>
      <c r="R164" s="149"/>
      <c r="S164" s="149"/>
    </row>
    <row r="165" spans="1:19">
      <c r="A165" s="113" t="str">
        <f>VTV_Download[[#This Row],[Part No.]]&amp;VTV_Download[[#This Row],[Direct Vendor]]&amp;VTV_Download[[#This Row],[Indirect Vendor]]</f>
        <v/>
      </c>
      <c r="B165" s="156"/>
      <c r="C165" s="149"/>
      <c r="D165" s="156"/>
      <c r="E165" s="149"/>
      <c r="F165" s="156"/>
      <c r="G165" s="157"/>
      <c r="H165" s="158"/>
      <c r="I165" s="156"/>
      <c r="J165" s="207"/>
      <c r="K165" s="159"/>
      <c r="L165" s="147"/>
      <c r="M165" s="147"/>
      <c r="N165" s="148"/>
      <c r="O165" s="149"/>
      <c r="P165" s="149"/>
      <c r="Q165" s="149"/>
      <c r="R165" s="149"/>
      <c r="S165" s="149"/>
    </row>
    <row r="166" spans="1:19">
      <c r="A166" s="113" t="str">
        <f>VTV_Download[[#This Row],[Part No.]]&amp;VTV_Download[[#This Row],[Direct Vendor]]&amp;VTV_Download[[#This Row],[Indirect Vendor]]</f>
        <v/>
      </c>
      <c r="B166" s="156"/>
      <c r="C166" s="149"/>
      <c r="D166" s="156"/>
      <c r="E166" s="149"/>
      <c r="F166" s="156"/>
      <c r="G166" s="157"/>
      <c r="H166" s="158"/>
      <c r="I166" s="156"/>
      <c r="J166" s="207"/>
      <c r="K166" s="159"/>
      <c r="L166" s="147"/>
      <c r="M166" s="147"/>
      <c r="N166" s="148"/>
      <c r="O166" s="149"/>
      <c r="P166" s="149"/>
      <c r="Q166" s="149"/>
      <c r="R166" s="149"/>
      <c r="S166" s="149"/>
    </row>
    <row r="167" spans="1:19">
      <c r="A167" s="113" t="str">
        <f>VTV_Download[[#This Row],[Part No.]]&amp;VTV_Download[[#This Row],[Direct Vendor]]&amp;VTV_Download[[#This Row],[Indirect Vendor]]</f>
        <v/>
      </c>
      <c r="B167" s="156"/>
      <c r="C167" s="149"/>
      <c r="D167" s="156"/>
      <c r="E167" s="149"/>
      <c r="F167" s="156"/>
      <c r="G167" s="157"/>
      <c r="H167" s="158"/>
      <c r="I167" s="156"/>
      <c r="J167" s="207"/>
      <c r="K167" s="159"/>
      <c r="L167" s="147"/>
      <c r="M167" s="147"/>
      <c r="N167" s="148"/>
      <c r="O167" s="149"/>
      <c r="P167" s="149"/>
      <c r="Q167" s="149"/>
      <c r="R167" s="149"/>
      <c r="S167" s="149"/>
    </row>
    <row r="168" spans="1:19">
      <c r="A168" s="113" t="str">
        <f>VTV_Download[[#This Row],[Part No.]]&amp;VTV_Download[[#This Row],[Direct Vendor]]&amp;VTV_Download[[#This Row],[Indirect Vendor]]</f>
        <v/>
      </c>
      <c r="B168" s="156"/>
      <c r="C168" s="149"/>
      <c r="D168" s="156"/>
      <c r="E168" s="149"/>
      <c r="F168" s="156"/>
      <c r="G168" s="157"/>
      <c r="H168" s="158"/>
      <c r="I168" s="156"/>
      <c r="J168" s="207"/>
      <c r="K168" s="159"/>
      <c r="L168" s="147"/>
      <c r="M168" s="147"/>
      <c r="N168" s="148"/>
      <c r="O168" s="149"/>
      <c r="P168" s="149"/>
      <c r="Q168" s="149"/>
      <c r="R168" s="149"/>
      <c r="S168" s="149"/>
    </row>
    <row r="169" spans="1:19">
      <c r="A169" s="113" t="str">
        <f>VTV_Download[[#This Row],[Part No.]]&amp;VTV_Download[[#This Row],[Direct Vendor]]&amp;VTV_Download[[#This Row],[Indirect Vendor]]</f>
        <v/>
      </c>
      <c r="B169" s="156"/>
      <c r="C169" s="149"/>
      <c r="D169" s="156"/>
      <c r="E169" s="149"/>
      <c r="F169" s="156"/>
      <c r="G169" s="157"/>
      <c r="H169" s="158"/>
      <c r="I169" s="156"/>
      <c r="J169" s="207"/>
      <c r="K169" s="159"/>
      <c r="L169" s="147"/>
      <c r="M169" s="147"/>
      <c r="N169" s="148"/>
      <c r="O169" s="149"/>
      <c r="P169" s="149"/>
      <c r="Q169" s="149"/>
      <c r="R169" s="149"/>
      <c r="S169" s="149"/>
    </row>
    <row r="170" spans="1:19">
      <c r="A170" s="113" t="str">
        <f>VTV_Download[[#This Row],[Part No.]]&amp;VTV_Download[[#This Row],[Direct Vendor]]&amp;VTV_Download[[#This Row],[Indirect Vendor]]</f>
        <v/>
      </c>
      <c r="B170" s="156"/>
      <c r="C170" s="149"/>
      <c r="D170" s="156"/>
      <c r="E170" s="149"/>
      <c r="F170" s="156"/>
      <c r="G170" s="157"/>
      <c r="H170" s="158"/>
      <c r="I170" s="156"/>
      <c r="J170" s="207"/>
      <c r="K170" s="159"/>
      <c r="L170" s="147"/>
      <c r="M170" s="147"/>
      <c r="N170" s="148"/>
      <c r="O170" s="149"/>
      <c r="P170" s="149"/>
      <c r="Q170" s="149"/>
      <c r="R170" s="149"/>
      <c r="S170" s="149"/>
    </row>
    <row r="171" spans="1:19">
      <c r="A171" s="113" t="str">
        <f>VTV_Download[[#This Row],[Part No.]]&amp;VTV_Download[[#This Row],[Direct Vendor]]&amp;VTV_Download[[#This Row],[Indirect Vendor]]</f>
        <v/>
      </c>
      <c r="B171" s="156"/>
      <c r="C171" s="149"/>
      <c r="D171" s="156"/>
      <c r="E171" s="149"/>
      <c r="F171" s="156"/>
      <c r="G171" s="157"/>
      <c r="H171" s="158"/>
      <c r="I171" s="156"/>
      <c r="J171" s="207"/>
      <c r="K171" s="159"/>
      <c r="L171" s="147"/>
      <c r="M171" s="147"/>
      <c r="N171" s="148"/>
      <c r="O171" s="149"/>
      <c r="P171" s="149"/>
      <c r="Q171" s="149"/>
      <c r="R171" s="149"/>
      <c r="S171" s="149"/>
    </row>
    <row r="172" spans="1:19">
      <c r="A172" s="113" t="str">
        <f>VTV_Download[[#This Row],[Part No.]]&amp;VTV_Download[[#This Row],[Direct Vendor]]&amp;VTV_Download[[#This Row],[Indirect Vendor]]</f>
        <v/>
      </c>
      <c r="B172" s="156"/>
      <c r="C172" s="149"/>
      <c r="D172" s="156"/>
      <c r="E172" s="149"/>
      <c r="F172" s="156"/>
      <c r="G172" s="157"/>
      <c r="H172" s="158"/>
      <c r="I172" s="156"/>
      <c r="J172" s="207"/>
      <c r="K172" s="159"/>
      <c r="L172" s="147"/>
      <c r="M172" s="147"/>
      <c r="N172" s="148"/>
      <c r="O172" s="149"/>
      <c r="P172" s="149"/>
      <c r="Q172" s="149"/>
      <c r="R172" s="149"/>
      <c r="S172" s="149"/>
    </row>
    <row r="173" spans="1:19">
      <c r="A173" s="113" t="str">
        <f>VTV_Download[[#This Row],[Part No.]]&amp;VTV_Download[[#This Row],[Direct Vendor]]&amp;VTV_Download[[#This Row],[Indirect Vendor]]</f>
        <v/>
      </c>
      <c r="B173" s="156"/>
      <c r="C173" s="149"/>
      <c r="D173" s="156"/>
      <c r="E173" s="149"/>
      <c r="F173" s="156"/>
      <c r="G173" s="157"/>
      <c r="H173" s="158"/>
      <c r="I173" s="156"/>
      <c r="J173" s="207"/>
      <c r="K173" s="159"/>
      <c r="L173" s="147"/>
      <c r="M173" s="147"/>
      <c r="N173" s="148"/>
      <c r="O173" s="149"/>
      <c r="P173" s="149"/>
      <c r="Q173" s="149"/>
      <c r="R173" s="149"/>
      <c r="S173" s="149"/>
    </row>
    <row r="174" spans="1:19">
      <c r="A174" s="113" t="str">
        <f>VTV_Download[[#This Row],[Part No.]]&amp;VTV_Download[[#This Row],[Direct Vendor]]&amp;VTV_Download[[#This Row],[Indirect Vendor]]</f>
        <v/>
      </c>
      <c r="B174" s="156"/>
      <c r="C174" s="149"/>
      <c r="D174" s="156"/>
      <c r="E174" s="149"/>
      <c r="F174" s="156"/>
      <c r="G174" s="157"/>
      <c r="H174" s="158"/>
      <c r="I174" s="156"/>
      <c r="J174" s="207"/>
      <c r="K174" s="159"/>
      <c r="L174" s="147"/>
      <c r="M174" s="147"/>
      <c r="N174" s="148"/>
      <c r="O174" s="149"/>
      <c r="P174" s="149"/>
      <c r="Q174" s="149"/>
      <c r="R174" s="149"/>
      <c r="S174" s="149"/>
    </row>
    <row r="175" spans="1:19">
      <c r="A175" s="113" t="str">
        <f>VTV_Download[[#This Row],[Part No.]]&amp;VTV_Download[[#This Row],[Direct Vendor]]&amp;VTV_Download[[#This Row],[Indirect Vendor]]</f>
        <v/>
      </c>
      <c r="B175" s="156"/>
      <c r="C175" s="149"/>
      <c r="D175" s="156"/>
      <c r="E175" s="149"/>
      <c r="F175" s="156"/>
      <c r="G175" s="157"/>
      <c r="H175" s="158"/>
      <c r="I175" s="156"/>
      <c r="J175" s="207"/>
      <c r="K175" s="159"/>
      <c r="L175" s="147"/>
      <c r="M175" s="147"/>
      <c r="N175" s="148"/>
      <c r="O175" s="149"/>
      <c r="P175" s="149"/>
      <c r="Q175" s="149"/>
      <c r="R175" s="149"/>
      <c r="S175" s="149"/>
    </row>
    <row r="176" spans="1:19">
      <c r="A176" s="113" t="str">
        <f>VTV_Download[[#This Row],[Part No.]]&amp;VTV_Download[[#This Row],[Direct Vendor]]&amp;VTV_Download[[#This Row],[Indirect Vendor]]</f>
        <v/>
      </c>
      <c r="B176" s="156"/>
      <c r="C176" s="149"/>
      <c r="D176" s="156"/>
      <c r="E176" s="149"/>
      <c r="F176" s="156"/>
      <c r="G176" s="157"/>
      <c r="H176" s="158"/>
      <c r="I176" s="156"/>
      <c r="J176" s="207"/>
      <c r="K176" s="159"/>
      <c r="L176" s="147"/>
      <c r="M176" s="147"/>
      <c r="N176" s="148"/>
      <c r="O176" s="149"/>
      <c r="P176" s="149"/>
      <c r="Q176" s="149"/>
      <c r="R176" s="149"/>
      <c r="S176" s="149"/>
    </row>
    <row r="177" spans="1:19">
      <c r="A177" s="113" t="str">
        <f>VTV_Download[[#This Row],[Part No.]]&amp;VTV_Download[[#This Row],[Direct Vendor]]&amp;VTV_Download[[#This Row],[Indirect Vendor]]</f>
        <v/>
      </c>
      <c r="B177" s="156"/>
      <c r="C177" s="149"/>
      <c r="D177" s="156"/>
      <c r="E177" s="149"/>
      <c r="F177" s="156"/>
      <c r="G177" s="157"/>
      <c r="H177" s="158"/>
      <c r="I177" s="156"/>
      <c r="J177" s="207"/>
      <c r="K177" s="159"/>
      <c r="L177" s="147"/>
      <c r="M177" s="147"/>
      <c r="N177" s="148"/>
      <c r="O177" s="149"/>
      <c r="P177" s="149"/>
      <c r="Q177" s="149"/>
      <c r="R177" s="149"/>
      <c r="S177" s="149"/>
    </row>
    <row r="178" spans="1:19">
      <c r="A178" s="113" t="str">
        <f>VTV_Download[[#This Row],[Part No.]]&amp;VTV_Download[[#This Row],[Direct Vendor]]&amp;VTV_Download[[#This Row],[Indirect Vendor]]</f>
        <v/>
      </c>
      <c r="B178" s="156"/>
      <c r="C178" s="149"/>
      <c r="D178" s="156"/>
      <c r="E178" s="149"/>
      <c r="F178" s="156"/>
      <c r="G178" s="157"/>
      <c r="H178" s="158"/>
      <c r="I178" s="156"/>
      <c r="J178" s="207"/>
      <c r="K178" s="159"/>
      <c r="L178" s="147"/>
      <c r="M178" s="147"/>
      <c r="N178" s="148"/>
      <c r="O178" s="149"/>
      <c r="P178" s="149"/>
      <c r="Q178" s="149"/>
      <c r="R178" s="149"/>
      <c r="S178" s="149"/>
    </row>
    <row r="179" spans="1:19">
      <c r="A179" s="113" t="str">
        <f>VTV_Download[[#This Row],[Part No.]]&amp;VTV_Download[[#This Row],[Direct Vendor]]&amp;VTV_Download[[#This Row],[Indirect Vendor]]</f>
        <v/>
      </c>
      <c r="B179" s="156"/>
      <c r="C179" s="149"/>
      <c r="D179" s="156"/>
      <c r="E179" s="149"/>
      <c r="F179" s="156"/>
      <c r="G179" s="157"/>
      <c r="H179" s="158"/>
      <c r="I179" s="156"/>
      <c r="J179" s="207"/>
      <c r="K179" s="159"/>
      <c r="L179" s="147"/>
      <c r="M179" s="147"/>
      <c r="N179" s="148"/>
      <c r="O179" s="149"/>
      <c r="P179" s="149"/>
      <c r="Q179" s="149"/>
      <c r="R179" s="149"/>
      <c r="S179" s="149"/>
    </row>
    <row r="180" spans="1:19">
      <c r="A180" s="113" t="str">
        <f>VTV_Download[[#This Row],[Part No.]]&amp;VTV_Download[[#This Row],[Direct Vendor]]&amp;VTV_Download[[#This Row],[Indirect Vendor]]</f>
        <v/>
      </c>
      <c r="B180" s="156"/>
      <c r="C180" s="149"/>
      <c r="D180" s="156"/>
      <c r="E180" s="149"/>
      <c r="F180" s="156"/>
      <c r="G180" s="157"/>
      <c r="H180" s="158"/>
      <c r="I180" s="156"/>
      <c r="J180" s="207"/>
      <c r="K180" s="159"/>
      <c r="L180" s="147"/>
      <c r="M180" s="147"/>
      <c r="N180" s="148"/>
      <c r="O180" s="149"/>
      <c r="P180" s="149"/>
      <c r="Q180" s="149"/>
      <c r="R180" s="149"/>
      <c r="S180" s="149"/>
    </row>
    <row r="181" spans="1:19">
      <c r="A181" s="113" t="str">
        <f>VTV_Download[[#This Row],[Part No.]]&amp;VTV_Download[[#This Row],[Direct Vendor]]&amp;VTV_Download[[#This Row],[Indirect Vendor]]</f>
        <v/>
      </c>
      <c r="B181" s="156"/>
      <c r="C181" s="149"/>
      <c r="D181" s="156"/>
      <c r="E181" s="149"/>
      <c r="F181" s="156"/>
      <c r="G181" s="157"/>
      <c r="H181" s="158"/>
      <c r="I181" s="156"/>
      <c r="J181" s="207"/>
      <c r="K181" s="159"/>
      <c r="L181" s="147"/>
      <c r="M181" s="147"/>
      <c r="N181" s="148"/>
      <c r="O181" s="149"/>
      <c r="P181" s="149"/>
      <c r="Q181" s="149"/>
      <c r="R181" s="149"/>
      <c r="S181" s="149"/>
    </row>
    <row r="182" spans="1:19">
      <c r="A182" s="113" t="str">
        <f>VTV_Download[[#This Row],[Part No.]]&amp;VTV_Download[[#This Row],[Direct Vendor]]&amp;VTV_Download[[#This Row],[Indirect Vendor]]</f>
        <v/>
      </c>
      <c r="B182" s="156"/>
      <c r="C182" s="149"/>
      <c r="D182" s="156"/>
      <c r="E182" s="149"/>
      <c r="F182" s="156"/>
      <c r="G182" s="157"/>
      <c r="H182" s="158"/>
      <c r="I182" s="156"/>
      <c r="J182" s="207"/>
      <c r="K182" s="159"/>
      <c r="L182" s="147"/>
      <c r="M182" s="147"/>
      <c r="N182" s="148"/>
      <c r="O182" s="149"/>
      <c r="P182" s="149"/>
      <c r="Q182" s="149"/>
      <c r="R182" s="149"/>
      <c r="S182" s="149"/>
    </row>
    <row r="183" spans="1:19">
      <c r="A183" s="113" t="str">
        <f>VTV_Download[[#This Row],[Part No.]]&amp;VTV_Download[[#This Row],[Direct Vendor]]&amp;VTV_Download[[#This Row],[Indirect Vendor]]</f>
        <v/>
      </c>
      <c r="B183" s="156"/>
      <c r="C183" s="149"/>
      <c r="D183" s="156"/>
      <c r="E183" s="149"/>
      <c r="F183" s="156"/>
      <c r="G183" s="157"/>
      <c r="H183" s="158"/>
      <c r="I183" s="156"/>
      <c r="J183" s="207"/>
      <c r="K183" s="159"/>
      <c r="L183" s="147"/>
      <c r="M183" s="147"/>
      <c r="N183" s="148"/>
      <c r="O183" s="149"/>
      <c r="P183" s="149"/>
      <c r="Q183" s="149"/>
      <c r="R183" s="149"/>
      <c r="S183" s="149"/>
    </row>
    <row r="184" spans="1:19">
      <c r="A184" s="113" t="str">
        <f>VTV_Download[[#This Row],[Part No.]]&amp;VTV_Download[[#This Row],[Direct Vendor]]&amp;VTV_Download[[#This Row],[Indirect Vendor]]</f>
        <v/>
      </c>
      <c r="B184" s="156"/>
      <c r="C184" s="149"/>
      <c r="D184" s="156"/>
      <c r="E184" s="149"/>
      <c r="F184" s="156"/>
      <c r="G184" s="157"/>
      <c r="H184" s="158"/>
      <c r="I184" s="156"/>
      <c r="J184" s="207"/>
      <c r="K184" s="159"/>
      <c r="L184" s="147"/>
      <c r="M184" s="147"/>
      <c r="N184" s="148"/>
      <c r="O184" s="149"/>
      <c r="P184" s="149"/>
      <c r="Q184" s="149"/>
      <c r="R184" s="149"/>
      <c r="S184" s="149"/>
    </row>
    <row r="185" spans="1:19">
      <c r="A185" s="113" t="str">
        <f>VTV_Download[[#This Row],[Part No.]]&amp;VTV_Download[[#This Row],[Direct Vendor]]&amp;VTV_Download[[#This Row],[Indirect Vendor]]</f>
        <v/>
      </c>
      <c r="B185" s="156"/>
      <c r="C185" s="149"/>
      <c r="D185" s="156"/>
      <c r="E185" s="149"/>
      <c r="F185" s="156"/>
      <c r="G185" s="157"/>
      <c r="H185" s="158"/>
      <c r="I185" s="156"/>
      <c r="J185" s="207"/>
      <c r="K185" s="159"/>
      <c r="L185" s="147"/>
      <c r="M185" s="147"/>
      <c r="N185" s="148"/>
      <c r="O185" s="149"/>
      <c r="P185" s="149"/>
      <c r="Q185" s="149"/>
      <c r="R185" s="149"/>
      <c r="S185" s="149"/>
    </row>
    <row r="186" spans="1:19">
      <c r="A186" s="113" t="str">
        <f>VTV_Download[[#This Row],[Part No.]]&amp;VTV_Download[[#This Row],[Direct Vendor]]&amp;VTV_Download[[#This Row],[Indirect Vendor]]</f>
        <v/>
      </c>
      <c r="B186" s="156"/>
      <c r="C186" s="149"/>
      <c r="D186" s="156"/>
      <c r="E186" s="149"/>
      <c r="F186" s="156"/>
      <c r="G186" s="157"/>
      <c r="H186" s="158"/>
      <c r="I186" s="156"/>
      <c r="J186" s="207"/>
      <c r="K186" s="159"/>
      <c r="L186" s="147"/>
      <c r="M186" s="147"/>
      <c r="N186" s="148"/>
      <c r="O186" s="149"/>
      <c r="P186" s="149"/>
      <c r="Q186" s="149"/>
      <c r="R186" s="149"/>
      <c r="S186" s="149"/>
    </row>
    <row r="187" spans="1:19">
      <c r="A187" s="113" t="str">
        <f>VTV_Download[[#This Row],[Part No.]]&amp;VTV_Download[[#This Row],[Direct Vendor]]&amp;VTV_Download[[#This Row],[Indirect Vendor]]</f>
        <v/>
      </c>
      <c r="B187" s="156"/>
      <c r="C187" s="149"/>
      <c r="D187" s="156"/>
      <c r="E187" s="149"/>
      <c r="F187" s="156"/>
      <c r="G187" s="157"/>
      <c r="H187" s="158"/>
      <c r="I187" s="156"/>
      <c r="J187" s="207"/>
      <c r="K187" s="159"/>
      <c r="L187" s="147"/>
      <c r="M187" s="147"/>
      <c r="N187" s="148"/>
      <c r="O187" s="149"/>
      <c r="P187" s="149"/>
      <c r="Q187" s="149"/>
      <c r="R187" s="149"/>
      <c r="S187" s="149"/>
    </row>
    <row r="188" spans="1:19">
      <c r="A188" s="113" t="str">
        <f>VTV_Download[[#This Row],[Part No.]]&amp;VTV_Download[[#This Row],[Direct Vendor]]&amp;VTV_Download[[#This Row],[Indirect Vendor]]</f>
        <v/>
      </c>
      <c r="B188" s="156"/>
      <c r="C188" s="149"/>
      <c r="D188" s="156"/>
      <c r="E188" s="149"/>
      <c r="F188" s="156"/>
      <c r="G188" s="157"/>
      <c r="H188" s="158"/>
      <c r="I188" s="156"/>
      <c r="J188" s="207"/>
      <c r="K188" s="159"/>
      <c r="L188" s="147"/>
      <c r="M188" s="147"/>
      <c r="N188" s="148"/>
      <c r="O188" s="149"/>
      <c r="P188" s="149"/>
      <c r="Q188" s="149"/>
      <c r="R188" s="149"/>
      <c r="S188" s="149"/>
    </row>
    <row r="189" spans="1:19">
      <c r="A189" s="113" t="str">
        <f>VTV_Download[[#This Row],[Part No.]]&amp;VTV_Download[[#This Row],[Direct Vendor]]&amp;VTV_Download[[#This Row],[Indirect Vendor]]</f>
        <v/>
      </c>
      <c r="B189" s="156"/>
      <c r="C189" s="149"/>
      <c r="D189" s="156"/>
      <c r="E189" s="149"/>
      <c r="F189" s="156"/>
      <c r="G189" s="157"/>
      <c r="H189" s="158"/>
      <c r="I189" s="156"/>
      <c r="J189" s="207"/>
      <c r="K189" s="159"/>
      <c r="L189" s="147"/>
      <c r="M189" s="147"/>
      <c r="N189" s="148"/>
      <c r="O189" s="149"/>
      <c r="P189" s="149"/>
      <c r="Q189" s="149"/>
      <c r="R189" s="149"/>
      <c r="S189" s="149"/>
    </row>
    <row r="190" spans="1:19">
      <c r="A190" s="113" t="str">
        <f>VTV_Download[[#This Row],[Part No.]]&amp;VTV_Download[[#This Row],[Direct Vendor]]&amp;VTV_Download[[#This Row],[Indirect Vendor]]</f>
        <v/>
      </c>
      <c r="B190" s="156"/>
      <c r="C190" s="149"/>
      <c r="D190" s="156"/>
      <c r="E190" s="149"/>
      <c r="F190" s="156"/>
      <c r="G190" s="157"/>
      <c r="H190" s="158"/>
      <c r="I190" s="156"/>
      <c r="J190" s="207"/>
      <c r="K190" s="159"/>
      <c r="L190" s="147"/>
      <c r="M190" s="147"/>
      <c r="N190" s="148"/>
      <c r="O190" s="149"/>
      <c r="P190" s="149"/>
      <c r="Q190" s="149"/>
      <c r="R190" s="149"/>
      <c r="S190" s="149"/>
    </row>
    <row r="191" spans="1:19">
      <c r="A191" s="113" t="str">
        <f>VTV_Download[[#This Row],[Part No.]]&amp;VTV_Download[[#This Row],[Direct Vendor]]&amp;VTV_Download[[#This Row],[Indirect Vendor]]</f>
        <v/>
      </c>
      <c r="B191" s="156"/>
      <c r="C191" s="149"/>
      <c r="D191" s="156"/>
      <c r="E191" s="149"/>
      <c r="F191" s="156"/>
      <c r="G191" s="157"/>
      <c r="H191" s="158"/>
      <c r="I191" s="156"/>
      <c r="J191" s="207"/>
      <c r="K191" s="159"/>
      <c r="L191" s="147"/>
      <c r="M191" s="147"/>
      <c r="N191" s="148"/>
      <c r="O191" s="149"/>
      <c r="P191" s="149"/>
      <c r="Q191" s="149"/>
      <c r="R191" s="149"/>
      <c r="S191" s="149"/>
    </row>
    <row r="192" spans="1:19">
      <c r="A192" s="113" t="str">
        <f>VTV_Download[[#This Row],[Part No.]]&amp;VTV_Download[[#This Row],[Direct Vendor]]&amp;VTV_Download[[#This Row],[Indirect Vendor]]</f>
        <v/>
      </c>
      <c r="B192" s="156"/>
      <c r="C192" s="149"/>
      <c r="D192" s="156"/>
      <c r="E192" s="149"/>
      <c r="F192" s="156"/>
      <c r="G192" s="157"/>
      <c r="H192" s="158"/>
      <c r="I192" s="156"/>
      <c r="J192" s="207"/>
      <c r="K192" s="159"/>
      <c r="L192" s="147"/>
      <c r="M192" s="147"/>
      <c r="N192" s="148"/>
      <c r="O192" s="149"/>
      <c r="P192" s="149"/>
      <c r="Q192" s="149"/>
      <c r="R192" s="149"/>
      <c r="S192" s="149"/>
    </row>
    <row r="193" spans="1:19">
      <c r="A193" s="113" t="str">
        <f>VTV_Download[[#This Row],[Part No.]]&amp;VTV_Download[[#This Row],[Direct Vendor]]&amp;VTV_Download[[#This Row],[Indirect Vendor]]</f>
        <v/>
      </c>
      <c r="B193" s="156"/>
      <c r="C193" s="149"/>
      <c r="D193" s="156"/>
      <c r="E193" s="149"/>
      <c r="F193" s="156"/>
      <c r="G193" s="157"/>
      <c r="H193" s="158"/>
      <c r="I193" s="156"/>
      <c r="J193" s="207"/>
      <c r="K193" s="159"/>
      <c r="L193" s="147"/>
      <c r="M193" s="147"/>
      <c r="N193" s="148"/>
      <c r="O193" s="149"/>
      <c r="P193" s="149"/>
      <c r="Q193" s="149"/>
      <c r="R193" s="149"/>
      <c r="S193" s="149"/>
    </row>
    <row r="194" spans="1:19">
      <c r="A194" s="113" t="str">
        <f>VTV_Download[[#This Row],[Part No.]]&amp;VTV_Download[[#This Row],[Direct Vendor]]&amp;VTV_Download[[#This Row],[Indirect Vendor]]</f>
        <v/>
      </c>
      <c r="B194" s="156"/>
      <c r="C194" s="149"/>
      <c r="D194" s="156"/>
      <c r="E194" s="149"/>
      <c r="F194" s="156"/>
      <c r="G194" s="157"/>
      <c r="H194" s="158"/>
      <c r="I194" s="156"/>
      <c r="J194" s="207"/>
      <c r="K194" s="159"/>
      <c r="L194" s="147"/>
      <c r="M194" s="147"/>
      <c r="N194" s="148"/>
      <c r="O194" s="149"/>
      <c r="P194" s="149"/>
      <c r="Q194" s="149"/>
      <c r="R194" s="149"/>
      <c r="S194" s="149"/>
    </row>
    <row r="195" spans="1:19">
      <c r="A195" s="113" t="str">
        <f>VTV_Download[[#This Row],[Part No.]]&amp;VTV_Download[[#This Row],[Direct Vendor]]&amp;VTV_Download[[#This Row],[Indirect Vendor]]</f>
        <v/>
      </c>
      <c r="B195" s="156"/>
      <c r="C195" s="149"/>
      <c r="D195" s="156"/>
      <c r="E195" s="149"/>
      <c r="F195" s="156"/>
      <c r="G195" s="157"/>
      <c r="H195" s="158"/>
      <c r="I195" s="156"/>
      <c r="J195" s="207"/>
      <c r="K195" s="159"/>
      <c r="L195" s="147"/>
      <c r="M195" s="147"/>
      <c r="N195" s="148"/>
      <c r="O195" s="149"/>
      <c r="P195" s="149"/>
      <c r="Q195" s="149"/>
      <c r="R195" s="149"/>
      <c r="S195" s="149"/>
    </row>
    <row r="196" spans="1:19">
      <c r="A196" s="113" t="str">
        <f>VTV_Download[[#This Row],[Part No.]]&amp;VTV_Download[[#This Row],[Direct Vendor]]&amp;VTV_Download[[#This Row],[Indirect Vendor]]</f>
        <v/>
      </c>
      <c r="B196" s="156"/>
      <c r="C196" s="149"/>
      <c r="D196" s="156"/>
      <c r="E196" s="149"/>
      <c r="F196" s="156"/>
      <c r="G196" s="157"/>
      <c r="H196" s="158"/>
      <c r="I196" s="156"/>
      <c r="J196" s="207"/>
      <c r="K196" s="159"/>
      <c r="L196" s="147"/>
      <c r="M196" s="147"/>
      <c r="N196" s="148"/>
      <c r="O196" s="149"/>
      <c r="P196" s="149"/>
      <c r="Q196" s="149"/>
      <c r="R196" s="149"/>
      <c r="S196" s="149"/>
    </row>
    <row r="197" spans="1:19">
      <c r="A197" s="113" t="str">
        <f>VTV_Download[[#This Row],[Part No.]]&amp;VTV_Download[[#This Row],[Direct Vendor]]&amp;VTV_Download[[#This Row],[Indirect Vendor]]</f>
        <v/>
      </c>
      <c r="B197" s="156"/>
      <c r="C197" s="149"/>
      <c r="D197" s="156"/>
      <c r="E197" s="149"/>
      <c r="F197" s="156"/>
      <c r="G197" s="157"/>
      <c r="H197" s="158"/>
      <c r="I197" s="156"/>
      <c r="J197" s="207"/>
      <c r="K197" s="159"/>
      <c r="L197" s="147"/>
      <c r="M197" s="147"/>
      <c r="N197" s="148"/>
      <c r="O197" s="149"/>
      <c r="P197" s="149"/>
      <c r="Q197" s="149"/>
      <c r="R197" s="149"/>
      <c r="S197" s="149"/>
    </row>
    <row r="198" spans="1:19">
      <c r="A198" s="113" t="str">
        <f>VTV_Download[[#This Row],[Part No.]]&amp;VTV_Download[[#This Row],[Direct Vendor]]&amp;VTV_Download[[#This Row],[Indirect Vendor]]</f>
        <v/>
      </c>
      <c r="B198" s="156"/>
      <c r="C198" s="149"/>
      <c r="D198" s="156"/>
      <c r="E198" s="149"/>
      <c r="F198" s="156"/>
      <c r="G198" s="157"/>
      <c r="H198" s="158"/>
      <c r="I198" s="156"/>
      <c r="J198" s="207"/>
      <c r="K198" s="159"/>
      <c r="L198" s="147"/>
      <c r="M198" s="147"/>
      <c r="N198" s="148"/>
      <c r="O198" s="149"/>
      <c r="P198" s="149"/>
      <c r="Q198" s="149"/>
      <c r="R198" s="149"/>
      <c r="S198" s="149"/>
    </row>
    <row r="199" spans="1:19">
      <c r="A199" s="113" t="str">
        <f>VTV_Download[[#This Row],[Part No.]]&amp;VTV_Download[[#This Row],[Direct Vendor]]&amp;VTV_Download[[#This Row],[Indirect Vendor]]</f>
        <v/>
      </c>
      <c r="B199" s="156"/>
      <c r="C199" s="149"/>
      <c r="D199" s="156"/>
      <c r="E199" s="149"/>
      <c r="F199" s="156"/>
      <c r="G199" s="157"/>
      <c r="H199" s="158"/>
      <c r="I199" s="156"/>
      <c r="J199" s="207"/>
      <c r="K199" s="159"/>
      <c r="L199" s="147"/>
      <c r="M199" s="147"/>
      <c r="N199" s="148"/>
      <c r="O199" s="149"/>
      <c r="P199" s="149"/>
      <c r="Q199" s="149"/>
      <c r="R199" s="149"/>
      <c r="S199" s="149"/>
    </row>
    <row r="200" spans="1:19">
      <c r="A200" s="113" t="str">
        <f>VTV_Download[[#This Row],[Part No.]]&amp;VTV_Download[[#This Row],[Direct Vendor]]&amp;VTV_Download[[#This Row],[Indirect Vendor]]</f>
        <v/>
      </c>
      <c r="B200" s="156"/>
      <c r="C200" s="149"/>
      <c r="D200" s="156"/>
      <c r="E200" s="149"/>
      <c r="F200" s="156"/>
      <c r="G200" s="157"/>
      <c r="H200" s="158"/>
      <c r="I200" s="156"/>
      <c r="J200" s="207"/>
      <c r="K200" s="159"/>
      <c r="L200" s="147"/>
      <c r="M200" s="147"/>
      <c r="N200" s="148"/>
      <c r="O200" s="149"/>
      <c r="P200" s="149"/>
      <c r="Q200" s="149"/>
      <c r="R200" s="149"/>
      <c r="S200" s="149"/>
    </row>
    <row r="201" spans="1:19">
      <c r="A201" s="113" t="str">
        <f>VTV_Download[[#This Row],[Part No.]]&amp;VTV_Download[[#This Row],[Direct Vendor]]&amp;VTV_Download[[#This Row],[Indirect Vendor]]</f>
        <v/>
      </c>
      <c r="B201" s="156"/>
      <c r="C201" s="149"/>
      <c r="D201" s="156"/>
      <c r="E201" s="149"/>
      <c r="F201" s="156"/>
      <c r="G201" s="157"/>
      <c r="H201" s="158"/>
      <c r="I201" s="156"/>
      <c r="J201" s="207"/>
      <c r="K201" s="159"/>
      <c r="L201" s="147"/>
      <c r="M201" s="147"/>
      <c r="N201" s="148"/>
      <c r="O201" s="149"/>
      <c r="P201" s="149"/>
      <c r="Q201" s="149"/>
      <c r="R201" s="149"/>
      <c r="S201" s="149"/>
    </row>
    <row r="202" spans="1:19">
      <c r="A202" s="113" t="str">
        <f>VTV_Download[[#This Row],[Part No.]]&amp;VTV_Download[[#This Row],[Direct Vendor]]&amp;VTV_Download[[#This Row],[Indirect Vendor]]</f>
        <v/>
      </c>
      <c r="B202" s="156"/>
      <c r="C202" s="149"/>
      <c r="D202" s="156"/>
      <c r="E202" s="149"/>
      <c r="F202" s="156"/>
      <c r="G202" s="157"/>
      <c r="H202" s="158"/>
      <c r="I202" s="156"/>
      <c r="J202" s="207"/>
      <c r="K202" s="159"/>
      <c r="L202" s="147"/>
      <c r="M202" s="147"/>
      <c r="N202" s="148"/>
      <c r="O202" s="149"/>
      <c r="P202" s="149"/>
      <c r="Q202" s="149"/>
      <c r="R202" s="149"/>
      <c r="S202" s="149"/>
    </row>
    <row r="203" spans="1:19">
      <c r="A203" s="113" t="str">
        <f>VTV_Download[[#This Row],[Part No.]]&amp;VTV_Download[[#This Row],[Direct Vendor]]&amp;VTV_Download[[#This Row],[Indirect Vendor]]</f>
        <v/>
      </c>
      <c r="B203" s="156"/>
      <c r="C203" s="149"/>
      <c r="D203" s="156"/>
      <c r="E203" s="149"/>
      <c r="F203" s="156"/>
      <c r="G203" s="157"/>
      <c r="H203" s="158"/>
      <c r="I203" s="156"/>
      <c r="J203" s="207"/>
      <c r="K203" s="159"/>
      <c r="L203" s="147"/>
      <c r="M203" s="147"/>
      <c r="N203" s="148"/>
      <c r="O203" s="149"/>
      <c r="P203" s="149"/>
      <c r="Q203" s="149"/>
      <c r="R203" s="149"/>
      <c r="S203" s="149"/>
    </row>
    <row r="204" spans="1:19">
      <c r="A204" s="113" t="str">
        <f>VTV_Download[[#This Row],[Part No.]]&amp;VTV_Download[[#This Row],[Direct Vendor]]&amp;VTV_Download[[#This Row],[Indirect Vendor]]</f>
        <v/>
      </c>
      <c r="B204" s="156"/>
      <c r="C204" s="149"/>
      <c r="D204" s="156"/>
      <c r="E204" s="149"/>
      <c r="F204" s="156"/>
      <c r="G204" s="157"/>
      <c r="H204" s="158"/>
      <c r="I204" s="156"/>
      <c r="J204" s="207"/>
      <c r="K204" s="159"/>
      <c r="L204" s="147"/>
      <c r="M204" s="147"/>
      <c r="N204" s="148"/>
      <c r="O204" s="149"/>
      <c r="P204" s="149"/>
      <c r="Q204" s="149"/>
      <c r="R204" s="149"/>
      <c r="S204" s="149"/>
    </row>
    <row r="205" spans="1:19">
      <c r="A205" s="113" t="str">
        <f>VTV_Download[[#This Row],[Part No.]]&amp;VTV_Download[[#This Row],[Direct Vendor]]&amp;VTV_Download[[#This Row],[Indirect Vendor]]</f>
        <v/>
      </c>
      <c r="B205" s="156"/>
      <c r="C205" s="149"/>
      <c r="D205" s="156"/>
      <c r="E205" s="149"/>
      <c r="F205" s="156"/>
      <c r="G205" s="157"/>
      <c r="H205" s="158"/>
      <c r="I205" s="156"/>
      <c r="J205" s="207"/>
      <c r="K205" s="159"/>
      <c r="L205" s="147"/>
      <c r="M205" s="147"/>
      <c r="N205" s="148"/>
      <c r="O205" s="149"/>
      <c r="P205" s="149"/>
      <c r="Q205" s="149"/>
      <c r="R205" s="149"/>
      <c r="S205" s="149"/>
    </row>
    <row r="206" spans="1:19">
      <c r="A206" s="113" t="str">
        <f>VTV_Download[[#This Row],[Part No.]]&amp;VTV_Download[[#This Row],[Direct Vendor]]&amp;VTV_Download[[#This Row],[Indirect Vendor]]</f>
        <v/>
      </c>
      <c r="B206" s="156"/>
      <c r="C206" s="149"/>
      <c r="D206" s="156"/>
      <c r="E206" s="149"/>
      <c r="F206" s="156"/>
      <c r="G206" s="157"/>
      <c r="H206" s="158"/>
      <c r="I206" s="156"/>
      <c r="J206" s="207"/>
      <c r="K206" s="159"/>
      <c r="L206" s="147"/>
      <c r="M206" s="147"/>
      <c r="N206" s="148"/>
      <c r="O206" s="149"/>
      <c r="P206" s="149"/>
      <c r="Q206" s="149"/>
      <c r="R206" s="149"/>
      <c r="S206" s="149"/>
    </row>
    <row r="207" spans="1:19">
      <c r="A207" s="113" t="str">
        <f>VTV_Download[[#This Row],[Part No.]]&amp;VTV_Download[[#This Row],[Direct Vendor]]&amp;VTV_Download[[#This Row],[Indirect Vendor]]</f>
        <v/>
      </c>
      <c r="B207" s="156"/>
      <c r="C207" s="149"/>
      <c r="D207" s="156"/>
      <c r="E207" s="149"/>
      <c r="F207" s="156"/>
      <c r="G207" s="157"/>
      <c r="H207" s="158"/>
      <c r="I207" s="156"/>
      <c r="J207" s="207"/>
      <c r="K207" s="159"/>
      <c r="L207" s="147"/>
      <c r="M207" s="147"/>
      <c r="N207" s="148"/>
      <c r="O207" s="149"/>
      <c r="P207" s="149"/>
      <c r="Q207" s="149"/>
      <c r="R207" s="149"/>
      <c r="S207" s="149"/>
    </row>
    <row r="208" spans="1:19">
      <c r="A208" s="113" t="str">
        <f>VTV_Download[[#This Row],[Part No.]]&amp;VTV_Download[[#This Row],[Direct Vendor]]&amp;VTV_Download[[#This Row],[Indirect Vendor]]</f>
        <v/>
      </c>
      <c r="B208" s="156"/>
      <c r="C208" s="149"/>
      <c r="D208" s="156"/>
      <c r="E208" s="149"/>
      <c r="F208" s="156"/>
      <c r="G208" s="157"/>
      <c r="H208" s="158"/>
      <c r="I208" s="156"/>
      <c r="J208" s="207"/>
      <c r="K208" s="159"/>
      <c r="L208" s="147"/>
      <c r="M208" s="147"/>
      <c r="N208" s="148"/>
      <c r="O208" s="149"/>
      <c r="P208" s="149"/>
      <c r="Q208" s="149"/>
      <c r="R208" s="149"/>
      <c r="S208" s="149"/>
    </row>
    <row r="209" spans="1:19">
      <c r="A209" s="113" t="str">
        <f>VTV_Download[[#This Row],[Part No.]]&amp;VTV_Download[[#This Row],[Direct Vendor]]&amp;VTV_Download[[#This Row],[Indirect Vendor]]</f>
        <v/>
      </c>
      <c r="B209" s="156"/>
      <c r="C209" s="149"/>
      <c r="D209" s="156"/>
      <c r="E209" s="149"/>
      <c r="F209" s="156"/>
      <c r="G209" s="157"/>
      <c r="H209" s="158"/>
      <c r="I209" s="156"/>
      <c r="J209" s="207"/>
      <c r="K209" s="159"/>
      <c r="L209" s="147"/>
      <c r="M209" s="147"/>
      <c r="N209" s="148"/>
      <c r="O209" s="149"/>
      <c r="P209" s="149"/>
      <c r="Q209" s="149"/>
      <c r="R209" s="149"/>
      <c r="S209" s="149"/>
    </row>
    <row r="210" spans="1:19">
      <c r="A210" s="113" t="str">
        <f>VTV_Download[[#This Row],[Part No.]]&amp;VTV_Download[[#This Row],[Direct Vendor]]&amp;VTV_Download[[#This Row],[Indirect Vendor]]</f>
        <v/>
      </c>
      <c r="B210" s="156"/>
      <c r="C210" s="149"/>
      <c r="D210" s="156"/>
      <c r="E210" s="149"/>
      <c r="F210" s="156"/>
      <c r="G210" s="157"/>
      <c r="H210" s="158"/>
      <c r="I210" s="156"/>
      <c r="J210" s="207"/>
      <c r="K210" s="159"/>
      <c r="L210" s="147"/>
      <c r="M210" s="147"/>
      <c r="N210" s="148"/>
      <c r="O210" s="149"/>
      <c r="P210" s="149"/>
      <c r="Q210" s="149"/>
      <c r="R210" s="149"/>
      <c r="S210" s="149"/>
    </row>
    <row r="211" spans="1:19">
      <c r="A211" s="113" t="str">
        <f>VTV_Download[[#This Row],[Part No.]]&amp;VTV_Download[[#This Row],[Direct Vendor]]&amp;VTV_Download[[#This Row],[Indirect Vendor]]</f>
        <v/>
      </c>
      <c r="B211" s="156"/>
      <c r="C211" s="149"/>
      <c r="D211" s="156"/>
      <c r="E211" s="149"/>
      <c r="F211" s="156"/>
      <c r="G211" s="157"/>
      <c r="H211" s="158"/>
      <c r="I211" s="156"/>
      <c r="J211" s="207"/>
      <c r="K211" s="159"/>
      <c r="L211" s="147"/>
      <c r="M211" s="147"/>
      <c r="N211" s="148"/>
      <c r="O211" s="149"/>
      <c r="P211" s="149"/>
      <c r="Q211" s="149"/>
      <c r="R211" s="149"/>
      <c r="S211" s="149"/>
    </row>
    <row r="212" spans="1:19">
      <c r="A212" s="113" t="str">
        <f>VTV_Download[[#This Row],[Part No.]]&amp;VTV_Download[[#This Row],[Direct Vendor]]&amp;VTV_Download[[#This Row],[Indirect Vendor]]</f>
        <v/>
      </c>
      <c r="B212" s="156"/>
      <c r="C212" s="149"/>
      <c r="D212" s="156"/>
      <c r="E212" s="149"/>
      <c r="F212" s="156"/>
      <c r="G212" s="157"/>
      <c r="H212" s="158"/>
      <c r="I212" s="156"/>
      <c r="J212" s="207"/>
      <c r="K212" s="159"/>
      <c r="L212" s="147"/>
      <c r="M212" s="147"/>
      <c r="N212" s="148"/>
      <c r="O212" s="149"/>
      <c r="P212" s="149"/>
      <c r="Q212" s="149"/>
      <c r="R212" s="149"/>
      <c r="S212" s="149"/>
    </row>
    <row r="213" spans="1:19">
      <c r="A213" s="113" t="str">
        <f>VTV_Download[[#This Row],[Part No.]]&amp;VTV_Download[[#This Row],[Direct Vendor]]&amp;VTV_Download[[#This Row],[Indirect Vendor]]</f>
        <v/>
      </c>
      <c r="B213" s="156"/>
      <c r="C213" s="149"/>
      <c r="D213" s="156"/>
      <c r="E213" s="149"/>
      <c r="F213" s="156"/>
      <c r="G213" s="157"/>
      <c r="H213" s="158"/>
      <c r="I213" s="156"/>
      <c r="J213" s="207"/>
      <c r="K213" s="159"/>
      <c r="L213" s="147"/>
      <c r="M213" s="147"/>
      <c r="N213" s="148"/>
      <c r="O213" s="149"/>
      <c r="P213" s="149"/>
      <c r="Q213" s="149"/>
      <c r="R213" s="149"/>
      <c r="S213" s="149"/>
    </row>
    <row r="214" spans="1:19">
      <c r="A214" s="113" t="str">
        <f>VTV_Download[[#This Row],[Part No.]]&amp;VTV_Download[[#This Row],[Direct Vendor]]&amp;VTV_Download[[#This Row],[Indirect Vendor]]</f>
        <v/>
      </c>
      <c r="B214" s="156"/>
      <c r="C214" s="149"/>
      <c r="D214" s="156"/>
      <c r="E214" s="149"/>
      <c r="F214" s="156"/>
      <c r="G214" s="157"/>
      <c r="H214" s="158"/>
      <c r="I214" s="156"/>
      <c r="J214" s="207"/>
      <c r="K214" s="159"/>
      <c r="L214" s="147"/>
      <c r="M214" s="147"/>
      <c r="N214" s="148"/>
      <c r="O214" s="149"/>
      <c r="P214" s="149"/>
      <c r="Q214" s="149"/>
      <c r="R214" s="149"/>
      <c r="S214" s="149"/>
    </row>
    <row r="215" spans="1:19">
      <c r="A215" s="113" t="str">
        <f>VTV_Download[[#This Row],[Part No.]]&amp;VTV_Download[[#This Row],[Direct Vendor]]&amp;VTV_Download[[#This Row],[Indirect Vendor]]</f>
        <v/>
      </c>
      <c r="B215" s="156"/>
      <c r="C215" s="149"/>
      <c r="D215" s="156"/>
      <c r="E215" s="149"/>
      <c r="F215" s="156"/>
      <c r="G215" s="157"/>
      <c r="H215" s="158"/>
      <c r="I215" s="156"/>
      <c r="J215" s="207"/>
      <c r="K215" s="159"/>
      <c r="L215" s="147"/>
      <c r="M215" s="147"/>
      <c r="N215" s="148"/>
      <c r="O215" s="149"/>
      <c r="P215" s="149"/>
      <c r="Q215" s="149"/>
      <c r="R215" s="149"/>
      <c r="S215" s="149"/>
    </row>
    <row r="216" spans="1:19">
      <c r="A216" s="113" t="str">
        <f>VTV_Download[[#This Row],[Part No.]]&amp;VTV_Download[[#This Row],[Direct Vendor]]&amp;VTV_Download[[#This Row],[Indirect Vendor]]</f>
        <v/>
      </c>
      <c r="B216" s="156"/>
      <c r="C216" s="149"/>
      <c r="D216" s="156"/>
      <c r="E216" s="149"/>
      <c r="F216" s="156"/>
      <c r="G216" s="157"/>
      <c r="H216" s="158"/>
      <c r="I216" s="156"/>
      <c r="J216" s="207"/>
      <c r="K216" s="159"/>
      <c r="L216" s="147"/>
      <c r="M216" s="147"/>
      <c r="N216" s="148"/>
      <c r="O216" s="149"/>
      <c r="P216" s="149"/>
      <c r="Q216" s="149"/>
      <c r="R216" s="149"/>
      <c r="S216" s="149"/>
    </row>
    <row r="217" spans="1:19">
      <c r="A217" s="113" t="str">
        <f>VTV_Download[[#This Row],[Part No.]]&amp;VTV_Download[[#This Row],[Direct Vendor]]&amp;VTV_Download[[#This Row],[Indirect Vendor]]</f>
        <v/>
      </c>
      <c r="B217" s="156"/>
      <c r="C217" s="149"/>
      <c r="D217" s="156"/>
      <c r="E217" s="149"/>
      <c r="F217" s="156"/>
      <c r="G217" s="157"/>
      <c r="H217" s="158"/>
      <c r="I217" s="156"/>
      <c r="J217" s="207"/>
      <c r="K217" s="159"/>
      <c r="L217" s="147"/>
      <c r="M217" s="147"/>
      <c r="N217" s="148"/>
      <c r="O217" s="149"/>
      <c r="P217" s="149"/>
      <c r="Q217" s="149"/>
      <c r="R217" s="149"/>
      <c r="S217" s="149"/>
    </row>
    <row r="218" spans="1:19">
      <c r="A218" s="113" t="str">
        <f>VTV_Download[[#This Row],[Part No.]]&amp;VTV_Download[[#This Row],[Direct Vendor]]&amp;VTV_Download[[#This Row],[Indirect Vendor]]</f>
        <v/>
      </c>
      <c r="B218" s="156"/>
      <c r="C218" s="149"/>
      <c r="D218" s="156"/>
      <c r="E218" s="149"/>
      <c r="F218" s="156"/>
      <c r="G218" s="157"/>
      <c r="H218" s="158"/>
      <c r="I218" s="156"/>
      <c r="J218" s="207"/>
      <c r="K218" s="159"/>
      <c r="L218" s="147"/>
      <c r="M218" s="147"/>
      <c r="N218" s="148"/>
      <c r="O218" s="149"/>
      <c r="P218" s="149"/>
      <c r="Q218" s="149"/>
      <c r="R218" s="149"/>
      <c r="S218" s="149"/>
    </row>
    <row r="219" spans="1:19">
      <c r="A219" s="113" t="str">
        <f>VTV_Download[[#This Row],[Part No.]]&amp;VTV_Download[[#This Row],[Direct Vendor]]&amp;VTV_Download[[#This Row],[Indirect Vendor]]</f>
        <v/>
      </c>
      <c r="B219" s="156"/>
      <c r="C219" s="149"/>
      <c r="D219" s="156"/>
      <c r="E219" s="149"/>
      <c r="F219" s="156"/>
      <c r="G219" s="157"/>
      <c r="H219" s="158"/>
      <c r="I219" s="156"/>
      <c r="J219" s="207"/>
      <c r="K219" s="159"/>
      <c r="L219" s="147"/>
      <c r="M219" s="147"/>
      <c r="N219" s="148"/>
      <c r="O219" s="149"/>
      <c r="P219" s="149"/>
      <c r="Q219" s="149"/>
      <c r="R219" s="149"/>
      <c r="S219" s="149"/>
    </row>
    <row r="220" spans="1:19">
      <c r="A220" s="113" t="str">
        <f>VTV_Download[[#This Row],[Part No.]]&amp;VTV_Download[[#This Row],[Direct Vendor]]&amp;VTV_Download[[#This Row],[Indirect Vendor]]</f>
        <v/>
      </c>
      <c r="B220" s="156"/>
      <c r="C220" s="149"/>
      <c r="D220" s="156"/>
      <c r="E220" s="149"/>
      <c r="F220" s="156"/>
      <c r="G220" s="157"/>
      <c r="H220" s="158"/>
      <c r="I220" s="156"/>
      <c r="J220" s="207"/>
      <c r="K220" s="159"/>
      <c r="L220" s="147"/>
      <c r="M220" s="147"/>
      <c r="N220" s="148"/>
      <c r="O220" s="149"/>
      <c r="P220" s="149"/>
      <c r="Q220" s="149"/>
      <c r="R220" s="149"/>
      <c r="S220" s="149"/>
    </row>
    <row r="221" spans="1:19">
      <c r="A221" s="113" t="str">
        <f>VTV_Download[[#This Row],[Part No.]]&amp;VTV_Download[[#This Row],[Direct Vendor]]&amp;VTV_Download[[#This Row],[Indirect Vendor]]</f>
        <v/>
      </c>
      <c r="B221" s="156"/>
      <c r="C221" s="149"/>
      <c r="D221" s="156"/>
      <c r="E221" s="149"/>
      <c r="F221" s="156"/>
      <c r="G221" s="157"/>
      <c r="H221" s="158"/>
      <c r="I221" s="156"/>
      <c r="J221" s="207"/>
      <c r="K221" s="159"/>
      <c r="L221" s="147"/>
      <c r="M221" s="147"/>
      <c r="N221" s="148"/>
      <c r="O221" s="149"/>
      <c r="P221" s="149"/>
      <c r="Q221" s="149"/>
      <c r="R221" s="149"/>
      <c r="S221" s="149"/>
    </row>
    <row r="222" spans="1:19">
      <c r="A222" s="113" t="str">
        <f>VTV_Download[[#This Row],[Part No.]]&amp;VTV_Download[[#This Row],[Direct Vendor]]&amp;VTV_Download[[#This Row],[Indirect Vendor]]</f>
        <v/>
      </c>
      <c r="B222" s="156"/>
      <c r="C222" s="149"/>
      <c r="D222" s="156"/>
      <c r="E222" s="149"/>
      <c r="F222" s="156"/>
      <c r="G222" s="157"/>
      <c r="H222" s="158"/>
      <c r="I222" s="156"/>
      <c r="J222" s="207"/>
      <c r="K222" s="159"/>
      <c r="L222" s="147"/>
      <c r="M222" s="147"/>
      <c r="N222" s="148"/>
      <c r="O222" s="149"/>
      <c r="P222" s="149"/>
      <c r="Q222" s="149"/>
      <c r="R222" s="149"/>
      <c r="S222" s="149"/>
    </row>
    <row r="223" spans="1:19">
      <c r="A223" s="113" t="str">
        <f>VTV_Download[[#This Row],[Part No.]]&amp;VTV_Download[[#This Row],[Direct Vendor]]&amp;VTV_Download[[#This Row],[Indirect Vendor]]</f>
        <v/>
      </c>
      <c r="B223" s="156"/>
      <c r="C223" s="149"/>
      <c r="D223" s="156"/>
      <c r="E223" s="149"/>
      <c r="F223" s="156"/>
      <c r="G223" s="157"/>
      <c r="H223" s="158"/>
      <c r="I223" s="156"/>
      <c r="J223" s="207"/>
      <c r="K223" s="159"/>
      <c r="L223" s="147"/>
      <c r="M223" s="147"/>
      <c r="N223" s="148"/>
      <c r="O223" s="149"/>
      <c r="P223" s="149"/>
      <c r="Q223" s="149"/>
      <c r="R223" s="149"/>
      <c r="S223" s="149"/>
    </row>
    <row r="224" spans="1:19">
      <c r="A224" s="113" t="str">
        <f>VTV_Download[[#This Row],[Part No.]]&amp;VTV_Download[[#This Row],[Direct Vendor]]&amp;VTV_Download[[#This Row],[Indirect Vendor]]</f>
        <v/>
      </c>
      <c r="B224" s="156"/>
      <c r="C224" s="149"/>
      <c r="D224" s="156"/>
      <c r="E224" s="149"/>
      <c r="F224" s="156"/>
      <c r="G224" s="157"/>
      <c r="H224" s="158"/>
      <c r="I224" s="156"/>
      <c r="J224" s="207"/>
      <c r="K224" s="159"/>
      <c r="L224" s="147"/>
      <c r="M224" s="147"/>
      <c r="N224" s="148"/>
      <c r="O224" s="149"/>
      <c r="P224" s="149"/>
      <c r="Q224" s="149"/>
      <c r="R224" s="149"/>
      <c r="S224" s="149"/>
    </row>
    <row r="225" spans="1:19">
      <c r="A225" s="113" t="str">
        <f>VTV_Download[[#This Row],[Part No.]]&amp;VTV_Download[[#This Row],[Direct Vendor]]&amp;VTV_Download[[#This Row],[Indirect Vendor]]</f>
        <v/>
      </c>
      <c r="B225" s="156"/>
      <c r="C225" s="149"/>
      <c r="D225" s="156"/>
      <c r="E225" s="149"/>
      <c r="F225" s="156"/>
      <c r="G225" s="157"/>
      <c r="H225" s="158"/>
      <c r="I225" s="156"/>
      <c r="J225" s="207"/>
      <c r="K225" s="159"/>
      <c r="L225" s="147"/>
      <c r="M225" s="147"/>
      <c r="N225" s="148"/>
      <c r="O225" s="149"/>
      <c r="P225" s="149"/>
      <c r="Q225" s="149"/>
      <c r="R225" s="149"/>
      <c r="S225" s="149"/>
    </row>
    <row r="226" spans="1:19">
      <c r="A226" s="113" t="str">
        <f>VTV_Download[[#This Row],[Part No.]]&amp;VTV_Download[[#This Row],[Direct Vendor]]&amp;VTV_Download[[#This Row],[Indirect Vendor]]</f>
        <v/>
      </c>
      <c r="B226" s="156"/>
      <c r="C226" s="149"/>
      <c r="D226" s="156"/>
      <c r="E226" s="149"/>
      <c r="F226" s="156"/>
      <c r="G226" s="157"/>
      <c r="H226" s="158"/>
      <c r="I226" s="156"/>
      <c r="J226" s="207"/>
      <c r="K226" s="159"/>
      <c r="L226" s="147"/>
      <c r="M226" s="147"/>
      <c r="N226" s="148"/>
      <c r="O226" s="149"/>
      <c r="P226" s="149"/>
      <c r="Q226" s="149"/>
      <c r="R226" s="149"/>
      <c r="S226" s="149"/>
    </row>
    <row r="227" spans="1:19">
      <c r="A227" s="113" t="str">
        <f>VTV_Download[[#This Row],[Part No.]]&amp;VTV_Download[[#This Row],[Direct Vendor]]&amp;VTV_Download[[#This Row],[Indirect Vendor]]</f>
        <v/>
      </c>
      <c r="B227" s="156"/>
      <c r="C227" s="149"/>
      <c r="D227" s="156"/>
      <c r="E227" s="149"/>
      <c r="F227" s="156"/>
      <c r="G227" s="157"/>
      <c r="H227" s="158"/>
      <c r="I227" s="156"/>
      <c r="J227" s="207"/>
      <c r="K227" s="159"/>
      <c r="L227" s="147"/>
      <c r="M227" s="147"/>
      <c r="N227" s="148"/>
      <c r="O227" s="149"/>
      <c r="P227" s="149"/>
      <c r="Q227" s="149"/>
      <c r="R227" s="149"/>
      <c r="S227" s="149"/>
    </row>
    <row r="228" spans="1:19">
      <c r="A228" s="113" t="str">
        <f>VTV_Download[[#This Row],[Part No.]]&amp;VTV_Download[[#This Row],[Direct Vendor]]&amp;VTV_Download[[#This Row],[Indirect Vendor]]</f>
        <v/>
      </c>
      <c r="B228" s="156"/>
      <c r="C228" s="149"/>
      <c r="D228" s="156"/>
      <c r="E228" s="149"/>
      <c r="F228" s="156"/>
      <c r="G228" s="157"/>
      <c r="H228" s="158"/>
      <c r="I228" s="156"/>
      <c r="J228" s="207"/>
      <c r="K228" s="159"/>
      <c r="L228" s="147"/>
      <c r="M228" s="147"/>
      <c r="N228" s="148"/>
      <c r="O228" s="149"/>
      <c r="P228" s="149"/>
      <c r="Q228" s="149"/>
      <c r="R228" s="149"/>
      <c r="S228" s="149"/>
    </row>
    <row r="229" spans="1:19">
      <c r="A229" s="113" t="str">
        <f>VTV_Download[[#This Row],[Part No.]]&amp;VTV_Download[[#This Row],[Direct Vendor]]&amp;VTV_Download[[#This Row],[Indirect Vendor]]</f>
        <v/>
      </c>
      <c r="B229" s="156"/>
      <c r="C229" s="149"/>
      <c r="D229" s="156"/>
      <c r="E229" s="149"/>
      <c r="F229" s="156"/>
      <c r="G229" s="157"/>
      <c r="H229" s="158"/>
      <c r="I229" s="156"/>
      <c r="J229" s="207"/>
      <c r="K229" s="159"/>
      <c r="L229" s="147"/>
      <c r="M229" s="147"/>
      <c r="N229" s="148"/>
      <c r="O229" s="149"/>
      <c r="P229" s="149"/>
      <c r="Q229" s="149"/>
      <c r="R229" s="149"/>
      <c r="S229" s="149"/>
    </row>
    <row r="230" spans="1:19">
      <c r="A230" s="113" t="str">
        <f>VTV_Download[[#This Row],[Part No.]]&amp;VTV_Download[[#This Row],[Direct Vendor]]&amp;VTV_Download[[#This Row],[Indirect Vendor]]</f>
        <v/>
      </c>
      <c r="B230" s="156"/>
      <c r="C230" s="149"/>
      <c r="D230" s="156"/>
      <c r="E230" s="149"/>
      <c r="F230" s="156"/>
      <c r="G230" s="157"/>
      <c r="H230" s="158"/>
      <c r="I230" s="156"/>
      <c r="J230" s="207"/>
      <c r="K230" s="159"/>
      <c r="L230" s="147"/>
      <c r="M230" s="147"/>
      <c r="N230" s="148"/>
      <c r="O230" s="149"/>
      <c r="P230" s="149"/>
      <c r="Q230" s="149"/>
      <c r="R230" s="149"/>
      <c r="S230" s="149"/>
    </row>
    <row r="231" spans="1:19">
      <c r="A231" s="113" t="str">
        <f>VTV_Download[[#This Row],[Part No.]]&amp;VTV_Download[[#This Row],[Direct Vendor]]&amp;VTV_Download[[#This Row],[Indirect Vendor]]</f>
        <v/>
      </c>
      <c r="B231" s="156"/>
      <c r="C231" s="149"/>
      <c r="D231" s="156"/>
      <c r="E231" s="149"/>
      <c r="F231" s="156"/>
      <c r="G231" s="157"/>
      <c r="H231" s="158"/>
      <c r="I231" s="156"/>
      <c r="J231" s="207"/>
      <c r="K231" s="159"/>
      <c r="L231" s="147"/>
      <c r="M231" s="147"/>
      <c r="N231" s="148"/>
      <c r="O231" s="149"/>
      <c r="P231" s="149"/>
      <c r="Q231" s="149"/>
      <c r="R231" s="149"/>
      <c r="S231" s="149"/>
    </row>
    <row r="232" spans="1:19">
      <c r="A232" s="113" t="str">
        <f>VTV_Download[[#This Row],[Part No.]]&amp;VTV_Download[[#This Row],[Direct Vendor]]&amp;VTV_Download[[#This Row],[Indirect Vendor]]</f>
        <v/>
      </c>
      <c r="B232" s="156"/>
      <c r="C232" s="149"/>
      <c r="D232" s="156"/>
      <c r="E232" s="149"/>
      <c r="F232" s="156"/>
      <c r="G232" s="157"/>
      <c r="H232" s="158"/>
      <c r="I232" s="156"/>
      <c r="J232" s="207"/>
      <c r="K232" s="159"/>
      <c r="L232" s="147"/>
      <c r="M232" s="147"/>
      <c r="N232" s="148"/>
      <c r="O232" s="149"/>
      <c r="P232" s="149"/>
      <c r="Q232" s="149"/>
      <c r="R232" s="149"/>
      <c r="S232" s="149"/>
    </row>
    <row r="233" spans="1:19">
      <c r="A233" s="113" t="str">
        <f>VTV_Download[[#This Row],[Part No.]]&amp;VTV_Download[[#This Row],[Direct Vendor]]&amp;VTV_Download[[#This Row],[Indirect Vendor]]</f>
        <v/>
      </c>
      <c r="B233" s="156"/>
      <c r="C233" s="149"/>
      <c r="D233" s="156"/>
      <c r="E233" s="149"/>
      <c r="F233" s="156"/>
      <c r="G233" s="157"/>
      <c r="H233" s="158"/>
      <c r="I233" s="156"/>
      <c r="J233" s="207"/>
      <c r="K233" s="159"/>
      <c r="L233" s="147"/>
      <c r="M233" s="147"/>
      <c r="N233" s="148"/>
      <c r="O233" s="149"/>
      <c r="P233" s="149"/>
      <c r="Q233" s="149"/>
      <c r="R233" s="149"/>
      <c r="S233" s="149"/>
    </row>
    <row r="234" spans="1:19">
      <c r="A234" s="113" t="str">
        <f>VTV_Download[[#This Row],[Part No.]]&amp;VTV_Download[[#This Row],[Direct Vendor]]&amp;VTV_Download[[#This Row],[Indirect Vendor]]</f>
        <v/>
      </c>
      <c r="B234" s="156"/>
      <c r="C234" s="149"/>
      <c r="D234" s="156"/>
      <c r="E234" s="149"/>
      <c r="F234" s="156"/>
      <c r="G234" s="157"/>
      <c r="H234" s="158"/>
      <c r="I234" s="156"/>
      <c r="J234" s="207"/>
      <c r="K234" s="159"/>
      <c r="L234" s="147"/>
      <c r="M234" s="147"/>
      <c r="N234" s="148"/>
      <c r="O234" s="149"/>
      <c r="P234" s="149"/>
      <c r="Q234" s="149"/>
      <c r="R234" s="149"/>
      <c r="S234" s="149"/>
    </row>
    <row r="235" spans="1:19">
      <c r="A235" s="113" t="str">
        <f>VTV_Download[[#This Row],[Part No.]]&amp;VTV_Download[[#This Row],[Direct Vendor]]&amp;VTV_Download[[#This Row],[Indirect Vendor]]</f>
        <v/>
      </c>
      <c r="B235" s="156"/>
      <c r="C235" s="149"/>
      <c r="D235" s="156"/>
      <c r="E235" s="149"/>
      <c r="F235" s="156"/>
      <c r="G235" s="157"/>
      <c r="H235" s="158"/>
      <c r="I235" s="156"/>
      <c r="J235" s="207"/>
      <c r="K235" s="159"/>
      <c r="L235" s="147"/>
      <c r="M235" s="147"/>
      <c r="N235" s="148"/>
      <c r="O235" s="149"/>
      <c r="P235" s="149"/>
      <c r="Q235" s="149"/>
      <c r="R235" s="149"/>
      <c r="S235" s="149"/>
    </row>
    <row r="236" spans="1:19">
      <c r="A236" s="113" t="str">
        <f>VTV_Download[[#This Row],[Part No.]]&amp;VTV_Download[[#This Row],[Direct Vendor]]&amp;VTV_Download[[#This Row],[Indirect Vendor]]</f>
        <v/>
      </c>
      <c r="B236" s="156"/>
      <c r="C236" s="149"/>
      <c r="D236" s="156"/>
      <c r="E236" s="149"/>
      <c r="F236" s="156"/>
      <c r="G236" s="157"/>
      <c r="H236" s="158"/>
      <c r="I236" s="156"/>
      <c r="J236" s="207"/>
      <c r="K236" s="159"/>
      <c r="L236" s="147"/>
      <c r="M236" s="147"/>
      <c r="N236" s="148"/>
      <c r="O236" s="149"/>
      <c r="P236" s="149"/>
      <c r="Q236" s="149"/>
      <c r="R236" s="149"/>
      <c r="S236" s="149"/>
    </row>
    <row r="237" spans="1:19">
      <c r="A237" s="113" t="str">
        <f>VTV_Download[[#This Row],[Part No.]]&amp;VTV_Download[[#This Row],[Direct Vendor]]&amp;VTV_Download[[#This Row],[Indirect Vendor]]</f>
        <v/>
      </c>
      <c r="B237" s="156"/>
      <c r="C237" s="149"/>
      <c r="D237" s="156"/>
      <c r="E237" s="149"/>
      <c r="F237" s="156"/>
      <c r="G237" s="157"/>
      <c r="H237" s="158"/>
      <c r="I237" s="156"/>
      <c r="J237" s="207"/>
      <c r="K237" s="159"/>
      <c r="L237" s="147"/>
      <c r="M237" s="147"/>
      <c r="N237" s="148"/>
      <c r="O237" s="149"/>
      <c r="P237" s="149"/>
      <c r="Q237" s="149"/>
      <c r="R237" s="149"/>
      <c r="S237" s="149"/>
    </row>
    <row r="238" spans="1:19">
      <c r="A238" s="113" t="str">
        <f>VTV_Download[[#This Row],[Part No.]]&amp;VTV_Download[[#This Row],[Direct Vendor]]&amp;VTV_Download[[#This Row],[Indirect Vendor]]</f>
        <v/>
      </c>
      <c r="B238" s="156"/>
      <c r="C238" s="149"/>
      <c r="D238" s="156"/>
      <c r="E238" s="149"/>
      <c r="F238" s="156"/>
      <c r="G238" s="157"/>
      <c r="H238" s="158"/>
      <c r="I238" s="156"/>
      <c r="J238" s="207"/>
      <c r="K238" s="159"/>
      <c r="L238" s="147"/>
      <c r="M238" s="147"/>
      <c r="N238" s="148"/>
      <c r="O238" s="149"/>
      <c r="P238" s="149"/>
      <c r="Q238" s="149"/>
      <c r="R238" s="149"/>
      <c r="S238" s="149"/>
    </row>
    <row r="239" spans="1:19">
      <c r="A239" s="113" t="str">
        <f>VTV_Download[[#This Row],[Part No.]]&amp;VTV_Download[[#This Row],[Direct Vendor]]&amp;VTV_Download[[#This Row],[Indirect Vendor]]</f>
        <v/>
      </c>
      <c r="B239" s="156"/>
      <c r="C239" s="149"/>
      <c r="D239" s="156"/>
      <c r="E239" s="149"/>
      <c r="F239" s="156"/>
      <c r="G239" s="157"/>
      <c r="H239" s="158"/>
      <c r="I239" s="156"/>
      <c r="J239" s="207"/>
      <c r="K239" s="159"/>
      <c r="L239" s="147"/>
      <c r="M239" s="147"/>
      <c r="N239" s="148"/>
      <c r="O239" s="149"/>
      <c r="P239" s="149"/>
      <c r="Q239" s="149"/>
      <c r="R239" s="149"/>
      <c r="S239" s="149"/>
    </row>
    <row r="240" spans="1:19">
      <c r="A240" s="113" t="str">
        <f>VTV_Download[[#This Row],[Part No.]]&amp;VTV_Download[[#This Row],[Direct Vendor]]&amp;VTV_Download[[#This Row],[Indirect Vendor]]</f>
        <v/>
      </c>
      <c r="B240" s="156"/>
      <c r="C240" s="149"/>
      <c r="D240" s="156"/>
      <c r="E240" s="149"/>
      <c r="F240" s="156"/>
      <c r="G240" s="157"/>
      <c r="H240" s="158"/>
      <c r="I240" s="156"/>
      <c r="J240" s="207"/>
      <c r="K240" s="159"/>
      <c r="L240" s="147"/>
      <c r="M240" s="147"/>
      <c r="N240" s="148"/>
      <c r="O240" s="149"/>
      <c r="P240" s="149"/>
      <c r="Q240" s="149"/>
      <c r="R240" s="149"/>
      <c r="S240" s="149"/>
    </row>
    <row r="241" spans="1:19">
      <c r="A241" s="113" t="str">
        <f>VTV_Download[[#This Row],[Part No.]]&amp;VTV_Download[[#This Row],[Direct Vendor]]&amp;VTV_Download[[#This Row],[Indirect Vendor]]</f>
        <v/>
      </c>
      <c r="B241" s="156"/>
      <c r="C241" s="149"/>
      <c r="D241" s="156"/>
      <c r="E241" s="149"/>
      <c r="F241" s="156"/>
      <c r="G241" s="157"/>
      <c r="H241" s="158"/>
      <c r="I241" s="156"/>
      <c r="J241" s="207"/>
      <c r="K241" s="159"/>
      <c r="L241" s="147"/>
      <c r="M241" s="147"/>
      <c r="N241" s="148"/>
      <c r="O241" s="149"/>
      <c r="P241" s="149"/>
      <c r="Q241" s="149"/>
      <c r="R241" s="149"/>
      <c r="S241" s="149"/>
    </row>
    <row r="242" spans="1:19">
      <c r="A242" s="113" t="str">
        <f>VTV_Download[[#This Row],[Part No.]]&amp;VTV_Download[[#This Row],[Direct Vendor]]&amp;VTV_Download[[#This Row],[Indirect Vendor]]</f>
        <v/>
      </c>
      <c r="B242" s="156"/>
      <c r="C242" s="149"/>
      <c r="D242" s="156"/>
      <c r="E242" s="149"/>
      <c r="F242" s="156"/>
      <c r="G242" s="157"/>
      <c r="H242" s="158"/>
      <c r="I242" s="156"/>
      <c r="J242" s="207"/>
      <c r="K242" s="159"/>
      <c r="L242" s="147"/>
      <c r="M242" s="147"/>
      <c r="N242" s="148"/>
      <c r="O242" s="149"/>
      <c r="P242" s="149"/>
      <c r="Q242" s="149"/>
      <c r="R242" s="149"/>
      <c r="S242" s="149"/>
    </row>
    <row r="243" spans="1:19">
      <c r="A243" s="113" t="str">
        <f>VTV_Download[[#This Row],[Part No.]]&amp;VTV_Download[[#This Row],[Direct Vendor]]&amp;VTV_Download[[#This Row],[Indirect Vendor]]</f>
        <v/>
      </c>
      <c r="B243" s="156"/>
      <c r="C243" s="149"/>
      <c r="D243" s="156"/>
      <c r="E243" s="149"/>
      <c r="F243" s="156"/>
      <c r="G243" s="157"/>
      <c r="H243" s="158"/>
      <c r="I243" s="156"/>
      <c r="J243" s="207"/>
      <c r="K243" s="159"/>
      <c r="L243" s="147"/>
      <c r="M243" s="147"/>
      <c r="N243" s="148"/>
      <c r="O243" s="149"/>
      <c r="P243" s="149"/>
      <c r="Q243" s="149"/>
      <c r="R243" s="149"/>
      <c r="S243" s="149"/>
    </row>
    <row r="244" spans="1:19">
      <c r="A244" s="113" t="str">
        <f>VTV_Download[[#This Row],[Part No.]]&amp;VTV_Download[[#This Row],[Direct Vendor]]&amp;VTV_Download[[#This Row],[Indirect Vendor]]</f>
        <v/>
      </c>
      <c r="B244" s="156"/>
      <c r="C244" s="149"/>
      <c r="D244" s="156"/>
      <c r="E244" s="149"/>
      <c r="F244" s="156"/>
      <c r="G244" s="157"/>
      <c r="H244" s="158"/>
      <c r="I244" s="156"/>
      <c r="J244" s="207"/>
      <c r="K244" s="159"/>
      <c r="L244" s="147"/>
      <c r="M244" s="147"/>
      <c r="N244" s="148"/>
      <c r="O244" s="149"/>
      <c r="P244" s="149"/>
      <c r="Q244" s="149"/>
      <c r="R244" s="149"/>
      <c r="S244" s="149"/>
    </row>
    <row r="245" spans="1:19">
      <c r="A245" s="113" t="str">
        <f>VTV_Download[[#This Row],[Part No.]]&amp;VTV_Download[[#This Row],[Direct Vendor]]&amp;VTV_Download[[#This Row],[Indirect Vendor]]</f>
        <v/>
      </c>
      <c r="B245" s="156"/>
      <c r="C245" s="149"/>
      <c r="D245" s="156"/>
      <c r="E245" s="149"/>
      <c r="F245" s="156"/>
      <c r="G245" s="157"/>
      <c r="H245" s="158"/>
      <c r="I245" s="156"/>
      <c r="J245" s="207"/>
      <c r="K245" s="159"/>
      <c r="L245" s="147"/>
      <c r="M245" s="147"/>
      <c r="N245" s="148"/>
      <c r="O245" s="149"/>
      <c r="P245" s="149"/>
      <c r="Q245" s="149"/>
      <c r="R245" s="149"/>
      <c r="S245" s="149"/>
    </row>
    <row r="246" spans="1:19">
      <c r="A246" s="113" t="str">
        <f>VTV_Download[[#This Row],[Part No.]]&amp;VTV_Download[[#This Row],[Direct Vendor]]&amp;VTV_Download[[#This Row],[Indirect Vendor]]</f>
        <v/>
      </c>
      <c r="B246" s="156"/>
      <c r="C246" s="149"/>
      <c r="D246" s="156"/>
      <c r="E246" s="149"/>
      <c r="F246" s="156"/>
      <c r="G246" s="157"/>
      <c r="H246" s="158"/>
      <c r="I246" s="156"/>
      <c r="J246" s="207"/>
      <c r="K246" s="159"/>
      <c r="L246" s="147"/>
      <c r="M246" s="147"/>
      <c r="N246" s="148"/>
      <c r="O246" s="149"/>
      <c r="P246" s="149"/>
      <c r="Q246" s="149"/>
      <c r="R246" s="149"/>
      <c r="S246" s="149"/>
    </row>
    <row r="247" spans="1:19">
      <c r="A247" s="113" t="str">
        <f>VTV_Download[[#This Row],[Part No.]]&amp;VTV_Download[[#This Row],[Direct Vendor]]&amp;VTV_Download[[#This Row],[Indirect Vendor]]</f>
        <v/>
      </c>
      <c r="B247" s="156"/>
      <c r="C247" s="149"/>
      <c r="D247" s="156"/>
      <c r="E247" s="149"/>
      <c r="F247" s="156"/>
      <c r="G247" s="157"/>
      <c r="H247" s="158"/>
      <c r="I247" s="156"/>
      <c r="J247" s="207"/>
      <c r="K247" s="159"/>
      <c r="L247" s="147"/>
      <c r="M247" s="147"/>
      <c r="N247" s="148"/>
      <c r="O247" s="149"/>
      <c r="P247" s="149"/>
      <c r="Q247" s="149"/>
      <c r="R247" s="149"/>
      <c r="S247" s="149"/>
    </row>
    <row r="248" spans="1:19">
      <c r="A248" s="113" t="str">
        <f>VTV_Download[[#This Row],[Part No.]]&amp;VTV_Download[[#This Row],[Direct Vendor]]&amp;VTV_Download[[#This Row],[Indirect Vendor]]</f>
        <v/>
      </c>
      <c r="B248" s="156"/>
      <c r="C248" s="149"/>
      <c r="D248" s="156"/>
      <c r="E248" s="149"/>
      <c r="F248" s="156"/>
      <c r="G248" s="157"/>
      <c r="H248" s="158"/>
      <c r="I248" s="156"/>
      <c r="J248" s="207"/>
      <c r="K248" s="159"/>
      <c r="L248" s="147"/>
      <c r="M248" s="147"/>
      <c r="N248" s="148"/>
      <c r="O248" s="149"/>
      <c r="P248" s="149"/>
      <c r="Q248" s="149"/>
      <c r="R248" s="149"/>
      <c r="S248" s="149"/>
    </row>
    <row r="249" spans="1:19">
      <c r="A249" s="113" t="str">
        <f>VTV_Download[[#This Row],[Part No.]]&amp;VTV_Download[[#This Row],[Direct Vendor]]&amp;VTV_Download[[#This Row],[Indirect Vendor]]</f>
        <v/>
      </c>
      <c r="B249" s="156"/>
      <c r="C249" s="149"/>
      <c r="D249" s="156"/>
      <c r="E249" s="149"/>
      <c r="F249" s="156"/>
      <c r="G249" s="157"/>
      <c r="H249" s="158"/>
      <c r="I249" s="156"/>
      <c r="J249" s="207"/>
      <c r="K249" s="159"/>
      <c r="L249" s="147"/>
      <c r="M249" s="147"/>
      <c r="N249" s="148"/>
      <c r="O249" s="149"/>
      <c r="P249" s="149"/>
      <c r="Q249" s="149"/>
      <c r="R249" s="149"/>
      <c r="S249" s="149"/>
    </row>
    <row r="250" spans="1:19">
      <c r="A250" s="113" t="str">
        <f>VTV_Download[[#This Row],[Part No.]]&amp;VTV_Download[[#This Row],[Direct Vendor]]&amp;VTV_Download[[#This Row],[Indirect Vendor]]</f>
        <v/>
      </c>
      <c r="B250" s="156"/>
      <c r="C250" s="149"/>
      <c r="D250" s="156"/>
      <c r="E250" s="149"/>
      <c r="F250" s="156"/>
      <c r="G250" s="157"/>
      <c r="H250" s="158"/>
      <c r="I250" s="156"/>
      <c r="J250" s="207"/>
      <c r="K250" s="159"/>
      <c r="L250" s="147"/>
      <c r="M250" s="147"/>
      <c r="N250" s="148"/>
      <c r="O250" s="149"/>
      <c r="P250" s="149"/>
      <c r="Q250" s="149"/>
      <c r="R250" s="149"/>
      <c r="S250" s="149"/>
    </row>
    <row r="251" spans="1:19">
      <c r="A251" s="113" t="str">
        <f>VTV_Download[[#This Row],[Part No.]]&amp;VTV_Download[[#This Row],[Direct Vendor]]&amp;VTV_Download[[#This Row],[Indirect Vendor]]</f>
        <v/>
      </c>
      <c r="B251" s="156"/>
      <c r="C251" s="149"/>
      <c r="D251" s="156"/>
      <c r="E251" s="149"/>
      <c r="F251" s="156"/>
      <c r="G251" s="157"/>
      <c r="H251" s="158"/>
      <c r="I251" s="156"/>
      <c r="J251" s="207"/>
      <c r="K251" s="159"/>
      <c r="L251" s="147"/>
      <c r="M251" s="147"/>
      <c r="N251" s="148"/>
      <c r="O251" s="149"/>
      <c r="P251" s="149"/>
      <c r="Q251" s="149"/>
      <c r="R251" s="149"/>
      <c r="S251" s="149"/>
    </row>
    <row r="252" spans="1:19">
      <c r="A252" s="113" t="str">
        <f>VTV_Download[[#This Row],[Part No.]]&amp;VTV_Download[[#This Row],[Direct Vendor]]&amp;VTV_Download[[#This Row],[Indirect Vendor]]</f>
        <v/>
      </c>
      <c r="B252" s="156"/>
      <c r="C252" s="149"/>
      <c r="D252" s="156"/>
      <c r="E252" s="149"/>
      <c r="F252" s="156"/>
      <c r="G252" s="157"/>
      <c r="H252" s="158"/>
      <c r="I252" s="156"/>
      <c r="J252" s="207"/>
      <c r="K252" s="159"/>
      <c r="L252" s="147"/>
      <c r="M252" s="147"/>
      <c r="N252" s="148"/>
      <c r="O252" s="149"/>
      <c r="P252" s="149"/>
      <c r="Q252" s="149"/>
      <c r="R252" s="149"/>
      <c r="S252" s="149"/>
    </row>
    <row r="253" spans="1:19">
      <c r="A253" s="113" t="str">
        <f>VTV_Download[[#This Row],[Part No.]]&amp;VTV_Download[[#This Row],[Direct Vendor]]&amp;VTV_Download[[#This Row],[Indirect Vendor]]</f>
        <v/>
      </c>
      <c r="B253" s="156"/>
      <c r="C253" s="149"/>
      <c r="D253" s="156"/>
      <c r="E253" s="149"/>
      <c r="F253" s="156"/>
      <c r="G253" s="157"/>
      <c r="H253" s="158"/>
      <c r="I253" s="156"/>
      <c r="J253" s="207"/>
      <c r="K253" s="159"/>
      <c r="L253" s="147"/>
      <c r="M253" s="147"/>
      <c r="N253" s="148"/>
      <c r="O253" s="149"/>
      <c r="P253" s="149"/>
      <c r="Q253" s="149"/>
      <c r="R253" s="149"/>
      <c r="S253" s="149"/>
    </row>
    <row r="254" spans="1:19">
      <c r="A254" s="113" t="str">
        <f>VTV_Download[[#This Row],[Part No.]]&amp;VTV_Download[[#This Row],[Direct Vendor]]&amp;VTV_Download[[#This Row],[Indirect Vendor]]</f>
        <v/>
      </c>
      <c r="B254" s="156"/>
      <c r="C254" s="149"/>
      <c r="D254" s="156"/>
      <c r="E254" s="149"/>
      <c r="F254" s="156"/>
      <c r="G254" s="157"/>
      <c r="H254" s="158"/>
      <c r="I254" s="156"/>
      <c r="J254" s="207"/>
      <c r="K254" s="159"/>
      <c r="L254" s="147"/>
      <c r="M254" s="147"/>
      <c r="N254" s="148"/>
      <c r="O254" s="149"/>
      <c r="P254" s="149"/>
      <c r="Q254" s="149"/>
      <c r="R254" s="149"/>
      <c r="S254" s="149"/>
    </row>
    <row r="255" spans="1:19">
      <c r="A255" s="113" t="str">
        <f>VTV_Download[[#This Row],[Part No.]]&amp;VTV_Download[[#This Row],[Direct Vendor]]&amp;VTV_Download[[#This Row],[Indirect Vendor]]</f>
        <v/>
      </c>
      <c r="B255" s="156"/>
      <c r="C255" s="149"/>
      <c r="D255" s="156"/>
      <c r="E255" s="149"/>
      <c r="F255" s="156"/>
      <c r="G255" s="157"/>
      <c r="H255" s="158"/>
      <c r="I255" s="156"/>
      <c r="J255" s="207"/>
      <c r="K255" s="159"/>
      <c r="L255" s="147"/>
      <c r="M255" s="147"/>
      <c r="N255" s="148"/>
      <c r="O255" s="149"/>
      <c r="P255" s="149"/>
      <c r="Q255" s="149"/>
      <c r="R255" s="149"/>
      <c r="S255" s="149"/>
    </row>
    <row r="256" spans="1:19">
      <c r="A256" s="113" t="str">
        <f>VTV_Download[[#This Row],[Part No.]]&amp;VTV_Download[[#This Row],[Direct Vendor]]&amp;VTV_Download[[#This Row],[Indirect Vendor]]</f>
        <v/>
      </c>
      <c r="B256" s="156"/>
      <c r="C256" s="149"/>
      <c r="D256" s="156"/>
      <c r="E256" s="149"/>
      <c r="F256" s="156"/>
      <c r="G256" s="157"/>
      <c r="H256" s="158"/>
      <c r="I256" s="156"/>
      <c r="J256" s="207"/>
      <c r="K256" s="159"/>
      <c r="L256" s="147"/>
      <c r="M256" s="147"/>
      <c r="N256" s="148"/>
      <c r="O256" s="149"/>
      <c r="P256" s="149"/>
      <c r="Q256" s="149"/>
      <c r="R256" s="149"/>
      <c r="S256" s="149"/>
    </row>
    <row r="257" spans="1:19">
      <c r="A257" s="113" t="str">
        <f>VTV_Download[[#This Row],[Part No.]]&amp;VTV_Download[[#This Row],[Direct Vendor]]&amp;VTV_Download[[#This Row],[Indirect Vendor]]</f>
        <v/>
      </c>
      <c r="B257" s="156"/>
      <c r="C257" s="149"/>
      <c r="D257" s="156"/>
      <c r="E257" s="149"/>
      <c r="F257" s="156"/>
      <c r="G257" s="157"/>
      <c r="H257" s="158"/>
      <c r="I257" s="156"/>
      <c r="J257" s="207"/>
      <c r="K257" s="159"/>
      <c r="L257" s="147"/>
      <c r="M257" s="147"/>
      <c r="N257" s="148"/>
      <c r="O257" s="149"/>
      <c r="P257" s="149"/>
      <c r="Q257" s="149"/>
      <c r="R257" s="149"/>
      <c r="S257" s="149"/>
    </row>
    <row r="258" spans="1:19">
      <c r="A258" s="113" t="str">
        <f>VTV_Download[[#This Row],[Part No.]]&amp;VTV_Download[[#This Row],[Direct Vendor]]&amp;VTV_Download[[#This Row],[Indirect Vendor]]</f>
        <v/>
      </c>
      <c r="B258" s="156"/>
      <c r="C258" s="149"/>
      <c r="D258" s="156"/>
      <c r="E258" s="149"/>
      <c r="F258" s="156"/>
      <c r="G258" s="157"/>
      <c r="H258" s="158"/>
      <c r="I258" s="156"/>
      <c r="J258" s="207"/>
      <c r="K258" s="159"/>
      <c r="L258" s="147"/>
      <c r="M258" s="147"/>
      <c r="N258" s="148"/>
      <c r="O258" s="149"/>
      <c r="P258" s="149"/>
      <c r="Q258" s="149"/>
      <c r="R258" s="149"/>
      <c r="S258" s="149"/>
    </row>
    <row r="259" spans="1:19">
      <c r="A259" s="113" t="str">
        <f>VTV_Download[[#This Row],[Part No.]]&amp;VTV_Download[[#This Row],[Direct Vendor]]&amp;VTV_Download[[#This Row],[Indirect Vendor]]</f>
        <v/>
      </c>
      <c r="B259" s="156"/>
      <c r="C259" s="149"/>
      <c r="D259" s="156"/>
      <c r="E259" s="149"/>
      <c r="F259" s="156"/>
      <c r="G259" s="157"/>
      <c r="H259" s="158"/>
      <c r="I259" s="156"/>
      <c r="J259" s="207"/>
      <c r="K259" s="159"/>
      <c r="L259" s="147"/>
      <c r="M259" s="147"/>
      <c r="N259" s="148"/>
      <c r="O259" s="149"/>
      <c r="P259" s="149"/>
      <c r="Q259" s="149"/>
      <c r="R259" s="149"/>
      <c r="S259" s="149"/>
    </row>
    <row r="260" spans="1:19">
      <c r="A260" s="113" t="str">
        <f>VTV_Download[[#This Row],[Part No.]]&amp;VTV_Download[[#This Row],[Direct Vendor]]&amp;VTV_Download[[#This Row],[Indirect Vendor]]</f>
        <v/>
      </c>
      <c r="B260" s="156"/>
      <c r="C260" s="149"/>
      <c r="D260" s="156"/>
      <c r="E260" s="149"/>
      <c r="F260" s="156"/>
      <c r="G260" s="157"/>
      <c r="H260" s="158"/>
      <c r="I260" s="156"/>
      <c r="J260" s="207"/>
      <c r="K260" s="159"/>
      <c r="L260" s="147"/>
      <c r="M260" s="147"/>
      <c r="N260" s="148"/>
      <c r="O260" s="149"/>
      <c r="P260" s="149"/>
      <c r="Q260" s="149"/>
      <c r="R260" s="149"/>
      <c r="S260" s="149"/>
    </row>
    <row r="261" spans="1:19">
      <c r="A261" s="113" t="str">
        <f>VTV_Download[[#This Row],[Part No.]]&amp;VTV_Download[[#This Row],[Direct Vendor]]&amp;VTV_Download[[#This Row],[Indirect Vendor]]</f>
        <v/>
      </c>
      <c r="B261" s="156"/>
      <c r="C261" s="149"/>
      <c r="D261" s="156"/>
      <c r="E261" s="149"/>
      <c r="F261" s="156"/>
      <c r="G261" s="157"/>
      <c r="H261" s="158"/>
      <c r="I261" s="156"/>
      <c r="J261" s="207"/>
      <c r="K261" s="159"/>
      <c r="L261" s="147"/>
      <c r="M261" s="147"/>
      <c r="N261" s="148"/>
      <c r="O261" s="149"/>
      <c r="P261" s="149"/>
      <c r="Q261" s="149"/>
      <c r="R261" s="149"/>
      <c r="S261" s="149"/>
    </row>
    <row r="262" spans="1:19">
      <c r="A262" s="113" t="str">
        <f>VTV_Download[[#This Row],[Part No.]]&amp;VTV_Download[[#This Row],[Direct Vendor]]&amp;VTV_Download[[#This Row],[Indirect Vendor]]</f>
        <v/>
      </c>
      <c r="B262" s="156"/>
      <c r="C262" s="149"/>
      <c r="D262" s="156"/>
      <c r="E262" s="149"/>
      <c r="F262" s="156"/>
      <c r="G262" s="157"/>
      <c r="H262" s="158"/>
      <c r="I262" s="156"/>
      <c r="J262" s="207"/>
      <c r="K262" s="159"/>
      <c r="L262" s="147"/>
      <c r="M262" s="147"/>
      <c r="N262" s="148"/>
      <c r="O262" s="149"/>
      <c r="P262" s="149"/>
      <c r="Q262" s="149"/>
      <c r="R262" s="149"/>
      <c r="S262" s="149"/>
    </row>
    <row r="263" spans="1:19">
      <c r="A263" s="113" t="str">
        <f>VTV_Download[[#This Row],[Part No.]]&amp;VTV_Download[[#This Row],[Direct Vendor]]&amp;VTV_Download[[#This Row],[Indirect Vendor]]</f>
        <v/>
      </c>
      <c r="B263" s="156"/>
      <c r="C263" s="149"/>
      <c r="D263" s="156"/>
      <c r="E263" s="149"/>
      <c r="F263" s="156"/>
      <c r="G263" s="157"/>
      <c r="H263" s="158"/>
      <c r="I263" s="156"/>
      <c r="J263" s="207"/>
      <c r="K263" s="159"/>
      <c r="L263" s="147"/>
      <c r="M263" s="147"/>
      <c r="N263" s="148"/>
      <c r="O263" s="149"/>
      <c r="P263" s="149"/>
      <c r="Q263" s="149"/>
      <c r="R263" s="149"/>
      <c r="S263" s="149"/>
    </row>
    <row r="264" spans="1:19">
      <c r="A264" s="113" t="str">
        <f>VTV_Download[[#This Row],[Part No.]]&amp;VTV_Download[[#This Row],[Direct Vendor]]&amp;VTV_Download[[#This Row],[Indirect Vendor]]</f>
        <v/>
      </c>
      <c r="B264" s="156"/>
      <c r="C264" s="149"/>
      <c r="D264" s="156"/>
      <c r="E264" s="149"/>
      <c r="F264" s="156"/>
      <c r="G264" s="157"/>
      <c r="H264" s="158"/>
      <c r="I264" s="156"/>
      <c r="J264" s="207"/>
      <c r="K264" s="159"/>
      <c r="L264" s="147"/>
      <c r="M264" s="147"/>
      <c r="N264" s="148"/>
      <c r="O264" s="149"/>
      <c r="P264" s="149"/>
      <c r="Q264" s="149"/>
      <c r="R264" s="149"/>
      <c r="S264" s="149"/>
    </row>
    <row r="265" spans="1:19">
      <c r="A265" s="113" t="str">
        <f>VTV_Download[[#This Row],[Part No.]]&amp;VTV_Download[[#This Row],[Direct Vendor]]&amp;VTV_Download[[#This Row],[Indirect Vendor]]</f>
        <v/>
      </c>
      <c r="B265" s="156"/>
      <c r="C265" s="149"/>
      <c r="D265" s="156"/>
      <c r="E265" s="149"/>
      <c r="F265" s="156"/>
      <c r="G265" s="157"/>
      <c r="H265" s="158"/>
      <c r="I265" s="156"/>
      <c r="J265" s="207"/>
      <c r="K265" s="159"/>
      <c r="L265" s="147"/>
      <c r="M265" s="147"/>
      <c r="N265" s="148"/>
      <c r="O265" s="149"/>
      <c r="P265" s="149"/>
      <c r="Q265" s="149"/>
      <c r="R265" s="149"/>
      <c r="S265" s="149"/>
    </row>
    <row r="266" spans="1:19">
      <c r="A266" s="113" t="str">
        <f>VTV_Download[[#This Row],[Part No.]]&amp;VTV_Download[[#This Row],[Direct Vendor]]&amp;VTV_Download[[#This Row],[Indirect Vendor]]</f>
        <v/>
      </c>
      <c r="B266" s="156"/>
      <c r="C266" s="149"/>
      <c r="D266" s="156"/>
      <c r="E266" s="149"/>
      <c r="F266" s="156"/>
      <c r="G266" s="157"/>
      <c r="H266" s="158"/>
      <c r="I266" s="156"/>
      <c r="J266" s="207"/>
      <c r="K266" s="159"/>
      <c r="L266" s="147"/>
      <c r="M266" s="147"/>
      <c r="N266" s="148"/>
      <c r="O266" s="149"/>
      <c r="P266" s="149"/>
      <c r="Q266" s="149"/>
      <c r="R266" s="149"/>
      <c r="S266" s="149"/>
    </row>
    <row r="267" spans="1:19">
      <c r="A267" s="113" t="str">
        <f>VTV_Download[[#This Row],[Part No.]]&amp;VTV_Download[[#This Row],[Direct Vendor]]&amp;VTV_Download[[#This Row],[Indirect Vendor]]</f>
        <v/>
      </c>
      <c r="B267" s="156"/>
      <c r="C267" s="149"/>
      <c r="D267" s="156"/>
      <c r="E267" s="149"/>
      <c r="F267" s="156"/>
      <c r="G267" s="157"/>
      <c r="H267" s="158"/>
      <c r="I267" s="156"/>
      <c r="J267" s="207"/>
      <c r="K267" s="159"/>
      <c r="L267" s="147"/>
      <c r="M267" s="147"/>
      <c r="N267" s="148"/>
      <c r="O267" s="149"/>
      <c r="P267" s="149"/>
      <c r="Q267" s="149"/>
      <c r="R267" s="149"/>
      <c r="S267" s="149"/>
    </row>
    <row r="268" spans="1:19">
      <c r="A268" s="113" t="str">
        <f>VTV_Download[[#This Row],[Part No.]]&amp;VTV_Download[[#This Row],[Direct Vendor]]&amp;VTV_Download[[#This Row],[Indirect Vendor]]</f>
        <v/>
      </c>
      <c r="B268" s="156"/>
      <c r="C268" s="149"/>
      <c r="D268" s="156"/>
      <c r="E268" s="149"/>
      <c r="F268" s="156"/>
      <c r="G268" s="157"/>
      <c r="H268" s="158"/>
      <c r="I268" s="156"/>
      <c r="J268" s="207"/>
      <c r="K268" s="159"/>
      <c r="L268" s="147"/>
      <c r="M268" s="147"/>
      <c r="N268" s="148"/>
      <c r="O268" s="149"/>
      <c r="P268" s="149"/>
      <c r="Q268" s="149"/>
      <c r="R268" s="149"/>
      <c r="S268" s="149"/>
    </row>
    <row r="269" spans="1:19">
      <c r="A269" s="113" t="str">
        <f>VTV_Download[[#This Row],[Part No.]]&amp;VTV_Download[[#This Row],[Direct Vendor]]&amp;VTV_Download[[#This Row],[Indirect Vendor]]</f>
        <v/>
      </c>
      <c r="B269" s="156"/>
      <c r="C269" s="149"/>
      <c r="D269" s="156"/>
      <c r="E269" s="149"/>
      <c r="F269" s="156"/>
      <c r="G269" s="157"/>
      <c r="H269" s="158"/>
      <c r="I269" s="156"/>
      <c r="J269" s="207"/>
      <c r="K269" s="159"/>
      <c r="L269" s="147"/>
      <c r="M269" s="147"/>
      <c r="N269" s="148"/>
      <c r="O269" s="149"/>
      <c r="P269" s="149"/>
      <c r="Q269" s="149"/>
      <c r="R269" s="149"/>
      <c r="S269" s="149"/>
    </row>
    <row r="270" spans="1:19">
      <c r="A270" s="113" t="str">
        <f>VTV_Download[[#This Row],[Part No.]]&amp;VTV_Download[[#This Row],[Direct Vendor]]&amp;VTV_Download[[#This Row],[Indirect Vendor]]</f>
        <v/>
      </c>
      <c r="B270" s="156"/>
      <c r="C270" s="149"/>
      <c r="D270" s="156"/>
      <c r="E270" s="149"/>
      <c r="F270" s="156"/>
      <c r="G270" s="157"/>
      <c r="H270" s="158"/>
      <c r="I270" s="156"/>
      <c r="J270" s="207"/>
      <c r="K270" s="159"/>
      <c r="L270" s="147"/>
      <c r="M270" s="147"/>
      <c r="N270" s="148"/>
      <c r="O270" s="149"/>
      <c r="P270" s="149"/>
      <c r="Q270" s="149"/>
      <c r="R270" s="149"/>
      <c r="S270" s="149"/>
    </row>
    <row r="271" spans="1:19">
      <c r="A271" s="113" t="str">
        <f>VTV_Download[[#This Row],[Part No.]]&amp;VTV_Download[[#This Row],[Direct Vendor]]&amp;VTV_Download[[#This Row],[Indirect Vendor]]</f>
        <v/>
      </c>
      <c r="B271" s="156"/>
      <c r="C271" s="149"/>
      <c r="D271" s="156"/>
      <c r="E271" s="149"/>
      <c r="F271" s="156"/>
      <c r="G271" s="157"/>
      <c r="H271" s="158"/>
      <c r="I271" s="156"/>
      <c r="J271" s="207"/>
      <c r="K271" s="159"/>
      <c r="L271" s="147"/>
      <c r="M271" s="147"/>
      <c r="N271" s="148"/>
      <c r="O271" s="149"/>
      <c r="P271" s="149"/>
      <c r="Q271" s="149"/>
      <c r="R271" s="149"/>
      <c r="S271" s="149"/>
    </row>
    <row r="272" spans="1:19">
      <c r="A272" s="113" t="str">
        <f>VTV_Download[[#This Row],[Part No.]]&amp;VTV_Download[[#This Row],[Direct Vendor]]&amp;VTV_Download[[#This Row],[Indirect Vendor]]</f>
        <v/>
      </c>
      <c r="B272" s="156"/>
      <c r="C272" s="149"/>
      <c r="D272" s="156"/>
      <c r="E272" s="149"/>
      <c r="F272" s="156"/>
      <c r="G272" s="157"/>
      <c r="H272" s="158"/>
      <c r="I272" s="156"/>
      <c r="J272" s="207"/>
      <c r="K272" s="159"/>
      <c r="L272" s="147"/>
      <c r="M272" s="147"/>
      <c r="N272" s="148"/>
      <c r="O272" s="149"/>
      <c r="P272" s="149"/>
      <c r="Q272" s="149"/>
      <c r="R272" s="149"/>
      <c r="S272" s="149"/>
    </row>
    <row r="273" spans="1:19">
      <c r="A273" s="113" t="str">
        <f>VTV_Download[[#This Row],[Part No.]]&amp;VTV_Download[[#This Row],[Direct Vendor]]&amp;VTV_Download[[#This Row],[Indirect Vendor]]</f>
        <v/>
      </c>
      <c r="B273" s="156"/>
      <c r="C273" s="149"/>
      <c r="D273" s="156"/>
      <c r="E273" s="149"/>
      <c r="F273" s="156"/>
      <c r="G273" s="157"/>
      <c r="H273" s="158"/>
      <c r="I273" s="156"/>
      <c r="J273" s="207"/>
      <c r="K273" s="159"/>
      <c r="L273" s="147"/>
      <c r="M273" s="147"/>
      <c r="N273" s="148"/>
      <c r="O273" s="149"/>
      <c r="P273" s="149"/>
      <c r="Q273" s="149"/>
      <c r="R273" s="149"/>
      <c r="S273" s="149"/>
    </row>
    <row r="274" spans="1:19">
      <c r="A274" s="113" t="str">
        <f>VTV_Download[[#This Row],[Part No.]]&amp;VTV_Download[[#This Row],[Direct Vendor]]&amp;VTV_Download[[#This Row],[Indirect Vendor]]</f>
        <v/>
      </c>
      <c r="B274" s="156"/>
      <c r="C274" s="149"/>
      <c r="D274" s="156"/>
      <c r="E274" s="149"/>
      <c r="F274" s="156"/>
      <c r="G274" s="157"/>
      <c r="H274" s="158"/>
      <c r="I274" s="156"/>
      <c r="J274" s="207"/>
      <c r="K274" s="159"/>
      <c r="L274" s="147"/>
      <c r="M274" s="147"/>
      <c r="N274" s="148"/>
      <c r="O274" s="149"/>
      <c r="P274" s="149"/>
      <c r="Q274" s="149"/>
      <c r="R274" s="149"/>
      <c r="S274" s="149"/>
    </row>
    <row r="275" spans="1:19">
      <c r="A275" s="113" t="str">
        <f>VTV_Download[[#This Row],[Part No.]]&amp;VTV_Download[[#This Row],[Direct Vendor]]&amp;VTV_Download[[#This Row],[Indirect Vendor]]</f>
        <v/>
      </c>
      <c r="B275" s="156"/>
      <c r="C275" s="149"/>
      <c r="D275" s="156"/>
      <c r="E275" s="149"/>
      <c r="F275" s="156"/>
      <c r="G275" s="157"/>
      <c r="H275" s="158"/>
      <c r="I275" s="156"/>
      <c r="J275" s="207"/>
      <c r="K275" s="159"/>
      <c r="L275" s="147"/>
      <c r="M275" s="147"/>
      <c r="N275" s="148"/>
      <c r="O275" s="149"/>
      <c r="P275" s="149"/>
      <c r="Q275" s="149"/>
      <c r="R275" s="149"/>
      <c r="S275" s="149"/>
    </row>
    <row r="276" spans="1:19">
      <c r="A276" s="113" t="str">
        <f>VTV_Download[[#This Row],[Part No.]]&amp;VTV_Download[[#This Row],[Direct Vendor]]&amp;VTV_Download[[#This Row],[Indirect Vendor]]</f>
        <v/>
      </c>
      <c r="B276" s="156"/>
      <c r="C276" s="149"/>
      <c r="D276" s="156"/>
      <c r="E276" s="149"/>
      <c r="F276" s="156"/>
      <c r="G276" s="157"/>
      <c r="H276" s="158"/>
      <c r="I276" s="156"/>
      <c r="J276" s="207"/>
      <c r="K276" s="159"/>
      <c r="L276" s="147"/>
      <c r="M276" s="147"/>
      <c r="N276" s="148"/>
      <c r="O276" s="149"/>
      <c r="P276" s="149"/>
      <c r="Q276" s="149"/>
      <c r="R276" s="149"/>
      <c r="S276" s="149"/>
    </row>
    <row r="277" spans="1:19">
      <c r="A277" s="113" t="str">
        <f>VTV_Download[[#This Row],[Part No.]]&amp;VTV_Download[[#This Row],[Direct Vendor]]&amp;VTV_Download[[#This Row],[Indirect Vendor]]</f>
        <v/>
      </c>
      <c r="B277" s="156"/>
      <c r="C277" s="149"/>
      <c r="D277" s="156"/>
      <c r="E277" s="149"/>
      <c r="F277" s="156"/>
      <c r="G277" s="157"/>
      <c r="H277" s="158"/>
      <c r="I277" s="156"/>
      <c r="J277" s="207"/>
      <c r="K277" s="159"/>
      <c r="L277" s="147"/>
      <c r="M277" s="147"/>
      <c r="N277" s="148"/>
      <c r="O277" s="149"/>
      <c r="P277" s="149"/>
      <c r="Q277" s="149"/>
      <c r="R277" s="149"/>
      <c r="S277" s="149"/>
    </row>
    <row r="278" spans="1:19">
      <c r="A278" s="113" t="str">
        <f>VTV_Download[[#This Row],[Part No.]]&amp;VTV_Download[[#This Row],[Direct Vendor]]&amp;VTV_Download[[#This Row],[Indirect Vendor]]</f>
        <v/>
      </c>
      <c r="B278" s="156"/>
      <c r="C278" s="149"/>
      <c r="D278" s="156"/>
      <c r="E278" s="149"/>
      <c r="F278" s="156"/>
      <c r="G278" s="157"/>
      <c r="H278" s="158"/>
      <c r="I278" s="156"/>
      <c r="J278" s="207"/>
      <c r="K278" s="159"/>
      <c r="L278" s="147"/>
      <c r="M278" s="147"/>
      <c r="N278" s="148"/>
      <c r="O278" s="149"/>
      <c r="P278" s="149"/>
      <c r="Q278" s="149"/>
      <c r="R278" s="149"/>
      <c r="S278" s="149"/>
    </row>
    <row r="279" spans="1:19">
      <c r="A279" s="113" t="str">
        <f>VTV_Download[[#This Row],[Part No.]]&amp;VTV_Download[[#This Row],[Direct Vendor]]&amp;VTV_Download[[#This Row],[Indirect Vendor]]</f>
        <v/>
      </c>
      <c r="B279" s="156"/>
      <c r="C279" s="149"/>
      <c r="D279" s="156"/>
      <c r="E279" s="149"/>
      <c r="F279" s="156"/>
      <c r="G279" s="157"/>
      <c r="H279" s="158"/>
      <c r="I279" s="156"/>
      <c r="J279" s="207"/>
      <c r="K279" s="159"/>
      <c r="L279" s="147"/>
      <c r="M279" s="147"/>
      <c r="N279" s="148"/>
      <c r="O279" s="149"/>
      <c r="P279" s="149"/>
      <c r="Q279" s="149"/>
      <c r="R279" s="149"/>
      <c r="S279" s="149"/>
    </row>
    <row r="280" spans="1:19">
      <c r="A280" s="113" t="str">
        <f>VTV_Download[[#This Row],[Part No.]]&amp;VTV_Download[[#This Row],[Direct Vendor]]&amp;VTV_Download[[#This Row],[Indirect Vendor]]</f>
        <v/>
      </c>
      <c r="B280" s="156"/>
      <c r="C280" s="149"/>
      <c r="D280" s="156"/>
      <c r="E280" s="149"/>
      <c r="F280" s="156"/>
      <c r="G280" s="157"/>
      <c r="H280" s="158"/>
      <c r="I280" s="156"/>
      <c r="J280" s="207"/>
      <c r="K280" s="159"/>
      <c r="L280" s="147"/>
      <c r="M280" s="147"/>
      <c r="N280" s="148"/>
      <c r="O280" s="149"/>
      <c r="P280" s="149"/>
      <c r="Q280" s="149"/>
      <c r="R280" s="149"/>
      <c r="S280" s="149"/>
    </row>
    <row r="281" spans="1:19">
      <c r="A281" s="113" t="str">
        <f>VTV_Download[[#This Row],[Part No.]]&amp;VTV_Download[[#This Row],[Direct Vendor]]&amp;VTV_Download[[#This Row],[Indirect Vendor]]</f>
        <v/>
      </c>
      <c r="B281" s="156"/>
      <c r="C281" s="149"/>
      <c r="D281" s="156"/>
      <c r="E281" s="149"/>
      <c r="F281" s="156"/>
      <c r="G281" s="157"/>
      <c r="H281" s="158"/>
      <c r="I281" s="156"/>
      <c r="J281" s="207"/>
      <c r="K281" s="159"/>
      <c r="L281" s="147"/>
      <c r="M281" s="147"/>
      <c r="N281" s="148"/>
      <c r="O281" s="149"/>
      <c r="P281" s="149"/>
      <c r="Q281" s="149"/>
      <c r="R281" s="149"/>
      <c r="S281" s="149"/>
    </row>
    <row r="282" spans="1:19">
      <c r="A282" s="113" t="str">
        <f>VTV_Download[[#This Row],[Part No.]]&amp;VTV_Download[[#This Row],[Direct Vendor]]&amp;VTV_Download[[#This Row],[Indirect Vendor]]</f>
        <v/>
      </c>
      <c r="B282" s="156"/>
      <c r="C282" s="149"/>
      <c r="D282" s="156"/>
      <c r="E282" s="149"/>
      <c r="F282" s="156"/>
      <c r="G282" s="157"/>
      <c r="H282" s="158"/>
      <c r="I282" s="156"/>
      <c r="J282" s="207"/>
      <c r="K282" s="159"/>
      <c r="L282" s="147"/>
      <c r="M282" s="147"/>
      <c r="N282" s="148"/>
      <c r="O282" s="149"/>
      <c r="P282" s="149"/>
      <c r="Q282" s="149"/>
      <c r="R282" s="149"/>
      <c r="S282" s="149"/>
    </row>
    <row r="283" spans="1:19">
      <c r="A283" s="113" t="str">
        <f>VTV_Download[[#This Row],[Part No.]]&amp;VTV_Download[[#This Row],[Direct Vendor]]&amp;VTV_Download[[#This Row],[Indirect Vendor]]</f>
        <v/>
      </c>
      <c r="B283" s="156"/>
      <c r="C283" s="149"/>
      <c r="D283" s="156"/>
      <c r="E283" s="149"/>
      <c r="F283" s="156"/>
      <c r="G283" s="157"/>
      <c r="H283" s="158"/>
      <c r="I283" s="156"/>
      <c r="J283" s="207"/>
      <c r="K283" s="159"/>
      <c r="L283" s="147"/>
      <c r="M283" s="147"/>
      <c r="N283" s="148"/>
      <c r="O283" s="149"/>
      <c r="P283" s="149"/>
      <c r="Q283" s="149"/>
      <c r="R283" s="149"/>
      <c r="S283" s="149"/>
    </row>
    <row r="284" spans="1:19">
      <c r="A284" s="113" t="str">
        <f>VTV_Download[[#This Row],[Part No.]]&amp;VTV_Download[[#This Row],[Direct Vendor]]&amp;VTV_Download[[#This Row],[Indirect Vendor]]</f>
        <v/>
      </c>
      <c r="B284" s="156"/>
      <c r="C284" s="149"/>
      <c r="D284" s="156"/>
      <c r="E284" s="149"/>
      <c r="F284" s="156"/>
      <c r="G284" s="157"/>
      <c r="H284" s="158"/>
      <c r="I284" s="156"/>
      <c r="J284" s="207"/>
      <c r="K284" s="159"/>
      <c r="L284" s="147"/>
      <c r="M284" s="147"/>
      <c r="N284" s="148"/>
      <c r="O284" s="149"/>
      <c r="P284" s="149"/>
      <c r="Q284" s="149"/>
      <c r="R284" s="149"/>
      <c r="S284" s="149"/>
    </row>
    <row r="285" spans="1:19">
      <c r="A285" s="113" t="str">
        <f>VTV_Download[[#This Row],[Part No.]]&amp;VTV_Download[[#This Row],[Direct Vendor]]&amp;VTV_Download[[#This Row],[Indirect Vendor]]</f>
        <v/>
      </c>
      <c r="B285" s="156"/>
      <c r="C285" s="149"/>
      <c r="D285" s="156"/>
      <c r="E285" s="149"/>
      <c r="F285" s="156"/>
      <c r="G285" s="157"/>
      <c r="H285" s="158"/>
      <c r="I285" s="156"/>
      <c r="J285" s="207"/>
      <c r="K285" s="159"/>
      <c r="L285" s="147"/>
      <c r="M285" s="147"/>
      <c r="N285" s="148"/>
      <c r="O285" s="149"/>
      <c r="P285" s="149"/>
      <c r="Q285" s="149"/>
      <c r="R285" s="149"/>
      <c r="S285" s="149"/>
    </row>
    <row r="286" spans="1:19">
      <c r="A286" s="113" t="str">
        <f>VTV_Download[[#This Row],[Part No.]]&amp;VTV_Download[[#This Row],[Direct Vendor]]&amp;VTV_Download[[#This Row],[Indirect Vendor]]</f>
        <v/>
      </c>
      <c r="B286" s="156"/>
      <c r="C286" s="149"/>
      <c r="D286" s="156"/>
      <c r="E286" s="149"/>
      <c r="F286" s="156"/>
      <c r="G286" s="157"/>
      <c r="H286" s="158"/>
      <c r="I286" s="156"/>
      <c r="J286" s="207"/>
      <c r="K286" s="159"/>
      <c r="L286" s="147"/>
      <c r="M286" s="147"/>
      <c r="N286" s="148"/>
      <c r="O286" s="149"/>
      <c r="P286" s="149"/>
      <c r="Q286" s="149"/>
      <c r="R286" s="149"/>
      <c r="S286" s="149"/>
    </row>
    <row r="287" spans="1:19">
      <c r="A287" s="113" t="str">
        <f>VTV_Download[[#This Row],[Part No.]]&amp;VTV_Download[[#This Row],[Direct Vendor]]&amp;VTV_Download[[#This Row],[Indirect Vendor]]</f>
        <v/>
      </c>
      <c r="B287" s="156"/>
      <c r="C287" s="149"/>
      <c r="D287" s="156"/>
      <c r="E287" s="149"/>
      <c r="F287" s="156"/>
      <c r="G287" s="157"/>
      <c r="H287" s="158"/>
      <c r="I287" s="156"/>
      <c r="J287" s="207"/>
      <c r="K287" s="159"/>
      <c r="L287" s="147"/>
      <c r="M287" s="147"/>
      <c r="N287" s="148"/>
      <c r="O287" s="149"/>
      <c r="P287" s="149"/>
      <c r="Q287" s="149"/>
      <c r="R287" s="149"/>
      <c r="S287" s="149"/>
    </row>
    <row r="288" spans="1:19">
      <c r="A288" s="113" t="str">
        <f>VTV_Download[[#This Row],[Part No.]]&amp;VTV_Download[[#This Row],[Direct Vendor]]&amp;VTV_Download[[#This Row],[Indirect Vendor]]</f>
        <v/>
      </c>
      <c r="B288" s="156"/>
      <c r="C288" s="149"/>
      <c r="D288" s="156"/>
      <c r="E288" s="149"/>
      <c r="F288" s="156"/>
      <c r="G288" s="157"/>
      <c r="H288" s="158"/>
      <c r="I288" s="156"/>
      <c r="J288" s="207"/>
      <c r="K288" s="159"/>
      <c r="L288" s="147"/>
      <c r="M288" s="147"/>
      <c r="N288" s="148"/>
      <c r="O288" s="149"/>
      <c r="P288" s="149"/>
      <c r="Q288" s="149"/>
      <c r="R288" s="149"/>
      <c r="S288" s="149"/>
    </row>
    <row r="289" spans="1:19">
      <c r="A289" s="113" t="str">
        <f>VTV_Download[[#This Row],[Part No.]]&amp;VTV_Download[[#This Row],[Direct Vendor]]&amp;VTV_Download[[#This Row],[Indirect Vendor]]</f>
        <v/>
      </c>
      <c r="B289" s="156"/>
      <c r="C289" s="149"/>
      <c r="D289" s="156"/>
      <c r="E289" s="149"/>
      <c r="F289" s="156"/>
      <c r="G289" s="157"/>
      <c r="H289" s="158"/>
      <c r="I289" s="156"/>
      <c r="J289" s="207"/>
      <c r="K289" s="159"/>
      <c r="L289" s="147"/>
      <c r="M289" s="147"/>
      <c r="N289" s="148"/>
      <c r="O289" s="149"/>
      <c r="P289" s="149"/>
      <c r="Q289" s="149"/>
      <c r="R289" s="149"/>
      <c r="S289" s="149"/>
    </row>
    <row r="290" spans="1:19">
      <c r="A290" s="113" t="str">
        <f>VTV_Download[[#This Row],[Part No.]]&amp;VTV_Download[[#This Row],[Direct Vendor]]&amp;VTV_Download[[#This Row],[Indirect Vendor]]</f>
        <v/>
      </c>
      <c r="B290" s="156"/>
      <c r="C290" s="149"/>
      <c r="D290" s="156"/>
      <c r="E290" s="149"/>
      <c r="F290" s="156"/>
      <c r="G290" s="157"/>
      <c r="H290" s="158"/>
      <c r="I290" s="156"/>
      <c r="J290" s="207"/>
      <c r="K290" s="159"/>
      <c r="L290" s="147"/>
      <c r="M290" s="147"/>
      <c r="N290" s="148"/>
      <c r="O290" s="149"/>
      <c r="P290" s="149"/>
      <c r="Q290" s="149"/>
      <c r="R290" s="149"/>
      <c r="S290" s="149"/>
    </row>
    <row r="291" spans="1:19">
      <c r="A291" s="113" t="str">
        <f>VTV_Download[[#This Row],[Part No.]]&amp;VTV_Download[[#This Row],[Direct Vendor]]&amp;VTV_Download[[#This Row],[Indirect Vendor]]</f>
        <v/>
      </c>
      <c r="B291" s="156"/>
      <c r="C291" s="149"/>
      <c r="D291" s="156"/>
      <c r="E291" s="149"/>
      <c r="F291" s="156"/>
      <c r="G291" s="157"/>
      <c r="H291" s="158"/>
      <c r="I291" s="156"/>
      <c r="J291" s="207"/>
      <c r="K291" s="159"/>
      <c r="L291" s="147"/>
      <c r="M291" s="147"/>
      <c r="N291" s="148"/>
      <c r="O291" s="149"/>
      <c r="P291" s="149"/>
      <c r="Q291" s="149"/>
      <c r="R291" s="149"/>
      <c r="S291" s="149"/>
    </row>
    <row r="292" spans="1:19">
      <c r="A292" s="113" t="str">
        <f>VTV_Download[[#This Row],[Part No.]]&amp;VTV_Download[[#This Row],[Direct Vendor]]&amp;VTV_Download[[#This Row],[Indirect Vendor]]</f>
        <v/>
      </c>
      <c r="B292" s="156"/>
      <c r="C292" s="149"/>
      <c r="D292" s="156"/>
      <c r="E292" s="149"/>
      <c r="F292" s="156"/>
      <c r="G292" s="157"/>
      <c r="H292" s="158"/>
      <c r="I292" s="156"/>
      <c r="J292" s="207"/>
      <c r="K292" s="159"/>
      <c r="L292" s="147"/>
      <c r="M292" s="147"/>
      <c r="N292" s="148"/>
      <c r="O292" s="149"/>
      <c r="P292" s="149"/>
      <c r="Q292" s="149"/>
      <c r="R292" s="149"/>
      <c r="S292" s="149"/>
    </row>
    <row r="293" spans="1:19">
      <c r="A293" s="113" t="str">
        <f>VTV_Download[[#This Row],[Part No.]]&amp;VTV_Download[[#This Row],[Direct Vendor]]&amp;VTV_Download[[#This Row],[Indirect Vendor]]</f>
        <v/>
      </c>
      <c r="B293" s="156"/>
      <c r="C293" s="149"/>
      <c r="D293" s="156"/>
      <c r="E293" s="149"/>
      <c r="F293" s="156"/>
      <c r="G293" s="157"/>
      <c r="H293" s="158"/>
      <c r="I293" s="156"/>
      <c r="J293" s="207"/>
      <c r="K293" s="159"/>
      <c r="L293" s="147"/>
      <c r="M293" s="147"/>
      <c r="N293" s="148"/>
      <c r="O293" s="149"/>
      <c r="P293" s="149"/>
      <c r="Q293" s="149"/>
      <c r="R293" s="149"/>
      <c r="S293" s="149"/>
    </row>
    <row r="294" spans="1:19">
      <c r="A294" s="113" t="str">
        <f>VTV_Download[[#This Row],[Part No.]]&amp;VTV_Download[[#This Row],[Direct Vendor]]&amp;VTV_Download[[#This Row],[Indirect Vendor]]</f>
        <v/>
      </c>
      <c r="B294" s="156"/>
      <c r="C294" s="149"/>
      <c r="D294" s="156"/>
      <c r="E294" s="149"/>
      <c r="F294" s="156"/>
      <c r="G294" s="157"/>
      <c r="H294" s="158"/>
      <c r="I294" s="156"/>
      <c r="J294" s="207"/>
      <c r="K294" s="159"/>
      <c r="L294" s="147"/>
      <c r="M294" s="147"/>
      <c r="N294" s="148"/>
      <c r="O294" s="149"/>
      <c r="P294" s="149"/>
      <c r="Q294" s="149"/>
      <c r="R294" s="149"/>
      <c r="S294" s="149"/>
    </row>
    <row r="295" spans="1:19">
      <c r="A295" s="113" t="str">
        <f>VTV_Download[[#This Row],[Part No.]]&amp;VTV_Download[[#This Row],[Direct Vendor]]&amp;VTV_Download[[#This Row],[Indirect Vendor]]</f>
        <v/>
      </c>
      <c r="B295" s="156"/>
      <c r="C295" s="149"/>
      <c r="D295" s="156"/>
      <c r="E295" s="149"/>
      <c r="F295" s="156"/>
      <c r="G295" s="157"/>
      <c r="H295" s="158"/>
      <c r="I295" s="156"/>
      <c r="J295" s="207"/>
      <c r="K295" s="159"/>
      <c r="L295" s="147"/>
      <c r="M295" s="147"/>
      <c r="N295" s="148"/>
      <c r="O295" s="149"/>
      <c r="P295" s="149"/>
      <c r="Q295" s="149"/>
      <c r="R295" s="149"/>
      <c r="S295" s="149"/>
    </row>
    <row r="296" spans="1:19">
      <c r="A296" s="113" t="str">
        <f>VTV_Download[[#This Row],[Part No.]]&amp;VTV_Download[[#This Row],[Direct Vendor]]&amp;VTV_Download[[#This Row],[Indirect Vendor]]</f>
        <v/>
      </c>
      <c r="B296" s="156"/>
      <c r="C296" s="149"/>
      <c r="D296" s="156"/>
      <c r="E296" s="149"/>
      <c r="F296" s="156"/>
      <c r="G296" s="157"/>
      <c r="H296" s="158"/>
      <c r="I296" s="156"/>
      <c r="J296" s="207"/>
      <c r="K296" s="159"/>
      <c r="L296" s="147"/>
      <c r="M296" s="147"/>
      <c r="N296" s="148"/>
      <c r="O296" s="149"/>
      <c r="P296" s="149"/>
      <c r="Q296" s="149"/>
      <c r="R296" s="149"/>
      <c r="S296" s="149"/>
    </row>
    <row r="297" spans="1:19">
      <c r="A297" s="113" t="str">
        <f>VTV_Download[[#This Row],[Part No.]]&amp;VTV_Download[[#This Row],[Direct Vendor]]&amp;VTV_Download[[#This Row],[Indirect Vendor]]</f>
        <v/>
      </c>
      <c r="B297" s="156"/>
      <c r="C297" s="149"/>
      <c r="D297" s="156"/>
      <c r="E297" s="149"/>
      <c r="F297" s="156"/>
      <c r="G297" s="157"/>
      <c r="H297" s="158"/>
      <c r="I297" s="156"/>
      <c r="J297" s="207"/>
      <c r="K297" s="159"/>
      <c r="L297" s="147"/>
      <c r="M297" s="147"/>
      <c r="N297" s="148"/>
      <c r="O297" s="149"/>
      <c r="P297" s="149"/>
      <c r="Q297" s="149"/>
      <c r="R297" s="149"/>
      <c r="S297" s="149"/>
    </row>
    <row r="298" spans="1:19">
      <c r="A298" s="113" t="str">
        <f>VTV_Download[[#This Row],[Part No.]]&amp;VTV_Download[[#This Row],[Direct Vendor]]&amp;VTV_Download[[#This Row],[Indirect Vendor]]</f>
        <v/>
      </c>
      <c r="B298" s="156"/>
      <c r="C298" s="149"/>
      <c r="D298" s="156"/>
      <c r="E298" s="149"/>
      <c r="F298" s="156"/>
      <c r="G298" s="157"/>
      <c r="H298" s="158"/>
      <c r="I298" s="156"/>
      <c r="J298" s="207"/>
      <c r="K298" s="159"/>
      <c r="L298" s="147"/>
      <c r="M298" s="147"/>
      <c r="N298" s="148"/>
      <c r="O298" s="149"/>
      <c r="P298" s="149"/>
      <c r="Q298" s="149"/>
      <c r="R298" s="149"/>
      <c r="S298" s="149"/>
    </row>
    <row r="299" spans="1:19">
      <c r="A299" s="113" t="str">
        <f>VTV_Download[[#This Row],[Part No.]]&amp;VTV_Download[[#This Row],[Direct Vendor]]&amp;VTV_Download[[#This Row],[Indirect Vendor]]</f>
        <v/>
      </c>
      <c r="B299" s="156"/>
      <c r="C299" s="149"/>
      <c r="D299" s="156"/>
      <c r="E299" s="149"/>
      <c r="F299" s="156"/>
      <c r="G299" s="157"/>
      <c r="H299" s="158"/>
      <c r="I299" s="156"/>
      <c r="J299" s="207"/>
      <c r="K299" s="159"/>
      <c r="L299" s="147"/>
      <c r="M299" s="147"/>
      <c r="N299" s="148"/>
      <c r="O299" s="149"/>
      <c r="P299" s="149"/>
      <c r="Q299" s="149"/>
      <c r="R299" s="149"/>
      <c r="S299" s="149"/>
    </row>
    <row r="300" spans="1:19">
      <c r="A300" s="113" t="str">
        <f>VTV_Download[[#This Row],[Part No.]]&amp;VTV_Download[[#This Row],[Direct Vendor]]&amp;VTV_Download[[#This Row],[Indirect Vendor]]</f>
        <v/>
      </c>
      <c r="B300" s="156"/>
      <c r="C300" s="149"/>
      <c r="D300" s="156"/>
      <c r="E300" s="149"/>
      <c r="F300" s="156"/>
      <c r="G300" s="157"/>
      <c r="H300" s="158"/>
      <c r="I300" s="156"/>
      <c r="J300" s="207"/>
      <c r="K300" s="159"/>
      <c r="L300" s="147"/>
      <c r="M300" s="147"/>
      <c r="N300" s="148"/>
      <c r="O300" s="149"/>
      <c r="P300" s="149"/>
      <c r="Q300" s="149"/>
      <c r="R300" s="149"/>
      <c r="S300" s="149"/>
    </row>
    <row r="301" spans="1:19">
      <c r="A301" s="113" t="str">
        <f>VTV_Download[[#This Row],[Part No.]]&amp;VTV_Download[[#This Row],[Direct Vendor]]&amp;VTV_Download[[#This Row],[Indirect Vendor]]</f>
        <v/>
      </c>
      <c r="B301" s="156"/>
      <c r="C301" s="149"/>
      <c r="D301" s="156"/>
      <c r="E301" s="149"/>
      <c r="F301" s="156"/>
      <c r="G301" s="157"/>
      <c r="H301" s="158"/>
      <c r="I301" s="156"/>
      <c r="J301" s="207"/>
      <c r="K301" s="159"/>
      <c r="L301" s="147"/>
      <c r="M301" s="147"/>
      <c r="N301" s="148"/>
      <c r="O301" s="149"/>
      <c r="P301" s="149"/>
      <c r="Q301" s="149"/>
      <c r="R301" s="149"/>
      <c r="S301" s="149"/>
    </row>
    <row r="302" spans="1:19">
      <c r="A302" s="113" t="str">
        <f>VTV_Download[[#This Row],[Part No.]]&amp;VTV_Download[[#This Row],[Direct Vendor]]&amp;VTV_Download[[#This Row],[Indirect Vendor]]</f>
        <v/>
      </c>
      <c r="B302" s="156"/>
      <c r="C302" s="149"/>
      <c r="D302" s="156"/>
      <c r="E302" s="149"/>
      <c r="F302" s="156"/>
      <c r="G302" s="157"/>
      <c r="H302" s="158"/>
      <c r="I302" s="156"/>
      <c r="J302" s="207"/>
      <c r="K302" s="159"/>
      <c r="L302" s="147"/>
      <c r="M302" s="147"/>
      <c r="N302" s="148"/>
      <c r="O302" s="149"/>
      <c r="P302" s="149"/>
      <c r="Q302" s="149"/>
      <c r="R302" s="149"/>
      <c r="S302" s="149"/>
    </row>
    <row r="303" spans="1:19">
      <c r="A303" s="113" t="str">
        <f>VTV_Download[[#This Row],[Part No.]]&amp;VTV_Download[[#This Row],[Direct Vendor]]&amp;VTV_Download[[#This Row],[Indirect Vendor]]</f>
        <v/>
      </c>
      <c r="B303" s="156"/>
      <c r="C303" s="149"/>
      <c r="D303" s="156"/>
      <c r="E303" s="149"/>
      <c r="F303" s="156"/>
      <c r="G303" s="157"/>
      <c r="H303" s="158"/>
      <c r="I303" s="156"/>
      <c r="J303" s="207"/>
      <c r="K303" s="159"/>
      <c r="L303" s="147"/>
      <c r="M303" s="147"/>
      <c r="N303" s="148"/>
      <c r="O303" s="149"/>
      <c r="P303" s="149"/>
      <c r="Q303" s="149"/>
      <c r="R303" s="149"/>
      <c r="S303" s="149"/>
    </row>
    <row r="304" spans="1:19">
      <c r="A304" s="113" t="str">
        <f>VTV_Download[[#This Row],[Part No.]]&amp;VTV_Download[[#This Row],[Direct Vendor]]&amp;VTV_Download[[#This Row],[Indirect Vendor]]</f>
        <v/>
      </c>
      <c r="B304" s="156"/>
      <c r="C304" s="149"/>
      <c r="D304" s="156"/>
      <c r="E304" s="149"/>
      <c r="F304" s="156"/>
      <c r="G304" s="157"/>
      <c r="H304" s="158"/>
      <c r="I304" s="156"/>
      <c r="J304" s="207"/>
      <c r="K304" s="159"/>
      <c r="L304" s="147"/>
      <c r="M304" s="147"/>
      <c r="N304" s="148"/>
      <c r="O304" s="149"/>
      <c r="P304" s="149"/>
      <c r="Q304" s="149"/>
      <c r="R304" s="149"/>
      <c r="S304" s="149"/>
    </row>
    <row r="305" spans="1:19">
      <c r="A305" s="113" t="str">
        <f>VTV_Download[[#This Row],[Part No.]]&amp;VTV_Download[[#This Row],[Direct Vendor]]&amp;VTV_Download[[#This Row],[Indirect Vendor]]</f>
        <v/>
      </c>
      <c r="B305" s="156"/>
      <c r="C305" s="149"/>
      <c r="D305" s="156"/>
      <c r="E305" s="149"/>
      <c r="F305" s="156"/>
      <c r="G305" s="157"/>
      <c r="H305" s="158"/>
      <c r="I305" s="156"/>
      <c r="J305" s="207"/>
      <c r="K305" s="159"/>
      <c r="L305" s="147"/>
      <c r="M305" s="147"/>
      <c r="N305" s="148"/>
      <c r="O305" s="149"/>
      <c r="P305" s="149"/>
      <c r="Q305" s="149"/>
      <c r="R305" s="149"/>
      <c r="S305" s="149"/>
    </row>
    <row r="306" spans="1:19">
      <c r="A306" s="113" t="str">
        <f>VTV_Download[[#This Row],[Part No.]]&amp;VTV_Download[[#This Row],[Direct Vendor]]&amp;VTV_Download[[#This Row],[Indirect Vendor]]</f>
        <v/>
      </c>
      <c r="B306" s="156"/>
      <c r="C306" s="149"/>
      <c r="D306" s="156"/>
      <c r="E306" s="149"/>
      <c r="F306" s="156"/>
      <c r="G306" s="157"/>
      <c r="H306" s="158"/>
      <c r="I306" s="156"/>
      <c r="J306" s="207"/>
      <c r="K306" s="159"/>
      <c r="L306" s="147"/>
      <c r="M306" s="147"/>
      <c r="N306" s="148"/>
      <c r="O306" s="149"/>
      <c r="P306" s="149"/>
      <c r="Q306" s="149"/>
      <c r="R306" s="149"/>
      <c r="S306" s="149"/>
    </row>
    <row r="307" spans="1:19">
      <c r="A307" s="113" t="str">
        <f>VTV_Download[[#This Row],[Part No.]]&amp;VTV_Download[[#This Row],[Direct Vendor]]&amp;VTV_Download[[#This Row],[Indirect Vendor]]</f>
        <v/>
      </c>
      <c r="B307" s="156"/>
      <c r="C307" s="149"/>
      <c r="D307" s="156"/>
      <c r="E307" s="149"/>
      <c r="F307" s="156"/>
      <c r="G307" s="157"/>
      <c r="H307" s="158"/>
      <c r="I307" s="156"/>
      <c r="J307" s="207"/>
      <c r="K307" s="159"/>
      <c r="L307" s="147"/>
      <c r="M307" s="147"/>
      <c r="N307" s="148"/>
      <c r="O307" s="149"/>
      <c r="P307" s="149"/>
      <c r="Q307" s="149"/>
      <c r="R307" s="149"/>
      <c r="S307" s="149"/>
    </row>
    <row r="308" spans="1:19">
      <c r="A308" s="113" t="str">
        <f>VTV_Download[[#This Row],[Part No.]]&amp;VTV_Download[[#This Row],[Direct Vendor]]&amp;VTV_Download[[#This Row],[Indirect Vendor]]</f>
        <v/>
      </c>
      <c r="B308" s="156"/>
      <c r="C308" s="149"/>
      <c r="D308" s="156"/>
      <c r="E308" s="149"/>
      <c r="F308" s="156"/>
      <c r="G308" s="157"/>
      <c r="H308" s="158"/>
      <c r="I308" s="156"/>
      <c r="J308" s="207"/>
      <c r="K308" s="159"/>
      <c r="L308" s="147"/>
      <c r="M308" s="147"/>
      <c r="N308" s="148"/>
      <c r="O308" s="149"/>
      <c r="P308" s="149"/>
      <c r="Q308" s="149"/>
      <c r="R308" s="149"/>
      <c r="S308" s="149"/>
    </row>
    <row r="309" spans="1:19">
      <c r="A309" s="113" t="str">
        <f>VTV_Download[[#This Row],[Part No.]]&amp;VTV_Download[[#This Row],[Direct Vendor]]&amp;VTV_Download[[#This Row],[Indirect Vendor]]</f>
        <v/>
      </c>
      <c r="B309" s="156"/>
      <c r="C309" s="149"/>
      <c r="D309" s="156"/>
      <c r="E309" s="149"/>
      <c r="F309" s="156"/>
      <c r="G309" s="157"/>
      <c r="H309" s="158"/>
      <c r="I309" s="156"/>
      <c r="J309" s="207"/>
      <c r="K309" s="159"/>
      <c r="L309" s="147"/>
      <c r="M309" s="147"/>
      <c r="N309" s="148"/>
      <c r="O309" s="149"/>
      <c r="P309" s="149"/>
      <c r="Q309" s="149"/>
      <c r="R309" s="149"/>
      <c r="S309" s="149"/>
    </row>
    <row r="310" spans="1:19">
      <c r="A310" s="113" t="str">
        <f>VTV_Download[[#This Row],[Part No.]]&amp;VTV_Download[[#This Row],[Direct Vendor]]&amp;VTV_Download[[#This Row],[Indirect Vendor]]</f>
        <v/>
      </c>
      <c r="B310" s="156"/>
      <c r="C310" s="149"/>
      <c r="D310" s="156"/>
      <c r="E310" s="149"/>
      <c r="F310" s="156"/>
      <c r="G310" s="157"/>
      <c r="H310" s="158"/>
      <c r="I310" s="156"/>
      <c r="J310" s="207"/>
      <c r="K310" s="159"/>
      <c r="L310" s="147"/>
      <c r="M310" s="147"/>
      <c r="N310" s="148"/>
      <c r="O310" s="149"/>
      <c r="P310" s="149"/>
      <c r="Q310" s="149"/>
      <c r="R310" s="149"/>
      <c r="S310" s="149"/>
    </row>
    <row r="311" spans="1:19">
      <c r="A311" s="113" t="str">
        <f>VTV_Download[[#This Row],[Part No.]]&amp;VTV_Download[[#This Row],[Direct Vendor]]&amp;VTV_Download[[#This Row],[Indirect Vendor]]</f>
        <v/>
      </c>
      <c r="B311" s="156"/>
      <c r="C311" s="149"/>
      <c r="D311" s="156"/>
      <c r="E311" s="149"/>
      <c r="F311" s="156"/>
      <c r="G311" s="157"/>
      <c r="H311" s="158"/>
      <c r="I311" s="156"/>
      <c r="J311" s="207"/>
      <c r="K311" s="159"/>
      <c r="L311" s="147"/>
      <c r="M311" s="147"/>
      <c r="N311" s="148"/>
      <c r="O311" s="149"/>
      <c r="P311" s="149"/>
      <c r="Q311" s="149"/>
      <c r="R311" s="149"/>
      <c r="S311" s="149"/>
    </row>
    <row r="312" spans="1:19">
      <c r="A312" s="113" t="str">
        <f>VTV_Download[[#This Row],[Part No.]]&amp;VTV_Download[[#This Row],[Direct Vendor]]&amp;VTV_Download[[#This Row],[Indirect Vendor]]</f>
        <v/>
      </c>
      <c r="B312" s="156"/>
      <c r="C312" s="149"/>
      <c r="D312" s="156"/>
      <c r="E312" s="149"/>
      <c r="F312" s="156"/>
      <c r="G312" s="157"/>
      <c r="H312" s="158"/>
      <c r="I312" s="156"/>
      <c r="J312" s="207"/>
      <c r="K312" s="159"/>
      <c r="L312" s="147"/>
      <c r="M312" s="147"/>
      <c r="N312" s="148"/>
      <c r="O312" s="149"/>
      <c r="P312" s="149"/>
      <c r="Q312" s="149"/>
      <c r="R312" s="149"/>
      <c r="S312" s="149"/>
    </row>
    <row r="313" spans="1:19">
      <c r="A313" s="113" t="str">
        <f>VTV_Download[[#This Row],[Part No.]]&amp;VTV_Download[[#This Row],[Direct Vendor]]&amp;VTV_Download[[#This Row],[Indirect Vendor]]</f>
        <v/>
      </c>
      <c r="B313" s="156"/>
      <c r="C313" s="149"/>
      <c r="D313" s="156"/>
      <c r="E313" s="149"/>
      <c r="F313" s="156"/>
      <c r="G313" s="157"/>
      <c r="H313" s="158"/>
      <c r="I313" s="156"/>
      <c r="J313" s="207"/>
      <c r="K313" s="159"/>
      <c r="L313" s="147"/>
      <c r="M313" s="147"/>
      <c r="N313" s="148"/>
      <c r="O313" s="149"/>
      <c r="P313" s="149"/>
      <c r="Q313" s="149"/>
      <c r="R313" s="149"/>
      <c r="S313" s="149"/>
    </row>
    <row r="314" spans="1:19">
      <c r="A314" s="113" t="str">
        <f>VTV_Download[[#This Row],[Part No.]]&amp;VTV_Download[[#This Row],[Direct Vendor]]&amp;VTV_Download[[#This Row],[Indirect Vendor]]</f>
        <v/>
      </c>
      <c r="B314" s="156"/>
      <c r="C314" s="149"/>
      <c r="D314" s="156"/>
      <c r="E314" s="149"/>
      <c r="F314" s="156"/>
      <c r="G314" s="157"/>
      <c r="H314" s="158"/>
      <c r="I314" s="156"/>
      <c r="J314" s="207"/>
      <c r="K314" s="159"/>
      <c r="L314" s="147"/>
      <c r="M314" s="147"/>
      <c r="N314" s="148"/>
      <c r="O314" s="149"/>
      <c r="P314" s="149"/>
      <c r="Q314" s="149"/>
      <c r="R314" s="149"/>
      <c r="S314" s="149"/>
    </row>
    <row r="315" spans="1:19">
      <c r="A315" s="113" t="str">
        <f>VTV_Download[[#This Row],[Part No.]]&amp;VTV_Download[[#This Row],[Direct Vendor]]&amp;VTV_Download[[#This Row],[Indirect Vendor]]</f>
        <v/>
      </c>
      <c r="B315" s="156"/>
      <c r="C315" s="149"/>
      <c r="D315" s="156"/>
      <c r="E315" s="149"/>
      <c r="F315" s="156"/>
      <c r="G315" s="157"/>
      <c r="H315" s="158"/>
      <c r="I315" s="156"/>
      <c r="J315" s="207"/>
      <c r="K315" s="159"/>
      <c r="L315" s="147"/>
      <c r="M315" s="147"/>
      <c r="N315" s="148"/>
      <c r="O315" s="149"/>
      <c r="P315" s="149"/>
      <c r="Q315" s="149"/>
      <c r="R315" s="149"/>
      <c r="S315" s="149"/>
    </row>
    <row r="316" spans="1:19">
      <c r="A316" s="113" t="str">
        <f>VTV_Download[[#This Row],[Part No.]]&amp;VTV_Download[[#This Row],[Direct Vendor]]&amp;VTV_Download[[#This Row],[Indirect Vendor]]</f>
        <v/>
      </c>
      <c r="B316" s="156"/>
      <c r="C316" s="149"/>
      <c r="D316" s="156"/>
      <c r="E316" s="149"/>
      <c r="F316" s="156"/>
      <c r="G316" s="157"/>
      <c r="H316" s="158"/>
      <c r="I316" s="156"/>
      <c r="J316" s="207"/>
      <c r="K316" s="159"/>
      <c r="L316" s="147"/>
      <c r="M316" s="147"/>
      <c r="N316" s="148"/>
      <c r="O316" s="149"/>
      <c r="P316" s="149"/>
      <c r="Q316" s="149"/>
      <c r="R316" s="149"/>
      <c r="S316" s="149"/>
    </row>
    <row r="317" spans="1:19">
      <c r="A317" s="113" t="str">
        <f>VTV_Download[[#This Row],[Part No.]]&amp;VTV_Download[[#This Row],[Direct Vendor]]&amp;VTV_Download[[#This Row],[Indirect Vendor]]</f>
        <v/>
      </c>
      <c r="B317" s="156"/>
      <c r="C317" s="149"/>
      <c r="D317" s="156"/>
      <c r="E317" s="149"/>
      <c r="F317" s="156"/>
      <c r="G317" s="157"/>
      <c r="H317" s="158"/>
      <c r="I317" s="156"/>
      <c r="J317" s="207"/>
      <c r="K317" s="159"/>
      <c r="L317" s="147"/>
      <c r="M317" s="147"/>
      <c r="N317" s="148"/>
      <c r="O317" s="149"/>
      <c r="P317" s="149"/>
      <c r="Q317" s="149"/>
      <c r="R317" s="149"/>
      <c r="S317" s="149"/>
    </row>
    <row r="318" spans="1:19">
      <c r="A318" s="113" t="str">
        <f>VTV_Download[[#This Row],[Part No.]]&amp;VTV_Download[[#This Row],[Direct Vendor]]&amp;VTV_Download[[#This Row],[Indirect Vendor]]</f>
        <v/>
      </c>
      <c r="B318" s="156"/>
      <c r="C318" s="149"/>
      <c r="D318" s="156"/>
      <c r="E318" s="149"/>
      <c r="F318" s="156"/>
      <c r="G318" s="157"/>
      <c r="H318" s="158"/>
      <c r="I318" s="156"/>
      <c r="J318" s="207"/>
      <c r="K318" s="159"/>
      <c r="L318" s="147"/>
      <c r="M318" s="147"/>
      <c r="N318" s="148"/>
      <c r="O318" s="149"/>
      <c r="P318" s="149"/>
      <c r="Q318" s="149"/>
      <c r="R318" s="149"/>
      <c r="S318" s="149"/>
    </row>
    <row r="319" spans="1:19">
      <c r="A319" s="113" t="str">
        <f>VTV_Download[[#This Row],[Part No.]]&amp;VTV_Download[[#This Row],[Direct Vendor]]&amp;VTV_Download[[#This Row],[Indirect Vendor]]</f>
        <v/>
      </c>
      <c r="B319" s="156"/>
      <c r="C319" s="149"/>
      <c r="D319" s="156"/>
      <c r="E319" s="149"/>
      <c r="F319" s="156"/>
      <c r="G319" s="157"/>
      <c r="H319" s="158"/>
      <c r="I319" s="156"/>
      <c r="J319" s="207"/>
      <c r="K319" s="159"/>
      <c r="L319" s="147"/>
      <c r="M319" s="147"/>
      <c r="N319" s="148"/>
      <c r="O319" s="149"/>
      <c r="P319" s="149"/>
      <c r="Q319" s="149"/>
      <c r="R319" s="149"/>
      <c r="S319" s="149"/>
    </row>
    <row r="320" spans="1:19">
      <c r="A320" s="113" t="str">
        <f>VTV_Download[[#This Row],[Part No.]]&amp;VTV_Download[[#This Row],[Direct Vendor]]&amp;VTV_Download[[#This Row],[Indirect Vendor]]</f>
        <v/>
      </c>
      <c r="B320" s="156"/>
      <c r="C320" s="149"/>
      <c r="D320" s="156"/>
      <c r="E320" s="149"/>
      <c r="F320" s="156"/>
      <c r="G320" s="157"/>
      <c r="H320" s="158"/>
      <c r="I320" s="156"/>
      <c r="J320" s="207"/>
      <c r="K320" s="159"/>
      <c r="L320" s="147"/>
      <c r="M320" s="147"/>
      <c r="N320" s="148"/>
      <c r="O320" s="149"/>
      <c r="P320" s="149"/>
      <c r="Q320" s="149"/>
      <c r="R320" s="149"/>
      <c r="S320" s="149"/>
    </row>
    <row r="321" spans="1:19">
      <c r="A321" s="113" t="str">
        <f>VTV_Download[[#This Row],[Part No.]]&amp;VTV_Download[[#This Row],[Direct Vendor]]&amp;VTV_Download[[#This Row],[Indirect Vendor]]</f>
        <v/>
      </c>
      <c r="B321" s="156"/>
      <c r="C321" s="149"/>
      <c r="D321" s="156"/>
      <c r="E321" s="149"/>
      <c r="F321" s="156"/>
      <c r="G321" s="157"/>
      <c r="H321" s="158"/>
      <c r="I321" s="156"/>
      <c r="J321" s="207"/>
      <c r="K321" s="159"/>
      <c r="L321" s="147"/>
      <c r="M321" s="147"/>
      <c r="N321" s="148"/>
      <c r="O321" s="149"/>
      <c r="P321" s="149"/>
      <c r="Q321" s="149"/>
      <c r="R321" s="149"/>
      <c r="S321" s="149"/>
    </row>
    <row r="322" spans="1:19">
      <c r="A322" s="113" t="str">
        <f>VTV_Download[[#This Row],[Part No.]]&amp;VTV_Download[[#This Row],[Direct Vendor]]&amp;VTV_Download[[#This Row],[Indirect Vendor]]</f>
        <v/>
      </c>
      <c r="B322" s="156"/>
      <c r="C322" s="149"/>
      <c r="D322" s="156"/>
      <c r="E322" s="149"/>
      <c r="F322" s="156"/>
      <c r="G322" s="157"/>
      <c r="H322" s="158"/>
      <c r="I322" s="156"/>
      <c r="J322" s="207"/>
      <c r="K322" s="159"/>
      <c r="L322" s="147"/>
      <c r="M322" s="147"/>
      <c r="N322" s="148"/>
      <c r="O322" s="149"/>
      <c r="P322" s="149"/>
      <c r="Q322" s="149"/>
      <c r="R322" s="149"/>
      <c r="S322" s="149"/>
    </row>
    <row r="323" spans="1:19">
      <c r="A323" s="113" t="str">
        <f>VTV_Download[[#This Row],[Part No.]]&amp;VTV_Download[[#This Row],[Direct Vendor]]&amp;VTV_Download[[#This Row],[Indirect Vendor]]</f>
        <v/>
      </c>
      <c r="B323" s="156"/>
      <c r="C323" s="149"/>
      <c r="D323" s="156"/>
      <c r="E323" s="149"/>
      <c r="F323" s="156"/>
      <c r="G323" s="157"/>
      <c r="H323" s="158"/>
      <c r="I323" s="156"/>
      <c r="J323" s="207"/>
      <c r="K323" s="159"/>
      <c r="L323" s="147"/>
      <c r="M323" s="147"/>
      <c r="N323" s="148"/>
      <c r="O323" s="149"/>
      <c r="P323" s="149"/>
      <c r="Q323" s="149"/>
      <c r="R323" s="149"/>
      <c r="S323" s="149"/>
    </row>
    <row r="324" spans="1:19">
      <c r="A324" s="113" t="str">
        <f>VTV_Download[[#This Row],[Part No.]]&amp;VTV_Download[[#This Row],[Direct Vendor]]&amp;VTV_Download[[#This Row],[Indirect Vendor]]</f>
        <v/>
      </c>
      <c r="B324" s="156"/>
      <c r="C324" s="149"/>
      <c r="D324" s="156"/>
      <c r="E324" s="149"/>
      <c r="F324" s="156"/>
      <c r="G324" s="157"/>
      <c r="H324" s="158"/>
      <c r="I324" s="156"/>
      <c r="J324" s="207"/>
      <c r="K324" s="159"/>
      <c r="L324" s="147"/>
      <c r="M324" s="147"/>
      <c r="N324" s="148"/>
      <c r="O324" s="149"/>
      <c r="P324" s="149"/>
      <c r="Q324" s="149"/>
      <c r="R324" s="149"/>
      <c r="S324" s="149"/>
    </row>
    <row r="325" spans="1:19">
      <c r="A325" s="113" t="str">
        <f>VTV_Download[[#This Row],[Part No.]]&amp;VTV_Download[[#This Row],[Direct Vendor]]&amp;VTV_Download[[#This Row],[Indirect Vendor]]</f>
        <v/>
      </c>
      <c r="B325" s="156"/>
      <c r="C325" s="149"/>
      <c r="D325" s="156"/>
      <c r="E325" s="149"/>
      <c r="F325" s="156"/>
      <c r="G325" s="157"/>
      <c r="H325" s="158"/>
      <c r="I325" s="156"/>
      <c r="J325" s="207"/>
      <c r="K325" s="159"/>
      <c r="L325" s="147"/>
      <c r="M325" s="147"/>
      <c r="N325" s="148"/>
      <c r="O325" s="149"/>
      <c r="P325" s="149"/>
      <c r="Q325" s="149"/>
      <c r="R325" s="149"/>
      <c r="S325" s="149"/>
    </row>
    <row r="326" spans="1:19">
      <c r="A326" s="113" t="str">
        <f>VTV_Download[[#This Row],[Part No.]]&amp;VTV_Download[[#This Row],[Direct Vendor]]&amp;VTV_Download[[#This Row],[Indirect Vendor]]</f>
        <v/>
      </c>
      <c r="B326" s="156"/>
      <c r="C326" s="149"/>
      <c r="D326" s="156"/>
      <c r="E326" s="149"/>
      <c r="F326" s="156"/>
      <c r="G326" s="157"/>
      <c r="H326" s="158"/>
      <c r="I326" s="156"/>
      <c r="J326" s="207"/>
      <c r="K326" s="159"/>
      <c r="L326" s="147"/>
      <c r="M326" s="147"/>
      <c r="N326" s="148"/>
      <c r="O326" s="149"/>
      <c r="P326" s="149"/>
      <c r="Q326" s="149"/>
      <c r="R326" s="149"/>
      <c r="S326" s="149"/>
    </row>
    <row r="327" spans="1:19">
      <c r="A327" s="113" t="str">
        <f>VTV_Download[[#This Row],[Part No.]]&amp;VTV_Download[[#This Row],[Direct Vendor]]&amp;VTV_Download[[#This Row],[Indirect Vendor]]</f>
        <v/>
      </c>
      <c r="B327" s="156"/>
      <c r="C327" s="149"/>
      <c r="D327" s="156"/>
      <c r="E327" s="149"/>
      <c r="F327" s="156"/>
      <c r="G327" s="157"/>
      <c r="H327" s="158"/>
      <c r="I327" s="156"/>
      <c r="J327" s="207"/>
      <c r="K327" s="159"/>
      <c r="L327" s="147"/>
      <c r="M327" s="147"/>
      <c r="N327" s="148"/>
      <c r="O327" s="149"/>
      <c r="P327" s="149"/>
      <c r="Q327" s="149"/>
      <c r="R327" s="149"/>
      <c r="S327" s="149"/>
    </row>
    <row r="328" spans="1:19">
      <c r="A328" s="113" t="str">
        <f>VTV_Download[[#This Row],[Part No.]]&amp;VTV_Download[[#This Row],[Direct Vendor]]&amp;VTV_Download[[#This Row],[Indirect Vendor]]</f>
        <v/>
      </c>
      <c r="B328" s="156"/>
      <c r="C328" s="149"/>
      <c r="D328" s="156"/>
      <c r="E328" s="149"/>
      <c r="F328" s="156"/>
      <c r="G328" s="157"/>
      <c r="H328" s="158"/>
      <c r="I328" s="156"/>
      <c r="J328" s="207"/>
      <c r="K328" s="159"/>
      <c r="L328" s="147"/>
      <c r="M328" s="147"/>
      <c r="N328" s="148"/>
      <c r="O328" s="149"/>
      <c r="P328" s="149"/>
      <c r="Q328" s="149"/>
      <c r="R328" s="149"/>
      <c r="S328" s="149"/>
    </row>
    <row r="329" spans="1:19">
      <c r="A329" s="113" t="str">
        <f>VTV_Download[[#This Row],[Part No.]]&amp;VTV_Download[[#This Row],[Direct Vendor]]&amp;VTV_Download[[#This Row],[Indirect Vendor]]</f>
        <v/>
      </c>
      <c r="B329" s="156"/>
      <c r="C329" s="149"/>
      <c r="D329" s="156"/>
      <c r="E329" s="149"/>
      <c r="F329" s="156"/>
      <c r="G329" s="157"/>
      <c r="H329" s="158"/>
      <c r="I329" s="156"/>
      <c r="J329" s="207"/>
      <c r="K329" s="159"/>
      <c r="L329" s="147"/>
      <c r="M329" s="147"/>
      <c r="N329" s="148"/>
      <c r="O329" s="149"/>
      <c r="P329" s="149"/>
      <c r="Q329" s="149"/>
      <c r="R329" s="149"/>
      <c r="S329" s="149"/>
    </row>
    <row r="330" spans="1:19">
      <c r="A330" s="113" t="str">
        <f>VTV_Download[[#This Row],[Part No.]]&amp;VTV_Download[[#This Row],[Direct Vendor]]&amp;VTV_Download[[#This Row],[Indirect Vendor]]</f>
        <v/>
      </c>
      <c r="B330" s="156"/>
      <c r="C330" s="149"/>
      <c r="D330" s="156"/>
      <c r="E330" s="149"/>
      <c r="F330" s="156"/>
      <c r="G330" s="157"/>
      <c r="H330" s="158"/>
      <c r="I330" s="156"/>
      <c r="J330" s="207"/>
      <c r="K330" s="159"/>
      <c r="L330" s="147"/>
      <c r="M330" s="147"/>
      <c r="N330" s="148"/>
      <c r="O330" s="149"/>
      <c r="P330" s="149"/>
      <c r="Q330" s="149"/>
      <c r="R330" s="149"/>
      <c r="S330" s="149"/>
    </row>
    <row r="331" spans="1:19">
      <c r="A331" s="113" t="str">
        <f>VTV_Download[[#This Row],[Part No.]]&amp;VTV_Download[[#This Row],[Direct Vendor]]&amp;VTV_Download[[#This Row],[Indirect Vendor]]</f>
        <v/>
      </c>
      <c r="B331" s="156"/>
      <c r="C331" s="149"/>
      <c r="D331" s="156"/>
      <c r="E331" s="149"/>
      <c r="F331" s="156"/>
      <c r="G331" s="157"/>
      <c r="H331" s="158"/>
      <c r="I331" s="156"/>
      <c r="J331" s="207"/>
      <c r="K331" s="159"/>
      <c r="L331" s="147"/>
      <c r="M331" s="147"/>
      <c r="N331" s="148"/>
      <c r="O331" s="149"/>
      <c r="P331" s="149"/>
      <c r="Q331" s="149"/>
      <c r="R331" s="149"/>
      <c r="S331" s="149"/>
    </row>
    <row r="332" spans="1:19">
      <c r="A332" s="113" t="str">
        <f>VTV_Download[[#This Row],[Part No.]]&amp;VTV_Download[[#This Row],[Direct Vendor]]&amp;VTV_Download[[#This Row],[Indirect Vendor]]</f>
        <v/>
      </c>
      <c r="B332" s="156"/>
      <c r="C332" s="149"/>
      <c r="D332" s="156"/>
      <c r="E332" s="149"/>
      <c r="F332" s="156"/>
      <c r="G332" s="157"/>
      <c r="H332" s="158"/>
      <c r="I332" s="156"/>
      <c r="J332" s="207"/>
      <c r="K332" s="159"/>
      <c r="L332" s="147"/>
      <c r="M332" s="147"/>
      <c r="N332" s="148"/>
      <c r="O332" s="149"/>
      <c r="P332" s="149"/>
      <c r="Q332" s="149"/>
      <c r="R332" s="149"/>
      <c r="S332" s="149"/>
    </row>
    <row r="333" spans="1:19">
      <c r="A333" s="113" t="str">
        <f>VTV_Download[[#This Row],[Part No.]]&amp;VTV_Download[[#This Row],[Direct Vendor]]&amp;VTV_Download[[#This Row],[Indirect Vendor]]</f>
        <v/>
      </c>
      <c r="B333" s="156"/>
      <c r="C333" s="149"/>
      <c r="D333" s="156"/>
      <c r="E333" s="149"/>
      <c r="F333" s="156"/>
      <c r="G333" s="157"/>
      <c r="H333" s="158"/>
      <c r="I333" s="156"/>
      <c r="J333" s="207"/>
      <c r="K333" s="159"/>
      <c r="L333" s="147"/>
      <c r="M333" s="147"/>
      <c r="N333" s="148"/>
      <c r="O333" s="149"/>
      <c r="P333" s="149"/>
      <c r="Q333" s="149"/>
      <c r="R333" s="149"/>
      <c r="S333" s="149"/>
    </row>
    <row r="334" spans="1:19">
      <c r="A334" s="113" t="str">
        <f>VTV_Download[[#This Row],[Part No.]]&amp;VTV_Download[[#This Row],[Direct Vendor]]&amp;VTV_Download[[#This Row],[Indirect Vendor]]</f>
        <v/>
      </c>
      <c r="B334" s="156"/>
      <c r="C334" s="149"/>
      <c r="D334" s="156"/>
      <c r="E334" s="149"/>
      <c r="F334" s="156"/>
      <c r="G334" s="157"/>
      <c r="H334" s="158"/>
      <c r="I334" s="156"/>
      <c r="J334" s="207"/>
      <c r="K334" s="159"/>
      <c r="L334" s="147"/>
      <c r="M334" s="147"/>
      <c r="N334" s="148"/>
      <c r="O334" s="149"/>
      <c r="P334" s="149"/>
      <c r="Q334" s="149"/>
      <c r="R334" s="149"/>
      <c r="S334" s="149"/>
    </row>
    <row r="335" spans="1:19">
      <c r="A335" s="113" t="str">
        <f>VTV_Download[[#This Row],[Part No.]]&amp;VTV_Download[[#This Row],[Direct Vendor]]&amp;VTV_Download[[#This Row],[Indirect Vendor]]</f>
        <v/>
      </c>
      <c r="B335" s="156"/>
      <c r="C335" s="149"/>
      <c r="D335" s="156"/>
      <c r="E335" s="149"/>
      <c r="F335" s="156"/>
      <c r="G335" s="157"/>
      <c r="H335" s="158"/>
      <c r="I335" s="156"/>
      <c r="J335" s="207"/>
      <c r="K335" s="159"/>
      <c r="L335" s="147"/>
      <c r="M335" s="147"/>
      <c r="N335" s="148"/>
      <c r="O335" s="149"/>
      <c r="P335" s="149"/>
      <c r="Q335" s="149"/>
      <c r="R335" s="149"/>
      <c r="S335" s="149"/>
    </row>
    <row r="336" spans="1:19">
      <c r="A336" s="113" t="str">
        <f>VTV_Download[[#This Row],[Part No.]]&amp;VTV_Download[[#This Row],[Direct Vendor]]&amp;VTV_Download[[#This Row],[Indirect Vendor]]</f>
        <v/>
      </c>
      <c r="B336" s="156"/>
      <c r="C336" s="149"/>
      <c r="D336" s="156"/>
      <c r="E336" s="149"/>
      <c r="F336" s="156"/>
      <c r="G336" s="157"/>
      <c r="H336" s="158"/>
      <c r="I336" s="156"/>
      <c r="J336" s="207"/>
      <c r="K336" s="159"/>
      <c r="L336" s="147"/>
      <c r="M336" s="147"/>
      <c r="N336" s="148"/>
      <c r="O336" s="149"/>
      <c r="P336" s="149"/>
      <c r="Q336" s="149"/>
      <c r="R336" s="149"/>
      <c r="S336" s="149"/>
    </row>
    <row r="337" spans="1:19">
      <c r="A337" s="113" t="str">
        <f>VTV_Download[[#This Row],[Part No.]]&amp;VTV_Download[[#This Row],[Direct Vendor]]&amp;VTV_Download[[#This Row],[Indirect Vendor]]</f>
        <v/>
      </c>
      <c r="B337" s="156"/>
      <c r="C337" s="149"/>
      <c r="D337" s="156"/>
      <c r="E337" s="149"/>
      <c r="F337" s="156"/>
      <c r="G337" s="157"/>
      <c r="H337" s="158"/>
      <c r="I337" s="156"/>
      <c r="J337" s="207"/>
      <c r="K337" s="159"/>
      <c r="L337" s="147"/>
      <c r="M337" s="147"/>
      <c r="N337" s="148"/>
      <c r="O337" s="149"/>
      <c r="P337" s="149"/>
      <c r="Q337" s="149"/>
      <c r="R337" s="149"/>
      <c r="S337" s="149"/>
    </row>
    <row r="338" spans="1:19">
      <c r="A338" s="113" t="str">
        <f>VTV_Download[[#This Row],[Part No.]]&amp;VTV_Download[[#This Row],[Direct Vendor]]&amp;VTV_Download[[#This Row],[Indirect Vendor]]</f>
        <v/>
      </c>
      <c r="B338" s="156"/>
      <c r="C338" s="149"/>
      <c r="D338" s="156"/>
      <c r="E338" s="149"/>
      <c r="F338" s="156"/>
      <c r="G338" s="157"/>
      <c r="H338" s="158"/>
      <c r="I338" s="156"/>
      <c r="J338" s="207"/>
      <c r="K338" s="159"/>
      <c r="L338" s="147"/>
      <c r="M338" s="147"/>
      <c r="N338" s="148"/>
      <c r="O338" s="149"/>
      <c r="P338" s="149"/>
      <c r="Q338" s="149"/>
      <c r="R338" s="149"/>
      <c r="S338" s="149"/>
    </row>
    <row r="339" spans="1:19">
      <c r="A339" s="113" t="str">
        <f>VTV_Download[[#This Row],[Part No.]]&amp;VTV_Download[[#This Row],[Direct Vendor]]&amp;VTV_Download[[#This Row],[Indirect Vendor]]</f>
        <v/>
      </c>
      <c r="B339" s="156"/>
      <c r="C339" s="149"/>
      <c r="D339" s="156"/>
      <c r="E339" s="149"/>
      <c r="F339" s="156"/>
      <c r="G339" s="157"/>
      <c r="H339" s="158"/>
      <c r="I339" s="156"/>
      <c r="J339" s="207"/>
      <c r="K339" s="159"/>
      <c r="L339" s="147"/>
      <c r="M339" s="147"/>
      <c r="N339" s="148"/>
      <c r="O339" s="149"/>
      <c r="P339" s="149"/>
      <c r="Q339" s="149"/>
      <c r="R339" s="149"/>
      <c r="S339" s="149"/>
    </row>
    <row r="340" spans="1:19">
      <c r="A340" s="113" t="str">
        <f>VTV_Download[[#This Row],[Part No.]]&amp;VTV_Download[[#This Row],[Direct Vendor]]&amp;VTV_Download[[#This Row],[Indirect Vendor]]</f>
        <v/>
      </c>
      <c r="B340" s="156"/>
      <c r="C340" s="149"/>
      <c r="D340" s="156"/>
      <c r="E340" s="149"/>
      <c r="F340" s="156"/>
      <c r="G340" s="157"/>
      <c r="H340" s="158"/>
      <c r="I340" s="156"/>
      <c r="J340" s="207"/>
      <c r="K340" s="159"/>
      <c r="L340" s="147"/>
      <c r="M340" s="147"/>
      <c r="N340" s="148"/>
      <c r="O340" s="149"/>
      <c r="P340" s="149"/>
      <c r="Q340" s="149"/>
      <c r="R340" s="149"/>
      <c r="S340" s="149"/>
    </row>
    <row r="341" spans="1:19">
      <c r="A341" s="113" t="str">
        <f>VTV_Download[[#This Row],[Part No.]]&amp;VTV_Download[[#This Row],[Direct Vendor]]&amp;VTV_Download[[#This Row],[Indirect Vendor]]</f>
        <v/>
      </c>
      <c r="B341" s="156"/>
      <c r="C341" s="149"/>
      <c r="D341" s="156"/>
      <c r="E341" s="149"/>
      <c r="F341" s="156"/>
      <c r="G341" s="157"/>
      <c r="H341" s="158"/>
      <c r="I341" s="156"/>
      <c r="J341" s="207"/>
      <c r="K341" s="159"/>
      <c r="L341" s="147"/>
      <c r="M341" s="147"/>
      <c r="N341" s="148"/>
      <c r="O341" s="149"/>
      <c r="P341" s="149"/>
      <c r="Q341" s="149"/>
      <c r="R341" s="149"/>
      <c r="S341" s="149"/>
    </row>
    <row r="342" spans="1:19">
      <c r="A342" s="113" t="str">
        <f>VTV_Download[[#This Row],[Part No.]]&amp;VTV_Download[[#This Row],[Direct Vendor]]&amp;VTV_Download[[#This Row],[Indirect Vendor]]</f>
        <v/>
      </c>
      <c r="B342" s="156"/>
      <c r="C342" s="149"/>
      <c r="D342" s="156"/>
      <c r="E342" s="149"/>
      <c r="F342" s="156"/>
      <c r="G342" s="157"/>
      <c r="H342" s="158"/>
      <c r="I342" s="156"/>
      <c r="J342" s="207"/>
      <c r="K342" s="159"/>
      <c r="L342" s="147"/>
      <c r="M342" s="147"/>
      <c r="N342" s="148"/>
      <c r="O342" s="149"/>
      <c r="P342" s="149"/>
      <c r="Q342" s="149"/>
      <c r="R342" s="149"/>
      <c r="S342" s="149"/>
    </row>
    <row r="343" spans="1:19">
      <c r="A343" s="113" t="str">
        <f>VTV_Download[[#This Row],[Part No.]]&amp;VTV_Download[[#This Row],[Direct Vendor]]&amp;VTV_Download[[#This Row],[Indirect Vendor]]</f>
        <v/>
      </c>
      <c r="B343" s="156"/>
      <c r="C343" s="149"/>
      <c r="D343" s="156"/>
      <c r="E343" s="149"/>
      <c r="F343" s="156"/>
      <c r="G343" s="157"/>
      <c r="H343" s="158"/>
      <c r="I343" s="156"/>
      <c r="J343" s="207"/>
      <c r="K343" s="159"/>
      <c r="L343" s="147"/>
      <c r="M343" s="147"/>
      <c r="N343" s="148"/>
      <c r="O343" s="149"/>
      <c r="P343" s="149"/>
      <c r="Q343" s="149"/>
      <c r="R343" s="149"/>
      <c r="S343" s="149"/>
    </row>
    <row r="344" spans="1:19">
      <c r="A344" s="113" t="str">
        <f>VTV_Download[[#This Row],[Part No.]]&amp;VTV_Download[[#This Row],[Direct Vendor]]&amp;VTV_Download[[#This Row],[Indirect Vendor]]</f>
        <v/>
      </c>
      <c r="B344" s="156"/>
      <c r="C344" s="149"/>
      <c r="D344" s="156"/>
      <c r="E344" s="149"/>
      <c r="F344" s="156"/>
      <c r="G344" s="157"/>
      <c r="H344" s="158"/>
      <c r="I344" s="156"/>
      <c r="J344" s="207"/>
      <c r="K344" s="159"/>
      <c r="L344" s="147"/>
      <c r="M344" s="147"/>
      <c r="N344" s="148"/>
      <c r="O344" s="149"/>
      <c r="P344" s="149"/>
      <c r="Q344" s="149"/>
      <c r="R344" s="149"/>
      <c r="S344" s="149"/>
    </row>
    <row r="345" spans="1:19">
      <c r="A345" s="113" t="str">
        <f>VTV_Download[[#This Row],[Part No.]]&amp;VTV_Download[[#This Row],[Direct Vendor]]&amp;VTV_Download[[#This Row],[Indirect Vendor]]</f>
        <v/>
      </c>
      <c r="B345" s="156"/>
      <c r="C345" s="149"/>
      <c r="D345" s="156"/>
      <c r="E345" s="149"/>
      <c r="F345" s="156"/>
      <c r="G345" s="157"/>
      <c r="H345" s="158"/>
      <c r="I345" s="156"/>
      <c r="J345" s="207"/>
      <c r="K345" s="159"/>
      <c r="L345" s="147"/>
      <c r="M345" s="147"/>
      <c r="N345" s="148"/>
      <c r="O345" s="149"/>
      <c r="P345" s="149"/>
      <c r="Q345" s="149"/>
      <c r="R345" s="149"/>
      <c r="S345" s="149"/>
    </row>
    <row r="346" spans="1:19">
      <c r="A346" s="113" t="str">
        <f>VTV_Download[[#This Row],[Part No.]]&amp;VTV_Download[[#This Row],[Direct Vendor]]&amp;VTV_Download[[#This Row],[Indirect Vendor]]</f>
        <v/>
      </c>
      <c r="B346" s="156"/>
      <c r="C346" s="149"/>
      <c r="D346" s="156"/>
      <c r="E346" s="149"/>
      <c r="F346" s="156"/>
      <c r="G346" s="157"/>
      <c r="H346" s="158"/>
      <c r="I346" s="156"/>
      <c r="J346" s="207"/>
      <c r="K346" s="159"/>
      <c r="L346" s="147"/>
      <c r="M346" s="147"/>
      <c r="N346" s="148"/>
      <c r="O346" s="149"/>
      <c r="P346" s="149"/>
      <c r="Q346" s="149"/>
      <c r="R346" s="149"/>
      <c r="S346" s="149"/>
    </row>
    <row r="347" spans="1:19">
      <c r="A347" s="113" t="str">
        <f>VTV_Download[[#This Row],[Part No.]]&amp;VTV_Download[[#This Row],[Direct Vendor]]&amp;VTV_Download[[#This Row],[Indirect Vendor]]</f>
        <v/>
      </c>
      <c r="B347" s="156"/>
      <c r="C347" s="149"/>
      <c r="D347" s="156"/>
      <c r="E347" s="149"/>
      <c r="F347" s="156"/>
      <c r="G347" s="157"/>
      <c r="H347" s="158"/>
      <c r="I347" s="156"/>
      <c r="J347" s="207"/>
      <c r="K347" s="159"/>
      <c r="L347" s="147"/>
      <c r="M347" s="147"/>
      <c r="N347" s="148"/>
      <c r="O347" s="149"/>
      <c r="P347" s="149"/>
      <c r="Q347" s="149"/>
      <c r="R347" s="149"/>
      <c r="S347" s="149"/>
    </row>
    <row r="348" spans="1:19">
      <c r="A348" s="113" t="str">
        <f>VTV_Download[[#This Row],[Part No.]]&amp;VTV_Download[[#This Row],[Direct Vendor]]&amp;VTV_Download[[#This Row],[Indirect Vendor]]</f>
        <v/>
      </c>
      <c r="B348" s="156"/>
      <c r="C348" s="149"/>
      <c r="D348" s="156"/>
      <c r="E348" s="149"/>
      <c r="F348" s="156"/>
      <c r="G348" s="157"/>
      <c r="H348" s="158"/>
      <c r="I348" s="156"/>
      <c r="J348" s="207"/>
      <c r="K348" s="159"/>
      <c r="L348" s="147"/>
      <c r="M348" s="147"/>
      <c r="N348" s="148"/>
      <c r="O348" s="149"/>
      <c r="P348" s="149"/>
      <c r="Q348" s="149"/>
      <c r="R348" s="149"/>
      <c r="S348" s="149"/>
    </row>
    <row r="349" spans="1:19">
      <c r="A349" s="113" t="str">
        <f>VTV_Download[[#This Row],[Part No.]]&amp;VTV_Download[[#This Row],[Direct Vendor]]&amp;VTV_Download[[#This Row],[Indirect Vendor]]</f>
        <v/>
      </c>
      <c r="B349" s="156"/>
      <c r="C349" s="149"/>
      <c r="D349" s="156"/>
      <c r="E349" s="149"/>
      <c r="F349" s="156"/>
      <c r="G349" s="157"/>
      <c r="H349" s="158"/>
      <c r="I349" s="156"/>
      <c r="J349" s="207"/>
      <c r="K349" s="159"/>
      <c r="L349" s="147"/>
      <c r="M349" s="147"/>
      <c r="N349" s="148"/>
      <c r="O349" s="149"/>
      <c r="P349" s="149"/>
      <c r="Q349" s="149"/>
      <c r="R349" s="149"/>
      <c r="S349" s="149"/>
    </row>
    <row r="350" spans="1:19">
      <c r="A350" s="113" t="str">
        <f>VTV_Download[[#This Row],[Part No.]]&amp;VTV_Download[[#This Row],[Direct Vendor]]&amp;VTV_Download[[#This Row],[Indirect Vendor]]</f>
        <v/>
      </c>
      <c r="B350" s="156"/>
      <c r="C350" s="149"/>
      <c r="D350" s="156"/>
      <c r="E350" s="149"/>
      <c r="F350" s="156"/>
      <c r="G350" s="157"/>
      <c r="H350" s="158"/>
      <c r="I350" s="156"/>
      <c r="J350" s="207"/>
      <c r="K350" s="159"/>
      <c r="L350" s="147"/>
      <c r="M350" s="147"/>
      <c r="N350" s="148"/>
      <c r="O350" s="149"/>
      <c r="P350" s="149"/>
      <c r="Q350" s="149"/>
      <c r="R350" s="149"/>
      <c r="S350" s="149"/>
    </row>
    <row r="351" spans="1:19">
      <c r="A351" s="113" t="str">
        <f>VTV_Download[[#This Row],[Part No.]]&amp;VTV_Download[[#This Row],[Direct Vendor]]&amp;VTV_Download[[#This Row],[Indirect Vendor]]</f>
        <v/>
      </c>
      <c r="B351" s="156"/>
      <c r="C351" s="149"/>
      <c r="D351" s="156"/>
      <c r="E351" s="149"/>
      <c r="F351" s="156"/>
      <c r="G351" s="157"/>
      <c r="H351" s="158"/>
      <c r="I351" s="156"/>
      <c r="J351" s="207"/>
      <c r="K351" s="159"/>
      <c r="L351" s="147"/>
      <c r="M351" s="147"/>
      <c r="N351" s="148"/>
      <c r="O351" s="149"/>
      <c r="P351" s="149"/>
      <c r="Q351" s="149"/>
      <c r="R351" s="149"/>
      <c r="S351" s="149"/>
    </row>
    <row r="352" spans="1:19">
      <c r="A352" s="113" t="str">
        <f>VTV_Download[[#This Row],[Part No.]]&amp;VTV_Download[[#This Row],[Direct Vendor]]&amp;VTV_Download[[#This Row],[Indirect Vendor]]</f>
        <v/>
      </c>
      <c r="B352" s="156"/>
      <c r="C352" s="149"/>
      <c r="D352" s="156"/>
      <c r="E352" s="149"/>
      <c r="F352" s="156"/>
      <c r="G352" s="157"/>
      <c r="H352" s="158"/>
      <c r="I352" s="156"/>
      <c r="J352" s="207"/>
      <c r="K352" s="159"/>
      <c r="L352" s="147"/>
      <c r="M352" s="147"/>
      <c r="N352" s="148"/>
      <c r="O352" s="149"/>
      <c r="P352" s="149"/>
      <c r="Q352" s="149"/>
      <c r="R352" s="149"/>
      <c r="S352" s="149"/>
    </row>
    <row r="353" spans="1:19">
      <c r="A353" s="113" t="str">
        <f>VTV_Download[[#This Row],[Part No.]]&amp;VTV_Download[[#This Row],[Direct Vendor]]&amp;VTV_Download[[#This Row],[Indirect Vendor]]</f>
        <v/>
      </c>
      <c r="B353" s="156"/>
      <c r="C353" s="149"/>
      <c r="D353" s="156"/>
      <c r="E353" s="149"/>
      <c r="F353" s="156"/>
      <c r="G353" s="157"/>
      <c r="H353" s="158"/>
      <c r="I353" s="156"/>
      <c r="J353" s="207"/>
      <c r="K353" s="159"/>
      <c r="L353" s="147"/>
      <c r="M353" s="147"/>
      <c r="N353" s="148"/>
      <c r="O353" s="149"/>
      <c r="P353" s="149"/>
      <c r="Q353" s="149"/>
      <c r="R353" s="149"/>
      <c r="S353" s="149"/>
    </row>
    <row r="354" spans="1:19">
      <c r="A354" s="113" t="str">
        <f>VTV_Download[[#This Row],[Part No.]]&amp;VTV_Download[[#This Row],[Direct Vendor]]&amp;VTV_Download[[#This Row],[Indirect Vendor]]</f>
        <v/>
      </c>
      <c r="B354" s="156"/>
      <c r="C354" s="149"/>
      <c r="D354" s="156"/>
      <c r="E354" s="149"/>
      <c r="F354" s="156"/>
      <c r="G354" s="157"/>
      <c r="H354" s="158"/>
      <c r="I354" s="156"/>
      <c r="J354" s="207"/>
      <c r="K354" s="159"/>
      <c r="L354" s="147"/>
      <c r="M354" s="147"/>
      <c r="N354" s="148"/>
      <c r="O354" s="149"/>
      <c r="P354" s="149"/>
      <c r="Q354" s="149"/>
      <c r="R354" s="149"/>
      <c r="S354" s="149"/>
    </row>
    <row r="355" spans="1:19">
      <c r="A355" s="113" t="str">
        <f>VTV_Download[[#This Row],[Part No.]]&amp;VTV_Download[[#This Row],[Direct Vendor]]&amp;VTV_Download[[#This Row],[Indirect Vendor]]</f>
        <v/>
      </c>
      <c r="B355" s="156"/>
      <c r="C355" s="149"/>
      <c r="D355" s="156"/>
      <c r="E355" s="149"/>
      <c r="F355" s="156"/>
      <c r="G355" s="157"/>
      <c r="H355" s="158"/>
      <c r="I355" s="156"/>
      <c r="J355" s="207"/>
      <c r="K355" s="159"/>
      <c r="L355" s="147"/>
      <c r="M355" s="147"/>
      <c r="N355" s="148"/>
      <c r="O355" s="149"/>
      <c r="P355" s="149"/>
      <c r="Q355" s="149"/>
      <c r="R355" s="149"/>
      <c r="S355" s="149"/>
    </row>
    <row r="356" spans="1:19">
      <c r="A356" s="113" t="str">
        <f>VTV_Download[[#This Row],[Part No.]]&amp;VTV_Download[[#This Row],[Direct Vendor]]&amp;VTV_Download[[#This Row],[Indirect Vendor]]</f>
        <v/>
      </c>
      <c r="B356" s="156"/>
      <c r="C356" s="149"/>
      <c r="D356" s="156"/>
      <c r="E356" s="149"/>
      <c r="F356" s="156"/>
      <c r="G356" s="157"/>
      <c r="H356" s="158"/>
      <c r="I356" s="156"/>
      <c r="J356" s="207"/>
      <c r="K356" s="159"/>
      <c r="L356" s="147"/>
      <c r="M356" s="147"/>
      <c r="N356" s="148"/>
      <c r="O356" s="149"/>
      <c r="P356" s="149"/>
      <c r="Q356" s="149"/>
      <c r="R356" s="149"/>
      <c r="S356" s="149"/>
    </row>
    <row r="357" spans="1:19">
      <c r="A357" s="113" t="str">
        <f>VTV_Download[[#This Row],[Part No.]]&amp;VTV_Download[[#This Row],[Direct Vendor]]&amp;VTV_Download[[#This Row],[Indirect Vendor]]</f>
        <v/>
      </c>
      <c r="B357" s="156"/>
      <c r="C357" s="149"/>
      <c r="D357" s="156"/>
      <c r="E357" s="149"/>
      <c r="F357" s="156"/>
      <c r="G357" s="157"/>
      <c r="H357" s="158"/>
      <c r="I357" s="156"/>
      <c r="J357" s="207"/>
      <c r="K357" s="159"/>
      <c r="L357" s="147"/>
      <c r="M357" s="147"/>
      <c r="N357" s="148"/>
      <c r="O357" s="149"/>
      <c r="P357" s="149"/>
      <c r="Q357" s="149"/>
      <c r="R357" s="149"/>
      <c r="S357" s="149"/>
    </row>
    <row r="358" spans="1:19">
      <c r="A358" s="113" t="str">
        <f>VTV_Download[[#This Row],[Part No.]]&amp;VTV_Download[[#This Row],[Direct Vendor]]&amp;VTV_Download[[#This Row],[Indirect Vendor]]</f>
        <v/>
      </c>
      <c r="B358" s="156"/>
      <c r="C358" s="149"/>
      <c r="D358" s="156"/>
      <c r="E358" s="149"/>
      <c r="F358" s="156"/>
      <c r="G358" s="157"/>
      <c r="H358" s="158"/>
      <c r="I358" s="156"/>
      <c r="J358" s="207"/>
      <c r="K358" s="159"/>
      <c r="L358" s="147"/>
      <c r="M358" s="147"/>
      <c r="N358" s="148"/>
      <c r="O358" s="149"/>
      <c r="P358" s="149"/>
      <c r="Q358" s="149"/>
      <c r="R358" s="149"/>
      <c r="S358" s="149"/>
    </row>
    <row r="359" spans="1:19">
      <c r="A359" s="113" t="str">
        <f>VTV_Download[[#This Row],[Part No.]]&amp;VTV_Download[[#This Row],[Direct Vendor]]&amp;VTV_Download[[#This Row],[Indirect Vendor]]</f>
        <v/>
      </c>
      <c r="B359" s="156"/>
      <c r="C359" s="149"/>
      <c r="D359" s="156"/>
      <c r="E359" s="149"/>
      <c r="F359" s="156"/>
      <c r="G359" s="157"/>
      <c r="H359" s="158"/>
      <c r="I359" s="156"/>
      <c r="J359" s="207"/>
      <c r="K359" s="159"/>
      <c r="L359" s="147"/>
      <c r="M359" s="147"/>
      <c r="N359" s="148"/>
      <c r="O359" s="149"/>
      <c r="P359" s="149"/>
      <c r="Q359" s="149"/>
      <c r="R359" s="149"/>
      <c r="S359" s="149"/>
    </row>
    <row r="360" spans="1:19">
      <c r="A360" s="113" t="str">
        <f>VTV_Download[[#This Row],[Part No.]]&amp;VTV_Download[[#This Row],[Direct Vendor]]&amp;VTV_Download[[#This Row],[Indirect Vendor]]</f>
        <v/>
      </c>
      <c r="B360" s="156"/>
      <c r="C360" s="149"/>
      <c r="D360" s="156"/>
      <c r="E360" s="149"/>
      <c r="F360" s="156"/>
      <c r="G360" s="157"/>
      <c r="H360" s="158"/>
      <c r="I360" s="156"/>
      <c r="J360" s="207"/>
      <c r="K360" s="159"/>
      <c r="L360" s="147"/>
      <c r="M360" s="147"/>
      <c r="N360" s="148"/>
      <c r="O360" s="149"/>
      <c r="P360" s="149"/>
      <c r="Q360" s="149"/>
      <c r="R360" s="149"/>
      <c r="S360" s="149"/>
    </row>
    <row r="361" spans="1:19">
      <c r="A361" s="113" t="str">
        <f>VTV_Download[[#This Row],[Part No.]]&amp;VTV_Download[[#This Row],[Direct Vendor]]&amp;VTV_Download[[#This Row],[Indirect Vendor]]</f>
        <v/>
      </c>
      <c r="B361" s="156"/>
      <c r="C361" s="149"/>
      <c r="D361" s="156"/>
      <c r="E361" s="149"/>
      <c r="F361" s="156"/>
      <c r="G361" s="157"/>
      <c r="H361" s="158"/>
      <c r="I361" s="156"/>
      <c r="J361" s="207"/>
      <c r="K361" s="159"/>
      <c r="L361" s="147"/>
      <c r="M361" s="147"/>
      <c r="N361" s="148"/>
      <c r="O361" s="149"/>
      <c r="P361" s="149"/>
      <c r="Q361" s="149"/>
      <c r="R361" s="149"/>
      <c r="S361" s="149"/>
    </row>
    <row r="362" spans="1:19">
      <c r="A362" s="113" t="str">
        <f>VTV_Download[[#This Row],[Part No.]]&amp;VTV_Download[[#This Row],[Direct Vendor]]&amp;VTV_Download[[#This Row],[Indirect Vendor]]</f>
        <v/>
      </c>
      <c r="B362" s="156"/>
      <c r="C362" s="149"/>
      <c r="D362" s="156"/>
      <c r="E362" s="149"/>
      <c r="F362" s="156"/>
      <c r="G362" s="157"/>
      <c r="H362" s="158"/>
      <c r="I362" s="156"/>
      <c r="J362" s="207"/>
      <c r="K362" s="159"/>
      <c r="L362" s="147"/>
      <c r="M362" s="147"/>
      <c r="N362" s="148"/>
      <c r="O362" s="149"/>
      <c r="P362" s="149"/>
      <c r="Q362" s="149"/>
      <c r="R362" s="149"/>
      <c r="S362" s="149"/>
    </row>
    <row r="363" spans="1:19">
      <c r="A363" s="113" t="str">
        <f>VTV_Download[[#This Row],[Part No.]]&amp;VTV_Download[[#This Row],[Direct Vendor]]&amp;VTV_Download[[#This Row],[Indirect Vendor]]</f>
        <v/>
      </c>
      <c r="B363" s="156"/>
      <c r="C363" s="149"/>
      <c r="D363" s="156"/>
      <c r="E363" s="149"/>
      <c r="F363" s="156"/>
      <c r="G363" s="157"/>
      <c r="H363" s="158"/>
      <c r="I363" s="156"/>
      <c r="J363" s="207"/>
      <c r="K363" s="159"/>
      <c r="L363" s="147"/>
      <c r="M363" s="147"/>
      <c r="N363" s="148"/>
      <c r="O363" s="149"/>
      <c r="P363" s="149"/>
      <c r="Q363" s="149"/>
      <c r="R363" s="149"/>
      <c r="S363" s="149"/>
    </row>
    <row r="364" spans="1:19">
      <c r="A364" s="113" t="str">
        <f>VTV_Download[[#This Row],[Part No.]]&amp;VTV_Download[[#This Row],[Direct Vendor]]&amp;VTV_Download[[#This Row],[Indirect Vendor]]</f>
        <v/>
      </c>
      <c r="B364" s="156"/>
      <c r="C364" s="149"/>
      <c r="D364" s="156"/>
      <c r="E364" s="149"/>
      <c r="F364" s="156"/>
      <c r="G364" s="157"/>
      <c r="H364" s="158"/>
      <c r="I364" s="156"/>
      <c r="J364" s="207"/>
      <c r="K364" s="159"/>
      <c r="L364" s="147"/>
      <c r="M364" s="147"/>
      <c r="N364" s="148"/>
      <c r="O364" s="149"/>
      <c r="P364" s="149"/>
      <c r="Q364" s="149"/>
      <c r="R364" s="149"/>
      <c r="S364" s="149"/>
    </row>
    <row r="365" spans="1:19">
      <c r="A365" s="113" t="str">
        <f>VTV_Download[[#This Row],[Part No.]]&amp;VTV_Download[[#This Row],[Direct Vendor]]&amp;VTV_Download[[#This Row],[Indirect Vendor]]</f>
        <v/>
      </c>
      <c r="B365" s="156"/>
      <c r="C365" s="149"/>
      <c r="D365" s="156"/>
      <c r="E365" s="149"/>
      <c r="F365" s="156"/>
      <c r="G365" s="157"/>
      <c r="H365" s="158"/>
      <c r="I365" s="156"/>
      <c r="J365" s="207"/>
      <c r="K365" s="159"/>
      <c r="L365" s="147"/>
      <c r="M365" s="147"/>
      <c r="N365" s="148"/>
      <c r="O365" s="149"/>
      <c r="P365" s="149"/>
      <c r="Q365" s="149"/>
      <c r="R365" s="149"/>
      <c r="S365" s="149"/>
    </row>
    <row r="366" spans="1:19">
      <c r="A366" s="113" t="str">
        <f>VTV_Download[[#This Row],[Part No.]]&amp;VTV_Download[[#This Row],[Direct Vendor]]&amp;VTV_Download[[#This Row],[Indirect Vendor]]</f>
        <v/>
      </c>
      <c r="B366" s="156"/>
      <c r="C366" s="149"/>
      <c r="D366" s="156"/>
      <c r="E366" s="149"/>
      <c r="F366" s="156"/>
      <c r="G366" s="157"/>
      <c r="H366" s="158"/>
      <c r="I366" s="156"/>
      <c r="J366" s="207"/>
      <c r="K366" s="159"/>
      <c r="L366" s="147"/>
      <c r="M366" s="147"/>
      <c r="N366" s="148"/>
      <c r="O366" s="149"/>
      <c r="P366" s="149"/>
      <c r="Q366" s="149"/>
      <c r="R366" s="149"/>
      <c r="S366" s="149"/>
    </row>
    <row r="367" spans="1:19">
      <c r="A367" s="113" t="str">
        <f>VTV_Download[[#This Row],[Part No.]]&amp;VTV_Download[[#This Row],[Direct Vendor]]&amp;VTV_Download[[#This Row],[Indirect Vendor]]</f>
        <v/>
      </c>
      <c r="B367" s="156"/>
      <c r="C367" s="149"/>
      <c r="D367" s="156"/>
      <c r="E367" s="149"/>
      <c r="F367" s="156"/>
      <c r="G367" s="157"/>
      <c r="H367" s="158"/>
      <c r="I367" s="156"/>
      <c r="J367" s="207"/>
      <c r="K367" s="159"/>
      <c r="L367" s="147"/>
      <c r="M367" s="147"/>
      <c r="N367" s="148"/>
      <c r="O367" s="149"/>
      <c r="P367" s="149"/>
      <c r="Q367" s="149"/>
      <c r="R367" s="149"/>
      <c r="S367" s="149"/>
    </row>
    <row r="368" spans="1:19">
      <c r="A368" s="113" t="str">
        <f>VTV_Download[[#This Row],[Part No.]]&amp;VTV_Download[[#This Row],[Direct Vendor]]&amp;VTV_Download[[#This Row],[Indirect Vendor]]</f>
        <v/>
      </c>
      <c r="B368" s="156"/>
      <c r="C368" s="149"/>
      <c r="D368" s="156"/>
      <c r="E368" s="149"/>
      <c r="F368" s="156"/>
      <c r="G368" s="157"/>
      <c r="H368" s="158"/>
      <c r="I368" s="156"/>
      <c r="J368" s="207"/>
      <c r="K368" s="159"/>
      <c r="L368" s="147"/>
      <c r="M368" s="147"/>
      <c r="N368" s="148"/>
      <c r="O368" s="149"/>
      <c r="P368" s="149"/>
      <c r="Q368" s="149"/>
      <c r="R368" s="149"/>
      <c r="S368" s="149"/>
    </row>
    <row r="369" spans="1:19">
      <c r="A369" s="113" t="str">
        <f>VTV_Download[[#This Row],[Part No.]]&amp;VTV_Download[[#This Row],[Direct Vendor]]&amp;VTV_Download[[#This Row],[Indirect Vendor]]</f>
        <v/>
      </c>
      <c r="B369" s="156"/>
      <c r="C369" s="149"/>
      <c r="D369" s="156"/>
      <c r="E369" s="149"/>
      <c r="F369" s="156"/>
      <c r="G369" s="157"/>
      <c r="H369" s="158"/>
      <c r="I369" s="156"/>
      <c r="J369" s="207"/>
      <c r="K369" s="159"/>
      <c r="L369" s="147"/>
      <c r="M369" s="147"/>
      <c r="N369" s="148"/>
      <c r="O369" s="149"/>
      <c r="P369" s="149"/>
      <c r="Q369" s="149"/>
      <c r="R369" s="149"/>
      <c r="S369" s="149"/>
    </row>
    <row r="370" spans="1:19">
      <c r="A370" s="113" t="str">
        <f>VTV_Download[[#This Row],[Part No.]]&amp;VTV_Download[[#This Row],[Direct Vendor]]&amp;VTV_Download[[#This Row],[Indirect Vendor]]</f>
        <v/>
      </c>
      <c r="B370" s="156"/>
      <c r="C370" s="149"/>
      <c r="D370" s="156"/>
      <c r="E370" s="149"/>
      <c r="F370" s="156"/>
      <c r="G370" s="157"/>
      <c r="H370" s="158"/>
      <c r="I370" s="156"/>
      <c r="J370" s="207"/>
      <c r="K370" s="159"/>
      <c r="L370" s="147"/>
      <c r="M370" s="147"/>
      <c r="N370" s="148"/>
      <c r="O370" s="149"/>
      <c r="P370" s="149"/>
      <c r="Q370" s="149"/>
      <c r="R370" s="149"/>
      <c r="S370" s="149"/>
    </row>
    <row r="371" spans="1:19">
      <c r="A371" s="113" t="str">
        <f>VTV_Download[[#This Row],[Part No.]]&amp;VTV_Download[[#This Row],[Direct Vendor]]&amp;VTV_Download[[#This Row],[Indirect Vendor]]</f>
        <v/>
      </c>
      <c r="B371" s="156"/>
      <c r="C371" s="149"/>
      <c r="D371" s="156"/>
      <c r="E371" s="149"/>
      <c r="F371" s="156"/>
      <c r="G371" s="157"/>
      <c r="H371" s="158"/>
      <c r="I371" s="156"/>
      <c r="J371" s="207"/>
      <c r="K371" s="159"/>
      <c r="L371" s="147"/>
      <c r="M371" s="147"/>
      <c r="N371" s="148"/>
      <c r="O371" s="149"/>
      <c r="P371" s="149"/>
      <c r="Q371" s="149"/>
      <c r="R371" s="149"/>
      <c r="S371" s="149"/>
    </row>
    <row r="372" spans="1:19">
      <c r="A372" s="113" t="str">
        <f>VTV_Download[[#This Row],[Part No.]]&amp;VTV_Download[[#This Row],[Direct Vendor]]&amp;VTV_Download[[#This Row],[Indirect Vendor]]</f>
        <v/>
      </c>
      <c r="B372" s="156"/>
      <c r="C372" s="149"/>
      <c r="D372" s="156"/>
      <c r="E372" s="149"/>
      <c r="F372" s="156"/>
      <c r="G372" s="157"/>
      <c r="H372" s="158"/>
      <c r="I372" s="156"/>
      <c r="J372" s="207"/>
      <c r="K372" s="159"/>
      <c r="L372" s="147"/>
      <c r="M372" s="147"/>
      <c r="N372" s="148"/>
      <c r="O372" s="149"/>
      <c r="P372" s="149"/>
      <c r="Q372" s="149"/>
      <c r="R372" s="149"/>
      <c r="S372" s="149"/>
    </row>
    <row r="373" spans="1:19">
      <c r="A373" s="113" t="str">
        <f>VTV_Download[[#This Row],[Part No.]]&amp;VTV_Download[[#This Row],[Direct Vendor]]&amp;VTV_Download[[#This Row],[Indirect Vendor]]</f>
        <v/>
      </c>
      <c r="B373" s="156"/>
      <c r="C373" s="149"/>
      <c r="D373" s="156"/>
      <c r="E373" s="149"/>
      <c r="F373" s="156"/>
      <c r="G373" s="157"/>
      <c r="H373" s="158"/>
      <c r="I373" s="156"/>
      <c r="J373" s="207"/>
      <c r="K373" s="159"/>
      <c r="L373" s="147"/>
      <c r="M373" s="147"/>
      <c r="N373" s="148"/>
      <c r="O373" s="149"/>
      <c r="P373" s="149"/>
      <c r="Q373" s="149"/>
      <c r="R373" s="149"/>
      <c r="S373" s="149"/>
    </row>
    <row r="374" spans="1:19">
      <c r="A374" s="113" t="str">
        <f>VTV_Download[[#This Row],[Part No.]]&amp;VTV_Download[[#This Row],[Direct Vendor]]&amp;VTV_Download[[#This Row],[Indirect Vendor]]</f>
        <v/>
      </c>
      <c r="B374" s="156"/>
      <c r="C374" s="149"/>
      <c r="D374" s="156"/>
      <c r="E374" s="149"/>
      <c r="F374" s="156"/>
      <c r="G374" s="157"/>
      <c r="H374" s="158"/>
      <c r="I374" s="156"/>
      <c r="J374" s="207"/>
      <c r="K374" s="159"/>
      <c r="L374" s="147"/>
      <c r="M374" s="147"/>
      <c r="N374" s="148"/>
      <c r="O374" s="149"/>
      <c r="P374" s="149"/>
      <c r="Q374" s="149"/>
      <c r="R374" s="149"/>
      <c r="S374" s="149"/>
    </row>
    <row r="375" spans="1:19">
      <c r="A375" s="113" t="str">
        <f>VTV_Download[[#This Row],[Part No.]]&amp;VTV_Download[[#This Row],[Direct Vendor]]&amp;VTV_Download[[#This Row],[Indirect Vendor]]</f>
        <v/>
      </c>
      <c r="B375" s="156"/>
      <c r="C375" s="149"/>
      <c r="D375" s="156"/>
      <c r="E375" s="149"/>
      <c r="F375" s="156"/>
      <c r="G375" s="157"/>
      <c r="H375" s="158"/>
      <c r="I375" s="156"/>
      <c r="J375" s="207"/>
      <c r="K375" s="159"/>
      <c r="L375" s="147"/>
      <c r="M375" s="147"/>
      <c r="N375" s="148"/>
      <c r="O375" s="149"/>
      <c r="P375" s="149"/>
      <c r="Q375" s="149"/>
      <c r="R375" s="149"/>
      <c r="S375" s="149"/>
    </row>
    <row r="376" spans="1:19">
      <c r="A376" s="113" t="str">
        <f>VTV_Download[[#This Row],[Part No.]]&amp;VTV_Download[[#This Row],[Direct Vendor]]&amp;VTV_Download[[#This Row],[Indirect Vendor]]</f>
        <v/>
      </c>
      <c r="B376" s="156"/>
      <c r="C376" s="149"/>
      <c r="D376" s="156"/>
      <c r="E376" s="149"/>
      <c r="F376" s="156"/>
      <c r="G376" s="157"/>
      <c r="H376" s="158"/>
      <c r="I376" s="156"/>
      <c r="J376" s="207"/>
      <c r="K376" s="159"/>
      <c r="L376" s="147"/>
      <c r="M376" s="147"/>
      <c r="N376" s="148"/>
      <c r="O376" s="149"/>
      <c r="P376" s="149"/>
      <c r="Q376" s="149"/>
      <c r="R376" s="149"/>
      <c r="S376" s="149"/>
    </row>
    <row r="377" spans="1:19">
      <c r="A377" s="113" t="str">
        <f>VTV_Download[[#This Row],[Part No.]]&amp;VTV_Download[[#This Row],[Direct Vendor]]&amp;VTV_Download[[#This Row],[Indirect Vendor]]</f>
        <v/>
      </c>
      <c r="B377" s="156"/>
      <c r="C377" s="149"/>
      <c r="D377" s="156"/>
      <c r="E377" s="149"/>
      <c r="F377" s="156"/>
      <c r="G377" s="157"/>
      <c r="H377" s="158"/>
      <c r="I377" s="156"/>
      <c r="J377" s="207"/>
      <c r="K377" s="159"/>
      <c r="L377" s="147"/>
      <c r="M377" s="147"/>
      <c r="N377" s="148"/>
      <c r="O377" s="149"/>
      <c r="P377" s="149"/>
      <c r="Q377" s="149"/>
      <c r="R377" s="149"/>
      <c r="S377" s="149"/>
    </row>
    <row r="378" spans="1:19">
      <c r="A378" s="113" t="str">
        <f>VTV_Download[[#This Row],[Part No.]]&amp;VTV_Download[[#This Row],[Direct Vendor]]&amp;VTV_Download[[#This Row],[Indirect Vendor]]</f>
        <v/>
      </c>
      <c r="B378" s="156"/>
      <c r="C378" s="149"/>
      <c r="D378" s="156"/>
      <c r="E378" s="149"/>
      <c r="F378" s="156"/>
      <c r="G378" s="157"/>
      <c r="H378" s="158"/>
      <c r="I378" s="156"/>
      <c r="J378" s="207"/>
      <c r="K378" s="159"/>
      <c r="L378" s="147"/>
      <c r="M378" s="147"/>
      <c r="N378" s="148"/>
      <c r="O378" s="149"/>
      <c r="P378" s="149"/>
      <c r="Q378" s="149"/>
      <c r="R378" s="149"/>
      <c r="S378" s="149"/>
    </row>
    <row r="379" spans="1:19">
      <c r="A379" s="113" t="str">
        <f>VTV_Download[[#This Row],[Part No.]]&amp;VTV_Download[[#This Row],[Direct Vendor]]&amp;VTV_Download[[#This Row],[Indirect Vendor]]</f>
        <v/>
      </c>
      <c r="B379" s="156"/>
      <c r="C379" s="149"/>
      <c r="D379" s="156"/>
      <c r="E379" s="149"/>
      <c r="F379" s="156"/>
      <c r="G379" s="157"/>
      <c r="H379" s="158"/>
      <c r="I379" s="156"/>
      <c r="J379" s="207"/>
      <c r="K379" s="159"/>
      <c r="L379" s="147"/>
      <c r="M379" s="147"/>
      <c r="N379" s="148"/>
      <c r="O379" s="149"/>
      <c r="P379" s="149"/>
      <c r="Q379" s="149"/>
      <c r="R379" s="149"/>
      <c r="S379" s="149"/>
    </row>
    <row r="380" spans="1:19">
      <c r="A380" s="113" t="str">
        <f>VTV_Download[[#This Row],[Part No.]]&amp;VTV_Download[[#This Row],[Direct Vendor]]&amp;VTV_Download[[#This Row],[Indirect Vendor]]</f>
        <v/>
      </c>
      <c r="B380" s="156"/>
      <c r="C380" s="149"/>
      <c r="D380" s="156"/>
      <c r="E380" s="149"/>
      <c r="F380" s="156"/>
      <c r="G380" s="157"/>
      <c r="H380" s="158"/>
      <c r="I380" s="156"/>
      <c r="J380" s="207"/>
      <c r="K380" s="159"/>
      <c r="L380" s="147"/>
      <c r="M380" s="147"/>
      <c r="N380" s="148"/>
      <c r="O380" s="149"/>
      <c r="P380" s="149"/>
      <c r="Q380" s="149"/>
      <c r="R380" s="149"/>
      <c r="S380" s="149"/>
    </row>
    <row r="381" spans="1:19">
      <c r="A381" s="113" t="str">
        <f>VTV_Download[[#This Row],[Part No.]]&amp;VTV_Download[[#This Row],[Direct Vendor]]&amp;VTV_Download[[#This Row],[Indirect Vendor]]</f>
        <v/>
      </c>
      <c r="B381" s="156"/>
      <c r="C381" s="149"/>
      <c r="D381" s="156"/>
      <c r="E381" s="149"/>
      <c r="F381" s="156"/>
      <c r="G381" s="157"/>
      <c r="H381" s="158"/>
      <c r="I381" s="156"/>
      <c r="J381" s="207"/>
      <c r="K381" s="159"/>
      <c r="L381" s="147"/>
      <c r="M381" s="147"/>
      <c r="N381" s="148"/>
      <c r="O381" s="149"/>
      <c r="P381" s="149"/>
      <c r="Q381" s="149"/>
      <c r="R381" s="149"/>
      <c r="S381" s="149"/>
    </row>
    <row r="382" spans="1:19">
      <c r="A382" s="113" t="str">
        <f>VTV_Download[[#This Row],[Part No.]]&amp;VTV_Download[[#This Row],[Direct Vendor]]&amp;VTV_Download[[#This Row],[Indirect Vendor]]</f>
        <v/>
      </c>
      <c r="B382" s="156"/>
      <c r="C382" s="149"/>
      <c r="D382" s="156"/>
      <c r="E382" s="149"/>
      <c r="F382" s="156"/>
      <c r="G382" s="157"/>
      <c r="H382" s="158"/>
      <c r="I382" s="156"/>
      <c r="J382" s="207"/>
      <c r="K382" s="159"/>
      <c r="L382" s="147"/>
      <c r="M382" s="147"/>
      <c r="N382" s="148"/>
      <c r="O382" s="149"/>
      <c r="P382" s="149"/>
      <c r="Q382" s="149"/>
      <c r="R382" s="149"/>
      <c r="S382" s="149"/>
    </row>
    <row r="383" spans="1:19">
      <c r="A383" s="113" t="str">
        <f>VTV_Download[[#This Row],[Part No.]]&amp;VTV_Download[[#This Row],[Direct Vendor]]&amp;VTV_Download[[#This Row],[Indirect Vendor]]</f>
        <v/>
      </c>
      <c r="B383" s="156"/>
      <c r="C383" s="149"/>
      <c r="D383" s="156"/>
      <c r="E383" s="149"/>
      <c r="F383" s="156"/>
      <c r="G383" s="157"/>
      <c r="H383" s="158"/>
      <c r="I383" s="156"/>
      <c r="J383" s="207"/>
      <c r="K383" s="159"/>
      <c r="L383" s="147"/>
      <c r="M383" s="147"/>
      <c r="N383" s="148"/>
      <c r="O383" s="149"/>
      <c r="P383" s="149"/>
      <c r="Q383" s="149"/>
      <c r="R383" s="149"/>
      <c r="S383" s="149"/>
    </row>
    <row r="384" spans="1:19">
      <c r="A384" s="113" t="str">
        <f>VTV_Download[[#This Row],[Part No.]]&amp;VTV_Download[[#This Row],[Direct Vendor]]&amp;VTV_Download[[#This Row],[Indirect Vendor]]</f>
        <v/>
      </c>
      <c r="B384" s="156"/>
      <c r="C384" s="149"/>
      <c r="D384" s="156"/>
      <c r="E384" s="149"/>
      <c r="F384" s="156"/>
      <c r="G384" s="157"/>
      <c r="H384" s="158"/>
      <c r="I384" s="156"/>
      <c r="J384" s="207"/>
      <c r="K384" s="159"/>
      <c r="L384" s="147"/>
      <c r="M384" s="147"/>
      <c r="N384" s="148"/>
      <c r="O384" s="149"/>
      <c r="P384" s="149"/>
      <c r="Q384" s="149"/>
      <c r="R384" s="149"/>
      <c r="S384" s="149"/>
    </row>
    <row r="385" spans="1:19">
      <c r="A385" s="113" t="str">
        <f>VTV_Download[[#This Row],[Part No.]]&amp;VTV_Download[[#This Row],[Direct Vendor]]&amp;VTV_Download[[#This Row],[Indirect Vendor]]</f>
        <v/>
      </c>
      <c r="B385" s="156"/>
      <c r="C385" s="149"/>
      <c r="D385" s="156"/>
      <c r="E385" s="149"/>
      <c r="F385" s="156"/>
      <c r="G385" s="157"/>
      <c r="H385" s="158"/>
      <c r="I385" s="156"/>
      <c r="J385" s="207"/>
      <c r="K385" s="159"/>
      <c r="L385" s="147"/>
      <c r="M385" s="147"/>
      <c r="N385" s="148"/>
      <c r="O385" s="149"/>
      <c r="P385" s="149"/>
      <c r="Q385" s="149"/>
      <c r="R385" s="149"/>
      <c r="S385" s="149"/>
    </row>
    <row r="386" spans="1:19">
      <c r="A386" s="113" t="str">
        <f>VTV_Download[[#This Row],[Part No.]]&amp;VTV_Download[[#This Row],[Direct Vendor]]&amp;VTV_Download[[#This Row],[Indirect Vendor]]</f>
        <v/>
      </c>
      <c r="B386" s="156"/>
      <c r="C386" s="149"/>
      <c r="D386" s="156"/>
      <c r="E386" s="149"/>
      <c r="F386" s="156"/>
      <c r="G386" s="157"/>
      <c r="H386" s="158"/>
      <c r="I386" s="156"/>
      <c r="J386" s="207"/>
      <c r="K386" s="159"/>
      <c r="L386" s="147"/>
      <c r="M386" s="147"/>
      <c r="N386" s="148"/>
      <c r="O386" s="149"/>
      <c r="P386" s="149"/>
      <c r="Q386" s="149"/>
      <c r="R386" s="149"/>
      <c r="S386" s="149"/>
    </row>
    <row r="387" spans="1:19">
      <c r="A387" s="113" t="str">
        <f>VTV_Download[[#This Row],[Part No.]]&amp;VTV_Download[[#This Row],[Direct Vendor]]&amp;VTV_Download[[#This Row],[Indirect Vendor]]</f>
        <v/>
      </c>
      <c r="B387" s="156"/>
      <c r="C387" s="149"/>
      <c r="D387" s="156"/>
      <c r="E387" s="149"/>
      <c r="F387" s="156"/>
      <c r="G387" s="157"/>
      <c r="H387" s="158"/>
      <c r="I387" s="156"/>
      <c r="J387" s="207"/>
      <c r="K387" s="159"/>
      <c r="L387" s="147"/>
      <c r="M387" s="147"/>
      <c r="N387" s="148"/>
      <c r="O387" s="149"/>
      <c r="P387" s="149"/>
      <c r="Q387" s="149"/>
      <c r="R387" s="149"/>
      <c r="S387" s="149"/>
    </row>
    <row r="388" spans="1:19">
      <c r="A388" s="113" t="str">
        <f>VTV_Download[[#This Row],[Part No.]]&amp;VTV_Download[[#This Row],[Direct Vendor]]&amp;VTV_Download[[#This Row],[Indirect Vendor]]</f>
        <v/>
      </c>
      <c r="B388" s="156"/>
      <c r="C388" s="149"/>
      <c r="D388" s="156"/>
      <c r="E388" s="149"/>
      <c r="F388" s="156"/>
      <c r="G388" s="157"/>
      <c r="H388" s="158"/>
      <c r="I388" s="156"/>
      <c r="J388" s="207"/>
      <c r="K388" s="159"/>
      <c r="L388" s="147"/>
      <c r="M388" s="147"/>
      <c r="N388" s="148"/>
      <c r="O388" s="149"/>
      <c r="P388" s="149"/>
      <c r="Q388" s="149"/>
      <c r="R388" s="149"/>
      <c r="S388" s="149"/>
    </row>
    <row r="389" spans="1:19">
      <c r="A389" s="113" t="str">
        <f>VTV_Download[[#This Row],[Part No.]]&amp;VTV_Download[[#This Row],[Direct Vendor]]&amp;VTV_Download[[#This Row],[Indirect Vendor]]</f>
        <v/>
      </c>
      <c r="B389" s="156"/>
      <c r="C389" s="149"/>
      <c r="D389" s="156"/>
      <c r="E389" s="149"/>
      <c r="F389" s="156"/>
      <c r="G389" s="157"/>
      <c r="H389" s="158"/>
      <c r="I389" s="156"/>
      <c r="J389" s="207"/>
      <c r="K389" s="159"/>
      <c r="L389" s="147"/>
      <c r="M389" s="147"/>
      <c r="N389" s="148"/>
      <c r="O389" s="149"/>
      <c r="P389" s="149"/>
      <c r="Q389" s="149"/>
      <c r="R389" s="149"/>
      <c r="S389" s="149"/>
    </row>
    <row r="390" spans="1:19">
      <c r="A390" s="113" t="str">
        <f>VTV_Download[[#This Row],[Part No.]]&amp;VTV_Download[[#This Row],[Direct Vendor]]&amp;VTV_Download[[#This Row],[Indirect Vendor]]</f>
        <v/>
      </c>
      <c r="B390" s="156"/>
      <c r="C390" s="149"/>
      <c r="D390" s="156"/>
      <c r="E390" s="149"/>
      <c r="F390" s="156"/>
      <c r="G390" s="157"/>
      <c r="H390" s="158"/>
      <c r="I390" s="156"/>
      <c r="J390" s="207"/>
      <c r="K390" s="159"/>
      <c r="L390" s="147"/>
      <c r="M390" s="147"/>
      <c r="N390" s="148"/>
      <c r="O390" s="149"/>
      <c r="P390" s="149"/>
      <c r="Q390" s="149"/>
      <c r="R390" s="149"/>
      <c r="S390" s="149"/>
    </row>
    <row r="391" spans="1:19">
      <c r="A391" s="113" t="str">
        <f>VTV_Download[[#This Row],[Part No.]]&amp;VTV_Download[[#This Row],[Direct Vendor]]&amp;VTV_Download[[#This Row],[Indirect Vendor]]</f>
        <v/>
      </c>
      <c r="B391" s="156"/>
      <c r="C391" s="149"/>
      <c r="D391" s="156"/>
      <c r="E391" s="149"/>
      <c r="F391" s="156"/>
      <c r="G391" s="157"/>
      <c r="H391" s="158"/>
      <c r="I391" s="156"/>
      <c r="J391" s="207"/>
      <c r="K391" s="159"/>
      <c r="L391" s="147"/>
      <c r="M391" s="147"/>
      <c r="N391" s="148"/>
      <c r="O391" s="149"/>
      <c r="P391" s="149"/>
      <c r="Q391" s="149"/>
      <c r="R391" s="149"/>
      <c r="S391" s="149"/>
    </row>
    <row r="392" spans="1:19">
      <c r="A392" s="113" t="str">
        <f>VTV_Download[[#This Row],[Part No.]]&amp;VTV_Download[[#This Row],[Direct Vendor]]&amp;VTV_Download[[#This Row],[Indirect Vendor]]</f>
        <v/>
      </c>
      <c r="B392" s="156"/>
      <c r="C392" s="149"/>
      <c r="D392" s="156"/>
      <c r="E392" s="149"/>
      <c r="F392" s="156"/>
      <c r="G392" s="157"/>
      <c r="H392" s="158"/>
      <c r="I392" s="156"/>
      <c r="J392" s="207"/>
      <c r="K392" s="159"/>
      <c r="L392" s="147"/>
      <c r="M392" s="147"/>
      <c r="N392" s="148"/>
      <c r="O392" s="149"/>
      <c r="P392" s="149"/>
      <c r="Q392" s="149"/>
      <c r="R392" s="149"/>
      <c r="S392" s="149"/>
    </row>
    <row r="393" spans="1:19">
      <c r="A393" s="113" t="str">
        <f>VTV_Download[[#This Row],[Part No.]]&amp;VTV_Download[[#This Row],[Direct Vendor]]&amp;VTV_Download[[#This Row],[Indirect Vendor]]</f>
        <v/>
      </c>
      <c r="B393" s="156"/>
      <c r="C393" s="149"/>
      <c r="D393" s="156"/>
      <c r="E393" s="149"/>
      <c r="F393" s="156"/>
      <c r="G393" s="157"/>
      <c r="H393" s="158"/>
      <c r="I393" s="156"/>
      <c r="J393" s="207"/>
      <c r="K393" s="159"/>
      <c r="L393" s="147"/>
      <c r="M393" s="147"/>
      <c r="N393" s="148"/>
      <c r="O393" s="149"/>
      <c r="P393" s="149"/>
      <c r="Q393" s="149"/>
      <c r="R393" s="149"/>
      <c r="S393" s="149"/>
    </row>
    <row r="394" spans="1:19">
      <c r="A394" s="113" t="str">
        <f>VTV_Download[[#This Row],[Part No.]]&amp;VTV_Download[[#This Row],[Direct Vendor]]&amp;VTV_Download[[#This Row],[Indirect Vendor]]</f>
        <v/>
      </c>
      <c r="B394" s="156"/>
      <c r="C394" s="149"/>
      <c r="D394" s="156"/>
      <c r="E394" s="149"/>
      <c r="F394" s="156"/>
      <c r="G394" s="157"/>
      <c r="H394" s="158"/>
      <c r="I394" s="156"/>
      <c r="J394" s="207"/>
      <c r="K394" s="159"/>
      <c r="L394" s="147"/>
      <c r="M394" s="147"/>
      <c r="N394" s="148"/>
      <c r="O394" s="149"/>
      <c r="P394" s="149"/>
      <c r="Q394" s="149"/>
      <c r="R394" s="149"/>
      <c r="S394" s="149"/>
    </row>
    <row r="395" spans="1:19">
      <c r="A395" s="113" t="str">
        <f>VTV_Download[[#This Row],[Part No.]]&amp;VTV_Download[[#This Row],[Direct Vendor]]&amp;VTV_Download[[#This Row],[Indirect Vendor]]</f>
        <v/>
      </c>
      <c r="B395" s="156"/>
      <c r="C395" s="149"/>
      <c r="D395" s="156"/>
      <c r="E395" s="149"/>
      <c r="F395" s="156"/>
      <c r="G395" s="157"/>
      <c r="H395" s="158"/>
      <c r="I395" s="156"/>
      <c r="J395" s="207"/>
      <c r="K395" s="159"/>
      <c r="L395" s="147"/>
      <c r="M395" s="147"/>
      <c r="N395" s="148"/>
      <c r="O395" s="149"/>
      <c r="P395" s="149"/>
      <c r="Q395" s="149"/>
      <c r="R395" s="149"/>
      <c r="S395" s="149"/>
    </row>
    <row r="396" spans="1:19">
      <c r="A396" s="113" t="str">
        <f>VTV_Download[[#This Row],[Part No.]]&amp;VTV_Download[[#This Row],[Direct Vendor]]&amp;VTV_Download[[#This Row],[Indirect Vendor]]</f>
        <v/>
      </c>
      <c r="B396" s="156"/>
      <c r="C396" s="149"/>
      <c r="D396" s="156"/>
      <c r="E396" s="149"/>
      <c r="F396" s="156"/>
      <c r="G396" s="157"/>
      <c r="H396" s="158"/>
      <c r="I396" s="156"/>
      <c r="J396" s="207"/>
      <c r="K396" s="159"/>
      <c r="L396" s="147"/>
      <c r="M396" s="147"/>
      <c r="N396" s="148"/>
      <c r="O396" s="149"/>
      <c r="P396" s="149"/>
      <c r="Q396" s="149"/>
      <c r="R396" s="149"/>
      <c r="S396" s="149"/>
    </row>
    <row r="397" spans="1:19">
      <c r="A397" s="113" t="str">
        <f>VTV_Download[[#This Row],[Part No.]]&amp;VTV_Download[[#This Row],[Direct Vendor]]&amp;VTV_Download[[#This Row],[Indirect Vendor]]</f>
        <v/>
      </c>
      <c r="B397" s="156"/>
      <c r="C397" s="149"/>
      <c r="D397" s="156"/>
      <c r="E397" s="149"/>
      <c r="F397" s="156"/>
      <c r="G397" s="157"/>
      <c r="H397" s="158"/>
      <c r="I397" s="156"/>
      <c r="J397" s="207"/>
      <c r="K397" s="159"/>
      <c r="L397" s="147"/>
      <c r="M397" s="147"/>
      <c r="N397" s="148"/>
      <c r="O397" s="149"/>
      <c r="P397" s="149"/>
      <c r="Q397" s="149"/>
      <c r="R397" s="149"/>
      <c r="S397" s="149"/>
    </row>
    <row r="398" spans="1:19">
      <c r="A398" s="113" t="str">
        <f>VTV_Download[[#This Row],[Part No.]]&amp;VTV_Download[[#This Row],[Direct Vendor]]&amp;VTV_Download[[#This Row],[Indirect Vendor]]</f>
        <v/>
      </c>
      <c r="B398" s="156"/>
      <c r="C398" s="149"/>
      <c r="D398" s="156"/>
      <c r="E398" s="149"/>
      <c r="F398" s="156"/>
      <c r="G398" s="157"/>
      <c r="H398" s="158"/>
      <c r="I398" s="156"/>
      <c r="J398" s="207"/>
      <c r="K398" s="159"/>
      <c r="L398" s="147"/>
      <c r="M398" s="147"/>
      <c r="N398" s="148"/>
      <c r="O398" s="149"/>
      <c r="P398" s="149"/>
      <c r="Q398" s="149"/>
      <c r="R398" s="149"/>
      <c r="S398" s="149"/>
    </row>
    <row r="399" spans="1:19">
      <c r="A399" s="113" t="str">
        <f>VTV_Download[[#This Row],[Part No.]]&amp;VTV_Download[[#This Row],[Direct Vendor]]&amp;VTV_Download[[#This Row],[Indirect Vendor]]</f>
        <v/>
      </c>
      <c r="B399" s="156"/>
      <c r="C399" s="149"/>
      <c r="D399" s="156"/>
      <c r="E399" s="149"/>
      <c r="F399" s="156"/>
      <c r="G399" s="157"/>
      <c r="H399" s="158"/>
      <c r="I399" s="156"/>
      <c r="J399" s="207"/>
      <c r="K399" s="159"/>
      <c r="L399" s="147"/>
      <c r="M399" s="147"/>
      <c r="N399" s="148"/>
      <c r="O399" s="149"/>
      <c r="P399" s="149"/>
      <c r="Q399" s="149"/>
      <c r="R399" s="149"/>
      <c r="S399" s="149"/>
    </row>
    <row r="400" spans="1:19">
      <c r="A400" s="113" t="str">
        <f>VTV_Download[[#This Row],[Part No.]]&amp;VTV_Download[[#This Row],[Direct Vendor]]&amp;VTV_Download[[#This Row],[Indirect Vendor]]</f>
        <v/>
      </c>
      <c r="B400" s="156"/>
      <c r="C400" s="149"/>
      <c r="D400" s="156"/>
      <c r="E400" s="149"/>
      <c r="F400" s="156"/>
      <c r="G400" s="157"/>
      <c r="H400" s="158"/>
      <c r="I400" s="156"/>
      <c r="J400" s="207"/>
      <c r="K400" s="159"/>
      <c r="L400" s="147"/>
      <c r="M400" s="147"/>
      <c r="N400" s="148"/>
      <c r="O400" s="149"/>
      <c r="P400" s="149"/>
      <c r="Q400" s="149"/>
      <c r="R400" s="149"/>
      <c r="S400" s="149"/>
    </row>
    <row r="401" spans="1:19">
      <c r="A401" s="113" t="str">
        <f>VTV_Download[[#This Row],[Part No.]]&amp;VTV_Download[[#This Row],[Direct Vendor]]&amp;VTV_Download[[#This Row],[Indirect Vendor]]</f>
        <v/>
      </c>
      <c r="B401" s="156"/>
      <c r="C401" s="149"/>
      <c r="D401" s="156"/>
      <c r="E401" s="149"/>
      <c r="F401" s="156"/>
      <c r="G401" s="157"/>
      <c r="H401" s="158"/>
      <c r="I401" s="156"/>
      <c r="J401" s="207"/>
      <c r="K401" s="159"/>
      <c r="L401" s="147"/>
      <c r="M401" s="147"/>
      <c r="N401" s="148"/>
      <c r="O401" s="149"/>
      <c r="P401" s="149"/>
      <c r="Q401" s="149"/>
      <c r="R401" s="149"/>
      <c r="S401" s="149"/>
    </row>
    <row r="402" spans="1:19">
      <c r="A402" s="113" t="str">
        <f>VTV_Download[[#This Row],[Part No.]]&amp;VTV_Download[[#This Row],[Direct Vendor]]&amp;VTV_Download[[#This Row],[Indirect Vendor]]</f>
        <v/>
      </c>
      <c r="B402" s="156"/>
      <c r="C402" s="149"/>
      <c r="D402" s="156"/>
      <c r="E402" s="149"/>
      <c r="F402" s="156"/>
      <c r="G402" s="157"/>
      <c r="H402" s="158"/>
      <c r="I402" s="156"/>
      <c r="J402" s="207"/>
      <c r="K402" s="159"/>
      <c r="L402" s="147"/>
      <c r="M402" s="147"/>
      <c r="N402" s="148"/>
      <c r="O402" s="149"/>
      <c r="P402" s="149"/>
      <c r="Q402" s="149"/>
      <c r="R402" s="149"/>
      <c r="S402" s="149"/>
    </row>
    <row r="403" spans="1:19">
      <c r="A403" s="113" t="str">
        <f>VTV_Download[[#This Row],[Part No.]]&amp;VTV_Download[[#This Row],[Direct Vendor]]&amp;VTV_Download[[#This Row],[Indirect Vendor]]</f>
        <v/>
      </c>
      <c r="B403" s="156"/>
      <c r="C403" s="149"/>
      <c r="D403" s="156"/>
      <c r="E403" s="149"/>
      <c r="F403" s="156"/>
      <c r="G403" s="157"/>
      <c r="H403" s="158"/>
      <c r="I403" s="156"/>
      <c r="J403" s="207"/>
      <c r="K403" s="159"/>
      <c r="L403" s="147"/>
      <c r="M403" s="147"/>
      <c r="N403" s="148"/>
      <c r="O403" s="149"/>
      <c r="P403" s="149"/>
      <c r="Q403" s="149"/>
      <c r="R403" s="149"/>
      <c r="S403" s="149"/>
    </row>
    <row r="404" spans="1:19">
      <c r="A404" s="113" t="str">
        <f>VTV_Download[[#This Row],[Part No.]]&amp;VTV_Download[[#This Row],[Direct Vendor]]&amp;VTV_Download[[#This Row],[Indirect Vendor]]</f>
        <v/>
      </c>
      <c r="B404" s="156"/>
      <c r="C404" s="149"/>
      <c r="D404" s="156"/>
      <c r="E404" s="149"/>
      <c r="F404" s="156"/>
      <c r="G404" s="157"/>
      <c r="H404" s="158"/>
      <c r="I404" s="156"/>
      <c r="J404" s="207"/>
      <c r="K404" s="159"/>
      <c r="L404" s="147"/>
      <c r="M404" s="147"/>
      <c r="N404" s="148"/>
      <c r="O404" s="149"/>
      <c r="P404" s="149"/>
      <c r="Q404" s="149"/>
      <c r="R404" s="149"/>
      <c r="S404" s="149"/>
    </row>
    <row r="405" spans="1:19">
      <c r="A405" s="113" t="str">
        <f>VTV_Download[[#This Row],[Part No.]]&amp;VTV_Download[[#This Row],[Direct Vendor]]&amp;VTV_Download[[#This Row],[Indirect Vendor]]</f>
        <v/>
      </c>
      <c r="B405" s="156"/>
      <c r="C405" s="149"/>
      <c r="D405" s="156"/>
      <c r="E405" s="149"/>
      <c r="F405" s="156"/>
      <c r="G405" s="157"/>
      <c r="H405" s="158"/>
      <c r="I405" s="156"/>
      <c r="J405" s="207"/>
      <c r="K405" s="159"/>
      <c r="L405" s="147"/>
      <c r="M405" s="147"/>
      <c r="N405" s="148"/>
      <c r="O405" s="149"/>
      <c r="P405" s="149"/>
      <c r="Q405" s="149"/>
      <c r="R405" s="149"/>
      <c r="S405" s="149"/>
    </row>
    <row r="406" spans="1:19">
      <c r="A406" s="113" t="str">
        <f>VTV_Download[[#This Row],[Part No.]]&amp;VTV_Download[[#This Row],[Direct Vendor]]&amp;VTV_Download[[#This Row],[Indirect Vendor]]</f>
        <v/>
      </c>
      <c r="B406" s="156"/>
      <c r="C406" s="149"/>
      <c r="D406" s="156"/>
      <c r="E406" s="149"/>
      <c r="F406" s="156"/>
      <c r="G406" s="157"/>
      <c r="H406" s="158"/>
      <c r="I406" s="156"/>
      <c r="J406" s="207"/>
      <c r="K406" s="159"/>
      <c r="L406" s="147"/>
      <c r="M406" s="147"/>
      <c r="N406" s="148"/>
      <c r="O406" s="149"/>
      <c r="P406" s="149"/>
      <c r="Q406" s="149"/>
      <c r="R406" s="149"/>
      <c r="S406" s="149"/>
    </row>
    <row r="407" spans="1:19">
      <c r="A407" s="113" t="str">
        <f>VTV_Download[[#This Row],[Part No.]]&amp;VTV_Download[[#This Row],[Direct Vendor]]&amp;VTV_Download[[#This Row],[Indirect Vendor]]</f>
        <v/>
      </c>
      <c r="B407" s="156"/>
      <c r="C407" s="149"/>
      <c r="D407" s="156"/>
      <c r="E407" s="149"/>
      <c r="F407" s="156"/>
      <c r="G407" s="157"/>
      <c r="H407" s="158"/>
      <c r="I407" s="156"/>
      <c r="J407" s="207"/>
      <c r="K407" s="159"/>
      <c r="L407" s="147"/>
      <c r="M407" s="147"/>
      <c r="N407" s="148"/>
      <c r="O407" s="149"/>
      <c r="P407" s="149"/>
      <c r="Q407" s="149"/>
      <c r="R407" s="149"/>
      <c r="S407" s="149"/>
    </row>
    <row r="408" spans="1:19">
      <c r="A408" s="113" t="str">
        <f>VTV_Download[[#This Row],[Part No.]]&amp;VTV_Download[[#This Row],[Direct Vendor]]&amp;VTV_Download[[#This Row],[Indirect Vendor]]</f>
        <v/>
      </c>
      <c r="B408" s="156"/>
      <c r="C408" s="149"/>
      <c r="D408" s="156"/>
      <c r="E408" s="149"/>
      <c r="F408" s="156"/>
      <c r="G408" s="157"/>
      <c r="H408" s="158"/>
      <c r="I408" s="156"/>
      <c r="J408" s="207"/>
      <c r="K408" s="159"/>
      <c r="L408" s="147"/>
      <c r="M408" s="147"/>
      <c r="N408" s="148"/>
      <c r="O408" s="149"/>
      <c r="P408" s="149"/>
      <c r="Q408" s="149"/>
      <c r="R408" s="149"/>
      <c r="S408" s="149"/>
    </row>
    <row r="409" spans="1:19">
      <c r="A409" s="113" t="str">
        <f>VTV_Download[[#This Row],[Part No.]]&amp;VTV_Download[[#This Row],[Direct Vendor]]&amp;VTV_Download[[#This Row],[Indirect Vendor]]</f>
        <v/>
      </c>
      <c r="B409" s="156"/>
      <c r="C409" s="149"/>
      <c r="D409" s="156"/>
      <c r="E409" s="149"/>
      <c r="F409" s="156"/>
      <c r="G409" s="157"/>
      <c r="H409" s="158"/>
      <c r="I409" s="156"/>
      <c r="J409" s="207"/>
      <c r="K409" s="159"/>
      <c r="L409" s="147"/>
      <c r="M409" s="147"/>
      <c r="N409" s="148"/>
      <c r="O409" s="149"/>
      <c r="P409" s="149"/>
      <c r="Q409" s="149"/>
      <c r="R409" s="149"/>
      <c r="S409" s="149"/>
    </row>
    <row r="410" spans="1:19">
      <c r="A410" s="113" t="str">
        <f>VTV_Download[[#This Row],[Part No.]]&amp;VTV_Download[[#This Row],[Direct Vendor]]&amp;VTV_Download[[#This Row],[Indirect Vendor]]</f>
        <v/>
      </c>
      <c r="B410" s="156"/>
      <c r="C410" s="149"/>
      <c r="D410" s="156"/>
      <c r="E410" s="149"/>
      <c r="F410" s="156"/>
      <c r="G410" s="157"/>
      <c r="H410" s="158"/>
      <c r="I410" s="156"/>
      <c r="J410" s="207"/>
      <c r="K410" s="159"/>
      <c r="L410" s="147"/>
      <c r="M410" s="147"/>
      <c r="N410" s="148"/>
      <c r="O410" s="149"/>
      <c r="P410" s="149"/>
      <c r="Q410" s="149"/>
      <c r="R410" s="149"/>
      <c r="S410" s="149"/>
    </row>
    <row r="411" spans="1:19">
      <c r="A411" s="113" t="str">
        <f>VTV_Download[[#This Row],[Part No.]]&amp;VTV_Download[[#This Row],[Direct Vendor]]&amp;VTV_Download[[#This Row],[Indirect Vendor]]</f>
        <v/>
      </c>
      <c r="B411" s="156"/>
      <c r="C411" s="149"/>
      <c r="D411" s="156"/>
      <c r="E411" s="149"/>
      <c r="F411" s="156"/>
      <c r="G411" s="157"/>
      <c r="H411" s="158"/>
      <c r="I411" s="156"/>
      <c r="J411" s="207"/>
      <c r="K411" s="159"/>
      <c r="L411" s="147"/>
      <c r="M411" s="147"/>
      <c r="N411" s="148"/>
      <c r="O411" s="149"/>
      <c r="P411" s="149"/>
      <c r="Q411" s="149"/>
      <c r="R411" s="149"/>
      <c r="S411" s="149"/>
    </row>
    <row r="412" spans="1:19">
      <c r="A412" s="113" t="str">
        <f>VTV_Download[[#This Row],[Part No.]]&amp;VTV_Download[[#This Row],[Direct Vendor]]&amp;VTV_Download[[#This Row],[Indirect Vendor]]</f>
        <v/>
      </c>
      <c r="B412" s="156"/>
      <c r="C412" s="149"/>
      <c r="D412" s="156"/>
      <c r="E412" s="149"/>
      <c r="F412" s="156"/>
      <c r="G412" s="157"/>
      <c r="H412" s="158"/>
      <c r="I412" s="156"/>
      <c r="J412" s="207"/>
      <c r="K412" s="159"/>
      <c r="L412" s="147"/>
      <c r="M412" s="147"/>
      <c r="N412" s="148"/>
      <c r="O412" s="149"/>
      <c r="P412" s="149"/>
      <c r="Q412" s="149"/>
      <c r="R412" s="149"/>
      <c r="S412" s="149"/>
    </row>
    <row r="413" spans="1:19">
      <c r="A413" s="113" t="str">
        <f>VTV_Download[[#This Row],[Part No.]]&amp;VTV_Download[[#This Row],[Direct Vendor]]&amp;VTV_Download[[#This Row],[Indirect Vendor]]</f>
        <v/>
      </c>
      <c r="B413" s="156"/>
      <c r="C413" s="149"/>
      <c r="D413" s="156"/>
      <c r="E413" s="149"/>
      <c r="F413" s="156"/>
      <c r="G413" s="157"/>
      <c r="H413" s="158"/>
      <c r="I413" s="156"/>
      <c r="J413" s="207"/>
      <c r="K413" s="159"/>
      <c r="L413" s="147"/>
      <c r="M413" s="147"/>
      <c r="N413" s="148"/>
      <c r="O413" s="149"/>
      <c r="P413" s="149"/>
      <c r="Q413" s="149"/>
      <c r="R413" s="149"/>
      <c r="S413" s="149"/>
    </row>
    <row r="414" spans="1:19">
      <c r="A414" s="113" t="str">
        <f>VTV_Download[[#This Row],[Part No.]]&amp;VTV_Download[[#This Row],[Direct Vendor]]&amp;VTV_Download[[#This Row],[Indirect Vendor]]</f>
        <v/>
      </c>
      <c r="B414" s="156"/>
      <c r="C414" s="149"/>
      <c r="D414" s="156"/>
      <c r="E414" s="149"/>
      <c r="F414" s="156"/>
      <c r="G414" s="157"/>
      <c r="H414" s="158"/>
      <c r="I414" s="156"/>
      <c r="J414" s="207"/>
      <c r="K414" s="159"/>
      <c r="L414" s="147"/>
      <c r="M414" s="147"/>
      <c r="N414" s="148"/>
      <c r="O414" s="149"/>
      <c r="P414" s="149"/>
      <c r="Q414" s="149"/>
      <c r="R414" s="149"/>
      <c r="S414" s="149"/>
    </row>
    <row r="415" spans="1:19">
      <c r="A415" s="113" t="str">
        <f>VTV_Download[[#This Row],[Part No.]]&amp;VTV_Download[[#This Row],[Direct Vendor]]&amp;VTV_Download[[#This Row],[Indirect Vendor]]</f>
        <v/>
      </c>
      <c r="B415" s="156"/>
      <c r="C415" s="149"/>
      <c r="D415" s="156"/>
      <c r="E415" s="149"/>
      <c r="F415" s="156"/>
      <c r="G415" s="157"/>
      <c r="H415" s="158"/>
      <c r="I415" s="156"/>
      <c r="J415" s="207"/>
      <c r="K415" s="159"/>
      <c r="L415" s="147"/>
      <c r="M415" s="147"/>
      <c r="N415" s="148"/>
      <c r="O415" s="149"/>
      <c r="P415" s="149"/>
      <c r="Q415" s="149"/>
      <c r="R415" s="149"/>
      <c r="S415" s="149"/>
    </row>
    <row r="416" spans="1:19">
      <c r="A416" s="113" t="str">
        <f>VTV_Download[[#This Row],[Part No.]]&amp;VTV_Download[[#This Row],[Direct Vendor]]&amp;VTV_Download[[#This Row],[Indirect Vendor]]</f>
        <v/>
      </c>
      <c r="B416" s="156"/>
      <c r="C416" s="149"/>
      <c r="D416" s="156"/>
      <c r="E416" s="149"/>
      <c r="F416" s="156"/>
      <c r="G416" s="157"/>
      <c r="H416" s="158"/>
      <c r="I416" s="156"/>
      <c r="J416" s="207"/>
      <c r="K416" s="159"/>
      <c r="L416" s="147"/>
      <c r="M416" s="147"/>
      <c r="N416" s="148"/>
      <c r="O416" s="149"/>
      <c r="P416" s="149"/>
      <c r="Q416" s="149"/>
      <c r="R416" s="149"/>
      <c r="S416" s="149"/>
    </row>
    <row r="417" spans="1:19">
      <c r="A417" s="113" t="str">
        <f>VTV_Download[[#This Row],[Part No.]]&amp;VTV_Download[[#This Row],[Direct Vendor]]&amp;VTV_Download[[#This Row],[Indirect Vendor]]</f>
        <v/>
      </c>
      <c r="B417" s="156"/>
      <c r="C417" s="149"/>
      <c r="D417" s="156"/>
      <c r="E417" s="149"/>
      <c r="F417" s="156"/>
      <c r="G417" s="157"/>
      <c r="H417" s="158"/>
      <c r="I417" s="156"/>
      <c r="J417" s="207"/>
      <c r="K417" s="159"/>
      <c r="L417" s="147"/>
      <c r="M417" s="147"/>
      <c r="N417" s="148"/>
      <c r="O417" s="149"/>
      <c r="P417" s="149"/>
      <c r="Q417" s="149"/>
      <c r="R417" s="149"/>
      <c r="S417" s="149"/>
    </row>
    <row r="418" spans="1:19">
      <c r="A418" s="113" t="str">
        <f>VTV_Download[[#This Row],[Part No.]]&amp;VTV_Download[[#This Row],[Direct Vendor]]&amp;VTV_Download[[#This Row],[Indirect Vendor]]</f>
        <v/>
      </c>
      <c r="B418" s="156"/>
      <c r="C418" s="149"/>
      <c r="D418" s="156"/>
      <c r="E418" s="149"/>
      <c r="F418" s="156"/>
      <c r="G418" s="157"/>
      <c r="H418" s="158"/>
      <c r="I418" s="156"/>
      <c r="J418" s="207"/>
      <c r="K418" s="159"/>
      <c r="L418" s="147"/>
      <c r="M418" s="147"/>
      <c r="N418" s="148"/>
      <c r="O418" s="149"/>
      <c r="P418" s="149"/>
      <c r="Q418" s="149"/>
      <c r="R418" s="149"/>
      <c r="S418" s="149"/>
    </row>
    <row r="419" spans="1:19">
      <c r="A419" s="113" t="str">
        <f>VTV_Download[[#This Row],[Part No.]]&amp;VTV_Download[[#This Row],[Direct Vendor]]&amp;VTV_Download[[#This Row],[Indirect Vendor]]</f>
        <v/>
      </c>
      <c r="B419" s="156"/>
      <c r="C419" s="149"/>
      <c r="D419" s="156"/>
      <c r="E419" s="149"/>
      <c r="F419" s="156"/>
      <c r="G419" s="157"/>
      <c r="H419" s="158"/>
      <c r="I419" s="156"/>
      <c r="J419" s="207"/>
      <c r="K419" s="159"/>
      <c r="L419" s="147"/>
      <c r="M419" s="147"/>
      <c r="N419" s="148"/>
      <c r="O419" s="149"/>
      <c r="P419" s="149"/>
      <c r="Q419" s="149"/>
      <c r="R419" s="149"/>
      <c r="S419" s="149"/>
    </row>
    <row r="420" spans="1:19">
      <c r="A420" s="113" t="str">
        <f>VTV_Download[[#This Row],[Part No.]]&amp;VTV_Download[[#This Row],[Direct Vendor]]&amp;VTV_Download[[#This Row],[Indirect Vendor]]</f>
        <v/>
      </c>
      <c r="B420" s="156"/>
      <c r="C420" s="149"/>
      <c r="D420" s="156"/>
      <c r="E420" s="149"/>
      <c r="F420" s="156"/>
      <c r="G420" s="157"/>
      <c r="H420" s="158"/>
      <c r="I420" s="156"/>
      <c r="J420" s="207"/>
      <c r="K420" s="159"/>
      <c r="L420" s="147"/>
      <c r="M420" s="147"/>
      <c r="N420" s="148"/>
      <c r="O420" s="149"/>
      <c r="P420" s="149"/>
      <c r="Q420" s="149"/>
      <c r="R420" s="149"/>
      <c r="S420" s="149"/>
    </row>
    <row r="421" spans="1:19">
      <c r="A421" s="113" t="str">
        <f>VTV_Download[[#This Row],[Part No.]]&amp;VTV_Download[[#This Row],[Direct Vendor]]&amp;VTV_Download[[#This Row],[Indirect Vendor]]</f>
        <v/>
      </c>
      <c r="B421" s="156"/>
      <c r="C421" s="149"/>
      <c r="D421" s="156"/>
      <c r="E421" s="149"/>
      <c r="F421" s="156"/>
      <c r="G421" s="157"/>
      <c r="H421" s="158"/>
      <c r="I421" s="156"/>
      <c r="J421" s="207"/>
      <c r="K421" s="159"/>
      <c r="L421" s="147"/>
      <c r="M421" s="147"/>
      <c r="N421" s="148"/>
      <c r="O421" s="149"/>
      <c r="P421" s="149"/>
      <c r="Q421" s="149"/>
      <c r="R421" s="149"/>
      <c r="S421" s="149"/>
    </row>
    <row r="422" spans="1:19">
      <c r="A422" s="113" t="str">
        <f>VTV_Download[[#This Row],[Part No.]]&amp;VTV_Download[[#This Row],[Direct Vendor]]&amp;VTV_Download[[#This Row],[Indirect Vendor]]</f>
        <v/>
      </c>
      <c r="B422" s="156"/>
      <c r="C422" s="149"/>
      <c r="D422" s="156"/>
      <c r="E422" s="149"/>
      <c r="F422" s="156"/>
      <c r="G422" s="157"/>
      <c r="H422" s="158"/>
      <c r="I422" s="156"/>
      <c r="J422" s="207"/>
      <c r="K422" s="159"/>
      <c r="L422" s="147"/>
      <c r="M422" s="147"/>
      <c r="N422" s="148"/>
      <c r="O422" s="149"/>
      <c r="P422" s="149"/>
      <c r="Q422" s="149"/>
      <c r="R422" s="149"/>
      <c r="S422" s="149"/>
    </row>
    <row r="423" spans="1:19">
      <c r="A423" s="113" t="str">
        <f>VTV_Download[[#This Row],[Part No.]]&amp;VTV_Download[[#This Row],[Direct Vendor]]&amp;VTV_Download[[#This Row],[Indirect Vendor]]</f>
        <v/>
      </c>
      <c r="B423" s="156"/>
      <c r="C423" s="149"/>
      <c r="D423" s="156"/>
      <c r="E423" s="149"/>
      <c r="F423" s="156"/>
      <c r="G423" s="157"/>
      <c r="H423" s="158"/>
      <c r="I423" s="156"/>
      <c r="J423" s="207"/>
      <c r="K423" s="159"/>
      <c r="L423" s="147"/>
      <c r="M423" s="147"/>
      <c r="N423" s="148"/>
      <c r="O423" s="149"/>
      <c r="P423" s="149"/>
      <c r="Q423" s="149"/>
      <c r="R423" s="149"/>
      <c r="S423" s="149"/>
    </row>
    <row r="424" spans="1:19">
      <c r="A424" s="113" t="str">
        <f>VTV_Download[[#This Row],[Part No.]]&amp;VTV_Download[[#This Row],[Direct Vendor]]&amp;VTV_Download[[#This Row],[Indirect Vendor]]</f>
        <v/>
      </c>
      <c r="B424" s="156"/>
      <c r="C424" s="149"/>
      <c r="D424" s="156"/>
      <c r="E424" s="149"/>
      <c r="F424" s="156"/>
      <c r="G424" s="157"/>
      <c r="H424" s="158"/>
      <c r="I424" s="156"/>
      <c r="J424" s="207"/>
      <c r="K424" s="159"/>
      <c r="L424" s="147"/>
      <c r="M424" s="147"/>
      <c r="N424" s="148"/>
      <c r="O424" s="149"/>
      <c r="P424" s="149"/>
      <c r="Q424" s="149"/>
      <c r="R424" s="149"/>
      <c r="S424" s="149"/>
    </row>
    <row r="425" spans="1:19">
      <c r="A425" s="113" t="str">
        <f>VTV_Download[[#This Row],[Part No.]]&amp;VTV_Download[[#This Row],[Direct Vendor]]&amp;VTV_Download[[#This Row],[Indirect Vendor]]</f>
        <v/>
      </c>
      <c r="B425" s="156"/>
      <c r="C425" s="149"/>
      <c r="D425" s="156"/>
      <c r="E425" s="149"/>
      <c r="F425" s="156"/>
      <c r="G425" s="157"/>
      <c r="H425" s="158"/>
      <c r="I425" s="156"/>
      <c r="J425" s="207"/>
      <c r="K425" s="159"/>
      <c r="L425" s="147"/>
      <c r="M425" s="147"/>
      <c r="N425" s="148"/>
      <c r="O425" s="149"/>
      <c r="P425" s="149"/>
      <c r="Q425" s="149"/>
      <c r="R425" s="149"/>
      <c r="S425" s="149"/>
    </row>
    <row r="426" spans="1:19">
      <c r="A426" s="113" t="str">
        <f>VTV_Download[[#This Row],[Part No.]]&amp;VTV_Download[[#This Row],[Direct Vendor]]&amp;VTV_Download[[#This Row],[Indirect Vendor]]</f>
        <v/>
      </c>
      <c r="B426" s="156"/>
      <c r="C426" s="149"/>
      <c r="D426" s="156"/>
      <c r="E426" s="149"/>
      <c r="F426" s="156"/>
      <c r="G426" s="157"/>
      <c r="H426" s="158"/>
      <c r="I426" s="156"/>
      <c r="J426" s="207"/>
      <c r="K426" s="159"/>
      <c r="L426" s="147"/>
      <c r="M426" s="147"/>
      <c r="N426" s="148"/>
      <c r="O426" s="149"/>
      <c r="P426" s="149"/>
      <c r="Q426" s="149"/>
      <c r="R426" s="149"/>
      <c r="S426" s="149"/>
    </row>
    <row r="427" spans="1:19">
      <c r="A427" s="113" t="str">
        <f>VTV_Download[[#This Row],[Part No.]]&amp;VTV_Download[[#This Row],[Direct Vendor]]&amp;VTV_Download[[#This Row],[Indirect Vendor]]</f>
        <v/>
      </c>
      <c r="B427" s="156"/>
      <c r="C427" s="149"/>
      <c r="D427" s="156"/>
      <c r="E427" s="149"/>
      <c r="F427" s="156"/>
      <c r="G427" s="157"/>
      <c r="H427" s="158"/>
      <c r="I427" s="156"/>
      <c r="J427" s="207"/>
      <c r="K427" s="159"/>
      <c r="L427" s="147"/>
      <c r="M427" s="147"/>
      <c r="N427" s="148"/>
      <c r="O427" s="149"/>
      <c r="P427" s="149"/>
      <c r="Q427" s="149"/>
      <c r="R427" s="149"/>
      <c r="S427" s="149"/>
    </row>
    <row r="428" spans="1:19">
      <c r="A428" s="113" t="str">
        <f>VTV_Download[[#This Row],[Part No.]]&amp;VTV_Download[[#This Row],[Direct Vendor]]&amp;VTV_Download[[#This Row],[Indirect Vendor]]</f>
        <v/>
      </c>
      <c r="B428" s="156"/>
      <c r="C428" s="149"/>
      <c r="D428" s="156"/>
      <c r="E428" s="149"/>
      <c r="F428" s="156"/>
      <c r="G428" s="157"/>
      <c r="H428" s="158"/>
      <c r="I428" s="156"/>
      <c r="J428" s="207"/>
      <c r="K428" s="159"/>
      <c r="L428" s="147"/>
      <c r="M428" s="147"/>
      <c r="N428" s="148"/>
      <c r="O428" s="149"/>
      <c r="P428" s="149"/>
      <c r="Q428" s="149"/>
      <c r="R428" s="149"/>
      <c r="S428" s="149"/>
    </row>
    <row r="429" spans="1:19">
      <c r="A429" s="113" t="str">
        <f>VTV_Download[[#This Row],[Part No.]]&amp;VTV_Download[[#This Row],[Direct Vendor]]&amp;VTV_Download[[#This Row],[Indirect Vendor]]</f>
        <v/>
      </c>
      <c r="B429" s="156"/>
      <c r="C429" s="149"/>
      <c r="D429" s="156"/>
      <c r="E429" s="149"/>
      <c r="F429" s="156"/>
      <c r="G429" s="157"/>
      <c r="H429" s="158"/>
      <c r="I429" s="156"/>
      <c r="J429" s="207"/>
      <c r="K429" s="159"/>
      <c r="L429" s="147"/>
      <c r="M429" s="147"/>
      <c r="N429" s="148"/>
      <c r="O429" s="149"/>
      <c r="P429" s="149"/>
      <c r="Q429" s="149"/>
      <c r="R429" s="149"/>
      <c r="S429" s="149"/>
    </row>
    <row r="430" spans="1:19">
      <c r="A430" s="113" t="str">
        <f>VTV_Download[[#This Row],[Part No.]]&amp;VTV_Download[[#This Row],[Direct Vendor]]&amp;VTV_Download[[#This Row],[Indirect Vendor]]</f>
        <v/>
      </c>
      <c r="B430" s="156"/>
      <c r="C430" s="149"/>
      <c r="D430" s="156"/>
      <c r="E430" s="149"/>
      <c r="F430" s="156"/>
      <c r="G430" s="157"/>
      <c r="H430" s="158"/>
      <c r="I430" s="156"/>
      <c r="J430" s="207"/>
      <c r="K430" s="159"/>
      <c r="L430" s="147"/>
      <c r="M430" s="147"/>
      <c r="N430" s="148"/>
      <c r="O430" s="149"/>
      <c r="P430" s="149"/>
      <c r="Q430" s="149"/>
      <c r="R430" s="149"/>
      <c r="S430" s="149"/>
    </row>
    <row r="431" spans="1:19">
      <c r="A431" s="113" t="str">
        <f>VTV_Download[[#This Row],[Part No.]]&amp;VTV_Download[[#This Row],[Direct Vendor]]&amp;VTV_Download[[#This Row],[Indirect Vendor]]</f>
        <v/>
      </c>
      <c r="B431" s="156"/>
      <c r="C431" s="149"/>
      <c r="D431" s="156"/>
      <c r="E431" s="149"/>
      <c r="F431" s="156"/>
      <c r="G431" s="157"/>
      <c r="H431" s="158"/>
      <c r="I431" s="156"/>
      <c r="J431" s="207"/>
      <c r="K431" s="159"/>
      <c r="L431" s="147"/>
      <c r="M431" s="147"/>
      <c r="N431" s="148"/>
      <c r="O431" s="149"/>
      <c r="P431" s="149"/>
      <c r="Q431" s="149"/>
      <c r="R431" s="149"/>
      <c r="S431" s="149"/>
    </row>
    <row r="432" spans="1:19">
      <c r="A432" s="113" t="str">
        <f>VTV_Download[[#This Row],[Part No.]]&amp;VTV_Download[[#This Row],[Direct Vendor]]&amp;VTV_Download[[#This Row],[Indirect Vendor]]</f>
        <v/>
      </c>
      <c r="B432" s="156"/>
      <c r="C432" s="149"/>
      <c r="D432" s="156"/>
      <c r="E432" s="149"/>
      <c r="F432" s="156"/>
      <c r="G432" s="157"/>
      <c r="H432" s="158"/>
      <c r="I432" s="156"/>
      <c r="J432" s="207"/>
      <c r="K432" s="159"/>
      <c r="L432" s="147"/>
      <c r="M432" s="147"/>
      <c r="N432" s="148"/>
      <c r="O432" s="149"/>
      <c r="P432" s="149"/>
      <c r="Q432" s="149"/>
      <c r="R432" s="149"/>
      <c r="S432" s="149"/>
    </row>
    <row r="433" spans="1:19">
      <c r="A433" s="113" t="str">
        <f>VTV_Download[[#This Row],[Part No.]]&amp;VTV_Download[[#This Row],[Direct Vendor]]&amp;VTV_Download[[#This Row],[Indirect Vendor]]</f>
        <v/>
      </c>
      <c r="B433" s="156"/>
      <c r="C433" s="149"/>
      <c r="D433" s="156"/>
      <c r="E433" s="149"/>
      <c r="F433" s="156"/>
      <c r="G433" s="157"/>
      <c r="H433" s="158"/>
      <c r="I433" s="156"/>
      <c r="J433" s="207"/>
      <c r="K433" s="159"/>
      <c r="L433" s="147"/>
      <c r="M433" s="147"/>
      <c r="N433" s="148"/>
      <c r="O433" s="149"/>
      <c r="P433" s="149"/>
      <c r="Q433" s="149"/>
      <c r="R433" s="149"/>
      <c r="S433" s="149"/>
    </row>
    <row r="434" spans="1:19">
      <c r="A434" s="113" t="str">
        <f>VTV_Download[[#This Row],[Part No.]]&amp;VTV_Download[[#This Row],[Direct Vendor]]&amp;VTV_Download[[#This Row],[Indirect Vendor]]</f>
        <v/>
      </c>
      <c r="B434" s="156"/>
      <c r="C434" s="149"/>
      <c r="D434" s="156"/>
      <c r="E434" s="149"/>
      <c r="F434" s="156"/>
      <c r="G434" s="157"/>
      <c r="H434" s="158"/>
      <c r="I434" s="156"/>
      <c r="J434" s="207"/>
      <c r="K434" s="159"/>
      <c r="L434" s="147"/>
      <c r="M434" s="147"/>
      <c r="N434" s="148"/>
      <c r="O434" s="149"/>
      <c r="P434" s="149"/>
      <c r="Q434" s="149"/>
      <c r="R434" s="149"/>
      <c r="S434" s="149"/>
    </row>
    <row r="435" spans="1:19">
      <c r="A435" s="113" t="str">
        <f>VTV_Download[[#This Row],[Part No.]]&amp;VTV_Download[[#This Row],[Direct Vendor]]&amp;VTV_Download[[#This Row],[Indirect Vendor]]</f>
        <v/>
      </c>
      <c r="B435" s="156"/>
      <c r="C435" s="149"/>
      <c r="D435" s="156"/>
      <c r="E435" s="149"/>
      <c r="F435" s="156"/>
      <c r="G435" s="157"/>
      <c r="H435" s="158"/>
      <c r="I435" s="156"/>
      <c r="J435" s="207"/>
      <c r="K435" s="159"/>
      <c r="L435" s="147"/>
      <c r="M435" s="147"/>
      <c r="N435" s="148"/>
      <c r="O435" s="149"/>
      <c r="P435" s="149"/>
      <c r="Q435" s="149"/>
      <c r="R435" s="149"/>
      <c r="S435" s="149"/>
    </row>
    <row r="436" spans="1:19">
      <c r="A436" s="113" t="str">
        <f>VTV_Download[[#This Row],[Part No.]]&amp;VTV_Download[[#This Row],[Direct Vendor]]&amp;VTV_Download[[#This Row],[Indirect Vendor]]</f>
        <v/>
      </c>
      <c r="B436" s="156"/>
      <c r="C436" s="149"/>
      <c r="D436" s="156"/>
      <c r="E436" s="149"/>
      <c r="F436" s="156"/>
      <c r="G436" s="157"/>
      <c r="H436" s="158"/>
      <c r="I436" s="156"/>
      <c r="J436" s="207"/>
      <c r="K436" s="159"/>
      <c r="L436" s="147"/>
      <c r="M436" s="147"/>
      <c r="N436" s="148"/>
      <c r="O436" s="149"/>
      <c r="P436" s="149"/>
      <c r="Q436" s="149"/>
      <c r="R436" s="149"/>
      <c r="S436" s="149"/>
    </row>
    <row r="437" spans="1:19">
      <c r="A437" s="113" t="str">
        <f>VTV_Download[[#This Row],[Part No.]]&amp;VTV_Download[[#This Row],[Direct Vendor]]&amp;VTV_Download[[#This Row],[Indirect Vendor]]</f>
        <v/>
      </c>
      <c r="B437" s="156"/>
      <c r="C437" s="149"/>
      <c r="D437" s="156"/>
      <c r="E437" s="149"/>
      <c r="F437" s="156"/>
      <c r="G437" s="157"/>
      <c r="H437" s="158"/>
      <c r="I437" s="156"/>
      <c r="J437" s="207"/>
      <c r="K437" s="159"/>
      <c r="L437" s="147"/>
      <c r="M437" s="147"/>
      <c r="N437" s="148"/>
      <c r="O437" s="149"/>
      <c r="P437" s="149"/>
      <c r="Q437" s="149"/>
      <c r="R437" s="149"/>
      <c r="S437" s="149"/>
    </row>
    <row r="438" spans="1:19">
      <c r="A438" s="113" t="str">
        <f>VTV_Download[[#This Row],[Part No.]]&amp;VTV_Download[[#This Row],[Direct Vendor]]&amp;VTV_Download[[#This Row],[Indirect Vendor]]</f>
        <v/>
      </c>
      <c r="B438" s="156"/>
      <c r="C438" s="149"/>
      <c r="D438" s="156"/>
      <c r="E438" s="149"/>
      <c r="F438" s="156"/>
      <c r="G438" s="157"/>
      <c r="H438" s="158"/>
      <c r="I438" s="156"/>
      <c r="J438" s="207"/>
      <c r="K438" s="159"/>
      <c r="L438" s="147"/>
      <c r="M438" s="147"/>
      <c r="N438" s="148"/>
      <c r="O438" s="149"/>
      <c r="P438" s="149"/>
      <c r="Q438" s="149"/>
      <c r="R438" s="149"/>
      <c r="S438" s="149"/>
    </row>
    <row r="439" spans="1:19">
      <c r="A439" s="113" t="str">
        <f>VTV_Download[[#This Row],[Part No.]]&amp;VTV_Download[[#This Row],[Direct Vendor]]&amp;VTV_Download[[#This Row],[Indirect Vendor]]</f>
        <v/>
      </c>
      <c r="B439" s="156"/>
      <c r="C439" s="149"/>
      <c r="D439" s="156"/>
      <c r="E439" s="149"/>
      <c r="F439" s="156"/>
      <c r="G439" s="157"/>
      <c r="H439" s="158"/>
      <c r="I439" s="156"/>
      <c r="J439" s="207"/>
      <c r="K439" s="159"/>
      <c r="L439" s="147"/>
      <c r="M439" s="147"/>
      <c r="N439" s="148"/>
      <c r="O439" s="149"/>
      <c r="P439" s="149"/>
      <c r="Q439" s="149"/>
      <c r="R439" s="149"/>
      <c r="S439" s="149"/>
    </row>
    <row r="440" spans="1:19">
      <c r="A440" s="113" t="str">
        <f>VTV_Download[[#This Row],[Part No.]]&amp;VTV_Download[[#This Row],[Direct Vendor]]&amp;VTV_Download[[#This Row],[Indirect Vendor]]</f>
        <v/>
      </c>
      <c r="B440" s="156"/>
      <c r="C440" s="149"/>
      <c r="D440" s="156"/>
      <c r="E440" s="149"/>
      <c r="F440" s="156"/>
      <c r="G440" s="157"/>
      <c r="H440" s="158"/>
      <c r="I440" s="156"/>
      <c r="J440" s="207"/>
      <c r="K440" s="159"/>
      <c r="L440" s="147"/>
      <c r="M440" s="147"/>
      <c r="N440" s="148"/>
      <c r="O440" s="149"/>
      <c r="P440" s="149"/>
      <c r="Q440" s="149"/>
      <c r="R440" s="149"/>
      <c r="S440" s="149"/>
    </row>
    <row r="441" spans="1:19">
      <c r="A441" s="113" t="str">
        <f>VTV_Download[[#This Row],[Part No.]]&amp;VTV_Download[[#This Row],[Direct Vendor]]&amp;VTV_Download[[#This Row],[Indirect Vendor]]</f>
        <v/>
      </c>
      <c r="B441" s="156"/>
      <c r="C441" s="149"/>
      <c r="D441" s="156"/>
      <c r="E441" s="149"/>
      <c r="F441" s="156"/>
      <c r="G441" s="157"/>
      <c r="H441" s="158"/>
      <c r="I441" s="156"/>
      <c r="J441" s="207"/>
      <c r="K441" s="159"/>
      <c r="L441" s="147"/>
      <c r="M441" s="147"/>
      <c r="N441" s="148"/>
      <c r="O441" s="149"/>
      <c r="P441" s="149"/>
      <c r="Q441" s="149"/>
      <c r="R441" s="149"/>
      <c r="S441" s="149"/>
    </row>
    <row r="442" spans="1:19">
      <c r="A442" s="113" t="str">
        <f>VTV_Download[[#This Row],[Part No.]]&amp;VTV_Download[[#This Row],[Direct Vendor]]&amp;VTV_Download[[#This Row],[Indirect Vendor]]</f>
        <v/>
      </c>
      <c r="B442" s="156"/>
      <c r="C442" s="149"/>
      <c r="D442" s="156"/>
      <c r="E442" s="149"/>
      <c r="F442" s="156"/>
      <c r="G442" s="157"/>
      <c r="H442" s="158"/>
      <c r="I442" s="156"/>
      <c r="J442" s="207"/>
      <c r="K442" s="159"/>
      <c r="L442" s="147"/>
      <c r="M442" s="147"/>
      <c r="N442" s="148"/>
      <c r="O442" s="149"/>
      <c r="P442" s="149"/>
      <c r="Q442" s="149"/>
      <c r="R442" s="149"/>
      <c r="S442" s="149"/>
    </row>
    <row r="443" spans="1:19">
      <c r="A443" s="113" t="str">
        <f>VTV_Download[[#This Row],[Part No.]]&amp;VTV_Download[[#This Row],[Direct Vendor]]&amp;VTV_Download[[#This Row],[Indirect Vendor]]</f>
        <v/>
      </c>
      <c r="B443" s="156"/>
      <c r="C443" s="149"/>
      <c r="D443" s="156"/>
      <c r="E443" s="149"/>
      <c r="F443" s="156"/>
      <c r="G443" s="157"/>
      <c r="H443" s="158"/>
      <c r="I443" s="156"/>
      <c r="J443" s="207"/>
      <c r="K443" s="159"/>
      <c r="L443" s="147"/>
      <c r="M443" s="147"/>
      <c r="N443" s="148"/>
      <c r="O443" s="149"/>
      <c r="P443" s="149"/>
      <c r="Q443" s="149"/>
      <c r="R443" s="149"/>
      <c r="S443" s="149"/>
    </row>
    <row r="444" spans="1:19">
      <c r="A444" s="113" t="str">
        <f>VTV_Download[[#This Row],[Part No.]]&amp;VTV_Download[[#This Row],[Direct Vendor]]&amp;VTV_Download[[#This Row],[Indirect Vendor]]</f>
        <v/>
      </c>
      <c r="B444" s="156"/>
      <c r="C444" s="149"/>
      <c r="D444" s="156"/>
      <c r="E444" s="149"/>
      <c r="F444" s="156"/>
      <c r="G444" s="157"/>
      <c r="H444" s="158"/>
      <c r="I444" s="156"/>
      <c r="J444" s="207"/>
      <c r="K444" s="159"/>
      <c r="L444" s="147"/>
      <c r="M444" s="147"/>
      <c r="N444" s="148"/>
      <c r="O444" s="149"/>
      <c r="P444" s="149"/>
      <c r="Q444" s="149"/>
      <c r="R444" s="149"/>
      <c r="S444" s="149"/>
    </row>
    <row r="445" spans="1:19">
      <c r="A445" s="113" t="str">
        <f>VTV_Download[[#This Row],[Part No.]]&amp;VTV_Download[[#This Row],[Direct Vendor]]&amp;VTV_Download[[#This Row],[Indirect Vendor]]</f>
        <v/>
      </c>
      <c r="B445" s="156"/>
      <c r="C445" s="149"/>
      <c r="D445" s="156"/>
      <c r="E445" s="149"/>
      <c r="F445" s="156"/>
      <c r="G445" s="157"/>
      <c r="H445" s="158"/>
      <c r="I445" s="156"/>
      <c r="J445" s="207"/>
      <c r="K445" s="159"/>
      <c r="L445" s="147"/>
      <c r="M445" s="147"/>
      <c r="N445" s="148"/>
      <c r="O445" s="149"/>
      <c r="P445" s="149"/>
      <c r="Q445" s="149"/>
      <c r="R445" s="149"/>
      <c r="S445" s="149"/>
    </row>
    <row r="446" spans="1:19">
      <c r="A446" s="113" t="str">
        <f>VTV_Download[[#This Row],[Part No.]]&amp;VTV_Download[[#This Row],[Direct Vendor]]&amp;VTV_Download[[#This Row],[Indirect Vendor]]</f>
        <v/>
      </c>
      <c r="B446" s="156"/>
      <c r="C446" s="149"/>
      <c r="D446" s="156"/>
      <c r="E446" s="149"/>
      <c r="F446" s="156"/>
      <c r="G446" s="157"/>
      <c r="H446" s="158"/>
      <c r="I446" s="156"/>
      <c r="J446" s="207"/>
      <c r="K446" s="159"/>
      <c r="L446" s="147"/>
      <c r="M446" s="147"/>
      <c r="N446" s="148"/>
      <c r="O446" s="149"/>
      <c r="P446" s="149"/>
      <c r="Q446" s="149"/>
      <c r="R446" s="149"/>
      <c r="S446" s="149"/>
    </row>
    <row r="447" spans="1:19">
      <c r="A447" s="113" t="str">
        <f>VTV_Download[[#This Row],[Part No.]]&amp;VTV_Download[[#This Row],[Direct Vendor]]&amp;VTV_Download[[#This Row],[Indirect Vendor]]</f>
        <v/>
      </c>
      <c r="B447" s="156"/>
      <c r="C447" s="149"/>
      <c r="D447" s="156"/>
      <c r="E447" s="149"/>
      <c r="F447" s="156"/>
      <c r="G447" s="157"/>
      <c r="H447" s="158"/>
      <c r="I447" s="156"/>
      <c r="J447" s="207"/>
      <c r="K447" s="159"/>
      <c r="L447" s="147"/>
      <c r="M447" s="147"/>
      <c r="N447" s="148"/>
      <c r="O447" s="149"/>
      <c r="P447" s="149"/>
      <c r="Q447" s="149"/>
      <c r="R447" s="149"/>
      <c r="S447" s="149"/>
    </row>
    <row r="448" spans="1:19">
      <c r="A448" s="113" t="str">
        <f>VTV_Download[[#This Row],[Part No.]]&amp;VTV_Download[[#This Row],[Direct Vendor]]&amp;VTV_Download[[#This Row],[Indirect Vendor]]</f>
        <v/>
      </c>
      <c r="B448" s="156"/>
      <c r="C448" s="149"/>
      <c r="D448" s="156"/>
      <c r="E448" s="149"/>
      <c r="F448" s="156"/>
      <c r="G448" s="157"/>
      <c r="H448" s="158"/>
      <c r="I448" s="156"/>
      <c r="J448" s="207"/>
      <c r="K448" s="159"/>
      <c r="L448" s="147"/>
      <c r="M448" s="147"/>
      <c r="N448" s="148"/>
      <c r="O448" s="149"/>
      <c r="P448" s="149"/>
      <c r="Q448" s="149"/>
      <c r="R448" s="149"/>
      <c r="S448" s="149"/>
    </row>
    <row r="449" spans="1:19">
      <c r="A449" s="113" t="str">
        <f>VTV_Download[[#This Row],[Part No.]]&amp;VTV_Download[[#This Row],[Direct Vendor]]&amp;VTV_Download[[#This Row],[Indirect Vendor]]</f>
        <v/>
      </c>
      <c r="B449" s="156"/>
      <c r="C449" s="149"/>
      <c r="D449" s="156"/>
      <c r="E449" s="149"/>
      <c r="F449" s="156"/>
      <c r="G449" s="157"/>
      <c r="H449" s="158"/>
      <c r="I449" s="156"/>
      <c r="J449" s="207"/>
      <c r="K449" s="159"/>
      <c r="L449" s="147"/>
      <c r="M449" s="147"/>
      <c r="N449" s="148"/>
      <c r="O449" s="149"/>
      <c r="P449" s="149"/>
      <c r="Q449" s="149"/>
      <c r="R449" s="149"/>
      <c r="S449" s="149"/>
    </row>
    <row r="450" spans="1:19">
      <c r="A450" s="113" t="str">
        <f>VTV_Download[[#This Row],[Part No.]]&amp;VTV_Download[[#This Row],[Direct Vendor]]&amp;VTV_Download[[#This Row],[Indirect Vendor]]</f>
        <v/>
      </c>
      <c r="B450" s="156"/>
      <c r="C450" s="149"/>
      <c r="D450" s="156"/>
      <c r="E450" s="149"/>
      <c r="F450" s="156"/>
      <c r="G450" s="157"/>
      <c r="H450" s="158"/>
      <c r="I450" s="156"/>
      <c r="J450" s="207"/>
      <c r="K450" s="159"/>
      <c r="L450" s="147"/>
      <c r="M450" s="147"/>
      <c r="N450" s="148"/>
      <c r="O450" s="149"/>
      <c r="P450" s="149"/>
      <c r="Q450" s="149"/>
      <c r="R450" s="149"/>
      <c r="S450" s="149"/>
    </row>
    <row r="451" spans="1:19">
      <c r="A451" s="113" t="str">
        <f>VTV_Download[[#This Row],[Part No.]]&amp;VTV_Download[[#This Row],[Direct Vendor]]&amp;VTV_Download[[#This Row],[Indirect Vendor]]</f>
        <v/>
      </c>
      <c r="B451" s="156"/>
      <c r="C451" s="149"/>
      <c r="D451" s="156"/>
      <c r="E451" s="149"/>
      <c r="F451" s="156"/>
      <c r="G451" s="157"/>
      <c r="H451" s="158"/>
      <c r="I451" s="156"/>
      <c r="J451" s="207"/>
      <c r="K451" s="159"/>
      <c r="L451" s="147"/>
      <c r="M451" s="147"/>
      <c r="N451" s="148"/>
      <c r="O451" s="149"/>
      <c r="P451" s="149"/>
      <c r="Q451" s="149"/>
      <c r="R451" s="149"/>
      <c r="S451" s="149"/>
    </row>
    <row r="452" spans="1:19">
      <c r="A452" s="113" t="str">
        <f>VTV_Download[[#This Row],[Part No.]]&amp;VTV_Download[[#This Row],[Direct Vendor]]&amp;VTV_Download[[#This Row],[Indirect Vendor]]</f>
        <v/>
      </c>
      <c r="B452" s="156"/>
      <c r="C452" s="149"/>
      <c r="D452" s="156"/>
      <c r="E452" s="149"/>
      <c r="F452" s="156"/>
      <c r="G452" s="157"/>
      <c r="H452" s="158"/>
      <c r="I452" s="156"/>
      <c r="J452" s="207"/>
      <c r="K452" s="159"/>
      <c r="L452" s="147"/>
      <c r="M452" s="147"/>
      <c r="N452" s="148"/>
      <c r="O452" s="149"/>
      <c r="P452" s="149"/>
      <c r="Q452" s="149"/>
      <c r="R452" s="149"/>
      <c r="S452" s="149"/>
    </row>
    <row r="453" spans="1:19">
      <c r="A453" s="113" t="str">
        <f>VTV_Download[[#This Row],[Part No.]]&amp;VTV_Download[[#This Row],[Direct Vendor]]&amp;VTV_Download[[#This Row],[Indirect Vendor]]</f>
        <v/>
      </c>
      <c r="B453" s="156"/>
      <c r="C453" s="149"/>
      <c r="D453" s="156"/>
      <c r="E453" s="149"/>
      <c r="F453" s="156"/>
      <c r="G453" s="157"/>
      <c r="H453" s="158"/>
      <c r="I453" s="156"/>
      <c r="J453" s="207"/>
      <c r="K453" s="159"/>
      <c r="L453" s="147"/>
      <c r="M453" s="147"/>
      <c r="N453" s="148"/>
      <c r="O453" s="149"/>
      <c r="P453" s="149"/>
      <c r="Q453" s="149"/>
      <c r="R453" s="149"/>
      <c r="S453" s="149"/>
    </row>
    <row r="454" spans="1:19">
      <c r="A454" s="113" t="str">
        <f>VTV_Download[[#This Row],[Part No.]]&amp;VTV_Download[[#This Row],[Direct Vendor]]&amp;VTV_Download[[#This Row],[Indirect Vendor]]</f>
        <v/>
      </c>
      <c r="B454" s="156"/>
      <c r="C454" s="149"/>
      <c r="D454" s="156"/>
      <c r="E454" s="149"/>
      <c r="F454" s="156"/>
      <c r="G454" s="157"/>
      <c r="H454" s="158"/>
      <c r="I454" s="156"/>
      <c r="J454" s="207"/>
      <c r="K454" s="159"/>
      <c r="L454" s="147"/>
      <c r="M454" s="147"/>
      <c r="N454" s="148"/>
      <c r="O454" s="149"/>
      <c r="P454" s="149"/>
      <c r="Q454" s="149"/>
      <c r="R454" s="149"/>
      <c r="S454" s="149"/>
    </row>
    <row r="455" spans="1:19">
      <c r="A455" s="113" t="str">
        <f>VTV_Download[[#This Row],[Part No.]]&amp;VTV_Download[[#This Row],[Direct Vendor]]&amp;VTV_Download[[#This Row],[Indirect Vendor]]</f>
        <v/>
      </c>
      <c r="B455" s="156"/>
      <c r="C455" s="149"/>
      <c r="D455" s="156"/>
      <c r="E455" s="149"/>
      <c r="F455" s="156"/>
      <c r="G455" s="157"/>
      <c r="H455" s="158"/>
      <c r="I455" s="156"/>
      <c r="J455" s="207"/>
      <c r="K455" s="159"/>
      <c r="L455" s="147"/>
      <c r="M455" s="147"/>
      <c r="N455" s="148"/>
      <c r="O455" s="149"/>
      <c r="P455" s="149"/>
      <c r="Q455" s="149"/>
      <c r="R455" s="149"/>
      <c r="S455" s="149"/>
    </row>
    <row r="456" spans="1:19">
      <c r="A456" s="113" t="str">
        <f>VTV_Download[[#This Row],[Part No.]]&amp;VTV_Download[[#This Row],[Direct Vendor]]&amp;VTV_Download[[#This Row],[Indirect Vendor]]</f>
        <v/>
      </c>
      <c r="B456" s="156"/>
      <c r="C456" s="149"/>
      <c r="D456" s="156"/>
      <c r="E456" s="149"/>
      <c r="F456" s="156"/>
      <c r="G456" s="157"/>
      <c r="H456" s="158"/>
      <c r="I456" s="156"/>
      <c r="J456" s="207"/>
      <c r="K456" s="159"/>
      <c r="L456" s="147"/>
      <c r="M456" s="147"/>
      <c r="N456" s="148"/>
      <c r="O456" s="149"/>
      <c r="P456" s="149"/>
      <c r="Q456" s="149"/>
      <c r="R456" s="149"/>
      <c r="S456" s="149"/>
    </row>
    <row r="457" spans="1:19">
      <c r="A457" s="113" t="str">
        <f>VTV_Download[[#This Row],[Part No.]]&amp;VTV_Download[[#This Row],[Direct Vendor]]&amp;VTV_Download[[#This Row],[Indirect Vendor]]</f>
        <v/>
      </c>
      <c r="B457" s="156"/>
      <c r="C457" s="149"/>
      <c r="D457" s="156"/>
      <c r="E457" s="149"/>
      <c r="F457" s="156"/>
      <c r="G457" s="157"/>
      <c r="H457" s="158"/>
      <c r="I457" s="156"/>
      <c r="J457" s="207"/>
      <c r="K457" s="159"/>
      <c r="L457" s="147"/>
      <c r="M457" s="147"/>
      <c r="N457" s="148"/>
      <c r="O457" s="149"/>
      <c r="P457" s="149"/>
      <c r="Q457" s="149"/>
      <c r="R457" s="149"/>
      <c r="S457" s="149"/>
    </row>
    <row r="458" spans="1:19">
      <c r="A458" s="113" t="str">
        <f>VTV_Download[[#This Row],[Part No.]]&amp;VTV_Download[[#This Row],[Direct Vendor]]&amp;VTV_Download[[#This Row],[Indirect Vendor]]</f>
        <v/>
      </c>
      <c r="B458" s="156"/>
      <c r="C458" s="149"/>
      <c r="D458" s="156"/>
      <c r="E458" s="149"/>
      <c r="F458" s="156"/>
      <c r="G458" s="157"/>
      <c r="H458" s="158"/>
      <c r="I458" s="156"/>
      <c r="J458" s="207"/>
      <c r="K458" s="159"/>
      <c r="L458" s="147"/>
      <c r="M458" s="147"/>
      <c r="N458" s="148"/>
      <c r="O458" s="149"/>
      <c r="P458" s="149"/>
      <c r="Q458" s="149"/>
      <c r="R458" s="149"/>
      <c r="S458" s="149"/>
    </row>
    <row r="459" spans="1:19">
      <c r="A459" s="113" t="str">
        <f>VTV_Download[[#This Row],[Part No.]]&amp;VTV_Download[[#This Row],[Direct Vendor]]&amp;VTV_Download[[#This Row],[Indirect Vendor]]</f>
        <v/>
      </c>
      <c r="B459" s="156"/>
      <c r="C459" s="149"/>
      <c r="D459" s="156"/>
      <c r="E459" s="149"/>
      <c r="F459" s="156"/>
      <c r="G459" s="157"/>
      <c r="H459" s="158"/>
      <c r="I459" s="156"/>
      <c r="J459" s="207"/>
      <c r="K459" s="159"/>
      <c r="L459" s="147"/>
      <c r="M459" s="147"/>
      <c r="N459" s="148"/>
      <c r="O459" s="149"/>
      <c r="P459" s="149"/>
      <c r="Q459" s="149"/>
      <c r="R459" s="149"/>
      <c r="S459" s="149"/>
    </row>
    <row r="460" spans="1:19">
      <c r="A460" s="113" t="str">
        <f>VTV_Download[[#This Row],[Part No.]]&amp;VTV_Download[[#This Row],[Direct Vendor]]&amp;VTV_Download[[#This Row],[Indirect Vendor]]</f>
        <v/>
      </c>
      <c r="B460" s="156"/>
      <c r="C460" s="149"/>
      <c r="D460" s="156"/>
      <c r="E460" s="149"/>
      <c r="F460" s="156"/>
      <c r="G460" s="157"/>
      <c r="H460" s="158"/>
      <c r="I460" s="156"/>
      <c r="J460" s="207"/>
      <c r="K460" s="159"/>
      <c r="L460" s="147"/>
      <c r="M460" s="147"/>
      <c r="N460" s="148"/>
      <c r="O460" s="149"/>
      <c r="P460" s="149"/>
      <c r="Q460" s="149"/>
      <c r="R460" s="149"/>
      <c r="S460" s="149"/>
    </row>
    <row r="461" spans="1:19">
      <c r="A461" s="113" t="str">
        <f>VTV_Download[[#This Row],[Part No.]]&amp;VTV_Download[[#This Row],[Direct Vendor]]&amp;VTV_Download[[#This Row],[Indirect Vendor]]</f>
        <v/>
      </c>
      <c r="B461" s="156"/>
      <c r="C461" s="149"/>
      <c r="D461" s="156"/>
      <c r="E461" s="149"/>
      <c r="F461" s="156"/>
      <c r="G461" s="157"/>
      <c r="H461" s="158"/>
      <c r="I461" s="156"/>
      <c r="J461" s="207"/>
      <c r="K461" s="159"/>
      <c r="L461" s="147"/>
      <c r="M461" s="147"/>
      <c r="N461" s="148"/>
      <c r="O461" s="149"/>
      <c r="P461" s="149"/>
      <c r="Q461" s="149"/>
      <c r="R461" s="149"/>
      <c r="S461" s="149"/>
    </row>
    <row r="462" spans="1:19">
      <c r="A462" s="113" t="str">
        <f>VTV_Download[[#This Row],[Part No.]]&amp;VTV_Download[[#This Row],[Direct Vendor]]&amp;VTV_Download[[#This Row],[Indirect Vendor]]</f>
        <v/>
      </c>
      <c r="B462" s="156"/>
      <c r="C462" s="149"/>
      <c r="D462" s="156"/>
      <c r="E462" s="149"/>
      <c r="F462" s="156"/>
      <c r="G462" s="157"/>
      <c r="H462" s="158"/>
      <c r="I462" s="156"/>
      <c r="J462" s="207"/>
      <c r="K462" s="159"/>
      <c r="L462" s="147"/>
      <c r="M462" s="147"/>
      <c r="N462" s="148"/>
      <c r="O462" s="149"/>
      <c r="P462" s="149"/>
      <c r="Q462" s="149"/>
      <c r="R462" s="149"/>
      <c r="S462" s="149"/>
    </row>
    <row r="463" spans="1:19">
      <c r="A463" s="113" t="str">
        <f>VTV_Download[[#This Row],[Part No.]]&amp;VTV_Download[[#This Row],[Direct Vendor]]&amp;VTV_Download[[#This Row],[Indirect Vendor]]</f>
        <v/>
      </c>
      <c r="B463" s="156"/>
      <c r="C463" s="149"/>
      <c r="D463" s="156"/>
      <c r="E463" s="149"/>
      <c r="F463" s="156"/>
      <c r="G463" s="157"/>
      <c r="H463" s="158"/>
      <c r="I463" s="156"/>
      <c r="J463" s="207"/>
      <c r="K463" s="159"/>
      <c r="L463" s="147"/>
      <c r="M463" s="147"/>
      <c r="N463" s="148"/>
      <c r="O463" s="149"/>
      <c r="P463" s="149"/>
      <c r="Q463" s="149"/>
      <c r="R463" s="149"/>
      <c r="S463" s="149"/>
    </row>
    <row r="464" spans="1:19">
      <c r="A464" s="113" t="str">
        <f>VTV_Download[[#This Row],[Part No.]]&amp;VTV_Download[[#This Row],[Direct Vendor]]&amp;VTV_Download[[#This Row],[Indirect Vendor]]</f>
        <v/>
      </c>
      <c r="B464" s="156"/>
      <c r="C464" s="149"/>
      <c r="D464" s="156"/>
      <c r="E464" s="149"/>
      <c r="F464" s="156"/>
      <c r="G464" s="157"/>
      <c r="H464" s="158"/>
      <c r="I464" s="156"/>
      <c r="J464" s="207"/>
      <c r="K464" s="159"/>
      <c r="L464" s="147"/>
      <c r="M464" s="147"/>
      <c r="N464" s="148"/>
      <c r="O464" s="149"/>
      <c r="P464" s="149"/>
      <c r="Q464" s="149"/>
      <c r="R464" s="149"/>
      <c r="S464" s="149"/>
    </row>
    <row r="465" spans="1:19">
      <c r="A465" s="113" t="str">
        <f>VTV_Download[[#This Row],[Part No.]]&amp;VTV_Download[[#This Row],[Direct Vendor]]&amp;VTV_Download[[#This Row],[Indirect Vendor]]</f>
        <v/>
      </c>
      <c r="B465" s="156"/>
      <c r="C465" s="149"/>
      <c r="D465" s="156"/>
      <c r="E465" s="149"/>
      <c r="F465" s="156"/>
      <c r="G465" s="157"/>
      <c r="H465" s="158"/>
      <c r="I465" s="156"/>
      <c r="J465" s="207"/>
      <c r="K465" s="159"/>
      <c r="L465" s="147"/>
      <c r="M465" s="147"/>
      <c r="N465" s="148"/>
      <c r="O465" s="149"/>
      <c r="P465" s="149"/>
      <c r="Q465" s="149"/>
      <c r="R465" s="149"/>
      <c r="S465" s="149"/>
    </row>
    <row r="466" spans="1:19">
      <c r="A466" s="113" t="str">
        <f>VTV_Download[[#This Row],[Part No.]]&amp;VTV_Download[[#This Row],[Direct Vendor]]&amp;VTV_Download[[#This Row],[Indirect Vendor]]</f>
        <v/>
      </c>
      <c r="B466" s="156"/>
      <c r="C466" s="149"/>
      <c r="D466" s="156"/>
      <c r="E466" s="149"/>
      <c r="F466" s="156"/>
      <c r="G466" s="157"/>
      <c r="H466" s="158"/>
      <c r="I466" s="156"/>
      <c r="J466" s="207"/>
      <c r="K466" s="159"/>
      <c r="L466" s="147"/>
      <c r="M466" s="147"/>
      <c r="N466" s="148"/>
      <c r="O466" s="149"/>
      <c r="P466" s="149"/>
      <c r="Q466" s="149"/>
      <c r="R466" s="149"/>
      <c r="S466" s="149"/>
    </row>
    <row r="467" spans="1:19">
      <c r="A467" s="113" t="str">
        <f>VTV_Download[[#This Row],[Part No.]]&amp;VTV_Download[[#This Row],[Direct Vendor]]&amp;VTV_Download[[#This Row],[Indirect Vendor]]</f>
        <v/>
      </c>
      <c r="B467" s="156"/>
      <c r="C467" s="149"/>
      <c r="D467" s="156"/>
      <c r="E467" s="149"/>
      <c r="F467" s="156"/>
      <c r="G467" s="157"/>
      <c r="H467" s="158"/>
      <c r="I467" s="156"/>
      <c r="J467" s="207"/>
      <c r="K467" s="159"/>
      <c r="L467" s="147"/>
      <c r="M467" s="147"/>
      <c r="N467" s="148"/>
      <c r="O467" s="149"/>
      <c r="P467" s="149"/>
      <c r="Q467" s="149"/>
      <c r="R467" s="149"/>
      <c r="S467" s="149"/>
    </row>
    <row r="468" spans="1:19">
      <c r="A468" s="113" t="str">
        <f>VTV_Download[[#This Row],[Part No.]]&amp;VTV_Download[[#This Row],[Direct Vendor]]&amp;VTV_Download[[#This Row],[Indirect Vendor]]</f>
        <v/>
      </c>
      <c r="B468" s="156"/>
      <c r="C468" s="149"/>
      <c r="D468" s="156"/>
      <c r="E468" s="149"/>
      <c r="F468" s="156"/>
      <c r="G468" s="157"/>
      <c r="H468" s="158"/>
      <c r="I468" s="156"/>
      <c r="J468" s="207"/>
      <c r="K468" s="159"/>
      <c r="L468" s="147"/>
      <c r="M468" s="147"/>
      <c r="N468" s="148"/>
      <c r="O468" s="149"/>
      <c r="P468" s="149"/>
      <c r="Q468" s="149"/>
      <c r="R468" s="149"/>
      <c r="S468" s="149"/>
    </row>
    <row r="469" spans="1:19">
      <c r="A469" s="113" t="str">
        <f>VTV_Download[[#This Row],[Part No.]]&amp;VTV_Download[[#This Row],[Direct Vendor]]&amp;VTV_Download[[#This Row],[Indirect Vendor]]</f>
        <v/>
      </c>
      <c r="B469" s="156"/>
      <c r="C469" s="149"/>
      <c r="D469" s="156"/>
      <c r="E469" s="149"/>
      <c r="F469" s="156"/>
      <c r="G469" s="157"/>
      <c r="H469" s="158"/>
      <c r="I469" s="156"/>
      <c r="J469" s="207"/>
      <c r="K469" s="159"/>
      <c r="L469" s="147"/>
      <c r="M469" s="147"/>
      <c r="N469" s="148"/>
      <c r="O469" s="149"/>
      <c r="P469" s="149"/>
      <c r="Q469" s="149"/>
      <c r="R469" s="149"/>
      <c r="S469" s="149"/>
    </row>
    <row r="470" spans="1:19">
      <c r="A470" s="113" t="str">
        <f>VTV_Download[[#This Row],[Part No.]]&amp;VTV_Download[[#This Row],[Direct Vendor]]&amp;VTV_Download[[#This Row],[Indirect Vendor]]</f>
        <v/>
      </c>
      <c r="B470" s="156"/>
      <c r="C470" s="149"/>
      <c r="D470" s="156"/>
      <c r="E470" s="149"/>
      <c r="F470" s="156"/>
      <c r="G470" s="157"/>
      <c r="H470" s="158"/>
      <c r="I470" s="156"/>
      <c r="J470" s="207"/>
      <c r="K470" s="159"/>
      <c r="L470" s="147"/>
      <c r="M470" s="147"/>
      <c r="N470" s="148"/>
      <c r="O470" s="149"/>
      <c r="P470" s="149"/>
      <c r="Q470" s="149"/>
      <c r="R470" s="149"/>
      <c r="S470" s="149"/>
    </row>
    <row r="471" spans="1:19">
      <c r="A471" s="113" t="str">
        <f>VTV_Download[[#This Row],[Part No.]]&amp;VTV_Download[[#This Row],[Direct Vendor]]&amp;VTV_Download[[#This Row],[Indirect Vendor]]</f>
        <v/>
      </c>
      <c r="B471" s="156"/>
      <c r="C471" s="149"/>
      <c r="D471" s="156"/>
      <c r="E471" s="149"/>
      <c r="F471" s="156"/>
      <c r="G471" s="157"/>
      <c r="H471" s="158"/>
      <c r="I471" s="156"/>
      <c r="J471" s="207"/>
      <c r="K471" s="159"/>
      <c r="L471" s="147"/>
      <c r="M471" s="147"/>
      <c r="N471" s="148"/>
      <c r="O471" s="149"/>
      <c r="P471" s="149"/>
      <c r="Q471" s="149"/>
      <c r="R471" s="149"/>
      <c r="S471" s="149"/>
    </row>
    <row r="472" spans="1:19">
      <c r="A472" s="113" t="str">
        <f>VTV_Download[[#This Row],[Part No.]]&amp;VTV_Download[[#This Row],[Direct Vendor]]&amp;VTV_Download[[#This Row],[Indirect Vendor]]</f>
        <v/>
      </c>
      <c r="B472" s="156"/>
      <c r="C472" s="149"/>
      <c r="D472" s="156"/>
      <c r="E472" s="149"/>
      <c r="F472" s="156"/>
      <c r="G472" s="157"/>
      <c r="H472" s="158"/>
      <c r="I472" s="156"/>
      <c r="J472" s="207"/>
      <c r="K472" s="159"/>
      <c r="L472" s="147"/>
      <c r="M472" s="147"/>
      <c r="N472" s="148"/>
      <c r="O472" s="149"/>
      <c r="P472" s="149"/>
      <c r="Q472" s="149"/>
      <c r="R472" s="149"/>
      <c r="S472" s="149"/>
    </row>
    <row r="473" spans="1:19">
      <c r="A473" s="113" t="str">
        <f>VTV_Download[[#This Row],[Part No.]]&amp;VTV_Download[[#This Row],[Direct Vendor]]&amp;VTV_Download[[#This Row],[Indirect Vendor]]</f>
        <v/>
      </c>
      <c r="B473" s="156"/>
      <c r="C473" s="149"/>
      <c r="D473" s="156"/>
      <c r="E473" s="149"/>
      <c r="F473" s="156"/>
      <c r="G473" s="157"/>
      <c r="H473" s="158"/>
      <c r="I473" s="156"/>
      <c r="J473" s="207"/>
      <c r="K473" s="159"/>
      <c r="L473" s="147"/>
      <c r="M473" s="147"/>
      <c r="N473" s="148"/>
      <c r="O473" s="149"/>
      <c r="P473" s="149"/>
      <c r="Q473" s="149"/>
      <c r="R473" s="149"/>
      <c r="S473" s="149"/>
    </row>
    <row r="474" spans="1:19">
      <c r="A474" s="113" t="str">
        <f>VTV_Download[[#This Row],[Part No.]]&amp;VTV_Download[[#This Row],[Direct Vendor]]&amp;VTV_Download[[#This Row],[Indirect Vendor]]</f>
        <v/>
      </c>
      <c r="B474" s="156"/>
      <c r="C474" s="149"/>
      <c r="D474" s="156"/>
      <c r="E474" s="149"/>
      <c r="F474" s="156"/>
      <c r="G474" s="157"/>
      <c r="H474" s="158"/>
      <c r="I474" s="156"/>
      <c r="J474" s="207"/>
      <c r="K474" s="159"/>
      <c r="L474" s="147"/>
      <c r="M474" s="147"/>
      <c r="N474" s="148"/>
      <c r="O474" s="149"/>
      <c r="P474" s="149"/>
      <c r="Q474" s="149"/>
      <c r="R474" s="149"/>
      <c r="S474" s="149"/>
    </row>
    <row r="475" spans="1:19">
      <c r="A475" s="113" t="str">
        <f>VTV_Download[[#This Row],[Part No.]]&amp;VTV_Download[[#This Row],[Direct Vendor]]&amp;VTV_Download[[#This Row],[Indirect Vendor]]</f>
        <v/>
      </c>
      <c r="B475" s="156"/>
      <c r="C475" s="149"/>
      <c r="D475" s="156"/>
      <c r="E475" s="149"/>
      <c r="F475" s="156"/>
      <c r="G475" s="157"/>
      <c r="H475" s="158"/>
      <c r="I475" s="156"/>
      <c r="J475" s="207"/>
      <c r="K475" s="159"/>
      <c r="L475" s="147"/>
      <c r="M475" s="147"/>
      <c r="N475" s="148"/>
      <c r="O475" s="149"/>
      <c r="P475" s="149"/>
      <c r="Q475" s="149"/>
      <c r="R475" s="149"/>
      <c r="S475" s="149"/>
    </row>
    <row r="476" spans="1:19">
      <c r="A476" s="113" t="str">
        <f>VTV_Download[[#This Row],[Part No.]]&amp;VTV_Download[[#This Row],[Direct Vendor]]&amp;VTV_Download[[#This Row],[Indirect Vendor]]</f>
        <v/>
      </c>
      <c r="B476" s="156"/>
      <c r="C476" s="149"/>
      <c r="D476" s="156"/>
      <c r="E476" s="149"/>
      <c r="F476" s="156"/>
      <c r="G476" s="157"/>
      <c r="H476" s="158"/>
      <c r="I476" s="156"/>
      <c r="J476" s="207"/>
      <c r="K476" s="159"/>
      <c r="L476" s="147"/>
      <c r="M476" s="147"/>
      <c r="N476" s="148"/>
      <c r="O476" s="149"/>
      <c r="P476" s="149"/>
      <c r="Q476" s="149"/>
      <c r="R476" s="149"/>
      <c r="S476" s="149"/>
    </row>
    <row r="477" spans="1:19">
      <c r="A477" s="113" t="str">
        <f>VTV_Download[[#This Row],[Part No.]]&amp;VTV_Download[[#This Row],[Direct Vendor]]&amp;VTV_Download[[#This Row],[Indirect Vendor]]</f>
        <v/>
      </c>
      <c r="B477" s="156"/>
      <c r="C477" s="149"/>
      <c r="D477" s="156"/>
      <c r="E477" s="149"/>
      <c r="F477" s="156"/>
      <c r="G477" s="157"/>
      <c r="H477" s="158"/>
      <c r="I477" s="156"/>
      <c r="J477" s="207"/>
      <c r="K477" s="159"/>
      <c r="L477" s="147"/>
      <c r="M477" s="147"/>
      <c r="N477" s="148"/>
      <c r="O477" s="149"/>
      <c r="P477" s="149"/>
      <c r="Q477" s="149"/>
      <c r="R477" s="149"/>
      <c r="S477" s="149"/>
    </row>
    <row r="478" spans="1:19">
      <c r="A478" s="113" t="str">
        <f>VTV_Download[[#This Row],[Part No.]]&amp;VTV_Download[[#This Row],[Direct Vendor]]&amp;VTV_Download[[#This Row],[Indirect Vendor]]</f>
        <v/>
      </c>
      <c r="B478" s="156"/>
      <c r="C478" s="149"/>
      <c r="D478" s="156"/>
      <c r="E478" s="149"/>
      <c r="F478" s="156"/>
      <c r="G478" s="157"/>
      <c r="H478" s="158"/>
      <c r="I478" s="156"/>
      <c r="J478" s="207"/>
      <c r="K478" s="159"/>
      <c r="L478" s="147"/>
      <c r="M478" s="147"/>
      <c r="N478" s="148"/>
      <c r="O478" s="149"/>
      <c r="P478" s="149"/>
      <c r="Q478" s="149"/>
      <c r="R478" s="149"/>
      <c r="S478" s="149"/>
    </row>
    <row r="479" spans="1:19">
      <c r="A479" s="113" t="str">
        <f>VTV_Download[[#This Row],[Part No.]]&amp;VTV_Download[[#This Row],[Direct Vendor]]&amp;VTV_Download[[#This Row],[Indirect Vendor]]</f>
        <v/>
      </c>
      <c r="B479" s="156"/>
      <c r="C479" s="149"/>
      <c r="D479" s="156"/>
      <c r="E479" s="149"/>
      <c r="F479" s="156"/>
      <c r="G479" s="157"/>
      <c r="H479" s="158"/>
      <c r="I479" s="156"/>
      <c r="J479" s="207"/>
      <c r="K479" s="159"/>
      <c r="L479" s="147"/>
      <c r="M479" s="147"/>
      <c r="N479" s="148"/>
      <c r="O479" s="149"/>
      <c r="P479" s="149"/>
      <c r="Q479" s="149"/>
      <c r="R479" s="149"/>
      <c r="S479" s="149"/>
    </row>
    <row r="480" spans="1:19">
      <c r="A480" s="113" t="str">
        <f>VTV_Download[[#This Row],[Part No.]]&amp;VTV_Download[[#This Row],[Direct Vendor]]&amp;VTV_Download[[#This Row],[Indirect Vendor]]</f>
        <v/>
      </c>
      <c r="B480" s="156"/>
      <c r="C480" s="149"/>
      <c r="D480" s="156"/>
      <c r="E480" s="149"/>
      <c r="F480" s="156"/>
      <c r="G480" s="157"/>
      <c r="H480" s="158"/>
      <c r="I480" s="156"/>
      <c r="J480" s="207"/>
      <c r="K480" s="159"/>
      <c r="L480" s="147"/>
      <c r="M480" s="147"/>
      <c r="N480" s="148"/>
      <c r="O480" s="149"/>
      <c r="P480" s="149"/>
      <c r="Q480" s="149"/>
      <c r="R480" s="149"/>
      <c r="S480" s="149"/>
    </row>
    <row r="481" spans="1:19">
      <c r="A481" s="113" t="str">
        <f>VTV_Download[[#This Row],[Part No.]]&amp;VTV_Download[[#This Row],[Direct Vendor]]&amp;VTV_Download[[#This Row],[Indirect Vendor]]</f>
        <v/>
      </c>
      <c r="B481" s="156"/>
      <c r="C481" s="149"/>
      <c r="D481" s="156"/>
      <c r="E481" s="149"/>
      <c r="F481" s="156"/>
      <c r="G481" s="157"/>
      <c r="H481" s="158"/>
      <c r="I481" s="156"/>
      <c r="J481" s="207"/>
      <c r="K481" s="159"/>
      <c r="L481" s="147"/>
      <c r="M481" s="147"/>
      <c r="N481" s="148"/>
      <c r="O481" s="149"/>
      <c r="P481" s="149"/>
      <c r="Q481" s="149"/>
      <c r="R481" s="149"/>
      <c r="S481" s="149"/>
    </row>
    <row r="482" spans="1:19">
      <c r="A482" s="113" t="str">
        <f>VTV_Download[[#This Row],[Part No.]]&amp;VTV_Download[[#This Row],[Direct Vendor]]&amp;VTV_Download[[#This Row],[Indirect Vendor]]</f>
        <v/>
      </c>
      <c r="B482" s="156"/>
      <c r="C482" s="149"/>
      <c r="D482" s="156"/>
      <c r="E482" s="149"/>
      <c r="F482" s="156"/>
      <c r="G482" s="157"/>
      <c r="H482" s="158"/>
      <c r="I482" s="156"/>
      <c r="J482" s="207"/>
      <c r="K482" s="159"/>
      <c r="L482" s="147"/>
      <c r="M482" s="147"/>
      <c r="N482" s="148"/>
      <c r="O482" s="149"/>
      <c r="P482" s="149"/>
      <c r="Q482" s="149"/>
      <c r="R482" s="149"/>
      <c r="S482" s="149"/>
    </row>
    <row r="483" spans="1:19">
      <c r="A483" s="113" t="str">
        <f>VTV_Download[[#This Row],[Part No.]]&amp;VTV_Download[[#This Row],[Direct Vendor]]&amp;VTV_Download[[#This Row],[Indirect Vendor]]</f>
        <v/>
      </c>
      <c r="B483" s="156"/>
      <c r="C483" s="149"/>
      <c r="D483" s="156"/>
      <c r="E483" s="149"/>
      <c r="F483" s="156"/>
      <c r="G483" s="157"/>
      <c r="H483" s="158"/>
      <c r="I483" s="156"/>
      <c r="J483" s="207"/>
      <c r="K483" s="159"/>
      <c r="L483" s="147"/>
      <c r="M483" s="147"/>
      <c r="N483" s="148"/>
      <c r="O483" s="149"/>
      <c r="P483" s="149"/>
      <c r="Q483" s="149"/>
      <c r="R483" s="149"/>
      <c r="S483" s="149"/>
    </row>
    <row r="484" spans="1:19">
      <c r="A484" s="113" t="str">
        <f>VTV_Download[[#This Row],[Part No.]]&amp;VTV_Download[[#This Row],[Direct Vendor]]&amp;VTV_Download[[#This Row],[Indirect Vendor]]</f>
        <v/>
      </c>
      <c r="B484" s="156"/>
      <c r="C484" s="149"/>
      <c r="D484" s="156"/>
      <c r="E484" s="149"/>
      <c r="F484" s="156"/>
      <c r="G484" s="157"/>
      <c r="H484" s="158"/>
      <c r="I484" s="156"/>
      <c r="J484" s="207"/>
      <c r="K484" s="159"/>
      <c r="L484" s="147"/>
      <c r="M484" s="147"/>
      <c r="N484" s="148"/>
      <c r="O484" s="149"/>
      <c r="P484" s="149"/>
      <c r="Q484" s="149"/>
      <c r="R484" s="149"/>
      <c r="S484" s="149"/>
    </row>
    <row r="485" spans="1:19">
      <c r="A485" s="113" t="str">
        <f>VTV_Download[[#This Row],[Part No.]]&amp;VTV_Download[[#This Row],[Direct Vendor]]&amp;VTV_Download[[#This Row],[Indirect Vendor]]</f>
        <v/>
      </c>
      <c r="B485" s="156"/>
      <c r="C485" s="149"/>
      <c r="D485" s="156"/>
      <c r="E485" s="149"/>
      <c r="F485" s="156"/>
      <c r="G485" s="157"/>
      <c r="H485" s="158"/>
      <c r="I485" s="156"/>
      <c r="J485" s="207"/>
      <c r="K485" s="159"/>
      <c r="L485" s="147"/>
      <c r="M485" s="147"/>
      <c r="N485" s="148"/>
      <c r="O485" s="149"/>
      <c r="P485" s="149"/>
      <c r="Q485" s="149"/>
      <c r="R485" s="149"/>
      <c r="S485" s="149"/>
    </row>
    <row r="486" spans="1:19">
      <c r="A486" s="113" t="str">
        <f>VTV_Download[[#This Row],[Part No.]]&amp;VTV_Download[[#This Row],[Direct Vendor]]&amp;VTV_Download[[#This Row],[Indirect Vendor]]</f>
        <v/>
      </c>
      <c r="B486" s="156"/>
      <c r="C486" s="149"/>
      <c r="D486" s="156"/>
      <c r="E486" s="149"/>
      <c r="F486" s="156"/>
      <c r="G486" s="157"/>
      <c r="H486" s="158"/>
      <c r="I486" s="156"/>
      <c r="J486" s="207"/>
      <c r="K486" s="159"/>
      <c r="L486" s="147"/>
      <c r="M486" s="147"/>
      <c r="N486" s="148"/>
      <c r="O486" s="149"/>
      <c r="P486" s="149"/>
      <c r="Q486" s="149"/>
      <c r="R486" s="149"/>
      <c r="S486" s="149"/>
    </row>
    <row r="487" spans="1:19">
      <c r="A487" s="113" t="str">
        <f>VTV_Download[[#This Row],[Part No.]]&amp;VTV_Download[[#This Row],[Direct Vendor]]&amp;VTV_Download[[#This Row],[Indirect Vendor]]</f>
        <v/>
      </c>
      <c r="B487" s="156"/>
      <c r="C487" s="149"/>
      <c r="D487" s="156"/>
      <c r="E487" s="149"/>
      <c r="F487" s="156"/>
      <c r="G487" s="157"/>
      <c r="H487" s="158"/>
      <c r="I487" s="156"/>
      <c r="J487" s="207"/>
      <c r="K487" s="159"/>
      <c r="L487" s="147"/>
      <c r="M487" s="147"/>
      <c r="N487" s="148"/>
      <c r="O487" s="149"/>
      <c r="P487" s="149"/>
      <c r="Q487" s="149"/>
      <c r="R487" s="149"/>
      <c r="S487" s="149"/>
    </row>
    <row r="488" spans="1:19">
      <c r="A488" s="113" t="str">
        <f>VTV_Download[[#This Row],[Part No.]]&amp;VTV_Download[[#This Row],[Direct Vendor]]&amp;VTV_Download[[#This Row],[Indirect Vendor]]</f>
        <v/>
      </c>
      <c r="B488" s="156"/>
      <c r="C488" s="149"/>
      <c r="D488" s="156"/>
      <c r="E488" s="149"/>
      <c r="F488" s="156"/>
      <c r="G488" s="157"/>
      <c r="H488" s="158"/>
      <c r="I488" s="156"/>
      <c r="J488" s="207"/>
      <c r="K488" s="159"/>
      <c r="L488" s="147"/>
      <c r="M488" s="147"/>
      <c r="N488" s="148"/>
      <c r="O488" s="149"/>
      <c r="P488" s="149"/>
      <c r="Q488" s="149"/>
      <c r="R488" s="149"/>
      <c r="S488" s="149"/>
    </row>
    <row r="489" spans="1:19">
      <c r="A489" s="113" t="str">
        <f>VTV_Download[[#This Row],[Part No.]]&amp;VTV_Download[[#This Row],[Direct Vendor]]&amp;VTV_Download[[#This Row],[Indirect Vendor]]</f>
        <v/>
      </c>
      <c r="B489" s="156"/>
      <c r="C489" s="149"/>
      <c r="D489" s="156"/>
      <c r="E489" s="149"/>
      <c r="F489" s="156"/>
      <c r="G489" s="157"/>
      <c r="H489" s="158"/>
      <c r="I489" s="156"/>
      <c r="J489" s="207"/>
      <c r="K489" s="159"/>
      <c r="L489" s="147"/>
      <c r="M489" s="147"/>
      <c r="N489" s="148"/>
      <c r="O489" s="149"/>
      <c r="P489" s="149"/>
      <c r="Q489" s="149"/>
      <c r="R489" s="149"/>
      <c r="S489" s="149"/>
    </row>
    <row r="490" spans="1:19">
      <c r="A490" s="113" t="str">
        <f>VTV_Download[[#This Row],[Part No.]]&amp;VTV_Download[[#This Row],[Direct Vendor]]&amp;VTV_Download[[#This Row],[Indirect Vendor]]</f>
        <v/>
      </c>
      <c r="B490" s="156"/>
      <c r="C490" s="149"/>
      <c r="D490" s="156"/>
      <c r="E490" s="149"/>
      <c r="F490" s="156"/>
      <c r="G490" s="157"/>
      <c r="H490" s="158"/>
      <c r="I490" s="156"/>
      <c r="J490" s="207"/>
      <c r="K490" s="159"/>
      <c r="L490" s="147"/>
      <c r="M490" s="147"/>
      <c r="N490" s="148"/>
      <c r="O490" s="149"/>
      <c r="P490" s="149"/>
      <c r="Q490" s="149"/>
      <c r="R490" s="149"/>
      <c r="S490" s="149"/>
    </row>
    <row r="491" spans="1:19">
      <c r="A491" s="113" t="str">
        <f>VTV_Download[[#This Row],[Part No.]]&amp;VTV_Download[[#This Row],[Direct Vendor]]&amp;VTV_Download[[#This Row],[Indirect Vendor]]</f>
        <v/>
      </c>
      <c r="B491" s="156"/>
      <c r="C491" s="149"/>
      <c r="D491" s="156"/>
      <c r="E491" s="149"/>
      <c r="F491" s="156"/>
      <c r="G491" s="157"/>
      <c r="H491" s="158"/>
      <c r="I491" s="156"/>
      <c r="J491" s="207"/>
      <c r="K491" s="159"/>
      <c r="L491" s="147"/>
      <c r="M491" s="147"/>
      <c r="N491" s="148"/>
      <c r="O491" s="149"/>
      <c r="P491" s="149"/>
      <c r="Q491" s="149"/>
      <c r="R491" s="149"/>
      <c r="S491" s="149"/>
    </row>
    <row r="492" spans="1:19">
      <c r="A492" s="113" t="str">
        <f>VTV_Download[[#This Row],[Part No.]]&amp;VTV_Download[[#This Row],[Direct Vendor]]&amp;VTV_Download[[#This Row],[Indirect Vendor]]</f>
        <v/>
      </c>
      <c r="B492" s="156"/>
      <c r="C492" s="149"/>
      <c r="D492" s="156"/>
      <c r="E492" s="149"/>
      <c r="F492" s="156"/>
      <c r="G492" s="157"/>
      <c r="H492" s="158"/>
      <c r="I492" s="156"/>
      <c r="J492" s="207"/>
      <c r="K492" s="159"/>
      <c r="L492" s="147"/>
      <c r="M492" s="147"/>
      <c r="N492" s="148"/>
      <c r="O492" s="149"/>
      <c r="P492" s="149"/>
      <c r="Q492" s="149"/>
      <c r="R492" s="149"/>
      <c r="S492" s="149"/>
    </row>
    <row r="493" spans="1:19">
      <c r="A493" s="113" t="str">
        <f>VTV_Download[[#This Row],[Part No.]]&amp;VTV_Download[[#This Row],[Direct Vendor]]&amp;VTV_Download[[#This Row],[Indirect Vendor]]</f>
        <v/>
      </c>
      <c r="B493" s="156"/>
      <c r="C493" s="149"/>
      <c r="D493" s="156"/>
      <c r="E493" s="149"/>
      <c r="F493" s="156"/>
      <c r="G493" s="157"/>
      <c r="H493" s="158"/>
      <c r="I493" s="156"/>
      <c r="J493" s="207"/>
      <c r="K493" s="159"/>
      <c r="L493" s="147"/>
      <c r="M493" s="147"/>
      <c r="N493" s="148"/>
      <c r="O493" s="149"/>
      <c r="P493" s="149"/>
      <c r="Q493" s="149"/>
      <c r="R493" s="149"/>
      <c r="S493" s="149"/>
    </row>
    <row r="494" spans="1:19">
      <c r="A494" s="113" t="str">
        <f>VTV_Download[[#This Row],[Part No.]]&amp;VTV_Download[[#This Row],[Direct Vendor]]&amp;VTV_Download[[#This Row],[Indirect Vendor]]</f>
        <v/>
      </c>
      <c r="B494" s="156"/>
      <c r="C494" s="149"/>
      <c r="D494" s="156"/>
      <c r="E494" s="149"/>
      <c r="F494" s="156"/>
      <c r="G494" s="157"/>
      <c r="H494" s="158"/>
      <c r="I494" s="156"/>
      <c r="J494" s="207"/>
      <c r="K494" s="159"/>
      <c r="L494" s="147"/>
      <c r="M494" s="147"/>
      <c r="N494" s="148"/>
      <c r="O494" s="149"/>
      <c r="P494" s="149"/>
      <c r="Q494" s="149"/>
      <c r="R494" s="149"/>
      <c r="S494" s="149"/>
    </row>
    <row r="495" spans="1:19">
      <c r="A495" s="113" t="str">
        <f>VTV_Download[[#This Row],[Part No.]]&amp;VTV_Download[[#This Row],[Direct Vendor]]&amp;VTV_Download[[#This Row],[Indirect Vendor]]</f>
        <v/>
      </c>
      <c r="B495" s="156"/>
      <c r="C495" s="149"/>
      <c r="D495" s="156"/>
      <c r="E495" s="149"/>
      <c r="F495" s="156"/>
      <c r="G495" s="157"/>
      <c r="H495" s="158"/>
      <c r="I495" s="156"/>
      <c r="J495" s="207"/>
      <c r="K495" s="159"/>
      <c r="L495" s="147"/>
      <c r="M495" s="147"/>
      <c r="N495" s="148"/>
      <c r="O495" s="149"/>
      <c r="P495" s="149"/>
      <c r="Q495" s="149"/>
      <c r="R495" s="149"/>
      <c r="S495" s="149"/>
    </row>
    <row r="496" spans="1:19">
      <c r="A496" s="113" t="str">
        <f>VTV_Download[[#This Row],[Part No.]]&amp;VTV_Download[[#This Row],[Direct Vendor]]&amp;VTV_Download[[#This Row],[Indirect Vendor]]</f>
        <v/>
      </c>
      <c r="B496" s="156"/>
      <c r="C496" s="149"/>
      <c r="D496" s="156"/>
      <c r="E496" s="149"/>
      <c r="F496" s="156"/>
      <c r="G496" s="157"/>
      <c r="H496" s="158"/>
      <c r="I496" s="156"/>
      <c r="J496" s="207"/>
      <c r="K496" s="159"/>
      <c r="L496" s="147"/>
      <c r="M496" s="147"/>
      <c r="N496" s="148"/>
      <c r="O496" s="149"/>
      <c r="P496" s="149"/>
      <c r="Q496" s="149"/>
      <c r="R496" s="149"/>
      <c r="S496" s="149"/>
    </row>
    <row r="497" spans="1:19">
      <c r="A497" s="113" t="str">
        <f>VTV_Download[[#This Row],[Part No.]]&amp;VTV_Download[[#This Row],[Direct Vendor]]&amp;VTV_Download[[#This Row],[Indirect Vendor]]</f>
        <v/>
      </c>
      <c r="B497" s="156"/>
      <c r="C497" s="149"/>
      <c r="D497" s="156"/>
      <c r="E497" s="149"/>
      <c r="F497" s="156"/>
      <c r="G497" s="157"/>
      <c r="H497" s="158"/>
      <c r="I497" s="156"/>
      <c r="J497" s="207"/>
      <c r="K497" s="159"/>
      <c r="L497" s="147"/>
      <c r="M497" s="147"/>
      <c r="N497" s="148"/>
      <c r="O497" s="149"/>
      <c r="P497" s="149"/>
      <c r="Q497" s="149"/>
      <c r="R497" s="149"/>
      <c r="S497" s="149"/>
    </row>
    <row r="498" spans="1:19">
      <c r="A498" s="113" t="str">
        <f>VTV_Download[[#This Row],[Part No.]]&amp;VTV_Download[[#This Row],[Direct Vendor]]&amp;VTV_Download[[#This Row],[Indirect Vendor]]</f>
        <v/>
      </c>
      <c r="B498" s="156"/>
      <c r="C498" s="149"/>
      <c r="D498" s="156"/>
      <c r="E498" s="149"/>
      <c r="F498" s="156"/>
      <c r="G498" s="157"/>
      <c r="H498" s="158"/>
      <c r="I498" s="156"/>
      <c r="J498" s="207"/>
      <c r="K498" s="159"/>
      <c r="L498" s="147"/>
      <c r="M498" s="147"/>
      <c r="N498" s="148"/>
      <c r="O498" s="149"/>
      <c r="P498" s="149"/>
      <c r="Q498" s="149"/>
      <c r="R498" s="149"/>
      <c r="S498" s="149"/>
    </row>
    <row r="499" spans="1:19">
      <c r="A499" s="113" t="str">
        <f>VTV_Download[[#This Row],[Part No.]]&amp;VTV_Download[[#This Row],[Direct Vendor]]&amp;VTV_Download[[#This Row],[Indirect Vendor]]</f>
        <v/>
      </c>
      <c r="B499" s="156"/>
      <c r="C499" s="149"/>
      <c r="D499" s="156"/>
      <c r="E499" s="149"/>
      <c r="F499" s="156"/>
      <c r="G499" s="157"/>
      <c r="H499" s="158"/>
      <c r="I499" s="156"/>
      <c r="J499" s="207"/>
      <c r="K499" s="159"/>
      <c r="L499" s="147"/>
      <c r="M499" s="147"/>
      <c r="N499" s="148"/>
      <c r="O499" s="149"/>
      <c r="P499" s="149"/>
      <c r="Q499" s="149"/>
      <c r="R499" s="149"/>
      <c r="S499" s="149"/>
    </row>
    <row r="500" spans="1:19">
      <c r="A500" s="113" t="str">
        <f>VTV_Download[[#This Row],[Part No.]]&amp;VTV_Download[[#This Row],[Direct Vendor]]&amp;VTV_Download[[#This Row],[Indirect Vendor]]</f>
        <v/>
      </c>
      <c r="B500" s="156"/>
      <c r="C500" s="149"/>
      <c r="D500" s="156"/>
      <c r="E500" s="149"/>
      <c r="F500" s="156"/>
      <c r="G500" s="157"/>
      <c r="H500" s="158"/>
      <c r="I500" s="156"/>
      <c r="J500" s="207"/>
      <c r="K500" s="159"/>
      <c r="L500" s="147"/>
      <c r="M500" s="147"/>
      <c r="N500" s="148"/>
      <c r="O500" s="149"/>
      <c r="P500" s="149"/>
      <c r="Q500" s="149"/>
      <c r="R500" s="149"/>
      <c r="S500" s="149"/>
    </row>
    <row r="501" spans="1:19">
      <c r="A501" s="113" t="str">
        <f>VTV_Download[[#This Row],[Part No.]]&amp;VTV_Download[[#This Row],[Direct Vendor]]&amp;VTV_Download[[#This Row],[Indirect Vendor]]</f>
        <v/>
      </c>
      <c r="B501" s="156"/>
      <c r="C501" s="149"/>
      <c r="D501" s="156"/>
      <c r="E501" s="149"/>
      <c r="F501" s="156"/>
      <c r="G501" s="157"/>
      <c r="H501" s="158"/>
      <c r="I501" s="156"/>
      <c r="J501" s="207"/>
      <c r="K501" s="159"/>
      <c r="L501" s="147"/>
      <c r="M501" s="147"/>
      <c r="N501" s="148"/>
      <c r="O501" s="149"/>
      <c r="P501" s="149"/>
      <c r="Q501" s="149"/>
      <c r="R501" s="149"/>
      <c r="S501" s="149"/>
    </row>
    <row r="502" spans="1:19">
      <c r="A502" s="113" t="str">
        <f>VTV_Download[[#This Row],[Part No.]]&amp;VTV_Download[[#This Row],[Direct Vendor]]&amp;VTV_Download[[#This Row],[Indirect Vendor]]</f>
        <v/>
      </c>
      <c r="B502" s="156"/>
      <c r="C502" s="149"/>
      <c r="D502" s="156"/>
      <c r="E502" s="149"/>
      <c r="F502" s="156"/>
      <c r="G502" s="157"/>
      <c r="H502" s="158"/>
      <c r="I502" s="156"/>
      <c r="J502" s="207"/>
      <c r="K502" s="159"/>
      <c r="L502" s="147"/>
      <c r="M502" s="147"/>
      <c r="N502" s="148"/>
      <c r="O502" s="149"/>
      <c r="P502" s="149"/>
      <c r="Q502" s="149"/>
      <c r="R502" s="149"/>
      <c r="S502" s="149"/>
    </row>
    <row r="503" spans="1:19">
      <c r="A503" s="113" t="str">
        <f>VTV_Download[[#This Row],[Part No.]]&amp;VTV_Download[[#This Row],[Direct Vendor]]&amp;VTV_Download[[#This Row],[Indirect Vendor]]</f>
        <v/>
      </c>
      <c r="B503" s="156"/>
      <c r="C503" s="149"/>
      <c r="D503" s="156"/>
      <c r="E503" s="149"/>
      <c r="F503" s="156"/>
      <c r="G503" s="157"/>
      <c r="H503" s="158"/>
      <c r="I503" s="156"/>
      <c r="J503" s="207"/>
      <c r="K503" s="159"/>
      <c r="L503" s="147"/>
      <c r="M503" s="147"/>
      <c r="N503" s="148"/>
      <c r="O503" s="149"/>
      <c r="P503" s="149"/>
      <c r="Q503" s="149"/>
      <c r="R503" s="149"/>
      <c r="S503" s="149"/>
    </row>
    <row r="504" spans="1:19">
      <c r="A504" s="113" t="str">
        <f>VTV_Download[[#This Row],[Part No.]]&amp;VTV_Download[[#This Row],[Direct Vendor]]&amp;VTV_Download[[#This Row],[Indirect Vendor]]</f>
        <v/>
      </c>
      <c r="B504" s="156"/>
      <c r="C504" s="149"/>
      <c r="D504" s="156"/>
      <c r="E504" s="149"/>
      <c r="F504" s="156"/>
      <c r="G504" s="157"/>
      <c r="H504" s="158"/>
      <c r="I504" s="156"/>
      <c r="J504" s="207"/>
      <c r="K504" s="159"/>
      <c r="L504" s="147"/>
      <c r="M504" s="147"/>
      <c r="N504" s="148"/>
      <c r="O504" s="149"/>
      <c r="P504" s="149"/>
      <c r="Q504" s="149"/>
      <c r="R504" s="149"/>
      <c r="S504" s="149"/>
    </row>
    <row r="505" spans="1:19">
      <c r="A505" s="113" t="str">
        <f>VTV_Download[[#This Row],[Part No.]]&amp;VTV_Download[[#This Row],[Direct Vendor]]&amp;VTV_Download[[#This Row],[Indirect Vendor]]</f>
        <v/>
      </c>
      <c r="B505" s="156"/>
      <c r="C505" s="149"/>
      <c r="D505" s="156"/>
      <c r="E505" s="149"/>
      <c r="F505" s="156"/>
      <c r="G505" s="157"/>
      <c r="H505" s="158"/>
      <c r="I505" s="156"/>
      <c r="J505" s="207"/>
      <c r="K505" s="159"/>
      <c r="L505" s="147"/>
      <c r="M505" s="147"/>
      <c r="N505" s="148"/>
      <c r="O505" s="149"/>
      <c r="P505" s="149"/>
      <c r="Q505" s="149"/>
      <c r="R505" s="149"/>
      <c r="S505" s="149"/>
    </row>
    <row r="506" spans="1:19">
      <c r="A506" s="113" t="str">
        <f>VTV_Download[[#This Row],[Part No.]]&amp;VTV_Download[[#This Row],[Direct Vendor]]&amp;VTV_Download[[#This Row],[Indirect Vendor]]</f>
        <v/>
      </c>
      <c r="B506" s="156"/>
      <c r="C506" s="149"/>
      <c r="D506" s="156"/>
      <c r="E506" s="149"/>
      <c r="F506" s="156"/>
      <c r="G506" s="157"/>
      <c r="H506" s="158"/>
      <c r="I506" s="156"/>
      <c r="J506" s="207"/>
      <c r="K506" s="159"/>
      <c r="L506" s="147"/>
      <c r="M506" s="147"/>
      <c r="N506" s="148"/>
      <c r="O506" s="149"/>
      <c r="P506" s="149"/>
      <c r="Q506" s="149"/>
      <c r="R506" s="149"/>
      <c r="S506" s="149"/>
    </row>
    <row r="507" spans="1:19">
      <c r="A507" s="113" t="str">
        <f>VTV_Download[[#This Row],[Part No.]]&amp;VTV_Download[[#This Row],[Direct Vendor]]&amp;VTV_Download[[#This Row],[Indirect Vendor]]</f>
        <v/>
      </c>
      <c r="B507" s="156"/>
      <c r="C507" s="149"/>
      <c r="D507" s="156"/>
      <c r="E507" s="149"/>
      <c r="F507" s="156"/>
      <c r="G507" s="157"/>
      <c r="H507" s="158"/>
      <c r="I507" s="156"/>
      <c r="J507" s="207"/>
      <c r="K507" s="159"/>
      <c r="L507" s="147"/>
      <c r="M507" s="147"/>
      <c r="N507" s="148"/>
      <c r="O507" s="149"/>
      <c r="P507" s="149"/>
      <c r="Q507" s="149"/>
      <c r="R507" s="149"/>
      <c r="S507" s="149"/>
    </row>
    <row r="508" spans="1:19">
      <c r="A508" s="113" t="str">
        <f>VTV_Download[[#This Row],[Part No.]]&amp;VTV_Download[[#This Row],[Direct Vendor]]&amp;VTV_Download[[#This Row],[Indirect Vendor]]</f>
        <v/>
      </c>
      <c r="B508" s="156"/>
      <c r="C508" s="149"/>
      <c r="D508" s="156"/>
      <c r="E508" s="149"/>
      <c r="F508" s="156"/>
      <c r="G508" s="157"/>
      <c r="H508" s="158"/>
      <c r="I508" s="156"/>
      <c r="J508" s="207"/>
      <c r="K508" s="159"/>
      <c r="L508" s="147"/>
      <c r="M508" s="147"/>
      <c r="N508" s="148"/>
      <c r="O508" s="149"/>
      <c r="P508" s="149"/>
      <c r="Q508" s="149"/>
      <c r="R508" s="149"/>
      <c r="S508" s="149"/>
    </row>
    <row r="509" spans="1:19">
      <c r="A509" s="113" t="str">
        <f>VTV_Download[[#This Row],[Part No.]]&amp;VTV_Download[[#This Row],[Direct Vendor]]&amp;VTV_Download[[#This Row],[Indirect Vendor]]</f>
        <v/>
      </c>
      <c r="B509" s="156"/>
      <c r="C509" s="149"/>
      <c r="D509" s="156"/>
      <c r="E509" s="149"/>
      <c r="F509" s="156"/>
      <c r="G509" s="157"/>
      <c r="H509" s="158"/>
      <c r="I509" s="156"/>
      <c r="J509" s="207"/>
      <c r="K509" s="159"/>
      <c r="L509" s="147"/>
      <c r="M509" s="147"/>
      <c r="N509" s="148"/>
      <c r="O509" s="149"/>
      <c r="P509" s="149"/>
      <c r="Q509" s="149"/>
      <c r="R509" s="149"/>
      <c r="S509" s="149"/>
    </row>
    <row r="510" spans="1:19">
      <c r="A510" s="113" t="str">
        <f>VTV_Download[[#This Row],[Part No.]]&amp;VTV_Download[[#This Row],[Direct Vendor]]&amp;VTV_Download[[#This Row],[Indirect Vendor]]</f>
        <v/>
      </c>
      <c r="B510" s="156"/>
      <c r="C510" s="149"/>
      <c r="D510" s="156"/>
      <c r="E510" s="149"/>
      <c r="F510" s="156"/>
      <c r="G510" s="157"/>
      <c r="H510" s="158"/>
      <c r="I510" s="156"/>
      <c r="J510" s="207"/>
      <c r="K510" s="159"/>
      <c r="L510" s="147"/>
      <c r="M510" s="147"/>
      <c r="N510" s="148"/>
      <c r="O510" s="149"/>
      <c r="P510" s="149"/>
      <c r="Q510" s="149"/>
      <c r="R510" s="149"/>
      <c r="S510" s="149"/>
    </row>
    <row r="511" spans="1:19">
      <c r="A511" s="113" t="str">
        <f>VTV_Download[[#This Row],[Part No.]]&amp;VTV_Download[[#This Row],[Direct Vendor]]&amp;VTV_Download[[#This Row],[Indirect Vendor]]</f>
        <v/>
      </c>
      <c r="B511" s="156"/>
      <c r="C511" s="149"/>
      <c r="D511" s="156"/>
      <c r="E511" s="149"/>
      <c r="F511" s="156"/>
      <c r="G511" s="157"/>
      <c r="H511" s="158"/>
      <c r="I511" s="156"/>
      <c r="J511" s="207"/>
      <c r="K511" s="159"/>
      <c r="L511" s="147"/>
      <c r="M511" s="147"/>
      <c r="N511" s="148"/>
      <c r="O511" s="149"/>
      <c r="P511" s="149"/>
      <c r="Q511" s="149"/>
      <c r="R511" s="149"/>
      <c r="S511" s="149"/>
    </row>
    <row r="512" spans="1:19">
      <c r="A512" s="113" t="str">
        <f>VTV_Download[[#This Row],[Part No.]]&amp;VTV_Download[[#This Row],[Direct Vendor]]&amp;VTV_Download[[#This Row],[Indirect Vendor]]</f>
        <v/>
      </c>
      <c r="B512" s="156"/>
      <c r="C512" s="149"/>
      <c r="D512" s="156"/>
      <c r="E512" s="149"/>
      <c r="F512" s="156"/>
      <c r="G512" s="157"/>
      <c r="H512" s="158"/>
      <c r="I512" s="156"/>
      <c r="J512" s="207"/>
      <c r="K512" s="159"/>
      <c r="L512" s="147"/>
      <c r="M512" s="147"/>
      <c r="N512" s="148"/>
      <c r="O512" s="149"/>
      <c r="P512" s="149"/>
      <c r="Q512" s="149"/>
      <c r="R512" s="149"/>
      <c r="S512" s="149"/>
    </row>
    <row r="513" spans="1:19">
      <c r="A513" s="113" t="str">
        <f>VTV_Download[[#This Row],[Part No.]]&amp;VTV_Download[[#This Row],[Direct Vendor]]&amp;VTV_Download[[#This Row],[Indirect Vendor]]</f>
        <v/>
      </c>
      <c r="B513" s="156"/>
      <c r="C513" s="149"/>
      <c r="D513" s="156"/>
      <c r="E513" s="149"/>
      <c r="F513" s="156"/>
      <c r="G513" s="157"/>
      <c r="H513" s="158"/>
      <c r="I513" s="156"/>
      <c r="J513" s="207"/>
      <c r="K513" s="159"/>
      <c r="L513" s="147"/>
      <c r="M513" s="147"/>
      <c r="N513" s="148"/>
      <c r="O513" s="149"/>
      <c r="P513" s="149"/>
      <c r="Q513" s="149"/>
      <c r="R513" s="149"/>
      <c r="S513" s="149"/>
    </row>
    <row r="514" spans="1:19">
      <c r="A514" s="113" t="str">
        <f>VTV_Download[[#This Row],[Part No.]]&amp;VTV_Download[[#This Row],[Direct Vendor]]&amp;VTV_Download[[#This Row],[Indirect Vendor]]</f>
        <v/>
      </c>
      <c r="B514" s="156"/>
      <c r="C514" s="149"/>
      <c r="D514" s="156"/>
      <c r="E514" s="149"/>
      <c r="F514" s="156"/>
      <c r="G514" s="157"/>
      <c r="H514" s="158"/>
      <c r="I514" s="156"/>
      <c r="J514" s="207"/>
      <c r="K514" s="159"/>
      <c r="L514" s="147"/>
      <c r="M514" s="147"/>
      <c r="N514" s="148"/>
      <c r="O514" s="149"/>
      <c r="P514" s="149"/>
      <c r="Q514" s="149"/>
      <c r="R514" s="149"/>
      <c r="S514" s="149"/>
    </row>
    <row r="515" spans="1:19">
      <c r="A515" s="113" t="str">
        <f>VTV_Download[[#This Row],[Part No.]]&amp;VTV_Download[[#This Row],[Direct Vendor]]&amp;VTV_Download[[#This Row],[Indirect Vendor]]</f>
        <v/>
      </c>
      <c r="B515" s="156"/>
      <c r="C515" s="149"/>
      <c r="D515" s="156"/>
      <c r="E515" s="149"/>
      <c r="F515" s="156"/>
      <c r="G515" s="157"/>
      <c r="H515" s="158"/>
      <c r="I515" s="156"/>
      <c r="J515" s="207"/>
      <c r="K515" s="159"/>
      <c r="L515" s="147"/>
      <c r="M515" s="147"/>
      <c r="N515" s="148"/>
      <c r="O515" s="149"/>
      <c r="P515" s="149"/>
      <c r="Q515" s="149"/>
      <c r="R515" s="149"/>
      <c r="S515" s="149"/>
    </row>
    <row r="516" spans="1:19">
      <c r="A516" s="113" t="str">
        <f>VTV_Download[[#This Row],[Part No.]]&amp;VTV_Download[[#This Row],[Direct Vendor]]&amp;VTV_Download[[#This Row],[Indirect Vendor]]</f>
        <v/>
      </c>
      <c r="B516" s="156"/>
      <c r="C516" s="149"/>
      <c r="D516" s="156"/>
      <c r="E516" s="149"/>
      <c r="F516" s="156"/>
      <c r="G516" s="157"/>
      <c r="H516" s="158"/>
      <c r="I516" s="156"/>
      <c r="J516" s="207"/>
      <c r="K516" s="159"/>
      <c r="L516" s="147"/>
      <c r="M516" s="147"/>
      <c r="N516" s="148"/>
      <c r="O516" s="149"/>
      <c r="P516" s="149"/>
      <c r="Q516" s="149"/>
      <c r="R516" s="149"/>
      <c r="S516" s="149"/>
    </row>
    <row r="517" spans="1:19">
      <c r="A517" s="113" t="str">
        <f>VTV_Download[[#This Row],[Part No.]]&amp;VTV_Download[[#This Row],[Direct Vendor]]&amp;VTV_Download[[#This Row],[Indirect Vendor]]</f>
        <v/>
      </c>
      <c r="B517" s="156"/>
      <c r="C517" s="149"/>
      <c r="D517" s="156"/>
      <c r="E517" s="149"/>
      <c r="F517" s="156"/>
      <c r="G517" s="157"/>
      <c r="H517" s="158"/>
      <c r="I517" s="156"/>
      <c r="J517" s="207"/>
      <c r="K517" s="159"/>
      <c r="L517" s="147"/>
      <c r="M517" s="147"/>
      <c r="N517" s="148"/>
      <c r="O517" s="149"/>
      <c r="P517" s="149"/>
      <c r="Q517" s="149"/>
      <c r="R517" s="149"/>
      <c r="S517" s="149"/>
    </row>
    <row r="518" spans="1:19">
      <c r="A518" s="113" t="str">
        <f>VTV_Download[[#This Row],[Part No.]]&amp;VTV_Download[[#This Row],[Direct Vendor]]&amp;VTV_Download[[#This Row],[Indirect Vendor]]</f>
        <v/>
      </c>
      <c r="B518" s="156"/>
      <c r="C518" s="149"/>
      <c r="D518" s="156"/>
      <c r="E518" s="149"/>
      <c r="F518" s="156"/>
      <c r="G518" s="157"/>
      <c r="H518" s="158"/>
      <c r="I518" s="156"/>
      <c r="J518" s="207"/>
      <c r="K518" s="159"/>
      <c r="L518" s="147"/>
      <c r="M518" s="147"/>
      <c r="N518" s="148"/>
      <c r="O518" s="149"/>
      <c r="P518" s="149"/>
      <c r="Q518" s="149"/>
      <c r="R518" s="149"/>
      <c r="S518" s="149"/>
    </row>
    <row r="519" spans="1:19">
      <c r="A519" s="113" t="str">
        <f>VTV_Download[[#This Row],[Part No.]]&amp;VTV_Download[[#This Row],[Direct Vendor]]&amp;VTV_Download[[#This Row],[Indirect Vendor]]</f>
        <v/>
      </c>
      <c r="B519" s="156"/>
      <c r="C519" s="149"/>
      <c r="D519" s="156"/>
      <c r="E519" s="149"/>
      <c r="F519" s="156"/>
      <c r="G519" s="157"/>
      <c r="H519" s="158"/>
      <c r="I519" s="156"/>
      <c r="J519" s="207"/>
      <c r="K519" s="159"/>
      <c r="L519" s="147"/>
      <c r="M519" s="147"/>
      <c r="N519" s="148"/>
      <c r="O519" s="149"/>
      <c r="P519" s="149"/>
      <c r="Q519" s="149"/>
      <c r="R519" s="149"/>
      <c r="S519" s="149"/>
    </row>
    <row r="520" spans="1:19">
      <c r="A520" s="113" t="str">
        <f>VTV_Download[[#This Row],[Part No.]]&amp;VTV_Download[[#This Row],[Direct Vendor]]&amp;VTV_Download[[#This Row],[Indirect Vendor]]</f>
        <v/>
      </c>
      <c r="B520" s="156"/>
      <c r="C520" s="149"/>
      <c r="D520" s="156"/>
      <c r="E520" s="149"/>
      <c r="F520" s="156"/>
      <c r="G520" s="157"/>
      <c r="H520" s="158"/>
      <c r="I520" s="156"/>
      <c r="J520" s="207"/>
      <c r="K520" s="159"/>
      <c r="L520" s="147"/>
      <c r="M520" s="147"/>
      <c r="N520" s="148"/>
      <c r="O520" s="149"/>
      <c r="P520" s="149"/>
      <c r="Q520" s="149"/>
      <c r="R520" s="149"/>
      <c r="S520" s="149"/>
    </row>
    <row r="521" spans="1:19">
      <c r="A521" s="113" t="str">
        <f>VTV_Download[[#This Row],[Part No.]]&amp;VTV_Download[[#This Row],[Direct Vendor]]&amp;VTV_Download[[#This Row],[Indirect Vendor]]</f>
        <v/>
      </c>
      <c r="B521" s="156"/>
      <c r="C521" s="149"/>
      <c r="D521" s="156"/>
      <c r="E521" s="149"/>
      <c r="F521" s="156"/>
      <c r="G521" s="157"/>
      <c r="H521" s="158"/>
      <c r="I521" s="156"/>
      <c r="J521" s="207"/>
      <c r="K521" s="159"/>
      <c r="L521" s="147"/>
      <c r="M521" s="147"/>
      <c r="N521" s="148"/>
      <c r="O521" s="149"/>
      <c r="P521" s="149"/>
      <c r="Q521" s="149"/>
      <c r="R521" s="149"/>
      <c r="S521" s="149"/>
    </row>
    <row r="522" spans="1:19">
      <c r="A522" s="113" t="str">
        <f>VTV_Download[[#This Row],[Part No.]]&amp;VTV_Download[[#This Row],[Direct Vendor]]&amp;VTV_Download[[#This Row],[Indirect Vendor]]</f>
        <v/>
      </c>
      <c r="B522" s="156"/>
      <c r="C522" s="149"/>
      <c r="D522" s="156"/>
      <c r="E522" s="149"/>
      <c r="F522" s="156"/>
      <c r="G522" s="157"/>
      <c r="H522" s="158"/>
      <c r="I522" s="156"/>
      <c r="J522" s="207"/>
      <c r="K522" s="159"/>
      <c r="L522" s="147"/>
      <c r="M522" s="147"/>
      <c r="N522" s="148"/>
      <c r="O522" s="149"/>
      <c r="P522" s="149"/>
      <c r="Q522" s="149"/>
      <c r="R522" s="149"/>
      <c r="S522" s="149"/>
    </row>
    <row r="523" spans="1:19">
      <c r="A523" s="113" t="str">
        <f>VTV_Download[[#This Row],[Part No.]]&amp;VTV_Download[[#This Row],[Direct Vendor]]&amp;VTV_Download[[#This Row],[Indirect Vendor]]</f>
        <v/>
      </c>
      <c r="B523" s="156"/>
      <c r="C523" s="149"/>
      <c r="D523" s="156"/>
      <c r="E523" s="149"/>
      <c r="F523" s="156"/>
      <c r="G523" s="157"/>
      <c r="H523" s="158"/>
      <c r="I523" s="156"/>
      <c r="J523" s="207"/>
      <c r="K523" s="159"/>
      <c r="L523" s="147"/>
      <c r="M523" s="147"/>
      <c r="N523" s="148"/>
      <c r="O523" s="149"/>
      <c r="P523" s="149"/>
      <c r="Q523" s="149"/>
      <c r="R523" s="149"/>
      <c r="S523" s="149"/>
    </row>
    <row r="524" spans="1:19">
      <c r="A524" s="113" t="str">
        <f>VTV_Download[[#This Row],[Part No.]]&amp;VTV_Download[[#This Row],[Direct Vendor]]&amp;VTV_Download[[#This Row],[Indirect Vendor]]</f>
        <v/>
      </c>
      <c r="B524" s="156"/>
      <c r="C524" s="149"/>
      <c r="D524" s="156"/>
      <c r="E524" s="149"/>
      <c r="F524" s="156"/>
      <c r="G524" s="157"/>
      <c r="H524" s="158"/>
      <c r="I524" s="156"/>
      <c r="J524" s="207"/>
      <c r="K524" s="159"/>
      <c r="L524" s="147"/>
      <c r="M524" s="147"/>
      <c r="N524" s="148"/>
      <c r="O524" s="149"/>
      <c r="P524" s="149"/>
      <c r="Q524" s="149"/>
      <c r="R524" s="149"/>
      <c r="S524" s="149"/>
    </row>
    <row r="525" spans="1:19">
      <c r="A525" s="113" t="str">
        <f>VTV_Download[[#This Row],[Part No.]]&amp;VTV_Download[[#This Row],[Direct Vendor]]&amp;VTV_Download[[#This Row],[Indirect Vendor]]</f>
        <v/>
      </c>
      <c r="B525" s="156"/>
      <c r="C525" s="149"/>
      <c r="D525" s="156"/>
      <c r="E525" s="149"/>
      <c r="F525" s="156"/>
      <c r="G525" s="157"/>
      <c r="H525" s="158"/>
      <c r="I525" s="156"/>
      <c r="J525" s="207"/>
      <c r="K525" s="159"/>
      <c r="L525" s="147"/>
      <c r="M525" s="147"/>
      <c r="N525" s="148"/>
      <c r="O525" s="149"/>
      <c r="P525" s="149"/>
      <c r="Q525" s="149"/>
      <c r="R525" s="149"/>
      <c r="S525" s="149"/>
    </row>
    <row r="526" spans="1:19">
      <c r="A526" s="113" t="str">
        <f>VTV_Download[[#This Row],[Part No.]]&amp;VTV_Download[[#This Row],[Direct Vendor]]&amp;VTV_Download[[#This Row],[Indirect Vendor]]</f>
        <v/>
      </c>
      <c r="B526" s="156"/>
      <c r="C526" s="149"/>
      <c r="D526" s="156"/>
      <c r="E526" s="149"/>
      <c r="F526" s="156"/>
      <c r="G526" s="157"/>
      <c r="H526" s="158"/>
      <c r="I526" s="156"/>
      <c r="J526" s="207"/>
      <c r="K526" s="159"/>
      <c r="L526" s="147"/>
      <c r="M526" s="147"/>
      <c r="N526" s="148"/>
      <c r="O526" s="149"/>
      <c r="P526" s="149"/>
      <c r="Q526" s="149"/>
      <c r="R526" s="149"/>
      <c r="S526" s="149"/>
    </row>
    <row r="527" spans="1:19">
      <c r="A527" s="113" t="str">
        <f>VTV_Download[[#This Row],[Part No.]]&amp;VTV_Download[[#This Row],[Direct Vendor]]&amp;VTV_Download[[#This Row],[Indirect Vendor]]</f>
        <v/>
      </c>
      <c r="B527" s="156"/>
      <c r="C527" s="149"/>
      <c r="D527" s="156"/>
      <c r="E527" s="149"/>
      <c r="F527" s="156"/>
      <c r="G527" s="157"/>
      <c r="H527" s="158"/>
      <c r="I527" s="156"/>
      <c r="J527" s="207"/>
      <c r="K527" s="159"/>
      <c r="L527" s="147"/>
      <c r="M527" s="147"/>
      <c r="N527" s="148"/>
      <c r="O527" s="149"/>
      <c r="P527" s="149"/>
      <c r="Q527" s="149"/>
      <c r="R527" s="149"/>
      <c r="S527" s="149"/>
    </row>
    <row r="528" spans="1:19">
      <c r="A528" s="113" t="str">
        <f>VTV_Download[[#This Row],[Part No.]]&amp;VTV_Download[[#This Row],[Direct Vendor]]&amp;VTV_Download[[#This Row],[Indirect Vendor]]</f>
        <v/>
      </c>
      <c r="B528" s="156"/>
      <c r="C528" s="149"/>
      <c r="D528" s="156"/>
      <c r="E528" s="149"/>
      <c r="F528" s="156"/>
      <c r="G528" s="157"/>
      <c r="H528" s="158"/>
      <c r="I528" s="156"/>
      <c r="J528" s="207"/>
      <c r="K528" s="159"/>
      <c r="L528" s="147"/>
      <c r="M528" s="147"/>
      <c r="N528" s="148"/>
      <c r="O528" s="149"/>
      <c r="P528" s="149"/>
      <c r="Q528" s="149"/>
      <c r="R528" s="149"/>
      <c r="S528" s="149"/>
    </row>
    <row r="529" spans="1:19">
      <c r="A529" s="113" t="str">
        <f>VTV_Download[[#This Row],[Part No.]]&amp;VTV_Download[[#This Row],[Direct Vendor]]&amp;VTV_Download[[#This Row],[Indirect Vendor]]</f>
        <v/>
      </c>
      <c r="B529" s="156"/>
      <c r="C529" s="149"/>
      <c r="D529" s="156"/>
      <c r="E529" s="149"/>
      <c r="F529" s="156"/>
      <c r="G529" s="157"/>
      <c r="H529" s="158"/>
      <c r="I529" s="156"/>
      <c r="J529" s="207"/>
      <c r="K529" s="159"/>
      <c r="L529" s="147"/>
      <c r="M529" s="147"/>
      <c r="N529" s="148"/>
      <c r="O529" s="149"/>
      <c r="P529" s="149"/>
      <c r="Q529" s="149"/>
      <c r="R529" s="149"/>
      <c r="S529" s="149"/>
    </row>
    <row r="530" spans="1:19">
      <c r="A530" s="113" t="str">
        <f>VTV_Download[[#This Row],[Part No.]]&amp;VTV_Download[[#This Row],[Direct Vendor]]&amp;VTV_Download[[#This Row],[Indirect Vendor]]</f>
        <v/>
      </c>
      <c r="B530" s="156"/>
      <c r="C530" s="149"/>
      <c r="D530" s="156"/>
      <c r="E530" s="149"/>
      <c r="F530" s="156"/>
      <c r="G530" s="157"/>
      <c r="H530" s="158"/>
      <c r="I530" s="156"/>
      <c r="J530" s="207"/>
      <c r="K530" s="159"/>
      <c r="L530" s="147"/>
      <c r="M530" s="147"/>
      <c r="N530" s="148"/>
      <c r="O530" s="149"/>
      <c r="P530" s="149"/>
      <c r="Q530" s="149"/>
      <c r="R530" s="149"/>
      <c r="S530" s="149"/>
    </row>
    <row r="531" spans="1:19">
      <c r="A531" s="113" t="str">
        <f>VTV_Download[[#This Row],[Part No.]]&amp;VTV_Download[[#This Row],[Direct Vendor]]&amp;VTV_Download[[#This Row],[Indirect Vendor]]</f>
        <v/>
      </c>
      <c r="B531" s="156"/>
      <c r="C531" s="149"/>
      <c r="D531" s="156"/>
      <c r="E531" s="149"/>
      <c r="F531" s="156"/>
      <c r="G531" s="157"/>
      <c r="H531" s="158"/>
      <c r="I531" s="156"/>
      <c r="J531" s="207"/>
      <c r="K531" s="159"/>
      <c r="L531" s="147"/>
      <c r="M531" s="147"/>
      <c r="N531" s="148"/>
      <c r="O531" s="149"/>
      <c r="P531" s="149"/>
      <c r="Q531" s="149"/>
      <c r="R531" s="149"/>
      <c r="S531" s="149"/>
    </row>
    <row r="532" spans="1:19">
      <c r="A532" s="113" t="str">
        <f>VTV_Download[[#This Row],[Part No.]]&amp;VTV_Download[[#This Row],[Direct Vendor]]&amp;VTV_Download[[#This Row],[Indirect Vendor]]</f>
        <v/>
      </c>
      <c r="B532" s="156"/>
      <c r="C532" s="149"/>
      <c r="D532" s="156"/>
      <c r="E532" s="149"/>
      <c r="F532" s="156"/>
      <c r="G532" s="157"/>
      <c r="H532" s="158"/>
      <c r="I532" s="156"/>
      <c r="J532" s="207"/>
      <c r="K532" s="159"/>
      <c r="L532" s="147"/>
      <c r="M532" s="147"/>
      <c r="N532" s="148"/>
      <c r="O532" s="149"/>
      <c r="P532" s="149"/>
      <c r="Q532" s="149"/>
      <c r="R532" s="149"/>
      <c r="S532" s="149"/>
    </row>
    <row r="533" spans="1:19">
      <c r="A533" s="113" t="str">
        <f>VTV_Download[[#This Row],[Part No.]]&amp;VTV_Download[[#This Row],[Direct Vendor]]&amp;VTV_Download[[#This Row],[Indirect Vendor]]</f>
        <v/>
      </c>
      <c r="B533" s="156"/>
      <c r="C533" s="149"/>
      <c r="D533" s="156"/>
      <c r="E533" s="149"/>
      <c r="F533" s="156"/>
      <c r="G533" s="157"/>
      <c r="H533" s="158"/>
      <c r="I533" s="156"/>
      <c r="J533" s="207"/>
      <c r="K533" s="159"/>
      <c r="L533" s="147"/>
      <c r="M533" s="147"/>
      <c r="N533" s="148"/>
      <c r="O533" s="149"/>
      <c r="P533" s="149"/>
      <c r="Q533" s="149"/>
      <c r="R533" s="149"/>
      <c r="S533" s="149"/>
    </row>
    <row r="534" spans="1:19">
      <c r="A534" s="113" t="str">
        <f>VTV_Download[[#This Row],[Part No.]]&amp;VTV_Download[[#This Row],[Direct Vendor]]&amp;VTV_Download[[#This Row],[Indirect Vendor]]</f>
        <v/>
      </c>
      <c r="B534" s="156"/>
      <c r="C534" s="149"/>
      <c r="D534" s="156"/>
      <c r="E534" s="149"/>
      <c r="F534" s="156"/>
      <c r="G534" s="157"/>
      <c r="H534" s="158"/>
      <c r="I534" s="156"/>
      <c r="J534" s="207"/>
      <c r="K534" s="159"/>
      <c r="L534" s="147"/>
      <c r="M534" s="147"/>
      <c r="N534" s="148"/>
      <c r="O534" s="149"/>
      <c r="P534" s="149"/>
      <c r="Q534" s="149"/>
      <c r="R534" s="149"/>
      <c r="S534" s="149"/>
    </row>
    <row r="535" spans="1:19">
      <c r="A535" s="113" t="str">
        <f>VTV_Download[[#This Row],[Part No.]]&amp;VTV_Download[[#This Row],[Direct Vendor]]&amp;VTV_Download[[#This Row],[Indirect Vendor]]</f>
        <v/>
      </c>
      <c r="B535" s="156"/>
      <c r="C535" s="149"/>
      <c r="D535" s="156"/>
      <c r="E535" s="149"/>
      <c r="F535" s="156"/>
      <c r="G535" s="157"/>
      <c r="H535" s="158"/>
      <c r="I535" s="156"/>
      <c r="J535" s="207"/>
      <c r="K535" s="159"/>
      <c r="L535" s="147"/>
      <c r="M535" s="147"/>
      <c r="N535" s="148"/>
      <c r="O535" s="149"/>
      <c r="P535" s="149"/>
      <c r="Q535" s="149"/>
      <c r="R535" s="149"/>
      <c r="S535" s="149"/>
    </row>
    <row r="536" spans="1:19">
      <c r="A536" s="113" t="str">
        <f>VTV_Download[[#This Row],[Part No.]]&amp;VTV_Download[[#This Row],[Direct Vendor]]&amp;VTV_Download[[#This Row],[Indirect Vendor]]</f>
        <v/>
      </c>
      <c r="B536" s="156"/>
      <c r="C536" s="149"/>
      <c r="D536" s="156"/>
      <c r="E536" s="149"/>
      <c r="F536" s="156"/>
      <c r="G536" s="157"/>
      <c r="H536" s="158"/>
      <c r="I536" s="156"/>
      <c r="J536" s="207"/>
      <c r="K536" s="159"/>
      <c r="L536" s="147"/>
      <c r="M536" s="147"/>
      <c r="N536" s="148"/>
      <c r="O536" s="149"/>
      <c r="P536" s="149"/>
      <c r="Q536" s="149"/>
      <c r="R536" s="149"/>
      <c r="S536" s="149"/>
    </row>
    <row r="537" spans="1:19">
      <c r="A537" s="113" t="str">
        <f>VTV_Download[[#This Row],[Part No.]]&amp;VTV_Download[[#This Row],[Direct Vendor]]&amp;VTV_Download[[#This Row],[Indirect Vendor]]</f>
        <v/>
      </c>
      <c r="B537" s="156"/>
      <c r="C537" s="149"/>
      <c r="D537" s="156"/>
      <c r="E537" s="149"/>
      <c r="F537" s="156"/>
      <c r="G537" s="157"/>
      <c r="H537" s="158"/>
      <c r="I537" s="156"/>
      <c r="J537" s="207"/>
      <c r="K537" s="159"/>
      <c r="L537" s="147"/>
      <c r="M537" s="147"/>
      <c r="N537" s="148"/>
      <c r="O537" s="149"/>
      <c r="P537" s="149"/>
      <c r="Q537" s="149"/>
      <c r="R537" s="149"/>
      <c r="S537" s="149"/>
    </row>
    <row r="538" spans="1:19">
      <c r="A538" s="113" t="str">
        <f>VTV_Download[[#This Row],[Part No.]]&amp;VTV_Download[[#This Row],[Direct Vendor]]&amp;VTV_Download[[#This Row],[Indirect Vendor]]</f>
        <v/>
      </c>
      <c r="B538" s="156"/>
      <c r="C538" s="149"/>
      <c r="D538" s="156"/>
      <c r="E538" s="149"/>
      <c r="F538" s="156"/>
      <c r="G538" s="157"/>
      <c r="H538" s="158"/>
      <c r="I538" s="156"/>
      <c r="J538" s="207"/>
      <c r="K538" s="159"/>
      <c r="L538" s="147"/>
      <c r="M538" s="147"/>
      <c r="N538" s="148"/>
      <c r="O538" s="149"/>
      <c r="P538" s="149"/>
      <c r="Q538" s="149"/>
      <c r="R538" s="149"/>
      <c r="S538" s="149"/>
    </row>
    <row r="539" spans="1:19">
      <c r="A539" s="113" t="str">
        <f>VTV_Download[[#This Row],[Part No.]]&amp;VTV_Download[[#This Row],[Direct Vendor]]&amp;VTV_Download[[#This Row],[Indirect Vendor]]</f>
        <v/>
      </c>
      <c r="B539" s="156"/>
      <c r="C539" s="149"/>
      <c r="D539" s="156"/>
      <c r="E539" s="149"/>
      <c r="F539" s="156"/>
      <c r="G539" s="157"/>
      <c r="H539" s="158"/>
      <c r="I539" s="156"/>
      <c r="J539" s="207"/>
      <c r="K539" s="159"/>
      <c r="L539" s="147"/>
      <c r="M539" s="147"/>
      <c r="N539" s="148"/>
      <c r="O539" s="149"/>
      <c r="P539" s="149"/>
      <c r="Q539" s="149"/>
      <c r="R539" s="149"/>
      <c r="S539" s="149"/>
    </row>
    <row r="540" spans="1:19">
      <c r="A540" s="113" t="str">
        <f>VTV_Download[[#This Row],[Part No.]]&amp;VTV_Download[[#This Row],[Direct Vendor]]&amp;VTV_Download[[#This Row],[Indirect Vendor]]</f>
        <v/>
      </c>
      <c r="B540" s="156"/>
      <c r="C540" s="149"/>
      <c r="D540" s="156"/>
      <c r="E540" s="149"/>
      <c r="F540" s="156"/>
      <c r="G540" s="157"/>
      <c r="H540" s="158"/>
      <c r="I540" s="156"/>
      <c r="J540" s="207"/>
      <c r="K540" s="159"/>
      <c r="L540" s="147"/>
      <c r="M540" s="147"/>
      <c r="N540" s="148"/>
      <c r="O540" s="149"/>
      <c r="P540" s="149"/>
      <c r="Q540" s="149"/>
      <c r="R540" s="149"/>
      <c r="S540" s="149"/>
    </row>
    <row r="541" spans="1:19">
      <c r="A541" s="113" t="str">
        <f>VTV_Download[[#This Row],[Part No.]]&amp;VTV_Download[[#This Row],[Direct Vendor]]&amp;VTV_Download[[#This Row],[Indirect Vendor]]</f>
        <v/>
      </c>
      <c r="B541" s="156"/>
      <c r="C541" s="149"/>
      <c r="D541" s="156"/>
      <c r="E541" s="149"/>
      <c r="F541" s="156"/>
      <c r="G541" s="157"/>
      <c r="H541" s="158"/>
      <c r="I541" s="156"/>
      <c r="J541" s="207"/>
      <c r="K541" s="159"/>
      <c r="L541" s="147"/>
      <c r="M541" s="147"/>
      <c r="N541" s="148"/>
      <c r="O541" s="149"/>
      <c r="P541" s="149"/>
      <c r="Q541" s="149"/>
      <c r="R541" s="149"/>
      <c r="S541" s="149"/>
    </row>
    <row r="542" spans="1:19">
      <c r="A542" s="113" t="str">
        <f>VTV_Download[[#This Row],[Part No.]]&amp;VTV_Download[[#This Row],[Direct Vendor]]&amp;VTV_Download[[#This Row],[Indirect Vendor]]</f>
        <v/>
      </c>
      <c r="B542" s="156"/>
      <c r="C542" s="149"/>
      <c r="D542" s="156"/>
      <c r="E542" s="149"/>
      <c r="F542" s="156"/>
      <c r="G542" s="157"/>
      <c r="H542" s="158"/>
      <c r="I542" s="156"/>
      <c r="J542" s="207"/>
      <c r="K542" s="159"/>
      <c r="L542" s="147"/>
      <c r="M542" s="147"/>
      <c r="N542" s="148"/>
      <c r="O542" s="149"/>
      <c r="P542" s="149"/>
      <c r="Q542" s="149"/>
      <c r="R542" s="149"/>
      <c r="S542" s="149"/>
    </row>
    <row r="543" spans="1:19">
      <c r="A543" s="113" t="str">
        <f>VTV_Download[[#This Row],[Part No.]]&amp;VTV_Download[[#This Row],[Direct Vendor]]&amp;VTV_Download[[#This Row],[Indirect Vendor]]</f>
        <v/>
      </c>
      <c r="B543" s="156"/>
      <c r="C543" s="149"/>
      <c r="D543" s="156"/>
      <c r="E543" s="149"/>
      <c r="F543" s="156"/>
      <c r="G543" s="157"/>
      <c r="H543" s="158"/>
      <c r="I543" s="156"/>
      <c r="J543" s="207"/>
      <c r="K543" s="159"/>
      <c r="L543" s="147"/>
      <c r="M543" s="147"/>
      <c r="N543" s="148"/>
      <c r="O543" s="149"/>
      <c r="P543" s="149"/>
      <c r="Q543" s="149"/>
      <c r="R543" s="149"/>
      <c r="S543" s="149"/>
    </row>
    <row r="544" spans="1:19">
      <c r="A544" s="113" t="str">
        <f>VTV_Download[[#This Row],[Part No.]]&amp;VTV_Download[[#This Row],[Direct Vendor]]&amp;VTV_Download[[#This Row],[Indirect Vendor]]</f>
        <v/>
      </c>
      <c r="B544" s="156"/>
      <c r="C544" s="149"/>
      <c r="D544" s="156"/>
      <c r="E544" s="149"/>
      <c r="F544" s="156"/>
      <c r="G544" s="157"/>
      <c r="H544" s="158"/>
      <c r="I544" s="156"/>
      <c r="J544" s="207"/>
      <c r="K544" s="159"/>
      <c r="L544" s="147"/>
      <c r="M544" s="147"/>
      <c r="N544" s="148"/>
      <c r="O544" s="149"/>
      <c r="P544" s="149"/>
      <c r="Q544" s="149"/>
      <c r="R544" s="149"/>
      <c r="S544" s="149"/>
    </row>
    <row r="545" spans="1:19">
      <c r="A545" s="113" t="str">
        <f>VTV_Download[[#This Row],[Part No.]]&amp;VTV_Download[[#This Row],[Direct Vendor]]&amp;VTV_Download[[#This Row],[Indirect Vendor]]</f>
        <v/>
      </c>
      <c r="B545" s="156"/>
      <c r="C545" s="149"/>
      <c r="D545" s="156"/>
      <c r="E545" s="149"/>
      <c r="F545" s="156"/>
      <c r="G545" s="157"/>
      <c r="H545" s="158"/>
      <c r="I545" s="156"/>
      <c r="J545" s="207"/>
      <c r="K545" s="159"/>
      <c r="L545" s="147"/>
      <c r="M545" s="147"/>
      <c r="N545" s="148"/>
      <c r="O545" s="149"/>
      <c r="P545" s="149"/>
      <c r="Q545" s="149"/>
      <c r="R545" s="149"/>
      <c r="S545" s="149"/>
    </row>
    <row r="546" spans="1:19">
      <c r="A546" s="113" t="str">
        <f>VTV_Download[[#This Row],[Part No.]]&amp;VTV_Download[[#This Row],[Direct Vendor]]&amp;VTV_Download[[#This Row],[Indirect Vendor]]</f>
        <v/>
      </c>
      <c r="B546" s="156"/>
      <c r="C546" s="149"/>
      <c r="D546" s="156"/>
      <c r="E546" s="149"/>
      <c r="F546" s="156"/>
      <c r="G546" s="157"/>
      <c r="H546" s="158"/>
      <c r="I546" s="156"/>
      <c r="J546" s="207"/>
      <c r="K546" s="159"/>
      <c r="L546" s="147"/>
      <c r="M546" s="147"/>
      <c r="N546" s="148"/>
      <c r="O546" s="149"/>
      <c r="P546" s="149"/>
      <c r="Q546" s="149"/>
      <c r="R546" s="149"/>
      <c r="S546" s="149"/>
    </row>
    <row r="547" spans="1:19">
      <c r="A547" s="113" t="str">
        <f>VTV_Download[[#This Row],[Part No.]]&amp;VTV_Download[[#This Row],[Direct Vendor]]&amp;VTV_Download[[#This Row],[Indirect Vendor]]</f>
        <v/>
      </c>
      <c r="B547" s="156"/>
      <c r="C547" s="149"/>
      <c r="D547" s="156"/>
      <c r="E547" s="149"/>
      <c r="F547" s="156"/>
      <c r="G547" s="157"/>
      <c r="H547" s="158"/>
      <c r="I547" s="156"/>
      <c r="J547" s="207"/>
      <c r="K547" s="159"/>
      <c r="L547" s="147"/>
      <c r="M547" s="147"/>
      <c r="N547" s="148"/>
      <c r="O547" s="149"/>
      <c r="P547" s="149"/>
      <c r="Q547" s="149"/>
      <c r="R547" s="149"/>
      <c r="S547" s="149"/>
    </row>
    <row r="548" spans="1:19">
      <c r="A548" s="113" t="str">
        <f>VTV_Download[[#This Row],[Part No.]]&amp;VTV_Download[[#This Row],[Direct Vendor]]&amp;VTV_Download[[#This Row],[Indirect Vendor]]</f>
        <v/>
      </c>
      <c r="B548" s="156"/>
      <c r="C548" s="149"/>
      <c r="D548" s="156"/>
      <c r="E548" s="149"/>
      <c r="F548" s="156"/>
      <c r="G548" s="157"/>
      <c r="H548" s="158"/>
      <c r="I548" s="156"/>
      <c r="J548" s="207"/>
      <c r="K548" s="159"/>
      <c r="L548" s="147"/>
      <c r="M548" s="147"/>
      <c r="N548" s="148"/>
      <c r="O548" s="149"/>
      <c r="P548" s="149"/>
      <c r="Q548" s="149"/>
      <c r="R548" s="149"/>
      <c r="S548" s="149"/>
    </row>
    <row r="549" spans="1:19">
      <c r="A549" s="113" t="str">
        <f>VTV_Download[[#This Row],[Part No.]]&amp;VTV_Download[[#This Row],[Direct Vendor]]&amp;VTV_Download[[#This Row],[Indirect Vendor]]</f>
        <v/>
      </c>
      <c r="B549" s="156"/>
      <c r="C549" s="149"/>
      <c r="D549" s="156"/>
      <c r="E549" s="149"/>
      <c r="F549" s="156"/>
      <c r="G549" s="157"/>
      <c r="H549" s="158"/>
      <c r="I549" s="156"/>
      <c r="J549" s="207"/>
      <c r="K549" s="159"/>
      <c r="L549" s="147"/>
      <c r="M549" s="147"/>
      <c r="N549" s="148"/>
      <c r="O549" s="149"/>
      <c r="P549" s="149"/>
      <c r="Q549" s="149"/>
      <c r="R549" s="149"/>
      <c r="S549" s="149"/>
    </row>
    <row r="550" spans="1:19">
      <c r="A550" s="113" t="str">
        <f>VTV_Download[[#This Row],[Part No.]]&amp;VTV_Download[[#This Row],[Direct Vendor]]&amp;VTV_Download[[#This Row],[Indirect Vendor]]</f>
        <v/>
      </c>
      <c r="B550" s="156"/>
      <c r="C550" s="149"/>
      <c r="D550" s="156"/>
      <c r="E550" s="149"/>
      <c r="F550" s="156"/>
      <c r="G550" s="157"/>
      <c r="H550" s="158"/>
      <c r="I550" s="156"/>
      <c r="J550" s="207"/>
      <c r="K550" s="159"/>
      <c r="L550" s="147"/>
      <c r="M550" s="147"/>
      <c r="N550" s="148"/>
      <c r="O550" s="149"/>
      <c r="P550" s="149"/>
      <c r="Q550" s="149"/>
      <c r="R550" s="149"/>
      <c r="S550" s="149"/>
    </row>
    <row r="551" spans="1:19">
      <c r="A551" s="113" t="str">
        <f>VTV_Download[[#This Row],[Part No.]]&amp;VTV_Download[[#This Row],[Direct Vendor]]&amp;VTV_Download[[#This Row],[Indirect Vendor]]</f>
        <v/>
      </c>
      <c r="B551" s="156"/>
      <c r="C551" s="149"/>
      <c r="D551" s="156"/>
      <c r="E551" s="149"/>
      <c r="F551" s="156"/>
      <c r="G551" s="157"/>
      <c r="H551" s="158"/>
      <c r="I551" s="156"/>
      <c r="J551" s="207"/>
      <c r="K551" s="159"/>
      <c r="L551" s="147"/>
      <c r="M551" s="147"/>
      <c r="N551" s="148"/>
      <c r="O551" s="149"/>
      <c r="P551" s="149"/>
      <c r="Q551" s="149"/>
      <c r="R551" s="149"/>
      <c r="S551" s="149"/>
    </row>
    <row r="552" spans="1:19">
      <c r="A552" s="113" t="str">
        <f>VTV_Download[[#This Row],[Part No.]]&amp;VTV_Download[[#This Row],[Direct Vendor]]&amp;VTV_Download[[#This Row],[Indirect Vendor]]</f>
        <v/>
      </c>
      <c r="B552" s="156"/>
      <c r="C552" s="149"/>
      <c r="D552" s="156"/>
      <c r="E552" s="149"/>
      <c r="F552" s="156"/>
      <c r="G552" s="157"/>
      <c r="H552" s="158"/>
      <c r="I552" s="156"/>
      <c r="J552" s="207"/>
      <c r="K552" s="159"/>
      <c r="L552" s="147"/>
      <c r="M552" s="147"/>
      <c r="N552" s="148"/>
      <c r="O552" s="149"/>
      <c r="P552" s="149"/>
      <c r="Q552" s="149"/>
      <c r="R552" s="149"/>
      <c r="S552" s="149"/>
    </row>
    <row r="553" spans="1:19">
      <c r="A553" s="113" t="str">
        <f>VTV_Download[[#This Row],[Part No.]]&amp;VTV_Download[[#This Row],[Direct Vendor]]&amp;VTV_Download[[#This Row],[Indirect Vendor]]</f>
        <v/>
      </c>
      <c r="B553" s="156"/>
      <c r="C553" s="149"/>
      <c r="D553" s="156"/>
      <c r="E553" s="149"/>
      <c r="F553" s="156"/>
      <c r="G553" s="157"/>
      <c r="H553" s="158"/>
      <c r="I553" s="156"/>
      <c r="J553" s="207"/>
      <c r="K553" s="159"/>
      <c r="L553" s="147"/>
      <c r="M553" s="147"/>
      <c r="N553" s="148"/>
      <c r="O553" s="149"/>
      <c r="P553" s="149"/>
      <c r="Q553" s="149"/>
      <c r="R553" s="149"/>
      <c r="S553" s="149"/>
    </row>
    <row r="554" spans="1:19">
      <c r="A554" s="113" t="str">
        <f>VTV_Download[[#This Row],[Part No.]]&amp;VTV_Download[[#This Row],[Direct Vendor]]&amp;VTV_Download[[#This Row],[Indirect Vendor]]</f>
        <v/>
      </c>
      <c r="B554" s="156"/>
      <c r="C554" s="149"/>
      <c r="D554" s="156"/>
      <c r="E554" s="149"/>
      <c r="F554" s="156"/>
      <c r="G554" s="157"/>
      <c r="H554" s="158"/>
      <c r="I554" s="156"/>
      <c r="J554" s="207"/>
      <c r="K554" s="159"/>
      <c r="L554" s="147"/>
      <c r="M554" s="147"/>
      <c r="N554" s="148"/>
      <c r="O554" s="149"/>
      <c r="P554" s="149"/>
      <c r="Q554" s="149"/>
      <c r="R554" s="149"/>
      <c r="S554" s="149"/>
    </row>
    <row r="555" spans="1:19">
      <c r="A555" s="113" t="str">
        <f>VTV_Download[[#This Row],[Part No.]]&amp;VTV_Download[[#This Row],[Direct Vendor]]&amp;VTV_Download[[#This Row],[Indirect Vendor]]</f>
        <v/>
      </c>
      <c r="B555" s="156"/>
      <c r="C555" s="149"/>
      <c r="D555" s="156"/>
      <c r="E555" s="149"/>
      <c r="F555" s="156"/>
      <c r="G555" s="157"/>
      <c r="H555" s="158"/>
      <c r="I555" s="156"/>
      <c r="J555" s="207"/>
      <c r="K555" s="159"/>
      <c r="L555" s="147"/>
      <c r="M555" s="147"/>
      <c r="N555" s="148"/>
      <c r="O555" s="149"/>
      <c r="P555" s="149"/>
      <c r="Q555" s="149"/>
      <c r="R555" s="149"/>
      <c r="S555" s="149"/>
    </row>
    <row r="556" spans="1:19">
      <c r="A556" s="113" t="str">
        <f>VTV_Download[[#This Row],[Part No.]]&amp;VTV_Download[[#This Row],[Direct Vendor]]&amp;VTV_Download[[#This Row],[Indirect Vendor]]</f>
        <v/>
      </c>
      <c r="B556" s="156"/>
      <c r="C556" s="149"/>
      <c r="D556" s="156"/>
      <c r="E556" s="149"/>
      <c r="F556" s="156"/>
      <c r="G556" s="157"/>
      <c r="H556" s="158"/>
      <c r="I556" s="156"/>
      <c r="J556" s="207"/>
      <c r="K556" s="159"/>
      <c r="L556" s="147"/>
      <c r="M556" s="147"/>
      <c r="N556" s="148"/>
      <c r="O556" s="149"/>
      <c r="P556" s="149"/>
      <c r="Q556" s="149"/>
      <c r="R556" s="149"/>
      <c r="S556" s="149"/>
    </row>
    <row r="557" spans="1:19">
      <c r="A557" s="113" t="str">
        <f>VTV_Download[[#This Row],[Part No.]]&amp;VTV_Download[[#This Row],[Direct Vendor]]&amp;VTV_Download[[#This Row],[Indirect Vendor]]</f>
        <v/>
      </c>
      <c r="B557" s="156"/>
      <c r="C557" s="149"/>
      <c r="D557" s="156"/>
      <c r="E557" s="149"/>
      <c r="F557" s="156"/>
      <c r="G557" s="157"/>
      <c r="H557" s="158"/>
      <c r="I557" s="156"/>
      <c r="J557" s="207"/>
      <c r="K557" s="159"/>
      <c r="L557" s="147"/>
      <c r="M557" s="147"/>
      <c r="N557" s="148"/>
      <c r="O557" s="149"/>
      <c r="P557" s="149"/>
      <c r="Q557" s="149"/>
      <c r="R557" s="149"/>
      <c r="S557" s="149"/>
    </row>
    <row r="558" spans="1:19">
      <c r="A558" s="113" t="str">
        <f>VTV_Download[[#This Row],[Part No.]]&amp;VTV_Download[[#This Row],[Direct Vendor]]&amp;VTV_Download[[#This Row],[Indirect Vendor]]</f>
        <v/>
      </c>
      <c r="B558" s="156"/>
      <c r="C558" s="149"/>
      <c r="D558" s="156"/>
      <c r="E558" s="149"/>
      <c r="F558" s="156"/>
      <c r="G558" s="157"/>
      <c r="H558" s="158"/>
      <c r="I558" s="156"/>
      <c r="J558" s="207"/>
      <c r="K558" s="159"/>
      <c r="L558" s="147"/>
      <c r="M558" s="147"/>
      <c r="N558" s="148"/>
      <c r="O558" s="149"/>
      <c r="P558" s="149"/>
      <c r="Q558" s="149"/>
      <c r="R558" s="149"/>
      <c r="S558" s="149"/>
    </row>
    <row r="559" spans="1:19">
      <c r="A559" s="113" t="str">
        <f>VTV_Download[[#This Row],[Part No.]]&amp;VTV_Download[[#This Row],[Direct Vendor]]&amp;VTV_Download[[#This Row],[Indirect Vendor]]</f>
        <v/>
      </c>
      <c r="B559" s="156"/>
      <c r="C559" s="149"/>
      <c r="D559" s="156"/>
      <c r="E559" s="149"/>
      <c r="F559" s="156"/>
      <c r="G559" s="157"/>
      <c r="H559" s="158"/>
      <c r="I559" s="156"/>
      <c r="J559" s="207"/>
      <c r="K559" s="159"/>
      <c r="L559" s="147"/>
      <c r="M559" s="147"/>
      <c r="N559" s="148"/>
      <c r="O559" s="149"/>
      <c r="P559" s="149"/>
      <c r="Q559" s="149"/>
      <c r="R559" s="149"/>
      <c r="S559" s="149"/>
    </row>
    <row r="560" spans="1:19">
      <c r="A560" s="113" t="str">
        <f>VTV_Download[[#This Row],[Part No.]]&amp;VTV_Download[[#This Row],[Direct Vendor]]&amp;VTV_Download[[#This Row],[Indirect Vendor]]</f>
        <v/>
      </c>
      <c r="B560" s="156"/>
      <c r="C560" s="149"/>
      <c r="D560" s="156"/>
      <c r="E560" s="149"/>
      <c r="F560" s="156"/>
      <c r="G560" s="157"/>
      <c r="H560" s="158"/>
      <c r="I560" s="156"/>
      <c r="J560" s="207"/>
      <c r="K560" s="159"/>
      <c r="L560" s="147"/>
      <c r="M560" s="147"/>
      <c r="N560" s="148"/>
      <c r="O560" s="149"/>
      <c r="P560" s="149"/>
      <c r="Q560" s="149"/>
      <c r="R560" s="149"/>
      <c r="S560" s="149"/>
    </row>
    <row r="561" spans="1:19">
      <c r="A561" s="113" t="str">
        <f>VTV_Download[[#This Row],[Part No.]]&amp;VTV_Download[[#This Row],[Direct Vendor]]&amp;VTV_Download[[#This Row],[Indirect Vendor]]</f>
        <v/>
      </c>
      <c r="B561" s="156"/>
      <c r="C561" s="149"/>
      <c r="D561" s="156"/>
      <c r="E561" s="149"/>
      <c r="F561" s="156"/>
      <c r="G561" s="157"/>
      <c r="H561" s="158"/>
      <c r="I561" s="156"/>
      <c r="J561" s="207"/>
      <c r="K561" s="159"/>
      <c r="L561" s="147"/>
      <c r="M561" s="147"/>
      <c r="N561" s="148"/>
      <c r="O561" s="149"/>
      <c r="P561" s="149"/>
      <c r="Q561" s="149"/>
      <c r="R561" s="149"/>
      <c r="S561" s="149"/>
    </row>
    <row r="562" spans="1:19">
      <c r="A562" s="113" t="str">
        <f>VTV_Download[[#This Row],[Part No.]]&amp;VTV_Download[[#This Row],[Direct Vendor]]&amp;VTV_Download[[#This Row],[Indirect Vendor]]</f>
        <v/>
      </c>
      <c r="B562" s="156"/>
      <c r="C562" s="149"/>
      <c r="D562" s="156"/>
      <c r="E562" s="149"/>
      <c r="F562" s="156"/>
      <c r="G562" s="157"/>
      <c r="H562" s="158"/>
      <c r="I562" s="156"/>
      <c r="J562" s="207"/>
      <c r="K562" s="159"/>
      <c r="L562" s="147"/>
      <c r="M562" s="147"/>
      <c r="N562" s="148"/>
      <c r="O562" s="149"/>
      <c r="P562" s="149"/>
      <c r="Q562" s="149"/>
      <c r="R562" s="149"/>
      <c r="S562" s="149"/>
    </row>
    <row r="563" spans="1:19">
      <c r="A563" s="113" t="str">
        <f>VTV_Download[[#This Row],[Part No.]]&amp;VTV_Download[[#This Row],[Direct Vendor]]&amp;VTV_Download[[#This Row],[Indirect Vendor]]</f>
        <v/>
      </c>
      <c r="B563" s="156"/>
      <c r="C563" s="149"/>
      <c r="D563" s="156"/>
      <c r="E563" s="149"/>
      <c r="F563" s="156"/>
      <c r="G563" s="157"/>
      <c r="H563" s="158"/>
      <c r="I563" s="156"/>
      <c r="J563" s="207"/>
      <c r="K563" s="159"/>
      <c r="L563" s="147"/>
      <c r="M563" s="147"/>
      <c r="N563" s="148"/>
      <c r="O563" s="149"/>
      <c r="P563" s="149"/>
      <c r="Q563" s="149"/>
      <c r="R563" s="149"/>
      <c r="S563" s="149"/>
    </row>
    <row r="564" spans="1:19">
      <c r="A564" s="113" t="str">
        <f>VTV_Download[[#This Row],[Part No.]]&amp;VTV_Download[[#This Row],[Direct Vendor]]&amp;VTV_Download[[#This Row],[Indirect Vendor]]</f>
        <v/>
      </c>
      <c r="B564" s="156"/>
      <c r="C564" s="149"/>
      <c r="D564" s="156"/>
      <c r="E564" s="149"/>
      <c r="F564" s="156"/>
      <c r="G564" s="157"/>
      <c r="H564" s="158"/>
      <c r="I564" s="156"/>
      <c r="J564" s="207"/>
      <c r="K564" s="159"/>
      <c r="L564" s="147"/>
      <c r="M564" s="147"/>
      <c r="N564" s="148"/>
      <c r="O564" s="149"/>
      <c r="P564" s="149"/>
      <c r="Q564" s="149"/>
      <c r="R564" s="149"/>
      <c r="S564" s="149"/>
    </row>
    <row r="565" spans="1:19">
      <c r="A565" s="113" t="str">
        <f>VTV_Download[[#This Row],[Part No.]]&amp;VTV_Download[[#This Row],[Direct Vendor]]&amp;VTV_Download[[#This Row],[Indirect Vendor]]</f>
        <v/>
      </c>
      <c r="B565" s="156"/>
      <c r="C565" s="149"/>
      <c r="D565" s="156"/>
      <c r="E565" s="149"/>
      <c r="F565" s="156"/>
      <c r="G565" s="157"/>
      <c r="H565" s="158"/>
      <c r="I565" s="156"/>
      <c r="J565" s="207"/>
      <c r="K565" s="159"/>
      <c r="L565" s="147"/>
      <c r="M565" s="147"/>
      <c r="N565" s="148"/>
      <c r="O565" s="149"/>
      <c r="P565" s="149"/>
      <c r="Q565" s="149"/>
      <c r="R565" s="149"/>
      <c r="S565" s="149"/>
    </row>
    <row r="566" spans="1:19">
      <c r="A566" s="113" t="str">
        <f>VTV_Download[[#This Row],[Part No.]]&amp;VTV_Download[[#This Row],[Direct Vendor]]&amp;VTV_Download[[#This Row],[Indirect Vendor]]</f>
        <v/>
      </c>
      <c r="B566" s="156"/>
      <c r="C566" s="149"/>
      <c r="D566" s="156"/>
      <c r="E566" s="149"/>
      <c r="F566" s="156"/>
      <c r="G566" s="157"/>
      <c r="H566" s="158"/>
      <c r="I566" s="156"/>
      <c r="J566" s="207"/>
      <c r="K566" s="159"/>
      <c r="L566" s="147"/>
      <c r="M566" s="147"/>
      <c r="N566" s="148"/>
      <c r="O566" s="149"/>
      <c r="P566" s="149"/>
      <c r="Q566" s="149"/>
      <c r="R566" s="149"/>
      <c r="S566" s="149"/>
    </row>
    <row r="567" spans="1:19">
      <c r="A567" s="113" t="str">
        <f>VTV_Download[[#This Row],[Part No.]]&amp;VTV_Download[[#This Row],[Direct Vendor]]&amp;VTV_Download[[#This Row],[Indirect Vendor]]</f>
        <v/>
      </c>
      <c r="B567" s="156"/>
      <c r="C567" s="149"/>
      <c r="D567" s="156"/>
      <c r="E567" s="149"/>
      <c r="F567" s="156"/>
      <c r="G567" s="157"/>
      <c r="H567" s="158"/>
      <c r="I567" s="156"/>
      <c r="J567" s="207"/>
      <c r="K567" s="159"/>
      <c r="L567" s="147"/>
      <c r="M567" s="147"/>
      <c r="N567" s="148"/>
      <c r="O567" s="149"/>
      <c r="P567" s="149"/>
      <c r="Q567" s="149"/>
      <c r="R567" s="149"/>
      <c r="S567" s="149"/>
    </row>
    <row r="568" spans="1:19">
      <c r="A568" s="113" t="str">
        <f>VTV_Download[[#This Row],[Part No.]]&amp;VTV_Download[[#This Row],[Direct Vendor]]&amp;VTV_Download[[#This Row],[Indirect Vendor]]</f>
        <v/>
      </c>
      <c r="B568" s="156"/>
      <c r="C568" s="149"/>
      <c r="D568" s="156"/>
      <c r="E568" s="149"/>
      <c r="F568" s="156"/>
      <c r="G568" s="157"/>
      <c r="H568" s="158"/>
      <c r="I568" s="156"/>
      <c r="J568" s="207"/>
      <c r="K568" s="159"/>
      <c r="L568" s="147"/>
      <c r="M568" s="147"/>
      <c r="N568" s="148"/>
      <c r="O568" s="149"/>
      <c r="P568" s="149"/>
      <c r="Q568" s="149"/>
      <c r="R568" s="149"/>
      <c r="S568" s="149"/>
    </row>
    <row r="569" spans="1:19">
      <c r="A569" s="113" t="str">
        <f>VTV_Download[[#This Row],[Part No.]]&amp;VTV_Download[[#This Row],[Direct Vendor]]&amp;VTV_Download[[#This Row],[Indirect Vendor]]</f>
        <v/>
      </c>
      <c r="B569" s="156"/>
      <c r="C569" s="149"/>
      <c r="D569" s="156"/>
      <c r="E569" s="149"/>
      <c r="F569" s="156"/>
      <c r="G569" s="157"/>
      <c r="H569" s="158"/>
      <c r="I569" s="156"/>
      <c r="J569" s="207"/>
      <c r="K569" s="159"/>
      <c r="L569" s="147"/>
      <c r="M569" s="147"/>
      <c r="N569" s="148"/>
      <c r="O569" s="149"/>
      <c r="P569" s="149"/>
      <c r="Q569" s="149"/>
      <c r="R569" s="149"/>
      <c r="S569" s="149"/>
    </row>
    <row r="570" spans="1:19">
      <c r="A570" s="113" t="str">
        <f>VTV_Download[[#This Row],[Part No.]]&amp;VTV_Download[[#This Row],[Direct Vendor]]&amp;VTV_Download[[#This Row],[Indirect Vendor]]</f>
        <v/>
      </c>
      <c r="B570" s="156"/>
      <c r="C570" s="149"/>
      <c r="D570" s="156"/>
      <c r="E570" s="149"/>
      <c r="F570" s="156"/>
      <c r="G570" s="157"/>
      <c r="H570" s="158"/>
      <c r="I570" s="156"/>
      <c r="J570" s="207"/>
      <c r="K570" s="159"/>
      <c r="L570" s="147"/>
      <c r="M570" s="147"/>
      <c r="N570" s="148"/>
      <c r="O570" s="149"/>
      <c r="P570" s="149"/>
      <c r="Q570" s="149"/>
      <c r="R570" s="149"/>
      <c r="S570" s="149"/>
    </row>
    <row r="571" spans="1:19">
      <c r="A571" s="113" t="str">
        <f>VTV_Download[[#This Row],[Part No.]]&amp;VTV_Download[[#This Row],[Direct Vendor]]&amp;VTV_Download[[#This Row],[Indirect Vendor]]</f>
        <v/>
      </c>
      <c r="B571" s="156"/>
      <c r="C571" s="149"/>
      <c r="D571" s="156"/>
      <c r="E571" s="149"/>
      <c r="F571" s="156"/>
      <c r="G571" s="157"/>
      <c r="H571" s="158"/>
      <c r="I571" s="156"/>
      <c r="J571" s="207"/>
      <c r="K571" s="159"/>
      <c r="L571" s="147"/>
      <c r="M571" s="147"/>
      <c r="N571" s="148"/>
      <c r="O571" s="149"/>
      <c r="P571" s="149"/>
      <c r="Q571" s="149"/>
      <c r="R571" s="149"/>
      <c r="S571" s="149"/>
    </row>
    <row r="572" spans="1:19">
      <c r="A572" s="113" t="str">
        <f>VTV_Download[[#This Row],[Part No.]]&amp;VTV_Download[[#This Row],[Direct Vendor]]&amp;VTV_Download[[#This Row],[Indirect Vendor]]</f>
        <v/>
      </c>
      <c r="B572" s="156"/>
      <c r="C572" s="149"/>
      <c r="D572" s="156"/>
      <c r="E572" s="149"/>
      <c r="F572" s="156"/>
      <c r="G572" s="157"/>
      <c r="H572" s="158"/>
      <c r="I572" s="156"/>
      <c r="J572" s="207"/>
      <c r="K572" s="159"/>
      <c r="L572" s="147"/>
      <c r="M572" s="147"/>
      <c r="N572" s="148"/>
      <c r="O572" s="149"/>
      <c r="P572" s="149"/>
      <c r="Q572" s="149"/>
      <c r="R572" s="149"/>
      <c r="S572" s="149"/>
    </row>
    <row r="573" spans="1:19">
      <c r="A573" s="113" t="str">
        <f>VTV_Download[[#This Row],[Part No.]]&amp;VTV_Download[[#This Row],[Direct Vendor]]&amp;VTV_Download[[#This Row],[Indirect Vendor]]</f>
        <v/>
      </c>
      <c r="B573" s="156"/>
      <c r="C573" s="149"/>
      <c r="D573" s="156"/>
      <c r="E573" s="149"/>
      <c r="F573" s="156"/>
      <c r="G573" s="157"/>
      <c r="H573" s="158"/>
      <c r="I573" s="156"/>
      <c r="J573" s="207"/>
      <c r="K573" s="159"/>
      <c r="L573" s="147"/>
      <c r="M573" s="147"/>
      <c r="N573" s="148"/>
      <c r="O573" s="149"/>
      <c r="P573" s="149"/>
      <c r="Q573" s="149"/>
      <c r="R573" s="149"/>
      <c r="S573" s="149"/>
    </row>
    <row r="574" spans="1:19">
      <c r="A574" s="113" t="str">
        <f>VTV_Download[[#This Row],[Part No.]]&amp;VTV_Download[[#This Row],[Direct Vendor]]&amp;VTV_Download[[#This Row],[Indirect Vendor]]</f>
        <v/>
      </c>
      <c r="B574" s="156"/>
      <c r="C574" s="149"/>
      <c r="D574" s="156"/>
      <c r="E574" s="149"/>
      <c r="F574" s="156"/>
      <c r="G574" s="157"/>
      <c r="H574" s="158"/>
      <c r="I574" s="156"/>
      <c r="J574" s="207"/>
      <c r="K574" s="159"/>
      <c r="L574" s="147"/>
      <c r="M574" s="147"/>
      <c r="N574" s="148"/>
      <c r="O574" s="149"/>
      <c r="P574" s="149"/>
      <c r="Q574" s="149"/>
      <c r="R574" s="149"/>
      <c r="S574" s="149"/>
    </row>
    <row r="575" spans="1:19">
      <c r="A575" s="113" t="str">
        <f>VTV_Download[[#This Row],[Part No.]]&amp;VTV_Download[[#This Row],[Direct Vendor]]&amp;VTV_Download[[#This Row],[Indirect Vendor]]</f>
        <v/>
      </c>
      <c r="B575" s="156"/>
      <c r="C575" s="149"/>
      <c r="D575" s="156"/>
      <c r="E575" s="149"/>
      <c r="F575" s="156"/>
      <c r="G575" s="157"/>
      <c r="H575" s="158"/>
      <c r="I575" s="156"/>
      <c r="J575" s="207"/>
      <c r="K575" s="159"/>
      <c r="L575" s="147"/>
      <c r="M575" s="147"/>
      <c r="N575" s="148"/>
      <c r="O575" s="149"/>
      <c r="P575" s="149"/>
      <c r="Q575" s="149"/>
      <c r="R575" s="149"/>
      <c r="S575" s="149"/>
    </row>
    <row r="576" spans="1:19">
      <c r="A576" s="113" t="str">
        <f>VTV_Download[[#This Row],[Part No.]]&amp;VTV_Download[[#This Row],[Direct Vendor]]&amp;VTV_Download[[#This Row],[Indirect Vendor]]</f>
        <v/>
      </c>
      <c r="B576" s="156"/>
      <c r="C576" s="149"/>
      <c r="D576" s="156"/>
      <c r="E576" s="149"/>
      <c r="F576" s="156"/>
      <c r="G576" s="157"/>
      <c r="H576" s="158"/>
      <c r="I576" s="156"/>
      <c r="J576" s="207"/>
      <c r="K576" s="159"/>
      <c r="L576" s="147"/>
      <c r="M576" s="147"/>
      <c r="N576" s="148"/>
      <c r="O576" s="149"/>
      <c r="P576" s="149"/>
      <c r="Q576" s="149"/>
      <c r="R576" s="149"/>
      <c r="S576" s="149"/>
    </row>
  </sheetData>
  <pageMargins left="0.25" right="0.25" top="0.75" bottom="0.75" header="0.3" footer="0.3"/>
  <pageSetup scale="56" fitToHeight="100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I576"/>
  <sheetViews>
    <sheetView workbookViewId="0">
      <selection activeCell="H6" sqref="H6"/>
    </sheetView>
  </sheetViews>
  <sheetFormatPr defaultRowHeight="14.25"/>
  <cols>
    <col min="8" max="8" width="15.375" style="110" bestFit="1" customWidth="1"/>
    <col min="9" max="9" width="11" style="65" customWidth="1"/>
  </cols>
  <sheetData>
    <row r="1" spans="8:9">
      <c r="H1" s="134" t="s">
        <v>40</v>
      </c>
      <c r="I1" s="132" t="s">
        <v>12</v>
      </c>
    </row>
    <row r="2" spans="8:9">
      <c r="H2" s="143" t="s">
        <v>102</v>
      </c>
      <c r="I2" s="141" t="s">
        <v>239</v>
      </c>
    </row>
    <row r="3" spans="8:9">
      <c r="H3" s="143" t="s">
        <v>110</v>
      </c>
      <c r="I3" s="141" t="s">
        <v>239</v>
      </c>
    </row>
    <row r="4" spans="8:9">
      <c r="H4" s="143" t="s">
        <v>112</v>
      </c>
      <c r="I4" s="141" t="s">
        <v>239</v>
      </c>
    </row>
    <row r="5" spans="8:9">
      <c r="H5" s="143" t="s">
        <v>155</v>
      </c>
      <c r="I5" s="141" t="s">
        <v>240</v>
      </c>
    </row>
    <row r="6" spans="8:9">
      <c r="H6" s="152" t="s">
        <v>74</v>
      </c>
      <c r="I6" s="150" t="s">
        <v>240</v>
      </c>
    </row>
    <row r="7" spans="8:9">
      <c r="H7" s="152" t="s">
        <v>78</v>
      </c>
      <c r="I7" s="150" t="s">
        <v>240</v>
      </c>
    </row>
    <row r="8" spans="8:9">
      <c r="H8" s="152" t="s">
        <v>242</v>
      </c>
      <c r="I8" s="150" t="s">
        <v>241</v>
      </c>
    </row>
    <row r="9" spans="8:9">
      <c r="H9" s="152" t="s">
        <v>242</v>
      </c>
      <c r="I9" s="150" t="s">
        <v>244</v>
      </c>
    </row>
    <row r="10" spans="8:9">
      <c r="H10" s="152" t="s">
        <v>125</v>
      </c>
      <c r="I10" s="150" t="s">
        <v>246</v>
      </c>
    </row>
    <row r="11" spans="8:9">
      <c r="H11" s="152" t="s">
        <v>82</v>
      </c>
      <c r="I11" s="150" t="s">
        <v>247</v>
      </c>
    </row>
    <row r="12" spans="8:9">
      <c r="H12" s="152" t="s">
        <v>100</v>
      </c>
      <c r="I12" s="150" t="s">
        <v>247</v>
      </c>
    </row>
    <row r="13" spans="8:9">
      <c r="H13" s="152" t="s">
        <v>127</v>
      </c>
      <c r="I13" s="150" t="s">
        <v>248</v>
      </c>
    </row>
    <row r="14" spans="8:9">
      <c r="H14" s="152" t="s">
        <v>115</v>
      </c>
      <c r="I14" s="150" t="s">
        <v>248</v>
      </c>
    </row>
    <row r="15" spans="8:9">
      <c r="H15" s="152" t="s">
        <v>93</v>
      </c>
      <c r="I15" s="150" t="s">
        <v>248</v>
      </c>
    </row>
    <row r="16" spans="8:9">
      <c r="H16" s="157" t="s">
        <v>95</v>
      </c>
      <c r="I16" s="156" t="s">
        <v>248</v>
      </c>
    </row>
    <row r="17" spans="8:9">
      <c r="H17" s="157" t="s">
        <v>123</v>
      </c>
      <c r="I17" s="156" t="s">
        <v>249</v>
      </c>
    </row>
    <row r="18" spans="8:9">
      <c r="H18" s="157" t="s">
        <v>120</v>
      </c>
      <c r="I18" s="156" t="s">
        <v>249</v>
      </c>
    </row>
    <row r="19" spans="8:9">
      <c r="H19" s="157" t="s">
        <v>111</v>
      </c>
      <c r="I19" s="156" t="s">
        <v>250</v>
      </c>
    </row>
    <row r="20" spans="8:9">
      <c r="H20" s="157" t="s">
        <v>97</v>
      </c>
      <c r="I20" s="156" t="s">
        <v>250</v>
      </c>
    </row>
    <row r="21" spans="8:9">
      <c r="H21" s="157" t="s">
        <v>74</v>
      </c>
      <c r="I21" s="156" t="s">
        <v>250</v>
      </c>
    </row>
    <row r="22" spans="8:9">
      <c r="H22" s="157" t="s">
        <v>82</v>
      </c>
      <c r="I22" s="156" t="s">
        <v>250</v>
      </c>
    </row>
    <row r="23" spans="8:9">
      <c r="H23" s="157" t="s">
        <v>100</v>
      </c>
      <c r="I23" s="156" t="s">
        <v>250</v>
      </c>
    </row>
    <row r="24" spans="8:9">
      <c r="H24" s="157" t="s">
        <v>213</v>
      </c>
      <c r="I24" s="156" t="s">
        <v>251</v>
      </c>
    </row>
    <row r="25" spans="8:9">
      <c r="H25" s="157" t="s">
        <v>153</v>
      </c>
      <c r="I25" s="156" t="s">
        <v>251</v>
      </c>
    </row>
    <row r="26" spans="8:9">
      <c r="H26" s="157" t="s">
        <v>113</v>
      </c>
      <c r="I26" s="156" t="s">
        <v>251</v>
      </c>
    </row>
    <row r="27" spans="8:9">
      <c r="H27" s="157" t="s">
        <v>121</v>
      </c>
      <c r="I27" s="156" t="s">
        <v>251</v>
      </c>
    </row>
    <row r="28" spans="8:9">
      <c r="H28" s="157" t="s">
        <v>122</v>
      </c>
      <c r="I28" s="156" t="s">
        <v>251</v>
      </c>
    </row>
    <row r="29" spans="8:9">
      <c r="H29" s="157" t="s">
        <v>126</v>
      </c>
      <c r="I29" s="156" t="s">
        <v>251</v>
      </c>
    </row>
    <row r="30" spans="8:9">
      <c r="H30" s="157" t="s">
        <v>253</v>
      </c>
      <c r="I30" s="156" t="s">
        <v>252</v>
      </c>
    </row>
    <row r="31" spans="8:9">
      <c r="H31" s="157" t="s">
        <v>254</v>
      </c>
      <c r="I31" s="156" t="s">
        <v>252</v>
      </c>
    </row>
    <row r="32" spans="8:9">
      <c r="H32" s="157" t="s">
        <v>255</v>
      </c>
      <c r="I32" s="156" t="s">
        <v>252</v>
      </c>
    </row>
    <row r="33" spans="8:9">
      <c r="H33" s="157" t="s">
        <v>256</v>
      </c>
      <c r="I33" s="156" t="s">
        <v>252</v>
      </c>
    </row>
    <row r="34" spans="8:9">
      <c r="H34" s="157" t="s">
        <v>257</v>
      </c>
      <c r="I34" s="156" t="s">
        <v>252</v>
      </c>
    </row>
    <row r="35" spans="8:9">
      <c r="H35" s="157" t="s">
        <v>258</v>
      </c>
      <c r="I35" s="156" t="s">
        <v>252</v>
      </c>
    </row>
    <row r="36" spans="8:9">
      <c r="H36" s="157" t="s">
        <v>259</v>
      </c>
      <c r="I36" s="156" t="s">
        <v>252</v>
      </c>
    </row>
    <row r="37" spans="8:9">
      <c r="H37" s="157" t="s">
        <v>233</v>
      </c>
      <c r="I37" s="156" t="s">
        <v>260</v>
      </c>
    </row>
    <row r="38" spans="8:9">
      <c r="H38" s="157" t="s">
        <v>104</v>
      </c>
      <c r="I38" s="156" t="s">
        <v>260</v>
      </c>
    </row>
    <row r="39" spans="8:9">
      <c r="H39" s="157" t="s">
        <v>106</v>
      </c>
      <c r="I39" s="156" t="s">
        <v>260</v>
      </c>
    </row>
    <row r="40" spans="8:9">
      <c r="H40" s="157" t="s">
        <v>89</v>
      </c>
      <c r="I40" s="156" t="s">
        <v>260</v>
      </c>
    </row>
    <row r="41" spans="8:9">
      <c r="H41" s="157" t="s">
        <v>91</v>
      </c>
      <c r="I41" s="156" t="s">
        <v>260</v>
      </c>
    </row>
    <row r="42" spans="8:9">
      <c r="H42" s="157" t="s">
        <v>98</v>
      </c>
      <c r="I42" s="156" t="s">
        <v>260</v>
      </c>
    </row>
    <row r="43" spans="8:9">
      <c r="H43" s="157" t="s">
        <v>102</v>
      </c>
      <c r="I43" s="156" t="s">
        <v>262</v>
      </c>
    </row>
    <row r="44" spans="8:9">
      <c r="H44" s="157" t="s">
        <v>110</v>
      </c>
      <c r="I44" s="156" t="s">
        <v>262</v>
      </c>
    </row>
    <row r="45" spans="8:9">
      <c r="H45" s="157" t="s">
        <v>112</v>
      </c>
      <c r="I45" s="156" t="s">
        <v>262</v>
      </c>
    </row>
    <row r="46" spans="8:9">
      <c r="H46" s="157" t="s">
        <v>123</v>
      </c>
      <c r="I46" s="156" t="s">
        <v>262</v>
      </c>
    </row>
    <row r="47" spans="8:9">
      <c r="H47" s="157" t="s">
        <v>120</v>
      </c>
      <c r="I47" s="156" t="s">
        <v>262</v>
      </c>
    </row>
    <row r="48" spans="8:9">
      <c r="H48" s="157" t="s">
        <v>127</v>
      </c>
      <c r="I48" s="156" t="s">
        <v>263</v>
      </c>
    </row>
    <row r="49" spans="8:9">
      <c r="H49" s="157" t="s">
        <v>115</v>
      </c>
      <c r="I49" s="156" t="s">
        <v>263</v>
      </c>
    </row>
    <row r="50" spans="8:9">
      <c r="H50" s="157" t="s">
        <v>93</v>
      </c>
      <c r="I50" s="156" t="s">
        <v>263</v>
      </c>
    </row>
    <row r="51" spans="8:9">
      <c r="H51" s="157" t="s">
        <v>95</v>
      </c>
      <c r="I51" s="156" t="s">
        <v>263</v>
      </c>
    </row>
    <row r="52" spans="8:9">
      <c r="H52" s="157" t="s">
        <v>102</v>
      </c>
      <c r="I52" s="156" t="s">
        <v>264</v>
      </c>
    </row>
    <row r="53" spans="8:9">
      <c r="H53" s="157" t="s">
        <v>110</v>
      </c>
      <c r="I53" s="156" t="s">
        <v>264</v>
      </c>
    </row>
    <row r="54" spans="8:9">
      <c r="H54" s="157" t="s">
        <v>112</v>
      </c>
      <c r="I54" s="156" t="s">
        <v>264</v>
      </c>
    </row>
    <row r="55" spans="8:9">
      <c r="H55" s="157" t="s">
        <v>123</v>
      </c>
      <c r="I55" s="156" t="s">
        <v>264</v>
      </c>
    </row>
    <row r="56" spans="8:9">
      <c r="H56" s="157" t="s">
        <v>120</v>
      </c>
      <c r="I56" s="156" t="s">
        <v>264</v>
      </c>
    </row>
    <row r="57" spans="8:9">
      <c r="H57" s="157" t="s">
        <v>154</v>
      </c>
      <c r="I57" s="156" t="s">
        <v>265</v>
      </c>
    </row>
    <row r="58" spans="8:9">
      <c r="H58" s="157" t="s">
        <v>201</v>
      </c>
      <c r="I58" s="156" t="s">
        <v>265</v>
      </c>
    </row>
    <row r="59" spans="8:9">
      <c r="H59" s="157" t="s">
        <v>125</v>
      </c>
      <c r="I59" s="156" t="s">
        <v>265</v>
      </c>
    </row>
    <row r="60" spans="8:9">
      <c r="H60" s="157" t="s">
        <v>152</v>
      </c>
      <c r="I60" s="156" t="s">
        <v>265</v>
      </c>
    </row>
    <row r="61" spans="8:9">
      <c r="H61" s="157" t="s">
        <v>218</v>
      </c>
      <c r="I61" s="156" t="s">
        <v>266</v>
      </c>
    </row>
    <row r="62" spans="8:9">
      <c r="H62" s="157" t="s">
        <v>118</v>
      </c>
      <c r="I62" s="156" t="s">
        <v>267</v>
      </c>
    </row>
    <row r="63" spans="8:9">
      <c r="H63" s="157" t="s">
        <v>104</v>
      </c>
      <c r="I63" s="156" t="s">
        <v>267</v>
      </c>
    </row>
    <row r="64" spans="8:9">
      <c r="H64" s="157" t="s">
        <v>106</v>
      </c>
      <c r="I64" s="156" t="s">
        <v>267</v>
      </c>
    </row>
    <row r="65" spans="8:9">
      <c r="H65" s="157" t="s">
        <v>76</v>
      </c>
      <c r="I65" s="156" t="s">
        <v>270</v>
      </c>
    </row>
    <row r="66" spans="8:9">
      <c r="H66" s="157" t="s">
        <v>242</v>
      </c>
      <c r="I66" s="156" t="s">
        <v>272</v>
      </c>
    </row>
    <row r="67" spans="8:9">
      <c r="H67" s="157" t="s">
        <v>154</v>
      </c>
      <c r="I67" s="156" t="s">
        <v>274</v>
      </c>
    </row>
    <row r="68" spans="8:9">
      <c r="H68" s="157" t="s">
        <v>201</v>
      </c>
      <c r="I68" s="156" t="s">
        <v>274</v>
      </c>
    </row>
    <row r="69" spans="8:9">
      <c r="H69" s="157" t="s">
        <v>152</v>
      </c>
      <c r="I69" s="156" t="s">
        <v>274</v>
      </c>
    </row>
    <row r="70" spans="8:9">
      <c r="H70" s="157"/>
      <c r="I70" s="156"/>
    </row>
    <row r="71" spans="8:9">
      <c r="H71" s="157"/>
      <c r="I71" s="156"/>
    </row>
    <row r="72" spans="8:9">
      <c r="H72" s="157"/>
      <c r="I72" s="156"/>
    </row>
    <row r="73" spans="8:9">
      <c r="H73" s="157"/>
      <c r="I73" s="156"/>
    </row>
    <row r="74" spans="8:9">
      <c r="H74" s="157"/>
      <c r="I74" s="156"/>
    </row>
    <row r="75" spans="8:9">
      <c r="H75" s="157"/>
      <c r="I75" s="156"/>
    </row>
    <row r="76" spans="8:9">
      <c r="H76" s="157"/>
      <c r="I76" s="156"/>
    </row>
    <row r="77" spans="8:9">
      <c r="H77" s="157"/>
      <c r="I77" s="156"/>
    </row>
    <row r="78" spans="8:9">
      <c r="H78" s="157"/>
      <c r="I78" s="156"/>
    </row>
    <row r="79" spans="8:9">
      <c r="H79" s="157"/>
      <c r="I79" s="156"/>
    </row>
    <row r="80" spans="8:9">
      <c r="H80" s="157"/>
      <c r="I80" s="156"/>
    </row>
    <row r="81" spans="8:9">
      <c r="H81" s="157"/>
      <c r="I81" s="156"/>
    </row>
    <row r="82" spans="8:9">
      <c r="H82" s="157"/>
      <c r="I82" s="156"/>
    </row>
    <row r="83" spans="8:9">
      <c r="H83" s="157"/>
      <c r="I83" s="156"/>
    </row>
    <row r="84" spans="8:9">
      <c r="H84" s="157"/>
      <c r="I84" s="156"/>
    </row>
    <row r="85" spans="8:9">
      <c r="H85" s="157"/>
      <c r="I85" s="156"/>
    </row>
    <row r="86" spans="8:9">
      <c r="H86" s="157"/>
      <c r="I86" s="156"/>
    </row>
    <row r="87" spans="8:9">
      <c r="H87" s="157"/>
      <c r="I87" s="156"/>
    </row>
    <row r="88" spans="8:9">
      <c r="H88" s="157"/>
      <c r="I88" s="156"/>
    </row>
    <row r="89" spans="8:9">
      <c r="H89" s="157"/>
      <c r="I89" s="156"/>
    </row>
    <row r="90" spans="8:9">
      <c r="H90" s="157"/>
      <c r="I90" s="156"/>
    </row>
    <row r="91" spans="8:9">
      <c r="H91" s="157"/>
      <c r="I91" s="156"/>
    </row>
    <row r="92" spans="8:9">
      <c r="H92" s="157"/>
      <c r="I92" s="156"/>
    </row>
    <row r="93" spans="8:9">
      <c r="H93" s="157"/>
      <c r="I93" s="156"/>
    </row>
    <row r="94" spans="8:9">
      <c r="H94" s="157"/>
      <c r="I94" s="156"/>
    </row>
    <row r="95" spans="8:9">
      <c r="H95" s="157"/>
      <c r="I95" s="156"/>
    </row>
    <row r="96" spans="8:9">
      <c r="H96" s="157"/>
      <c r="I96" s="156"/>
    </row>
    <row r="97" spans="8:9">
      <c r="H97" s="157"/>
      <c r="I97" s="156"/>
    </row>
    <row r="98" spans="8:9">
      <c r="H98" s="157"/>
      <c r="I98" s="156"/>
    </row>
    <row r="99" spans="8:9">
      <c r="H99" s="157"/>
      <c r="I99" s="156"/>
    </row>
    <row r="100" spans="8:9">
      <c r="H100" s="157"/>
      <c r="I100" s="156"/>
    </row>
    <row r="101" spans="8:9">
      <c r="H101" s="157"/>
      <c r="I101" s="156"/>
    </row>
    <row r="102" spans="8:9">
      <c r="H102" s="157"/>
      <c r="I102" s="156"/>
    </row>
    <row r="103" spans="8:9">
      <c r="H103" s="157"/>
      <c r="I103" s="156"/>
    </row>
    <row r="104" spans="8:9">
      <c r="H104" s="157"/>
      <c r="I104" s="156"/>
    </row>
    <row r="105" spans="8:9">
      <c r="H105" s="157"/>
      <c r="I105" s="156"/>
    </row>
    <row r="106" spans="8:9">
      <c r="H106" s="157"/>
      <c r="I106" s="156"/>
    </row>
    <row r="107" spans="8:9">
      <c r="H107" s="157"/>
      <c r="I107" s="156"/>
    </row>
    <row r="108" spans="8:9">
      <c r="H108" s="157"/>
      <c r="I108" s="156"/>
    </row>
    <row r="109" spans="8:9">
      <c r="H109" s="157"/>
      <c r="I109" s="156"/>
    </row>
    <row r="110" spans="8:9">
      <c r="H110" s="157"/>
      <c r="I110" s="156"/>
    </row>
    <row r="111" spans="8:9">
      <c r="H111" s="157"/>
      <c r="I111" s="156"/>
    </row>
    <row r="112" spans="8:9">
      <c r="H112" s="157"/>
      <c r="I112" s="156"/>
    </row>
    <row r="113" spans="8:9">
      <c r="H113" s="157"/>
      <c r="I113" s="156"/>
    </row>
    <row r="114" spans="8:9">
      <c r="H114" s="157"/>
      <c r="I114" s="156"/>
    </row>
    <row r="115" spans="8:9">
      <c r="H115" s="157"/>
      <c r="I115" s="156"/>
    </row>
    <row r="116" spans="8:9">
      <c r="H116" s="157"/>
      <c r="I116" s="156"/>
    </row>
    <row r="117" spans="8:9">
      <c r="H117" s="157"/>
      <c r="I117" s="156"/>
    </row>
    <row r="118" spans="8:9">
      <c r="H118" s="157"/>
      <c r="I118" s="156"/>
    </row>
    <row r="119" spans="8:9">
      <c r="H119" s="157"/>
      <c r="I119" s="156"/>
    </row>
    <row r="120" spans="8:9">
      <c r="H120" s="157"/>
      <c r="I120" s="156"/>
    </row>
    <row r="121" spans="8:9">
      <c r="H121" s="157"/>
      <c r="I121" s="156"/>
    </row>
    <row r="122" spans="8:9">
      <c r="H122" s="157"/>
      <c r="I122" s="156"/>
    </row>
    <row r="123" spans="8:9">
      <c r="H123" s="157"/>
      <c r="I123" s="156"/>
    </row>
    <row r="124" spans="8:9">
      <c r="H124" s="157"/>
      <c r="I124" s="156"/>
    </row>
    <row r="125" spans="8:9">
      <c r="H125" s="157"/>
      <c r="I125" s="156"/>
    </row>
    <row r="126" spans="8:9">
      <c r="H126" s="157"/>
      <c r="I126" s="156"/>
    </row>
    <row r="127" spans="8:9">
      <c r="H127" s="157"/>
      <c r="I127" s="156"/>
    </row>
    <row r="128" spans="8:9">
      <c r="H128" s="157"/>
      <c r="I128" s="156"/>
    </row>
    <row r="129" spans="8:9">
      <c r="H129" s="157"/>
      <c r="I129" s="156"/>
    </row>
    <row r="130" spans="8:9">
      <c r="H130" s="157"/>
      <c r="I130" s="156"/>
    </row>
    <row r="131" spans="8:9">
      <c r="H131" s="157"/>
      <c r="I131" s="156"/>
    </row>
    <row r="132" spans="8:9">
      <c r="H132" s="157"/>
      <c r="I132" s="156"/>
    </row>
    <row r="133" spans="8:9">
      <c r="H133" s="157"/>
      <c r="I133" s="156"/>
    </row>
    <row r="134" spans="8:9">
      <c r="H134" s="157"/>
      <c r="I134" s="156"/>
    </row>
    <row r="135" spans="8:9">
      <c r="H135" s="157"/>
      <c r="I135" s="156"/>
    </row>
    <row r="136" spans="8:9">
      <c r="H136" s="157"/>
      <c r="I136" s="156"/>
    </row>
    <row r="137" spans="8:9">
      <c r="H137" s="157"/>
      <c r="I137" s="156"/>
    </row>
    <row r="138" spans="8:9">
      <c r="H138" s="157"/>
      <c r="I138" s="156"/>
    </row>
    <row r="139" spans="8:9">
      <c r="H139" s="157"/>
      <c r="I139" s="156"/>
    </row>
    <row r="140" spans="8:9">
      <c r="H140" s="157"/>
      <c r="I140" s="156"/>
    </row>
    <row r="141" spans="8:9">
      <c r="H141" s="157"/>
      <c r="I141" s="156"/>
    </row>
    <row r="142" spans="8:9">
      <c r="H142" s="157"/>
      <c r="I142" s="156"/>
    </row>
    <row r="143" spans="8:9">
      <c r="H143" s="157"/>
      <c r="I143" s="156"/>
    </row>
    <row r="144" spans="8:9">
      <c r="H144" s="157"/>
      <c r="I144" s="156"/>
    </row>
    <row r="145" spans="8:9">
      <c r="H145" s="157"/>
      <c r="I145" s="156"/>
    </row>
    <row r="146" spans="8:9">
      <c r="H146" s="157"/>
      <c r="I146" s="156"/>
    </row>
    <row r="147" spans="8:9">
      <c r="H147" s="157"/>
      <c r="I147" s="156"/>
    </row>
    <row r="148" spans="8:9">
      <c r="H148" s="157"/>
      <c r="I148" s="156"/>
    </row>
    <row r="149" spans="8:9">
      <c r="H149" s="157"/>
      <c r="I149" s="156"/>
    </row>
    <row r="150" spans="8:9">
      <c r="H150" s="157"/>
      <c r="I150" s="156"/>
    </row>
    <row r="151" spans="8:9">
      <c r="H151" s="157"/>
      <c r="I151" s="156"/>
    </row>
    <row r="152" spans="8:9">
      <c r="H152" s="157"/>
      <c r="I152" s="156"/>
    </row>
    <row r="153" spans="8:9">
      <c r="H153" s="157"/>
      <c r="I153" s="156"/>
    </row>
    <row r="154" spans="8:9">
      <c r="H154" s="157"/>
      <c r="I154" s="156"/>
    </row>
    <row r="155" spans="8:9">
      <c r="H155" s="157"/>
      <c r="I155" s="156"/>
    </row>
    <row r="156" spans="8:9">
      <c r="H156" s="157"/>
      <c r="I156" s="156"/>
    </row>
    <row r="157" spans="8:9">
      <c r="H157" s="157"/>
      <c r="I157" s="156"/>
    </row>
    <row r="158" spans="8:9">
      <c r="H158" s="157"/>
      <c r="I158" s="156"/>
    </row>
    <row r="159" spans="8:9">
      <c r="H159" s="157"/>
      <c r="I159" s="156"/>
    </row>
    <row r="160" spans="8:9">
      <c r="H160" s="157"/>
      <c r="I160" s="156"/>
    </row>
    <row r="161" spans="8:9">
      <c r="H161" s="157"/>
      <c r="I161" s="156"/>
    </row>
    <row r="162" spans="8:9">
      <c r="H162" s="157"/>
      <c r="I162" s="156"/>
    </row>
    <row r="163" spans="8:9">
      <c r="H163" s="157"/>
      <c r="I163" s="156"/>
    </row>
    <row r="164" spans="8:9">
      <c r="H164" s="157"/>
      <c r="I164" s="156"/>
    </row>
    <row r="165" spans="8:9">
      <c r="H165" s="157"/>
      <c r="I165" s="156"/>
    </row>
    <row r="166" spans="8:9">
      <c r="H166" s="157"/>
      <c r="I166" s="156"/>
    </row>
    <row r="167" spans="8:9">
      <c r="H167" s="157"/>
      <c r="I167" s="156"/>
    </row>
    <row r="168" spans="8:9">
      <c r="H168" s="157"/>
      <c r="I168" s="156"/>
    </row>
    <row r="169" spans="8:9">
      <c r="H169" s="157"/>
      <c r="I169" s="156"/>
    </row>
    <row r="170" spans="8:9">
      <c r="H170" s="157"/>
      <c r="I170" s="156"/>
    </row>
    <row r="171" spans="8:9">
      <c r="H171" s="157"/>
      <c r="I171" s="156"/>
    </row>
    <row r="172" spans="8:9">
      <c r="H172" s="157"/>
      <c r="I172" s="156"/>
    </row>
    <row r="173" spans="8:9">
      <c r="H173" s="157"/>
      <c r="I173" s="156"/>
    </row>
    <row r="174" spans="8:9">
      <c r="H174" s="157"/>
      <c r="I174" s="156"/>
    </row>
    <row r="175" spans="8:9">
      <c r="H175" s="157"/>
      <c r="I175" s="156"/>
    </row>
    <row r="176" spans="8:9">
      <c r="H176" s="157"/>
      <c r="I176" s="156"/>
    </row>
    <row r="177" spans="8:9">
      <c r="H177" s="157"/>
      <c r="I177" s="156"/>
    </row>
    <row r="178" spans="8:9">
      <c r="H178" s="157"/>
      <c r="I178" s="156"/>
    </row>
    <row r="179" spans="8:9">
      <c r="H179" s="157"/>
      <c r="I179" s="156"/>
    </row>
    <row r="180" spans="8:9">
      <c r="H180" s="157"/>
      <c r="I180" s="156"/>
    </row>
    <row r="181" spans="8:9">
      <c r="H181" s="157"/>
      <c r="I181" s="156"/>
    </row>
    <row r="182" spans="8:9">
      <c r="H182" s="157"/>
      <c r="I182" s="156"/>
    </row>
    <row r="183" spans="8:9">
      <c r="H183" s="157"/>
      <c r="I183" s="156"/>
    </row>
    <row r="184" spans="8:9">
      <c r="H184" s="157"/>
      <c r="I184" s="156"/>
    </row>
    <row r="185" spans="8:9">
      <c r="H185" s="157"/>
      <c r="I185" s="156"/>
    </row>
    <row r="186" spans="8:9">
      <c r="H186" s="157"/>
      <c r="I186" s="156"/>
    </row>
    <row r="187" spans="8:9">
      <c r="H187" s="157"/>
      <c r="I187" s="156"/>
    </row>
    <row r="188" spans="8:9">
      <c r="H188" s="157"/>
      <c r="I188" s="156"/>
    </row>
    <row r="189" spans="8:9">
      <c r="H189" s="157"/>
      <c r="I189" s="156"/>
    </row>
    <row r="190" spans="8:9">
      <c r="H190" s="157"/>
      <c r="I190" s="156"/>
    </row>
    <row r="191" spans="8:9">
      <c r="H191" s="157"/>
      <c r="I191" s="156"/>
    </row>
    <row r="192" spans="8:9">
      <c r="H192" s="157"/>
      <c r="I192" s="156"/>
    </row>
    <row r="193" spans="8:9">
      <c r="H193" s="157"/>
      <c r="I193" s="156"/>
    </row>
    <row r="194" spans="8:9">
      <c r="H194" s="157"/>
      <c r="I194" s="156"/>
    </row>
    <row r="195" spans="8:9">
      <c r="H195" s="157"/>
      <c r="I195" s="156"/>
    </row>
    <row r="196" spans="8:9">
      <c r="H196" s="157"/>
      <c r="I196" s="156"/>
    </row>
    <row r="197" spans="8:9">
      <c r="H197" s="157"/>
      <c r="I197" s="156"/>
    </row>
    <row r="198" spans="8:9">
      <c r="H198" s="157"/>
      <c r="I198" s="156"/>
    </row>
    <row r="199" spans="8:9">
      <c r="H199" s="157"/>
      <c r="I199" s="156"/>
    </row>
    <row r="200" spans="8:9">
      <c r="H200" s="157"/>
      <c r="I200" s="156"/>
    </row>
    <row r="201" spans="8:9">
      <c r="H201" s="157"/>
      <c r="I201" s="156"/>
    </row>
    <row r="202" spans="8:9">
      <c r="H202" s="157"/>
      <c r="I202" s="156"/>
    </row>
    <row r="203" spans="8:9">
      <c r="H203" s="157"/>
      <c r="I203" s="156"/>
    </row>
    <row r="204" spans="8:9">
      <c r="H204" s="157"/>
      <c r="I204" s="156"/>
    </row>
    <row r="205" spans="8:9">
      <c r="H205" s="157"/>
      <c r="I205" s="156"/>
    </row>
    <row r="206" spans="8:9">
      <c r="H206" s="157"/>
      <c r="I206" s="156"/>
    </row>
    <row r="207" spans="8:9">
      <c r="H207" s="157"/>
      <c r="I207" s="156"/>
    </row>
    <row r="208" spans="8:9">
      <c r="H208" s="157"/>
      <c r="I208" s="156"/>
    </row>
    <row r="209" spans="8:9">
      <c r="H209" s="157"/>
      <c r="I209" s="156"/>
    </row>
    <row r="210" spans="8:9">
      <c r="H210" s="157"/>
      <c r="I210" s="156"/>
    </row>
    <row r="211" spans="8:9">
      <c r="H211" s="157"/>
      <c r="I211" s="156"/>
    </row>
    <row r="212" spans="8:9">
      <c r="H212" s="157"/>
      <c r="I212" s="156"/>
    </row>
    <row r="213" spans="8:9">
      <c r="H213" s="157"/>
      <c r="I213" s="156"/>
    </row>
    <row r="214" spans="8:9">
      <c r="H214" s="157"/>
      <c r="I214" s="156"/>
    </row>
    <row r="215" spans="8:9">
      <c r="H215" s="157"/>
      <c r="I215" s="156"/>
    </row>
    <row r="216" spans="8:9">
      <c r="H216" s="157"/>
      <c r="I216" s="156"/>
    </row>
    <row r="217" spans="8:9">
      <c r="H217" s="157"/>
      <c r="I217" s="156"/>
    </row>
    <row r="218" spans="8:9">
      <c r="H218" s="157"/>
      <c r="I218" s="156"/>
    </row>
    <row r="219" spans="8:9">
      <c r="H219" s="157"/>
      <c r="I219" s="156"/>
    </row>
    <row r="220" spans="8:9">
      <c r="H220" s="157"/>
      <c r="I220" s="156"/>
    </row>
    <row r="221" spans="8:9">
      <c r="H221" s="157"/>
      <c r="I221" s="156"/>
    </row>
    <row r="222" spans="8:9">
      <c r="H222" s="157"/>
      <c r="I222" s="156"/>
    </row>
    <row r="223" spans="8:9">
      <c r="H223" s="157"/>
      <c r="I223" s="156"/>
    </row>
    <row r="224" spans="8:9">
      <c r="H224" s="157"/>
      <c r="I224" s="156"/>
    </row>
    <row r="225" spans="8:9">
      <c r="H225" s="157"/>
      <c r="I225" s="156"/>
    </row>
    <row r="226" spans="8:9">
      <c r="H226" s="157"/>
      <c r="I226" s="156"/>
    </row>
    <row r="227" spans="8:9">
      <c r="H227" s="157"/>
      <c r="I227" s="156"/>
    </row>
    <row r="228" spans="8:9">
      <c r="H228" s="157"/>
      <c r="I228" s="156"/>
    </row>
    <row r="229" spans="8:9">
      <c r="H229" s="157"/>
      <c r="I229" s="156"/>
    </row>
    <row r="230" spans="8:9">
      <c r="H230" s="157"/>
      <c r="I230" s="156"/>
    </row>
    <row r="231" spans="8:9">
      <c r="H231" s="157"/>
      <c r="I231" s="156"/>
    </row>
    <row r="232" spans="8:9">
      <c r="H232" s="157"/>
      <c r="I232" s="156"/>
    </row>
    <row r="233" spans="8:9">
      <c r="H233" s="157"/>
      <c r="I233" s="156"/>
    </row>
    <row r="234" spans="8:9">
      <c r="H234" s="157"/>
      <c r="I234" s="156"/>
    </row>
    <row r="235" spans="8:9">
      <c r="H235" s="157"/>
      <c r="I235" s="156"/>
    </row>
    <row r="236" spans="8:9">
      <c r="H236" s="157"/>
      <c r="I236" s="156"/>
    </row>
    <row r="237" spans="8:9">
      <c r="H237" s="157"/>
      <c r="I237" s="156"/>
    </row>
    <row r="238" spans="8:9">
      <c r="H238" s="157"/>
      <c r="I238" s="156"/>
    </row>
    <row r="239" spans="8:9">
      <c r="H239" s="157"/>
      <c r="I239" s="156"/>
    </row>
    <row r="240" spans="8:9">
      <c r="H240" s="157"/>
      <c r="I240" s="156"/>
    </row>
    <row r="241" spans="8:9">
      <c r="H241" s="157"/>
      <c r="I241" s="156"/>
    </row>
    <row r="242" spans="8:9">
      <c r="H242" s="157"/>
      <c r="I242" s="156"/>
    </row>
    <row r="243" spans="8:9">
      <c r="H243" s="157"/>
      <c r="I243" s="156"/>
    </row>
    <row r="244" spans="8:9">
      <c r="H244" s="157"/>
      <c r="I244" s="156"/>
    </row>
    <row r="245" spans="8:9">
      <c r="H245" s="157"/>
      <c r="I245" s="156"/>
    </row>
    <row r="246" spans="8:9">
      <c r="H246" s="157"/>
      <c r="I246" s="156"/>
    </row>
    <row r="247" spans="8:9">
      <c r="H247" s="157"/>
      <c r="I247" s="156"/>
    </row>
    <row r="248" spans="8:9">
      <c r="H248" s="157"/>
      <c r="I248" s="156"/>
    </row>
    <row r="249" spans="8:9">
      <c r="H249" s="157"/>
      <c r="I249" s="156"/>
    </row>
    <row r="250" spans="8:9">
      <c r="H250" s="157"/>
      <c r="I250" s="156"/>
    </row>
    <row r="251" spans="8:9">
      <c r="H251" s="157"/>
      <c r="I251" s="156"/>
    </row>
    <row r="252" spans="8:9">
      <c r="H252" s="157"/>
      <c r="I252" s="156"/>
    </row>
    <row r="253" spans="8:9">
      <c r="H253" s="157"/>
      <c r="I253" s="156"/>
    </row>
    <row r="254" spans="8:9">
      <c r="H254" s="157"/>
      <c r="I254" s="156"/>
    </row>
    <row r="255" spans="8:9">
      <c r="H255" s="157"/>
      <c r="I255" s="156"/>
    </row>
    <row r="256" spans="8:9">
      <c r="H256" s="157"/>
      <c r="I256" s="156"/>
    </row>
    <row r="257" spans="8:9">
      <c r="H257" s="157"/>
      <c r="I257" s="156"/>
    </row>
    <row r="258" spans="8:9">
      <c r="H258" s="157"/>
      <c r="I258" s="156"/>
    </row>
    <row r="259" spans="8:9">
      <c r="H259" s="157"/>
      <c r="I259" s="156"/>
    </row>
    <row r="260" spans="8:9">
      <c r="H260" s="157"/>
      <c r="I260" s="156"/>
    </row>
    <row r="261" spans="8:9">
      <c r="H261" s="157"/>
      <c r="I261" s="156"/>
    </row>
    <row r="262" spans="8:9">
      <c r="H262" s="157"/>
      <c r="I262" s="156"/>
    </row>
    <row r="263" spans="8:9">
      <c r="H263" s="157"/>
      <c r="I263" s="156"/>
    </row>
    <row r="264" spans="8:9">
      <c r="H264" s="157"/>
      <c r="I264" s="156"/>
    </row>
    <row r="265" spans="8:9">
      <c r="H265" s="157"/>
      <c r="I265" s="156"/>
    </row>
    <row r="266" spans="8:9">
      <c r="H266" s="157"/>
      <c r="I266" s="156"/>
    </row>
    <row r="267" spans="8:9">
      <c r="H267" s="157"/>
      <c r="I267" s="156"/>
    </row>
    <row r="268" spans="8:9">
      <c r="H268" s="157"/>
      <c r="I268" s="156"/>
    </row>
    <row r="269" spans="8:9">
      <c r="H269" s="157"/>
      <c r="I269" s="156"/>
    </row>
    <row r="270" spans="8:9">
      <c r="H270" s="157"/>
      <c r="I270" s="156"/>
    </row>
    <row r="271" spans="8:9">
      <c r="H271" s="157"/>
      <c r="I271" s="156"/>
    </row>
    <row r="272" spans="8:9">
      <c r="H272" s="157"/>
      <c r="I272" s="156"/>
    </row>
    <row r="273" spans="8:9">
      <c r="H273" s="157"/>
      <c r="I273" s="156"/>
    </row>
    <row r="274" spans="8:9">
      <c r="H274" s="157"/>
      <c r="I274" s="156"/>
    </row>
    <row r="275" spans="8:9">
      <c r="H275" s="157"/>
      <c r="I275" s="156"/>
    </row>
    <row r="276" spans="8:9">
      <c r="H276" s="157"/>
      <c r="I276" s="156"/>
    </row>
    <row r="277" spans="8:9">
      <c r="H277" s="157"/>
      <c r="I277" s="156"/>
    </row>
    <row r="278" spans="8:9">
      <c r="H278" s="157"/>
      <c r="I278" s="156"/>
    </row>
    <row r="279" spans="8:9">
      <c r="H279" s="157"/>
      <c r="I279" s="156"/>
    </row>
    <row r="280" spans="8:9">
      <c r="H280" s="157"/>
      <c r="I280" s="156"/>
    </row>
    <row r="281" spans="8:9">
      <c r="H281" s="157"/>
      <c r="I281" s="156"/>
    </row>
    <row r="282" spans="8:9">
      <c r="H282" s="157"/>
      <c r="I282" s="156"/>
    </row>
    <row r="283" spans="8:9">
      <c r="H283" s="157"/>
      <c r="I283" s="156"/>
    </row>
    <row r="284" spans="8:9">
      <c r="H284" s="157"/>
      <c r="I284" s="156"/>
    </row>
    <row r="285" spans="8:9">
      <c r="H285" s="157"/>
      <c r="I285" s="156"/>
    </row>
    <row r="286" spans="8:9">
      <c r="H286" s="157"/>
      <c r="I286" s="156"/>
    </row>
    <row r="287" spans="8:9">
      <c r="H287" s="157"/>
      <c r="I287" s="156"/>
    </row>
    <row r="288" spans="8:9">
      <c r="H288" s="157"/>
      <c r="I288" s="156"/>
    </row>
    <row r="289" spans="8:9">
      <c r="H289" s="157"/>
      <c r="I289" s="156"/>
    </row>
    <row r="290" spans="8:9">
      <c r="H290" s="157"/>
      <c r="I290" s="156"/>
    </row>
    <row r="291" spans="8:9">
      <c r="H291" s="157"/>
      <c r="I291" s="156"/>
    </row>
    <row r="292" spans="8:9">
      <c r="H292" s="157"/>
      <c r="I292" s="156"/>
    </row>
    <row r="293" spans="8:9">
      <c r="H293" s="157"/>
      <c r="I293" s="156"/>
    </row>
    <row r="294" spans="8:9">
      <c r="H294" s="157"/>
      <c r="I294" s="156"/>
    </row>
    <row r="295" spans="8:9">
      <c r="H295" s="157"/>
      <c r="I295" s="156"/>
    </row>
    <row r="296" spans="8:9">
      <c r="H296" s="157"/>
      <c r="I296" s="156"/>
    </row>
    <row r="297" spans="8:9">
      <c r="H297" s="157"/>
      <c r="I297" s="156"/>
    </row>
    <row r="298" spans="8:9">
      <c r="H298" s="157"/>
      <c r="I298" s="156"/>
    </row>
    <row r="299" spans="8:9">
      <c r="H299" s="157"/>
      <c r="I299" s="156"/>
    </row>
    <row r="300" spans="8:9">
      <c r="H300" s="157"/>
      <c r="I300" s="156"/>
    </row>
    <row r="301" spans="8:9">
      <c r="H301" s="157"/>
      <c r="I301" s="156"/>
    </row>
    <row r="302" spans="8:9">
      <c r="H302" s="157"/>
      <c r="I302" s="156"/>
    </row>
    <row r="303" spans="8:9">
      <c r="H303" s="157"/>
      <c r="I303" s="156"/>
    </row>
    <row r="304" spans="8:9">
      <c r="H304" s="157"/>
      <c r="I304" s="156"/>
    </row>
    <row r="305" spans="8:9">
      <c r="H305" s="157"/>
      <c r="I305" s="156"/>
    </row>
    <row r="306" spans="8:9">
      <c r="H306" s="157"/>
      <c r="I306" s="156"/>
    </row>
    <row r="307" spans="8:9">
      <c r="H307" s="157"/>
      <c r="I307" s="156"/>
    </row>
    <row r="308" spans="8:9">
      <c r="H308" s="157"/>
      <c r="I308" s="156"/>
    </row>
    <row r="309" spans="8:9">
      <c r="H309" s="157"/>
      <c r="I309" s="156"/>
    </row>
    <row r="310" spans="8:9">
      <c r="H310" s="157"/>
      <c r="I310" s="156"/>
    </row>
    <row r="311" spans="8:9">
      <c r="H311" s="157"/>
      <c r="I311" s="156"/>
    </row>
    <row r="312" spans="8:9">
      <c r="H312" s="157"/>
      <c r="I312" s="156"/>
    </row>
    <row r="313" spans="8:9">
      <c r="H313" s="157"/>
      <c r="I313" s="156"/>
    </row>
    <row r="314" spans="8:9">
      <c r="H314" s="157"/>
      <c r="I314" s="156"/>
    </row>
    <row r="315" spans="8:9">
      <c r="H315" s="157"/>
      <c r="I315" s="156"/>
    </row>
    <row r="316" spans="8:9">
      <c r="H316" s="157"/>
      <c r="I316" s="156"/>
    </row>
    <row r="317" spans="8:9">
      <c r="H317" s="157"/>
      <c r="I317" s="156"/>
    </row>
    <row r="318" spans="8:9">
      <c r="H318" s="157"/>
      <c r="I318" s="156"/>
    </row>
    <row r="319" spans="8:9">
      <c r="H319" s="157"/>
      <c r="I319" s="156"/>
    </row>
    <row r="320" spans="8:9">
      <c r="H320" s="157"/>
      <c r="I320" s="156"/>
    </row>
    <row r="321" spans="8:9">
      <c r="H321" s="157"/>
      <c r="I321" s="156"/>
    </row>
    <row r="322" spans="8:9">
      <c r="H322" s="157"/>
      <c r="I322" s="156"/>
    </row>
    <row r="323" spans="8:9">
      <c r="H323" s="157"/>
      <c r="I323" s="156"/>
    </row>
    <row r="324" spans="8:9">
      <c r="H324" s="157"/>
      <c r="I324" s="156"/>
    </row>
    <row r="325" spans="8:9">
      <c r="H325" s="157"/>
      <c r="I325" s="156"/>
    </row>
    <row r="326" spans="8:9">
      <c r="H326" s="157"/>
      <c r="I326" s="156"/>
    </row>
    <row r="327" spans="8:9">
      <c r="H327" s="157"/>
      <c r="I327" s="156"/>
    </row>
    <row r="328" spans="8:9">
      <c r="H328" s="157"/>
      <c r="I328" s="156"/>
    </row>
    <row r="329" spans="8:9">
      <c r="H329" s="157"/>
      <c r="I329" s="156"/>
    </row>
    <row r="330" spans="8:9">
      <c r="H330" s="157"/>
      <c r="I330" s="156"/>
    </row>
    <row r="331" spans="8:9">
      <c r="H331" s="157"/>
      <c r="I331" s="156"/>
    </row>
    <row r="332" spans="8:9">
      <c r="H332" s="157"/>
      <c r="I332" s="156"/>
    </row>
    <row r="333" spans="8:9">
      <c r="H333" s="157"/>
      <c r="I333" s="156"/>
    </row>
    <row r="334" spans="8:9">
      <c r="H334" s="157"/>
      <c r="I334" s="156"/>
    </row>
    <row r="335" spans="8:9">
      <c r="H335" s="157"/>
      <c r="I335" s="156"/>
    </row>
    <row r="336" spans="8:9">
      <c r="H336" s="157"/>
      <c r="I336" s="156"/>
    </row>
    <row r="337" spans="8:9">
      <c r="H337" s="157"/>
      <c r="I337" s="156"/>
    </row>
    <row r="338" spans="8:9">
      <c r="H338" s="157"/>
      <c r="I338" s="156"/>
    </row>
    <row r="339" spans="8:9">
      <c r="H339" s="157"/>
      <c r="I339" s="156"/>
    </row>
    <row r="340" spans="8:9">
      <c r="H340" s="157"/>
      <c r="I340" s="156"/>
    </row>
    <row r="341" spans="8:9">
      <c r="H341" s="157"/>
      <c r="I341" s="156"/>
    </row>
    <row r="342" spans="8:9">
      <c r="H342" s="157"/>
      <c r="I342" s="156"/>
    </row>
    <row r="343" spans="8:9">
      <c r="H343" s="157"/>
      <c r="I343" s="156"/>
    </row>
    <row r="344" spans="8:9">
      <c r="H344" s="157"/>
      <c r="I344" s="156"/>
    </row>
    <row r="345" spans="8:9">
      <c r="H345" s="157"/>
      <c r="I345" s="156"/>
    </row>
    <row r="346" spans="8:9">
      <c r="H346" s="157"/>
      <c r="I346" s="156"/>
    </row>
    <row r="347" spans="8:9">
      <c r="H347" s="157"/>
      <c r="I347" s="156"/>
    </row>
    <row r="348" spans="8:9">
      <c r="H348" s="157"/>
      <c r="I348" s="156"/>
    </row>
    <row r="349" spans="8:9">
      <c r="H349" s="157"/>
      <c r="I349" s="156"/>
    </row>
    <row r="350" spans="8:9">
      <c r="H350" s="157"/>
      <c r="I350" s="156"/>
    </row>
    <row r="351" spans="8:9">
      <c r="H351" s="157"/>
      <c r="I351" s="156"/>
    </row>
    <row r="352" spans="8:9">
      <c r="H352" s="157"/>
      <c r="I352" s="156"/>
    </row>
    <row r="353" spans="8:9">
      <c r="H353" s="157"/>
      <c r="I353" s="156"/>
    </row>
    <row r="354" spans="8:9">
      <c r="H354" s="157"/>
      <c r="I354" s="156"/>
    </row>
    <row r="355" spans="8:9">
      <c r="H355" s="157"/>
      <c r="I355" s="156"/>
    </row>
    <row r="356" spans="8:9">
      <c r="H356" s="157"/>
      <c r="I356" s="156"/>
    </row>
    <row r="357" spans="8:9">
      <c r="H357" s="157"/>
      <c r="I357" s="156"/>
    </row>
    <row r="358" spans="8:9">
      <c r="H358" s="157"/>
      <c r="I358" s="156"/>
    </row>
    <row r="359" spans="8:9">
      <c r="H359" s="157"/>
      <c r="I359" s="156"/>
    </row>
    <row r="360" spans="8:9">
      <c r="H360" s="157"/>
      <c r="I360" s="156"/>
    </row>
    <row r="361" spans="8:9">
      <c r="H361" s="157"/>
      <c r="I361" s="156"/>
    </row>
    <row r="362" spans="8:9">
      <c r="H362" s="157"/>
      <c r="I362" s="156"/>
    </row>
    <row r="363" spans="8:9">
      <c r="H363" s="157"/>
      <c r="I363" s="156"/>
    </row>
    <row r="364" spans="8:9">
      <c r="H364" s="157"/>
      <c r="I364" s="156"/>
    </row>
    <row r="365" spans="8:9">
      <c r="H365" s="157"/>
      <c r="I365" s="156"/>
    </row>
    <row r="366" spans="8:9">
      <c r="H366" s="157"/>
      <c r="I366" s="156"/>
    </row>
    <row r="367" spans="8:9">
      <c r="H367" s="157"/>
      <c r="I367" s="156"/>
    </row>
    <row r="368" spans="8:9">
      <c r="H368" s="157"/>
      <c r="I368" s="156"/>
    </row>
    <row r="369" spans="8:9">
      <c r="H369" s="157"/>
      <c r="I369" s="156"/>
    </row>
    <row r="370" spans="8:9">
      <c r="H370" s="157"/>
      <c r="I370" s="156"/>
    </row>
    <row r="371" spans="8:9">
      <c r="H371" s="157"/>
      <c r="I371" s="156"/>
    </row>
    <row r="372" spans="8:9">
      <c r="H372" s="157"/>
      <c r="I372" s="156"/>
    </row>
    <row r="373" spans="8:9">
      <c r="H373" s="157"/>
      <c r="I373" s="156"/>
    </row>
    <row r="374" spans="8:9">
      <c r="H374" s="157"/>
      <c r="I374" s="156"/>
    </row>
    <row r="375" spans="8:9">
      <c r="H375" s="157"/>
      <c r="I375" s="156"/>
    </row>
    <row r="376" spans="8:9">
      <c r="H376" s="157"/>
      <c r="I376" s="156"/>
    </row>
    <row r="377" spans="8:9">
      <c r="H377" s="157"/>
      <c r="I377" s="156"/>
    </row>
    <row r="378" spans="8:9">
      <c r="H378" s="157"/>
      <c r="I378" s="156"/>
    </row>
    <row r="379" spans="8:9">
      <c r="H379" s="157"/>
      <c r="I379" s="156"/>
    </row>
    <row r="380" spans="8:9">
      <c r="H380" s="157"/>
      <c r="I380" s="156"/>
    </row>
    <row r="381" spans="8:9">
      <c r="H381" s="157"/>
      <c r="I381" s="156"/>
    </row>
    <row r="382" spans="8:9">
      <c r="H382" s="157"/>
      <c r="I382" s="156"/>
    </row>
    <row r="383" spans="8:9">
      <c r="H383" s="157"/>
      <c r="I383" s="156"/>
    </row>
    <row r="384" spans="8:9">
      <c r="H384" s="157"/>
      <c r="I384" s="156"/>
    </row>
    <row r="385" spans="8:9">
      <c r="H385" s="157"/>
      <c r="I385" s="156"/>
    </row>
    <row r="386" spans="8:9">
      <c r="H386" s="157"/>
      <c r="I386" s="156"/>
    </row>
    <row r="387" spans="8:9">
      <c r="H387" s="157"/>
      <c r="I387" s="156"/>
    </row>
    <row r="388" spans="8:9">
      <c r="H388" s="157"/>
      <c r="I388" s="156"/>
    </row>
    <row r="389" spans="8:9">
      <c r="H389" s="157"/>
      <c r="I389" s="156"/>
    </row>
    <row r="390" spans="8:9">
      <c r="H390" s="157"/>
      <c r="I390" s="156"/>
    </row>
    <row r="391" spans="8:9">
      <c r="H391" s="157"/>
      <c r="I391" s="156"/>
    </row>
    <row r="392" spans="8:9">
      <c r="H392" s="157"/>
      <c r="I392" s="156"/>
    </row>
    <row r="393" spans="8:9">
      <c r="H393" s="157"/>
      <c r="I393" s="156"/>
    </row>
    <row r="394" spans="8:9">
      <c r="H394" s="157"/>
      <c r="I394" s="156"/>
    </row>
    <row r="395" spans="8:9">
      <c r="H395" s="157"/>
      <c r="I395" s="156"/>
    </row>
    <row r="396" spans="8:9">
      <c r="H396" s="157"/>
      <c r="I396" s="156"/>
    </row>
    <row r="397" spans="8:9">
      <c r="H397" s="157"/>
      <c r="I397" s="156"/>
    </row>
    <row r="398" spans="8:9">
      <c r="H398" s="157"/>
      <c r="I398" s="156"/>
    </row>
    <row r="399" spans="8:9">
      <c r="H399" s="157"/>
      <c r="I399" s="156"/>
    </row>
    <row r="400" spans="8:9">
      <c r="H400" s="157"/>
      <c r="I400" s="156"/>
    </row>
    <row r="401" spans="8:9">
      <c r="H401" s="157"/>
      <c r="I401" s="156"/>
    </row>
    <row r="402" spans="8:9">
      <c r="H402" s="157"/>
      <c r="I402" s="156"/>
    </row>
    <row r="403" spans="8:9">
      <c r="H403" s="157"/>
      <c r="I403" s="156"/>
    </row>
    <row r="404" spans="8:9">
      <c r="H404" s="157"/>
      <c r="I404" s="156"/>
    </row>
    <row r="405" spans="8:9">
      <c r="H405" s="157"/>
      <c r="I405" s="156"/>
    </row>
    <row r="406" spans="8:9">
      <c r="H406" s="157"/>
      <c r="I406" s="156"/>
    </row>
    <row r="407" spans="8:9">
      <c r="H407" s="157"/>
      <c r="I407" s="156"/>
    </row>
    <row r="408" spans="8:9">
      <c r="H408" s="157"/>
      <c r="I408" s="156"/>
    </row>
    <row r="409" spans="8:9">
      <c r="H409" s="157"/>
      <c r="I409" s="156"/>
    </row>
    <row r="410" spans="8:9">
      <c r="H410" s="157"/>
      <c r="I410" s="156"/>
    </row>
    <row r="411" spans="8:9">
      <c r="H411" s="157"/>
      <c r="I411" s="156"/>
    </row>
    <row r="412" spans="8:9">
      <c r="H412" s="157"/>
      <c r="I412" s="156"/>
    </row>
    <row r="413" spans="8:9">
      <c r="H413" s="157"/>
      <c r="I413" s="156"/>
    </row>
    <row r="414" spans="8:9">
      <c r="H414" s="157"/>
      <c r="I414" s="156"/>
    </row>
    <row r="415" spans="8:9">
      <c r="H415" s="157"/>
      <c r="I415" s="156"/>
    </row>
    <row r="416" spans="8:9">
      <c r="H416" s="157"/>
      <c r="I416" s="156"/>
    </row>
    <row r="417" spans="8:9">
      <c r="H417" s="157"/>
      <c r="I417" s="156"/>
    </row>
    <row r="418" spans="8:9">
      <c r="H418" s="157"/>
      <c r="I418" s="156"/>
    </row>
    <row r="419" spans="8:9">
      <c r="H419" s="157"/>
      <c r="I419" s="156"/>
    </row>
    <row r="420" spans="8:9">
      <c r="H420" s="157"/>
      <c r="I420" s="156"/>
    </row>
    <row r="421" spans="8:9">
      <c r="H421" s="157"/>
      <c r="I421" s="156"/>
    </row>
    <row r="422" spans="8:9">
      <c r="H422" s="157"/>
      <c r="I422" s="156"/>
    </row>
    <row r="423" spans="8:9">
      <c r="H423" s="157"/>
      <c r="I423" s="156"/>
    </row>
    <row r="424" spans="8:9">
      <c r="H424" s="157"/>
      <c r="I424" s="156"/>
    </row>
    <row r="425" spans="8:9">
      <c r="H425" s="157"/>
      <c r="I425" s="156"/>
    </row>
    <row r="426" spans="8:9">
      <c r="H426" s="157"/>
      <c r="I426" s="156"/>
    </row>
    <row r="427" spans="8:9">
      <c r="H427" s="157"/>
      <c r="I427" s="156"/>
    </row>
    <row r="428" spans="8:9">
      <c r="H428" s="157"/>
      <c r="I428" s="156"/>
    </row>
    <row r="429" spans="8:9">
      <c r="H429" s="157"/>
      <c r="I429" s="156"/>
    </row>
    <row r="430" spans="8:9">
      <c r="H430" s="157"/>
      <c r="I430" s="156"/>
    </row>
    <row r="431" spans="8:9">
      <c r="H431" s="157"/>
      <c r="I431" s="156"/>
    </row>
    <row r="432" spans="8:9">
      <c r="H432" s="157"/>
      <c r="I432" s="156"/>
    </row>
    <row r="433" spans="8:9">
      <c r="H433" s="157"/>
      <c r="I433" s="156"/>
    </row>
    <row r="434" spans="8:9">
      <c r="H434" s="157"/>
      <c r="I434" s="156"/>
    </row>
    <row r="435" spans="8:9">
      <c r="H435" s="157"/>
      <c r="I435" s="156"/>
    </row>
    <row r="436" spans="8:9">
      <c r="H436" s="157"/>
      <c r="I436" s="156"/>
    </row>
    <row r="437" spans="8:9">
      <c r="H437" s="157"/>
      <c r="I437" s="156"/>
    </row>
    <row r="438" spans="8:9">
      <c r="H438" s="157"/>
      <c r="I438" s="156"/>
    </row>
    <row r="439" spans="8:9">
      <c r="H439" s="157"/>
      <c r="I439" s="156"/>
    </row>
    <row r="440" spans="8:9">
      <c r="H440" s="157"/>
      <c r="I440" s="156"/>
    </row>
    <row r="441" spans="8:9">
      <c r="H441" s="157"/>
      <c r="I441" s="156"/>
    </row>
    <row r="442" spans="8:9">
      <c r="H442" s="157"/>
      <c r="I442" s="156"/>
    </row>
    <row r="443" spans="8:9">
      <c r="H443" s="157"/>
      <c r="I443" s="156"/>
    </row>
    <row r="444" spans="8:9">
      <c r="H444" s="157"/>
      <c r="I444" s="156"/>
    </row>
    <row r="445" spans="8:9">
      <c r="H445" s="157"/>
      <c r="I445" s="156"/>
    </row>
    <row r="446" spans="8:9">
      <c r="H446" s="157"/>
      <c r="I446" s="156"/>
    </row>
    <row r="447" spans="8:9">
      <c r="H447" s="157"/>
      <c r="I447" s="156"/>
    </row>
    <row r="448" spans="8:9">
      <c r="H448" s="157"/>
      <c r="I448" s="156"/>
    </row>
    <row r="449" spans="8:9">
      <c r="H449" s="157"/>
      <c r="I449" s="156"/>
    </row>
    <row r="450" spans="8:9">
      <c r="H450" s="157"/>
      <c r="I450" s="156"/>
    </row>
    <row r="451" spans="8:9">
      <c r="H451" s="157"/>
      <c r="I451" s="156"/>
    </row>
    <row r="452" spans="8:9">
      <c r="H452" s="157"/>
      <c r="I452" s="156"/>
    </row>
    <row r="453" spans="8:9">
      <c r="H453" s="157"/>
      <c r="I453" s="156"/>
    </row>
    <row r="454" spans="8:9">
      <c r="H454" s="157"/>
      <c r="I454" s="156"/>
    </row>
    <row r="455" spans="8:9">
      <c r="H455" s="157"/>
      <c r="I455" s="156"/>
    </row>
    <row r="456" spans="8:9">
      <c r="H456" s="157"/>
      <c r="I456" s="156"/>
    </row>
    <row r="457" spans="8:9">
      <c r="H457" s="157"/>
      <c r="I457" s="156"/>
    </row>
    <row r="458" spans="8:9">
      <c r="H458" s="157"/>
      <c r="I458" s="156"/>
    </row>
    <row r="459" spans="8:9">
      <c r="H459" s="157"/>
      <c r="I459" s="156"/>
    </row>
    <row r="460" spans="8:9">
      <c r="H460" s="157"/>
      <c r="I460" s="156"/>
    </row>
    <row r="461" spans="8:9">
      <c r="H461" s="157"/>
      <c r="I461" s="156"/>
    </row>
    <row r="462" spans="8:9">
      <c r="H462" s="157"/>
      <c r="I462" s="156"/>
    </row>
    <row r="463" spans="8:9">
      <c r="H463" s="157"/>
      <c r="I463" s="156"/>
    </row>
    <row r="464" spans="8:9">
      <c r="H464" s="157"/>
      <c r="I464" s="156"/>
    </row>
    <row r="465" spans="8:9">
      <c r="H465" s="157"/>
      <c r="I465" s="156"/>
    </row>
    <row r="466" spans="8:9">
      <c r="H466" s="157"/>
      <c r="I466" s="156"/>
    </row>
    <row r="467" spans="8:9">
      <c r="H467" s="157"/>
      <c r="I467" s="156"/>
    </row>
    <row r="468" spans="8:9">
      <c r="H468" s="157"/>
      <c r="I468" s="156"/>
    </row>
    <row r="469" spans="8:9">
      <c r="H469" s="157"/>
      <c r="I469" s="156"/>
    </row>
    <row r="470" spans="8:9">
      <c r="H470" s="157"/>
      <c r="I470" s="156"/>
    </row>
    <row r="471" spans="8:9">
      <c r="H471" s="157"/>
      <c r="I471" s="156"/>
    </row>
    <row r="472" spans="8:9">
      <c r="H472" s="157"/>
      <c r="I472" s="156"/>
    </row>
    <row r="473" spans="8:9">
      <c r="H473" s="157"/>
      <c r="I473" s="156"/>
    </row>
    <row r="474" spans="8:9">
      <c r="H474" s="157"/>
      <c r="I474" s="156"/>
    </row>
    <row r="475" spans="8:9">
      <c r="H475" s="157"/>
      <c r="I475" s="156"/>
    </row>
    <row r="476" spans="8:9">
      <c r="H476" s="157"/>
      <c r="I476" s="156"/>
    </row>
    <row r="477" spans="8:9">
      <c r="H477" s="157"/>
      <c r="I477" s="156"/>
    </row>
    <row r="478" spans="8:9">
      <c r="H478" s="157"/>
      <c r="I478" s="156"/>
    </row>
    <row r="479" spans="8:9">
      <c r="H479" s="157"/>
      <c r="I479" s="156"/>
    </row>
    <row r="480" spans="8:9">
      <c r="H480" s="157"/>
      <c r="I480" s="156"/>
    </row>
    <row r="481" spans="8:9">
      <c r="H481" s="157"/>
      <c r="I481" s="156"/>
    </row>
    <row r="482" spans="8:9">
      <c r="H482" s="157"/>
      <c r="I482" s="156"/>
    </row>
    <row r="483" spans="8:9">
      <c r="H483" s="157"/>
      <c r="I483" s="156"/>
    </row>
    <row r="484" spans="8:9">
      <c r="H484" s="157"/>
      <c r="I484" s="156"/>
    </row>
    <row r="485" spans="8:9">
      <c r="H485" s="157"/>
      <c r="I485" s="156"/>
    </row>
    <row r="486" spans="8:9">
      <c r="H486" s="157"/>
      <c r="I486" s="156"/>
    </row>
    <row r="487" spans="8:9">
      <c r="H487" s="157"/>
      <c r="I487" s="156"/>
    </row>
    <row r="488" spans="8:9">
      <c r="H488" s="157"/>
      <c r="I488" s="156"/>
    </row>
    <row r="489" spans="8:9">
      <c r="H489" s="157"/>
      <c r="I489" s="156"/>
    </row>
    <row r="490" spans="8:9">
      <c r="H490" s="157"/>
      <c r="I490" s="156"/>
    </row>
    <row r="491" spans="8:9">
      <c r="H491" s="157"/>
      <c r="I491" s="156"/>
    </row>
    <row r="492" spans="8:9">
      <c r="H492" s="157"/>
      <c r="I492" s="156"/>
    </row>
    <row r="493" spans="8:9">
      <c r="H493" s="157"/>
      <c r="I493" s="156"/>
    </row>
    <row r="494" spans="8:9">
      <c r="H494" s="157"/>
      <c r="I494" s="156"/>
    </row>
    <row r="495" spans="8:9">
      <c r="H495" s="157"/>
      <c r="I495" s="156"/>
    </row>
    <row r="496" spans="8:9">
      <c r="H496" s="157"/>
      <c r="I496" s="156"/>
    </row>
    <row r="497" spans="8:9">
      <c r="H497" s="157"/>
      <c r="I497" s="156"/>
    </row>
    <row r="498" spans="8:9">
      <c r="H498" s="157"/>
      <c r="I498" s="156"/>
    </row>
    <row r="499" spans="8:9">
      <c r="H499" s="157"/>
      <c r="I499" s="156"/>
    </row>
    <row r="500" spans="8:9">
      <c r="H500" s="157"/>
      <c r="I500" s="156"/>
    </row>
    <row r="501" spans="8:9">
      <c r="H501" s="157"/>
      <c r="I501" s="156"/>
    </row>
    <row r="502" spans="8:9">
      <c r="H502" s="157"/>
      <c r="I502" s="156"/>
    </row>
    <row r="503" spans="8:9">
      <c r="H503" s="157"/>
      <c r="I503" s="156"/>
    </row>
    <row r="504" spans="8:9">
      <c r="H504" s="157"/>
      <c r="I504" s="156"/>
    </row>
    <row r="505" spans="8:9">
      <c r="H505" s="157"/>
      <c r="I505" s="156"/>
    </row>
    <row r="506" spans="8:9">
      <c r="H506" s="157"/>
      <c r="I506" s="156"/>
    </row>
    <row r="507" spans="8:9">
      <c r="H507" s="157"/>
      <c r="I507" s="156"/>
    </row>
    <row r="508" spans="8:9">
      <c r="H508" s="157"/>
      <c r="I508" s="156"/>
    </row>
    <row r="509" spans="8:9">
      <c r="H509" s="157"/>
      <c r="I509" s="156"/>
    </row>
    <row r="510" spans="8:9">
      <c r="H510" s="157"/>
      <c r="I510" s="156"/>
    </row>
    <row r="511" spans="8:9">
      <c r="H511" s="157"/>
      <c r="I511" s="156"/>
    </row>
    <row r="512" spans="8:9">
      <c r="H512" s="157"/>
      <c r="I512" s="156"/>
    </row>
    <row r="513" spans="8:9">
      <c r="H513" s="157"/>
      <c r="I513" s="156"/>
    </row>
    <row r="514" spans="8:9">
      <c r="H514" s="157"/>
      <c r="I514" s="156"/>
    </row>
    <row r="515" spans="8:9">
      <c r="H515" s="157"/>
      <c r="I515" s="156"/>
    </row>
    <row r="516" spans="8:9">
      <c r="H516" s="157"/>
      <c r="I516" s="156"/>
    </row>
    <row r="517" spans="8:9">
      <c r="H517" s="157"/>
      <c r="I517" s="156"/>
    </row>
    <row r="518" spans="8:9">
      <c r="H518" s="157"/>
      <c r="I518" s="156"/>
    </row>
    <row r="519" spans="8:9">
      <c r="H519" s="157"/>
      <c r="I519" s="156"/>
    </row>
    <row r="520" spans="8:9">
      <c r="H520" s="157"/>
      <c r="I520" s="156"/>
    </row>
    <row r="521" spans="8:9">
      <c r="H521" s="157"/>
      <c r="I521" s="156"/>
    </row>
    <row r="522" spans="8:9">
      <c r="H522" s="157"/>
      <c r="I522" s="156"/>
    </row>
    <row r="523" spans="8:9">
      <c r="H523" s="157"/>
      <c r="I523" s="156"/>
    </row>
    <row r="524" spans="8:9">
      <c r="H524" s="157"/>
      <c r="I524" s="156"/>
    </row>
    <row r="525" spans="8:9">
      <c r="H525" s="157"/>
      <c r="I525" s="156"/>
    </row>
    <row r="526" spans="8:9">
      <c r="H526" s="157"/>
      <c r="I526" s="156"/>
    </row>
    <row r="527" spans="8:9">
      <c r="H527" s="157"/>
      <c r="I527" s="156"/>
    </row>
    <row r="528" spans="8:9">
      <c r="H528" s="157"/>
      <c r="I528" s="156"/>
    </row>
    <row r="529" spans="8:9">
      <c r="H529" s="157"/>
      <c r="I529" s="156"/>
    </row>
    <row r="530" spans="8:9">
      <c r="H530" s="157"/>
      <c r="I530" s="156"/>
    </row>
    <row r="531" spans="8:9">
      <c r="H531" s="157"/>
      <c r="I531" s="156"/>
    </row>
    <row r="532" spans="8:9">
      <c r="H532" s="157"/>
      <c r="I532" s="156"/>
    </row>
    <row r="533" spans="8:9">
      <c r="H533" s="157"/>
      <c r="I533" s="156"/>
    </row>
    <row r="534" spans="8:9">
      <c r="H534" s="157"/>
      <c r="I534" s="156"/>
    </row>
    <row r="535" spans="8:9">
      <c r="H535" s="157"/>
      <c r="I535" s="156"/>
    </row>
    <row r="536" spans="8:9">
      <c r="H536" s="157"/>
      <c r="I536" s="156"/>
    </row>
    <row r="537" spans="8:9">
      <c r="H537" s="157"/>
      <c r="I537" s="156"/>
    </row>
    <row r="538" spans="8:9">
      <c r="H538" s="157"/>
      <c r="I538" s="156"/>
    </row>
    <row r="539" spans="8:9">
      <c r="H539" s="157"/>
      <c r="I539" s="156"/>
    </row>
    <row r="540" spans="8:9">
      <c r="H540" s="157"/>
      <c r="I540" s="156"/>
    </row>
    <row r="541" spans="8:9">
      <c r="H541" s="157"/>
      <c r="I541" s="156"/>
    </row>
    <row r="542" spans="8:9">
      <c r="H542" s="157"/>
      <c r="I542" s="156"/>
    </row>
    <row r="543" spans="8:9">
      <c r="H543" s="157"/>
      <c r="I543" s="156"/>
    </row>
    <row r="544" spans="8:9">
      <c r="H544" s="157"/>
      <c r="I544" s="156"/>
    </row>
    <row r="545" spans="8:9">
      <c r="H545" s="157"/>
      <c r="I545" s="156"/>
    </row>
    <row r="546" spans="8:9">
      <c r="H546" s="157"/>
      <c r="I546" s="156"/>
    </row>
    <row r="547" spans="8:9">
      <c r="H547" s="157"/>
      <c r="I547" s="156"/>
    </row>
    <row r="548" spans="8:9">
      <c r="H548" s="157"/>
      <c r="I548" s="156"/>
    </row>
    <row r="549" spans="8:9">
      <c r="H549" s="157"/>
      <c r="I549" s="156"/>
    </row>
    <row r="550" spans="8:9">
      <c r="H550" s="157"/>
      <c r="I550" s="156"/>
    </row>
    <row r="551" spans="8:9">
      <c r="H551" s="157"/>
      <c r="I551" s="156"/>
    </row>
    <row r="552" spans="8:9">
      <c r="H552" s="157"/>
      <c r="I552" s="156"/>
    </row>
    <row r="553" spans="8:9">
      <c r="H553" s="157"/>
      <c r="I553" s="156"/>
    </row>
    <row r="554" spans="8:9">
      <c r="H554" s="157"/>
      <c r="I554" s="156"/>
    </row>
    <row r="555" spans="8:9">
      <c r="H555" s="157"/>
      <c r="I555" s="156"/>
    </row>
    <row r="556" spans="8:9">
      <c r="H556" s="157"/>
      <c r="I556" s="156"/>
    </row>
    <row r="557" spans="8:9">
      <c r="H557" s="157"/>
      <c r="I557" s="156"/>
    </row>
    <row r="558" spans="8:9">
      <c r="H558" s="157"/>
      <c r="I558" s="156"/>
    </row>
    <row r="559" spans="8:9">
      <c r="H559" s="157"/>
      <c r="I559" s="156"/>
    </row>
    <row r="560" spans="8:9">
      <c r="H560" s="157"/>
      <c r="I560" s="156"/>
    </row>
    <row r="561" spans="8:9">
      <c r="H561" s="157"/>
      <c r="I561" s="156"/>
    </row>
    <row r="562" spans="8:9">
      <c r="H562" s="157"/>
      <c r="I562" s="156"/>
    </row>
    <row r="563" spans="8:9">
      <c r="H563" s="157"/>
      <c r="I563" s="156"/>
    </row>
    <row r="564" spans="8:9">
      <c r="H564" s="157"/>
      <c r="I564" s="156"/>
    </row>
    <row r="565" spans="8:9">
      <c r="H565" s="157"/>
      <c r="I565" s="156"/>
    </row>
    <row r="566" spans="8:9">
      <c r="H566" s="157"/>
      <c r="I566" s="156"/>
    </row>
    <row r="567" spans="8:9">
      <c r="H567" s="157"/>
      <c r="I567" s="156"/>
    </row>
    <row r="568" spans="8:9">
      <c r="H568" s="157"/>
      <c r="I568" s="156"/>
    </row>
    <row r="569" spans="8:9">
      <c r="H569" s="157"/>
      <c r="I569" s="156"/>
    </row>
    <row r="570" spans="8:9">
      <c r="H570" s="157"/>
      <c r="I570" s="156"/>
    </row>
    <row r="571" spans="8:9">
      <c r="H571" s="157"/>
      <c r="I571" s="156"/>
    </row>
    <row r="572" spans="8:9">
      <c r="H572" s="157"/>
      <c r="I572" s="156"/>
    </row>
    <row r="573" spans="8:9">
      <c r="H573" s="157"/>
      <c r="I573" s="156"/>
    </row>
    <row r="574" spans="8:9">
      <c r="H574" s="157"/>
      <c r="I574" s="156"/>
    </row>
    <row r="575" spans="8:9">
      <c r="H575" s="157"/>
      <c r="I575" s="156"/>
    </row>
    <row r="576" spans="8:9">
      <c r="H576" s="157"/>
      <c r="I576" s="15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25"/>
  <sheetViews>
    <sheetView topLeftCell="A6" workbookViewId="0">
      <selection activeCell="A17" sqref="A17:A26"/>
    </sheetView>
  </sheetViews>
  <sheetFormatPr defaultRowHeight="15"/>
  <cols>
    <col min="1" max="1" width="15.75" style="9" customWidth="1"/>
    <col min="2" max="16384" width="9" style="8"/>
  </cols>
  <sheetData>
    <row r="1" spans="1:6">
      <c r="A1" s="13" t="s">
        <v>4</v>
      </c>
      <c r="D1" s="8" t="s">
        <v>9</v>
      </c>
      <c r="F1" s="8" t="s">
        <v>33</v>
      </c>
    </row>
    <row r="2" spans="1:6">
      <c r="A2" s="14" t="s">
        <v>6</v>
      </c>
      <c r="D2" s="8" t="s">
        <v>8</v>
      </c>
      <c r="F2" s="8" t="s">
        <v>34</v>
      </c>
    </row>
    <row r="3" spans="1:6">
      <c r="A3" s="14" t="s">
        <v>8</v>
      </c>
    </row>
    <row r="4" spans="1:6">
      <c r="A4" s="14" t="s">
        <v>9</v>
      </c>
    </row>
    <row r="5" spans="1:6" ht="15.75" thickBot="1">
      <c r="A5" s="15" t="s">
        <v>5</v>
      </c>
    </row>
    <row r="6" spans="1:6" ht="15.75" thickBot="1"/>
    <row r="7" spans="1:6">
      <c r="A7" s="13" t="s">
        <v>4</v>
      </c>
    </row>
    <row r="8" spans="1:6">
      <c r="A8" s="14" t="s">
        <v>50</v>
      </c>
    </row>
    <row r="9" spans="1:6">
      <c r="A9" s="14" t="s">
        <v>51</v>
      </c>
    </row>
    <row r="10" spans="1:6">
      <c r="A10" s="14" t="s">
        <v>52</v>
      </c>
    </row>
    <row r="11" spans="1:6">
      <c r="A11" s="14" t="s">
        <v>53</v>
      </c>
    </row>
    <row r="12" spans="1:6">
      <c r="A12" s="14" t="s">
        <v>170</v>
      </c>
    </row>
    <row r="13" spans="1:6">
      <c r="A13" s="14" t="s">
        <v>171</v>
      </c>
    </row>
    <row r="14" spans="1:6">
      <c r="A14" s="57" t="s">
        <v>5</v>
      </c>
    </row>
    <row r="17" spans="1:1">
      <c r="A17" s="9" t="s">
        <v>176</v>
      </c>
    </row>
    <row r="18" spans="1:1">
      <c r="A18" s="9" t="s">
        <v>178</v>
      </c>
    </row>
    <row r="19" spans="1:1">
      <c r="A19" s="9" t="s">
        <v>182</v>
      </c>
    </row>
    <row r="20" spans="1:1">
      <c r="A20" s="9" t="s">
        <v>179</v>
      </c>
    </row>
    <row r="21" spans="1:1">
      <c r="A21" s="9" t="s">
        <v>181</v>
      </c>
    </row>
    <row r="22" spans="1:1">
      <c r="A22" s="9" t="s">
        <v>175</v>
      </c>
    </row>
    <row r="23" spans="1:1">
      <c r="A23" s="9" t="s">
        <v>177</v>
      </c>
    </row>
    <row r="24" spans="1:1">
      <c r="A24" s="9" t="s">
        <v>180</v>
      </c>
    </row>
    <row r="25" spans="1:1">
      <c r="A25" s="118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</vt:i4>
      </vt:variant>
    </vt:vector>
  </HeadingPairs>
  <TitlesOfParts>
    <vt:vector size="21" baseType="lpstr">
      <vt:lpstr>PO DUMP</vt:lpstr>
      <vt:lpstr>PO</vt:lpstr>
      <vt:lpstr>TOP SHEET</vt:lpstr>
      <vt:lpstr>BOM</vt:lpstr>
      <vt:lpstr>VTV Price</vt:lpstr>
      <vt:lpstr>Conversion</vt:lpstr>
      <vt:lpstr>VTV Download</vt:lpstr>
      <vt:lpstr>Sheet1</vt:lpstr>
      <vt:lpstr>Databank</vt:lpstr>
      <vt:lpstr>Level</vt:lpstr>
      <vt:lpstr>BOM!Print_Area</vt:lpstr>
      <vt:lpstr>Conversion!Print_Area</vt:lpstr>
      <vt:lpstr>PO!Print_Area</vt:lpstr>
      <vt:lpstr>'TOP SHEET'!Print_Area</vt:lpstr>
      <vt:lpstr>'VTV Download'!Print_Area</vt:lpstr>
      <vt:lpstr>'VTV Price'!Print_Area</vt:lpstr>
      <vt:lpstr>BOM!Print_Titles</vt:lpstr>
      <vt:lpstr>Conversion!Print_Titles</vt:lpstr>
      <vt:lpstr>PO!Print_Titles</vt:lpstr>
      <vt:lpstr>'TOP SHEET'!Print_Titles</vt:lpstr>
      <vt:lpstr>'VTV Price'!Print_Titles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Abhikalp</dc:creator>
  <cp:lastModifiedBy>JALAJ  VASHISHTHA</cp:lastModifiedBy>
  <cp:lastPrinted>2021-07-30T07:06:00Z</cp:lastPrinted>
  <dcterms:created xsi:type="dcterms:W3CDTF">2017-07-06T13:04:10Z</dcterms:created>
  <dcterms:modified xsi:type="dcterms:W3CDTF">2021-10-01T09:45:23Z</dcterms:modified>
</cp:coreProperties>
</file>