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CynthiaDiscoN\Cynthia\Maestria UP\Tercer ciclo\Big data &amp; Machine learning\Clase 4\"/>
    </mc:Choice>
  </mc:AlternateContent>
  <xr:revisionPtr revIDLastSave="0" documentId="13_ncr:1_{57B39097-FE83-44AD-A8E4-5A478E3007EC}" xr6:coauthVersionLast="47" xr6:coauthVersionMax="47" xr10:uidLastSave="{00000000-0000-0000-0000-000000000000}"/>
  <bookViews>
    <workbookView xWindow="-110" yWindow="-110" windowWidth="19420" windowHeight="10300" tabRatio="957" activeTab="6" xr2:uid="{00000000-000D-0000-FFFF-FFFF00000000}"/>
  </bookViews>
  <sheets>
    <sheet name="Data" sheetId="28" r:id="rId1"/>
    <sheet name="Modelo 1" sheetId="31" r:id="rId2"/>
    <sheet name="Modelo 2" sheetId="32" r:id="rId3"/>
    <sheet name="Modelo con rezago" sheetId="33" r:id="rId4"/>
    <sheet name="Datos con rezago" sheetId="29" r:id="rId5"/>
    <sheet name="Modelo Final" sheetId="35" r:id="rId6"/>
    <sheet name="Datos finales" sheetId="34" r:id="rId7"/>
    <sheet name=" Índices de Estacionalidad" sheetId="14" state="hidden" r:id="rId8"/>
    <sheet name="Índices Estacionales (BD) 2" sheetId="17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5" l="1"/>
  <c r="B34" i="35"/>
  <c r="B30" i="35"/>
  <c r="B28" i="35"/>
  <c r="B27" i="35"/>
  <c r="B26" i="35"/>
  <c r="H3" i="34"/>
  <c r="H4" i="34" s="1"/>
  <c r="H5" i="34" s="1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B54" i="29"/>
  <c r="B36" i="35" l="1"/>
  <c r="B38" i="35" s="1"/>
  <c r="J3" i="29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K17" i="28"/>
  <c r="K18" i="28"/>
  <c r="K19" i="28"/>
  <c r="K20" i="28"/>
  <c r="K21" i="28"/>
  <c r="K22" i="28"/>
  <c r="K23" i="28"/>
  <c r="K24" i="28"/>
  <c r="K25" i="28"/>
  <c r="K26" i="28"/>
  <c r="K27" i="28"/>
  <c r="K16" i="28"/>
  <c r="H41" i="28"/>
  <c r="H42" i="28"/>
  <c r="H43" i="28"/>
  <c r="H44" i="28"/>
  <c r="H45" i="28"/>
  <c r="H46" i="28"/>
  <c r="H47" i="28"/>
  <c r="H48" i="28"/>
  <c r="H49" i="28"/>
  <c r="H50" i="28"/>
  <c r="H51" i="28"/>
  <c r="H40" i="28"/>
  <c r="I40" i="28"/>
  <c r="H29" i="28"/>
  <c r="H30" i="28"/>
  <c r="H31" i="28"/>
  <c r="H32" i="28"/>
  <c r="H33" i="28"/>
  <c r="H34" i="28"/>
  <c r="H35" i="28"/>
  <c r="H36" i="28"/>
  <c r="H37" i="28"/>
  <c r="H38" i="28"/>
  <c r="H39" i="28"/>
  <c r="H28" i="28"/>
  <c r="I28" i="28"/>
  <c r="I16" i="28"/>
  <c r="H17" i="28" s="1"/>
  <c r="H23" i="28"/>
  <c r="H24" i="28"/>
  <c r="H27" i="28"/>
  <c r="F17" i="28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E27" i="17"/>
  <c r="F27" i="17"/>
  <c r="G27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B4" i="17"/>
  <c r="L4" i="17"/>
  <c r="Q4" i="17"/>
  <c r="B5" i="17"/>
  <c r="B6" i="17"/>
  <c r="B7" i="17"/>
  <c r="L6" i="17"/>
  <c r="Q5" i="17"/>
  <c r="B8" i="17"/>
  <c r="B9" i="17"/>
  <c r="L8" i="17"/>
  <c r="Q6" i="17"/>
  <c r="B10" i="17"/>
  <c r="B11" i="17"/>
  <c r="B12" i="17"/>
  <c r="L12" i="17"/>
  <c r="Q8" i="17"/>
  <c r="B13" i="17"/>
  <c r="B14" i="17"/>
  <c r="B15" i="17"/>
  <c r="B16" i="17"/>
  <c r="L14" i="17"/>
  <c r="Q9" i="17"/>
  <c r="B17" i="17"/>
  <c r="B18" i="17"/>
  <c r="B19" i="17"/>
  <c r="B20" i="17"/>
  <c r="B21" i="17"/>
  <c r="L20" i="17"/>
  <c r="Q12" i="17"/>
  <c r="B22" i="17"/>
  <c r="B23" i="17"/>
  <c r="B24" i="17"/>
  <c r="B25" i="17"/>
  <c r="B26" i="17"/>
  <c r="L26" i="17"/>
  <c r="Q15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F39" i="17"/>
  <c r="G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F51" i="17"/>
  <c r="G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F63" i="17"/>
  <c r="G63" i="17"/>
  <c r="F28" i="17"/>
  <c r="G28" i="17"/>
  <c r="F40" i="17"/>
  <c r="G40" i="17"/>
  <c r="F52" i="17"/>
  <c r="G52" i="17"/>
  <c r="F29" i="17"/>
  <c r="G29" i="17"/>
  <c r="F41" i="17"/>
  <c r="G41" i="17"/>
  <c r="F53" i="17"/>
  <c r="G53" i="17"/>
  <c r="F30" i="17"/>
  <c r="G30" i="17"/>
  <c r="F42" i="17"/>
  <c r="G42" i="17"/>
  <c r="F54" i="17"/>
  <c r="G54" i="17"/>
  <c r="F31" i="17"/>
  <c r="G31" i="17"/>
  <c r="M10" i="17"/>
  <c r="R7" i="17"/>
  <c r="F43" i="17"/>
  <c r="G43" i="17"/>
  <c r="F55" i="17"/>
  <c r="G55" i="17"/>
  <c r="F32" i="17"/>
  <c r="G32" i="17"/>
  <c r="F44" i="17"/>
  <c r="G44" i="17"/>
  <c r="F56" i="17"/>
  <c r="G56" i="17"/>
  <c r="F33" i="17"/>
  <c r="G33" i="17"/>
  <c r="F45" i="17"/>
  <c r="G45" i="17"/>
  <c r="M14" i="17"/>
  <c r="R9" i="17"/>
  <c r="F57" i="17"/>
  <c r="G57" i="17"/>
  <c r="F34" i="17"/>
  <c r="G34" i="17"/>
  <c r="F46" i="17"/>
  <c r="G46" i="17"/>
  <c r="F58" i="17"/>
  <c r="G58" i="17"/>
  <c r="F35" i="17"/>
  <c r="G35" i="17"/>
  <c r="F47" i="17"/>
  <c r="G47" i="17"/>
  <c r="F59" i="17"/>
  <c r="G59" i="17"/>
  <c r="F36" i="17"/>
  <c r="G36" i="17"/>
  <c r="F48" i="17"/>
  <c r="G48" i="17"/>
  <c r="F60" i="17"/>
  <c r="G60" i="17"/>
  <c r="F37" i="17"/>
  <c r="G37" i="17"/>
  <c r="F49" i="17"/>
  <c r="G49" i="17"/>
  <c r="F61" i="17"/>
  <c r="G61" i="17"/>
  <c r="F38" i="17"/>
  <c r="G38" i="17"/>
  <c r="F50" i="17"/>
  <c r="G50" i="17"/>
  <c r="F62" i="17"/>
  <c r="G62" i="17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L16" i="17"/>
  <c r="Q10" i="17"/>
  <c r="L24" i="17"/>
  <c r="Q14" i="17"/>
  <c r="M4" i="17"/>
  <c r="R4" i="17"/>
  <c r="L10" i="17"/>
  <c r="Q7" i="17"/>
  <c r="M16" i="17"/>
  <c r="R10" i="17"/>
  <c r="M22" i="17"/>
  <c r="R13" i="17"/>
  <c r="M18" i="17"/>
  <c r="R11" i="17"/>
  <c r="L22" i="17"/>
  <c r="Q13" i="17"/>
  <c r="M12" i="17"/>
  <c r="R8" i="17"/>
  <c r="M24" i="17"/>
  <c r="R14" i="17"/>
  <c r="L18" i="17"/>
  <c r="Q11" i="17"/>
  <c r="M6" i="17"/>
  <c r="R5" i="17"/>
  <c r="S5" i="17"/>
  <c r="M26" i="17"/>
  <c r="R15" i="17"/>
  <c r="M20" i="17"/>
  <c r="R12" i="17"/>
  <c r="M8" i="17"/>
  <c r="R6" i="17"/>
  <c r="S12" i="17"/>
  <c r="S4" i="17"/>
  <c r="S8" i="17"/>
  <c r="S15" i="17"/>
  <c r="S11" i="17"/>
  <c r="S9" i="17"/>
  <c r="S7" i="17"/>
  <c r="S13" i="17"/>
  <c r="H5" i="17"/>
  <c r="H29" i="17"/>
  <c r="I29" i="17"/>
  <c r="H53" i="17"/>
  <c r="I53" i="17"/>
  <c r="H17" i="17"/>
  <c r="S10" i="17"/>
  <c r="H41" i="17"/>
  <c r="I41" i="17"/>
  <c r="S6" i="17"/>
  <c r="S14" i="17"/>
  <c r="H50" i="17"/>
  <c r="I50" i="17"/>
  <c r="H14" i="17"/>
  <c r="H62" i="17"/>
  <c r="I62" i="17"/>
  <c r="H38" i="17"/>
  <c r="I38" i="17"/>
  <c r="H26" i="17"/>
  <c r="H43" i="17"/>
  <c r="I43" i="17"/>
  <c r="H55" i="17"/>
  <c r="I55" i="17"/>
  <c r="H19" i="17"/>
  <c r="H7" i="17"/>
  <c r="H31" i="17"/>
  <c r="I31" i="17"/>
  <c r="H13" i="17"/>
  <c r="H25" i="17"/>
  <c r="H49" i="17"/>
  <c r="I49" i="17"/>
  <c r="H61" i="17"/>
  <c r="I61" i="17"/>
  <c r="H37" i="17"/>
  <c r="I37" i="17"/>
  <c r="H54" i="17"/>
  <c r="I54" i="17"/>
  <c r="H18" i="17"/>
  <c r="H30" i="17"/>
  <c r="I30" i="17"/>
  <c r="H6" i="17"/>
  <c r="H42" i="17"/>
  <c r="I42" i="17"/>
  <c r="H45" i="17"/>
  <c r="I45" i="17"/>
  <c r="H33" i="17"/>
  <c r="I33" i="17"/>
  <c r="H57" i="17"/>
  <c r="I57" i="17"/>
  <c r="H9" i="17"/>
  <c r="H21" i="17"/>
  <c r="H11" i="17"/>
  <c r="H59" i="17"/>
  <c r="I59" i="17"/>
  <c r="H47" i="17"/>
  <c r="I47" i="17"/>
  <c r="H35" i="17"/>
  <c r="I35" i="17"/>
  <c r="H23" i="17"/>
  <c r="H56" i="17"/>
  <c r="I56" i="17"/>
  <c r="H20" i="17"/>
  <c r="H8" i="17"/>
  <c r="H32" i="17"/>
  <c r="I32" i="17"/>
  <c r="H44" i="17"/>
  <c r="I44" i="17"/>
  <c r="H28" i="17"/>
  <c r="I28" i="17"/>
  <c r="H16" i="17"/>
  <c r="H40" i="17"/>
  <c r="I40" i="17"/>
  <c r="H52" i="17"/>
  <c r="I52" i="17"/>
  <c r="H4" i="17"/>
  <c r="H46" i="17"/>
  <c r="I46" i="17"/>
  <c r="H22" i="17"/>
  <c r="H34" i="17"/>
  <c r="I34" i="17"/>
  <c r="H58" i="17"/>
  <c r="I58" i="17"/>
  <c r="H10" i="17"/>
  <c r="H51" i="17"/>
  <c r="I51" i="17"/>
  <c r="H15" i="17"/>
  <c r="H27" i="17"/>
  <c r="I27" i="17"/>
  <c r="H63" i="17"/>
  <c r="I63" i="17"/>
  <c r="H39" i="17"/>
  <c r="I39" i="17"/>
  <c r="H60" i="17"/>
  <c r="I60" i="17"/>
  <c r="H12" i="17"/>
  <c r="H48" i="17"/>
  <c r="I48" i="17"/>
  <c r="H36" i="17"/>
  <c r="I36" i="17"/>
  <c r="H24" i="17"/>
  <c r="H22" i="28" l="1"/>
  <c r="H21" i="28"/>
  <c r="H16" i="28"/>
  <c r="H20" i="28"/>
  <c r="H19" i="28"/>
  <c r="H26" i="28"/>
  <c r="H18" i="28"/>
  <c r="H25" i="28"/>
</calcChain>
</file>

<file path=xl/sharedStrings.xml><?xml version="1.0" encoding="utf-8"?>
<sst xmlns="http://schemas.openxmlformats.org/spreadsheetml/2006/main" count="307" uniqueCount="83">
  <si>
    <t>171-248</t>
  </si>
  <si>
    <t>Harmon Foods, Inc.</t>
  </si>
  <si>
    <t>#N/A</t>
  </si>
  <si>
    <t>* 1 case contains 24 packs</t>
  </si>
  <si>
    <t>Filling in Seasonality Indices</t>
  </si>
  <si>
    <t>Anexo 1</t>
  </si>
  <si>
    <t>Envíos, Paquetes de Consumidor, Dealer Allowance; 1983-1987</t>
  </si>
  <si>
    <t>Mes</t>
  </si>
  <si>
    <t>Envíos Totales *</t>
  </si>
  <si>
    <t>Paquetes de Consumidor (Envíos)*</t>
  </si>
  <si>
    <t>Subsidio al Dealer</t>
  </si>
  <si>
    <t>Índice Estacional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</si>
  <si>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</si>
  <si>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</si>
  <si>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</si>
  <si>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</si>
  <si>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</si>
  <si>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</si>
  <si>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</si>
  <si>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</si>
  <si>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</si>
  <si>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</si>
  <si>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</si>
  <si>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</si>
  <si>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Media móvil de 12 meses (MA)</t>
  </si>
  <si>
    <t>Mes (n)</t>
  </si>
  <si>
    <t>Índice estacional basado en la data</t>
  </si>
  <si>
    <t>Índice estacional basado en la data Ajustado</t>
  </si>
  <si>
    <t>Envíos dividido entre MA</t>
  </si>
  <si>
    <t>Envíos Totales (Desest)</t>
  </si>
  <si>
    <t>Envíos: Cálculo de Índices Estacionales basados en la data</t>
  </si>
  <si>
    <t>Factores estacionales basados en data</t>
  </si>
  <si>
    <t>Envíos Totales (Desest) 2</t>
  </si>
  <si>
    <t>X1</t>
  </si>
  <si>
    <t>X2</t>
  </si>
  <si>
    <t>X3</t>
  </si>
  <si>
    <t>Envíos Totales Y</t>
  </si>
  <si>
    <t>VENTAS</t>
  </si>
  <si>
    <t>Indice estacional</t>
  </si>
  <si>
    <t>Tendencia</t>
  </si>
  <si>
    <t>Setiembre</t>
  </si>
  <si>
    <t>PromoConsumidor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</si>
  <si>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</si>
  <si>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</si>
  <si>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</si>
  <si>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</si>
  <si>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</si>
  <si>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</si>
  <si>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</si>
  <si>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</si>
  <si>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</si>
  <si>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</si>
  <si>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</si>
  <si>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</si>
  <si>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</si>
  <si>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</si>
  <si>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</si>
  <si>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</si>
  <si>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</si>
  <si>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</si>
  <si>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</si>
  <si>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</si>
  <si>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</si>
  <si>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</si>
  <si>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</si>
  <si>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</si>
  <si>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Bien &gt; 0.70</t>
  </si>
  <si>
    <t>Base</t>
  </si>
  <si>
    <t>Beta 1</t>
  </si>
  <si>
    <t>Beta 2</t>
  </si>
  <si>
    <t>Beta 3</t>
  </si>
  <si>
    <t>Beta 4</t>
  </si>
  <si>
    <t>Pvalue &lt; 0.05</t>
  </si>
  <si>
    <t>PromoConsumidor 1</t>
  </si>
  <si>
    <t>Subsidio al Dealer 2</t>
  </si>
  <si>
    <t>Subsidio al Dealer 1</t>
  </si>
  <si>
    <t>PromoConsumidor 2</t>
  </si>
  <si>
    <t>Efecto de la promoción en primer mes</t>
  </si>
  <si>
    <t>Efecto de la promoción en segundo mes</t>
  </si>
  <si>
    <t>Efecto neto</t>
  </si>
  <si>
    <t>Por cada 1,000 paquetes de promoción</t>
  </si>
  <si>
    <t>ventas adicionales</t>
  </si>
  <si>
    <t>Promoción al consumidor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</si>
</sst>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$-540A]#,##0"/>
    <numFmt numFmtId="166" formatCode="[$$-540A]#,##0.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1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/>
    <xf numFmtId="1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2" fillId="0" borderId="0" xfId="0" applyNumberFormat="1" applyFont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center" wrapText="1"/>
    </xf>
    <xf numFmtId="1" fontId="2" fillId="0" borderId="0" xfId="0" quotePrefix="1" applyNumberFormat="1" applyFont="1" applyAlignment="1">
      <alignment horizontal="left"/>
    </xf>
    <xf numFmtId="1" fontId="2" fillId="0" borderId="0" xfId="0" quotePrefix="1" applyNumberFormat="1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1" xfId="0" quotePrefix="1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left" wrapText="1"/>
    </xf>
    <xf numFmtId="1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fill" wrapText="1"/>
    </xf>
    <xf numFmtId="1" fontId="2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vertical="center" wrapText="1"/>
    </xf>
    <xf numFmtId="1" fontId="2" fillId="0" borderId="1" xfId="0" quotePrefix="1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17" fontId="3" fillId="0" borderId="0" xfId="0" applyNumberFormat="1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/>
    </xf>
    <xf numFmtId="3" fontId="0" fillId="0" borderId="0" xfId="0" applyNumberFormat="1"/>
    <xf numFmtId="1" fontId="2" fillId="2" borderId="0" xfId="0" applyNumberFormat="1" applyFont="1" applyFill="1" applyAlignment="1">
      <alignment horizontal="center" wrapText="1"/>
    </xf>
    <xf numFmtId="1" fontId="2" fillId="2" borderId="0" xfId="0" quotePrefix="1" applyNumberFormat="1" applyFont="1" applyFill="1" applyAlignment="1">
      <alignment horizontal="center" wrapText="1"/>
    </xf>
    <xf numFmtId="1" fontId="3" fillId="2" borderId="0" xfId="0" applyNumberFormat="1" applyFont="1" applyFill="1" applyAlignment="1">
      <alignment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1" fillId="0" borderId="0" xfId="1" applyNumberFormat="1" applyBorder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2" fontId="0" fillId="0" borderId="0" xfId="1" applyNumberFormat="1" applyFont="1" applyBorder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Continuous"/>
    </xf>
    <xf numFmtId="0" fontId="5" fillId="0" borderId="0" xfId="2" applyFill="1" applyBorder="1" applyAlignment="1"/>
    <xf numFmtId="0" fontId="3" fillId="0" borderId="0" xfId="0" applyFont="1"/>
    <xf numFmtId="0" fontId="7" fillId="0" borderId="0" xfId="0" applyFont="1"/>
    <xf numFmtId="0" fontId="0" fillId="2" borderId="0" xfId="0" applyFill="1"/>
    <xf numFmtId="0" fontId="0" fillId="2" borderId="2" xfId="0" applyFill="1" applyBorder="1"/>
    <xf numFmtId="0" fontId="5" fillId="2" borderId="0" xfId="2" applyFill="1" applyBorder="1" applyAlignment="1"/>
    <xf numFmtId="0" fontId="3" fillId="0" borderId="2" xfId="0" applyFont="1" applyBorder="1"/>
    <xf numFmtId="166" fontId="3" fillId="0" borderId="0" xfId="0" applyNumberFormat="1" applyFont="1"/>
    <xf numFmtId="0" fontId="8" fillId="2" borderId="3" xfId="0" applyFont="1" applyFill="1" applyBorder="1" applyAlignment="1">
      <alignment horizontal="center"/>
    </xf>
    <xf numFmtId="0" fontId="1" fillId="2" borderId="0" xfId="0" applyFont="1" applyFill="1"/>
    <xf numFmtId="2" fontId="1" fillId="0" borderId="0" xfId="1" applyNumberFormat="1"/>
    <xf numFmtId="0" fontId="9" fillId="2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0A9E7"/>
      <rgbColor rgb="00181E6E"/>
      <rgbColor rgb="00F0ECF2"/>
      <rgbColor rgb="005C1F8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Indice Estacional</a:t>
            </a:r>
          </a:p>
        </c:rich>
      </c:tx>
      <c:layout>
        <c:manualLayout>
          <c:xMode val="edge"/>
          <c:yMode val="edge"/>
          <c:x val="0.35053831174329014"/>
          <c:y val="3.65448504983388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7331248595532E-2"/>
          <c:y val="0.21926945868825706"/>
          <c:w val="0.87742119754115744"/>
          <c:h val="0.53488458861832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 Índices de Estacionalidad'!$H$4:$H$15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Índices de Estacionalidad'!$I$4:$I$15</c:f>
              <c:numCache>
                <c:formatCode>0</c:formatCode>
                <c:ptCount val="12"/>
                <c:pt idx="0">
                  <c:v>113</c:v>
                </c:pt>
                <c:pt idx="1">
                  <c:v>98</c:v>
                </c:pt>
                <c:pt idx="2">
                  <c:v>102</c:v>
                </c:pt>
                <c:pt idx="3">
                  <c:v>107</c:v>
                </c:pt>
                <c:pt idx="4">
                  <c:v>119</c:v>
                </c:pt>
                <c:pt idx="5">
                  <c:v>104</c:v>
                </c:pt>
                <c:pt idx="6">
                  <c:v>107</c:v>
                </c:pt>
                <c:pt idx="7">
                  <c:v>81</c:v>
                </c:pt>
                <c:pt idx="8">
                  <c:v>113</c:v>
                </c:pt>
                <c:pt idx="9">
                  <c:v>97</c:v>
                </c:pt>
                <c:pt idx="10">
                  <c:v>95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5-4D2D-BA24-0242132E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33423"/>
        <c:axId val="1"/>
      </c:lineChart>
      <c:catAx>
        <c:axId val="606233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062334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Envíos Totales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Data Real, Medias Móviles, Desestacionalizada, y Desestacionalizada 2</a:t>
            </a:r>
          </a:p>
        </c:rich>
      </c:tx>
      <c:layout>
        <c:manualLayout>
          <c:xMode val="edge"/>
          <c:yMode val="edge"/>
          <c:x val="0.23921582351225704"/>
          <c:y val="3.8512228726753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7597385106956"/>
          <c:y val="0.1905940594059406"/>
          <c:w val="0.83398799273385515"/>
          <c:h val="0.63613861386138615"/>
        </c:manualLayout>
      </c:layout>
      <c:lineChart>
        <c:grouping val="standard"/>
        <c:varyColors val="0"/>
        <c:ser>
          <c:idx val="1"/>
          <c:order val="0"/>
          <c:tx>
            <c:strRef>
              <c:f>'Índices Estacionales (BD) 2'!$C$3</c:f>
              <c:strCache>
                <c:ptCount val="1"/>
                <c:pt idx="0">
                  <c:v>Envíos Totales *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'Índices Estacionales (BD) 2'!$A$27:$A$63</c:f>
              <c:numCache>
                <c:formatCode>mmm\-yy</c:formatCode>
                <c:ptCount val="37"/>
                <c:pt idx="0">
                  <c:v>31017</c:v>
                </c:pt>
                <c:pt idx="1">
                  <c:v>31048</c:v>
                </c:pt>
                <c:pt idx="2">
                  <c:v>31079</c:v>
                </c:pt>
                <c:pt idx="3">
                  <c:v>31107</c:v>
                </c:pt>
                <c:pt idx="4">
                  <c:v>31138</c:v>
                </c:pt>
                <c:pt idx="5">
                  <c:v>31168</c:v>
                </c:pt>
                <c:pt idx="6">
                  <c:v>31199</c:v>
                </c:pt>
                <c:pt idx="7">
                  <c:v>31229</c:v>
                </c:pt>
                <c:pt idx="8">
                  <c:v>31260</c:v>
                </c:pt>
                <c:pt idx="9">
                  <c:v>31291</c:v>
                </c:pt>
                <c:pt idx="10">
                  <c:v>31321</c:v>
                </c:pt>
                <c:pt idx="11">
                  <c:v>31352</c:v>
                </c:pt>
                <c:pt idx="12">
                  <c:v>31382</c:v>
                </c:pt>
                <c:pt idx="13">
                  <c:v>31413</c:v>
                </c:pt>
                <c:pt idx="14">
                  <c:v>31444</c:v>
                </c:pt>
                <c:pt idx="15">
                  <c:v>31472</c:v>
                </c:pt>
                <c:pt idx="16">
                  <c:v>31503</c:v>
                </c:pt>
                <c:pt idx="17">
                  <c:v>31533</c:v>
                </c:pt>
                <c:pt idx="18">
                  <c:v>31564</c:v>
                </c:pt>
                <c:pt idx="19">
                  <c:v>31594</c:v>
                </c:pt>
                <c:pt idx="20">
                  <c:v>31625</c:v>
                </c:pt>
                <c:pt idx="21">
                  <c:v>31656</c:v>
                </c:pt>
                <c:pt idx="22">
                  <c:v>31686</c:v>
                </c:pt>
                <c:pt idx="23">
                  <c:v>31717</c:v>
                </c:pt>
                <c:pt idx="24">
                  <c:v>31747</c:v>
                </c:pt>
                <c:pt idx="25">
                  <c:v>31778</c:v>
                </c:pt>
                <c:pt idx="26">
                  <c:v>31809</c:v>
                </c:pt>
                <c:pt idx="27">
                  <c:v>31837</c:v>
                </c:pt>
                <c:pt idx="28">
                  <c:v>31868</c:v>
                </c:pt>
                <c:pt idx="29">
                  <c:v>31898</c:v>
                </c:pt>
                <c:pt idx="30">
                  <c:v>31929</c:v>
                </c:pt>
                <c:pt idx="31">
                  <c:v>31959</c:v>
                </c:pt>
                <c:pt idx="32">
                  <c:v>31990</c:v>
                </c:pt>
                <c:pt idx="33">
                  <c:v>32021</c:v>
                </c:pt>
                <c:pt idx="34">
                  <c:v>32051</c:v>
                </c:pt>
                <c:pt idx="35">
                  <c:v>32082</c:v>
                </c:pt>
                <c:pt idx="36">
                  <c:v>32112</c:v>
                </c:pt>
              </c:numCache>
            </c:numRef>
          </c:cat>
          <c:val>
            <c:numRef>
              <c:f>'Índices Estacionales (BD) 2'!$C$27:$C$63</c:f>
              <c:numCache>
                <c:formatCode>#,##0</c:formatCode>
                <c:ptCount val="37"/>
                <c:pt idx="0">
                  <c:v>166391</c:v>
                </c:pt>
                <c:pt idx="1">
                  <c:v>629402</c:v>
                </c:pt>
                <c:pt idx="2">
                  <c:v>263467</c:v>
                </c:pt>
                <c:pt idx="3">
                  <c:v>398320</c:v>
                </c:pt>
                <c:pt idx="4">
                  <c:v>376569</c:v>
                </c:pt>
                <c:pt idx="5">
                  <c:v>444404</c:v>
                </c:pt>
                <c:pt idx="6">
                  <c:v>386986</c:v>
                </c:pt>
                <c:pt idx="7">
                  <c:v>414314</c:v>
                </c:pt>
                <c:pt idx="8">
                  <c:v>253493</c:v>
                </c:pt>
                <c:pt idx="9">
                  <c:v>484365</c:v>
                </c:pt>
                <c:pt idx="10">
                  <c:v>305989</c:v>
                </c:pt>
                <c:pt idx="11">
                  <c:v>315407</c:v>
                </c:pt>
                <c:pt idx="12">
                  <c:v>182784</c:v>
                </c:pt>
                <c:pt idx="13">
                  <c:v>655748</c:v>
                </c:pt>
                <c:pt idx="14">
                  <c:v>270483</c:v>
                </c:pt>
                <c:pt idx="15">
                  <c:v>365058</c:v>
                </c:pt>
                <c:pt idx="16">
                  <c:v>313135</c:v>
                </c:pt>
                <c:pt idx="17">
                  <c:v>528210</c:v>
                </c:pt>
                <c:pt idx="18">
                  <c:v>379856</c:v>
                </c:pt>
                <c:pt idx="19">
                  <c:v>472058</c:v>
                </c:pt>
                <c:pt idx="20">
                  <c:v>254516</c:v>
                </c:pt>
                <c:pt idx="21">
                  <c:v>551354</c:v>
                </c:pt>
                <c:pt idx="22">
                  <c:v>335826</c:v>
                </c:pt>
                <c:pt idx="23">
                  <c:v>320408</c:v>
                </c:pt>
                <c:pt idx="24">
                  <c:v>276901</c:v>
                </c:pt>
                <c:pt idx="25">
                  <c:v>455136</c:v>
                </c:pt>
                <c:pt idx="26">
                  <c:v>247570</c:v>
                </c:pt>
                <c:pt idx="27">
                  <c:v>622204</c:v>
                </c:pt>
                <c:pt idx="28">
                  <c:v>429331</c:v>
                </c:pt>
                <c:pt idx="29">
                  <c:v>453156</c:v>
                </c:pt>
                <c:pt idx="30">
                  <c:v>320103</c:v>
                </c:pt>
                <c:pt idx="31">
                  <c:v>451779</c:v>
                </c:pt>
                <c:pt idx="32">
                  <c:v>249482</c:v>
                </c:pt>
                <c:pt idx="33">
                  <c:v>744583</c:v>
                </c:pt>
                <c:pt idx="34">
                  <c:v>421186</c:v>
                </c:pt>
                <c:pt idx="35">
                  <c:v>397367</c:v>
                </c:pt>
                <c:pt idx="36">
                  <c:v>269096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0-4789-9D41-BB47804339A6}"/>
            </c:ext>
          </c:extLst>
        </c:ser>
        <c:ser>
          <c:idx val="2"/>
          <c:order val="1"/>
          <c:tx>
            <c:strRef>
              <c:f>'Índices Estacionales (BD) 2'!$F$3</c:f>
              <c:strCache>
                <c:ptCount val="1"/>
                <c:pt idx="0">
                  <c:v>Media móvil de 12 meses (MA)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'Índices Estacionales (BD) 2'!$F$27:$F$63</c:f>
              <c:numCache>
                <c:formatCode>#,##0</c:formatCode>
                <c:ptCount val="37"/>
                <c:pt idx="0">
                  <c:v>343417.16666666669</c:v>
                </c:pt>
                <c:pt idx="1">
                  <c:v>360444.41666666669</c:v>
                </c:pt>
                <c:pt idx="2">
                  <c:v>356124.58333333331</c:v>
                </c:pt>
                <c:pt idx="3">
                  <c:v>358710.75</c:v>
                </c:pt>
                <c:pt idx="4">
                  <c:v>354305.5</c:v>
                </c:pt>
                <c:pt idx="5">
                  <c:v>362349.66666666669</c:v>
                </c:pt>
                <c:pt idx="6">
                  <c:v>358304.41666666669</c:v>
                </c:pt>
                <c:pt idx="7">
                  <c:v>367880.33333333331</c:v>
                </c:pt>
                <c:pt idx="8">
                  <c:v>364296</c:v>
                </c:pt>
                <c:pt idx="9">
                  <c:v>369101.33333333331</c:v>
                </c:pt>
                <c:pt idx="10">
                  <c:v>367123.58333333331</c:v>
                </c:pt>
                <c:pt idx="11">
                  <c:v>369925.58333333331</c:v>
                </c:pt>
                <c:pt idx="12">
                  <c:v>371291.66666666669</c:v>
                </c:pt>
                <c:pt idx="13">
                  <c:v>373487.16666666669</c:v>
                </c:pt>
                <c:pt idx="14">
                  <c:v>374071.83333333331</c:v>
                </c:pt>
                <c:pt idx="15">
                  <c:v>371300</c:v>
                </c:pt>
                <c:pt idx="16">
                  <c:v>366013.83333333331</c:v>
                </c:pt>
                <c:pt idx="17">
                  <c:v>372997.66666666669</c:v>
                </c:pt>
                <c:pt idx="18">
                  <c:v>372403.5</c:v>
                </c:pt>
                <c:pt idx="19">
                  <c:v>377215.5</c:v>
                </c:pt>
                <c:pt idx="20">
                  <c:v>377300.75</c:v>
                </c:pt>
                <c:pt idx="21">
                  <c:v>382883.16666666669</c:v>
                </c:pt>
                <c:pt idx="22">
                  <c:v>385369.58333333331</c:v>
                </c:pt>
                <c:pt idx="23">
                  <c:v>385786.33333333331</c:v>
                </c:pt>
                <c:pt idx="24">
                  <c:v>393629.41666666669</c:v>
                </c:pt>
                <c:pt idx="25">
                  <c:v>376911.75</c:v>
                </c:pt>
                <c:pt idx="26">
                  <c:v>375002.33333333331</c:v>
                </c:pt>
                <c:pt idx="27">
                  <c:v>396431.16666666669</c:v>
                </c:pt>
                <c:pt idx="28">
                  <c:v>406114.16666666669</c:v>
                </c:pt>
                <c:pt idx="29">
                  <c:v>399859.66666666669</c:v>
                </c:pt>
                <c:pt idx="30">
                  <c:v>394880.25</c:v>
                </c:pt>
                <c:pt idx="31">
                  <c:v>393190.33333333331</c:v>
                </c:pt>
                <c:pt idx="32">
                  <c:v>392770.83333333331</c:v>
                </c:pt>
                <c:pt idx="33">
                  <c:v>408873.25</c:v>
                </c:pt>
                <c:pt idx="34">
                  <c:v>415986.58333333331</c:v>
                </c:pt>
                <c:pt idx="35">
                  <c:v>422399.83333333331</c:v>
                </c:pt>
                <c:pt idx="36">
                  <c:v>421749.41666666669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0-4789-9D41-BB47804339A6}"/>
            </c:ext>
          </c:extLst>
        </c:ser>
        <c:ser>
          <c:idx val="0"/>
          <c:order val="2"/>
          <c:tx>
            <c:strRef>
              <c:f>'Índices Estacionales (BD) 2'!$E$3</c:f>
              <c:strCache>
                <c:ptCount val="1"/>
                <c:pt idx="0">
                  <c:v>Envíos Totales (Desest)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'Índices Estacionales (BD) 2'!$E$27:$E$63</c:f>
              <c:numCache>
                <c:formatCode>#,##0</c:formatCode>
                <c:ptCount val="37"/>
                <c:pt idx="0">
                  <c:v>255986.15384615387</c:v>
                </c:pt>
                <c:pt idx="1">
                  <c:v>556992.92035398225</c:v>
                </c:pt>
                <c:pt idx="2">
                  <c:v>268843.87755102041</c:v>
                </c:pt>
                <c:pt idx="3">
                  <c:v>390509.80392156861</c:v>
                </c:pt>
                <c:pt idx="4">
                  <c:v>351933.6448598131</c:v>
                </c:pt>
                <c:pt idx="5">
                  <c:v>373448.73949579831</c:v>
                </c:pt>
                <c:pt idx="6">
                  <c:v>372101.92307692312</c:v>
                </c:pt>
                <c:pt idx="7">
                  <c:v>387209.34579439252</c:v>
                </c:pt>
                <c:pt idx="8">
                  <c:v>312954.32098765433</c:v>
                </c:pt>
                <c:pt idx="9">
                  <c:v>428641.59292035399</c:v>
                </c:pt>
                <c:pt idx="10">
                  <c:v>315452.57731958764</c:v>
                </c:pt>
                <c:pt idx="11">
                  <c:v>332007.36842105264</c:v>
                </c:pt>
                <c:pt idx="12">
                  <c:v>281206.15384615387</c:v>
                </c:pt>
                <c:pt idx="13">
                  <c:v>580307.96460176993</c:v>
                </c:pt>
                <c:pt idx="14">
                  <c:v>276003.06122448976</c:v>
                </c:pt>
                <c:pt idx="15">
                  <c:v>357900</c:v>
                </c:pt>
                <c:pt idx="16">
                  <c:v>292649.53271028039</c:v>
                </c:pt>
                <c:pt idx="17">
                  <c:v>443873.94957983197</c:v>
                </c:pt>
                <c:pt idx="18">
                  <c:v>365246.15384615387</c:v>
                </c:pt>
                <c:pt idx="19">
                  <c:v>441175.70093457942</c:v>
                </c:pt>
                <c:pt idx="20">
                  <c:v>314217.2839506173</c:v>
                </c:pt>
                <c:pt idx="21">
                  <c:v>487923.89380530978</c:v>
                </c:pt>
                <c:pt idx="22">
                  <c:v>346212.37113402062</c:v>
                </c:pt>
                <c:pt idx="23">
                  <c:v>337271.57894736843</c:v>
                </c:pt>
                <c:pt idx="24">
                  <c:v>426001.53846153844</c:v>
                </c:pt>
                <c:pt idx="25">
                  <c:v>402775.22123893804</c:v>
                </c:pt>
                <c:pt idx="26">
                  <c:v>252622.44897959186</c:v>
                </c:pt>
                <c:pt idx="27">
                  <c:v>610003.92156862747</c:v>
                </c:pt>
                <c:pt idx="28">
                  <c:v>401243.92523364484</c:v>
                </c:pt>
                <c:pt idx="29">
                  <c:v>380803.36134453781</c:v>
                </c:pt>
                <c:pt idx="30">
                  <c:v>307791.34615384613</c:v>
                </c:pt>
                <c:pt idx="31">
                  <c:v>422223.36448598135</c:v>
                </c:pt>
                <c:pt idx="32">
                  <c:v>308002.46913580247</c:v>
                </c:pt>
                <c:pt idx="33">
                  <c:v>658923.00884955749</c:v>
                </c:pt>
                <c:pt idx="34">
                  <c:v>434212.37113402056</c:v>
                </c:pt>
                <c:pt idx="35">
                  <c:v>418281.05263157893</c:v>
                </c:pt>
                <c:pt idx="36">
                  <c:v>413993.84615384613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0-4789-9D41-BB47804339A6}"/>
            </c:ext>
          </c:extLst>
        </c:ser>
        <c:ser>
          <c:idx val="3"/>
          <c:order val="3"/>
          <c:tx>
            <c:strRef>
              <c:f>'Índices Estacionales (BD) 2'!$I$3</c:f>
              <c:strCache>
                <c:ptCount val="1"/>
                <c:pt idx="0">
                  <c:v>Envíos Totales (Desest) 2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'Índices Estacionales (BD) 2'!$I$27:$I$63</c:f>
              <c:numCache>
                <c:formatCode>#,##0</c:formatCode>
                <c:ptCount val="37"/>
                <c:pt idx="0">
                  <c:v>297803.2467910524</c:v>
                </c:pt>
                <c:pt idx="1">
                  <c:v>415899.95737424149</c:v>
                </c:pt>
                <c:pt idx="2">
                  <c:v>386182.87460612529</c:v>
                </c:pt>
                <c:pt idx="3">
                  <c:v>338386.59537636122</c:v>
                </c:pt>
                <c:pt idx="4">
                  <c:v>393833.23236320401</c:v>
                </c:pt>
                <c:pt idx="5">
                  <c:v>366264.37237035512</c:v>
                </c:pt>
                <c:pt idx="6">
                  <c:v>413743.71629086573</c:v>
                </c:pt>
                <c:pt idx="7">
                  <c:v>365594.03838567075</c:v>
                </c:pt>
                <c:pt idx="8">
                  <c:v>393327.66344817134</c:v>
                </c:pt>
                <c:pt idx="9">
                  <c:v>329587.72860228672</c:v>
                </c:pt>
                <c:pt idx="10">
                  <c:v>350414.83079327852</c:v>
                </c:pt>
                <c:pt idx="11">
                  <c:v>374074.39695190784</c:v>
                </c:pt>
                <c:pt idx="12">
                  <c:v>327143.1066671618</c:v>
                </c:pt>
                <c:pt idx="13">
                  <c:v>433309.02229138784</c:v>
                </c:pt>
                <c:pt idx="14">
                  <c:v>396466.73956164753</c:v>
                </c:pt>
                <c:pt idx="15">
                  <c:v>310129.37772369874</c:v>
                </c:pt>
                <c:pt idx="16">
                  <c:v>327491.0287783962</c:v>
                </c:pt>
                <c:pt idx="17">
                  <c:v>435334.74975415447</c:v>
                </c:pt>
                <c:pt idx="18">
                  <c:v>406120.72037588723</c:v>
                </c:pt>
                <c:pt idx="19">
                  <c:v>416547.81294444064</c:v>
                </c:pt>
                <c:pt idx="20">
                  <c:v>394914.98222899565</c:v>
                </c:pt>
                <c:pt idx="21">
                  <c:v>375170.61000647279</c:v>
                </c:pt>
                <c:pt idx="22">
                  <c:v>384583.79538474762</c:v>
                </c:pt>
                <c:pt idx="23">
                  <c:v>380005.60982656339</c:v>
                </c:pt>
                <c:pt idx="24">
                  <c:v>495591.80989169597</c:v>
                </c:pt>
                <c:pt idx="25">
                  <c:v>300747.44439878291</c:v>
                </c:pt>
                <c:pt idx="26">
                  <c:v>362881.47762808407</c:v>
                </c:pt>
                <c:pt idx="27">
                  <c:v>528583.78487033909</c:v>
                </c:pt>
                <c:pt idx="28">
                  <c:v>449014.16601931315</c:v>
                </c:pt>
                <c:pt idx="29">
                  <c:v>373477.506786304</c:v>
                </c:pt>
                <c:pt idx="30">
                  <c:v>342236.1656903738</c:v>
                </c:pt>
                <c:pt idx="31">
                  <c:v>398653.45865174709</c:v>
                </c:pt>
                <c:pt idx="32">
                  <c:v>387104.07045708044</c:v>
                </c:pt>
                <c:pt idx="33">
                  <c:v>506653.9071276341</c:v>
                </c:pt>
                <c:pt idx="34">
                  <c:v>482337.01512962161</c:v>
                </c:pt>
                <c:pt idx="35">
                  <c:v>471279.39739317371</c:v>
                </c:pt>
                <c:pt idx="36">
                  <c:v>481622.57873613969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0-4789-9D41-BB4780433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34255"/>
        <c:axId val="1"/>
      </c:lineChart>
      <c:dateAx>
        <c:axId val="606234255"/>
        <c:scaling>
          <c:orientation val="minMax"/>
          <c:min val="31017"/>
        </c:scaling>
        <c:delete val="0"/>
        <c:axPos val="b"/>
        <c:numFmt formatCode="mmm\ 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Envíos</a:t>
                </a:r>
              </a:p>
            </c:rich>
          </c:tx>
          <c:layout>
            <c:manualLayout>
              <c:xMode val="edge"/>
              <c:yMode val="edge"/>
              <c:x val="2.0915032679738561E-2"/>
              <c:y val="0.450494947038983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062342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49417597310139"/>
          <c:y val="0.91927107686361054"/>
          <c:w val="0.82617014049714377"/>
          <c:h val="5.9384417802881506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</xdr:row>
      <xdr:rowOff>476250</xdr:rowOff>
    </xdr:from>
    <xdr:to>
      <xdr:col>15</xdr:col>
      <xdr:colOff>9525</xdr:colOff>
      <xdr:row>20</xdr:row>
      <xdr:rowOff>104775</xdr:rowOff>
    </xdr:to>
    <xdr:graphicFrame macro="">
      <xdr:nvGraphicFramePr>
        <xdr:cNvPr id="9287" name="Gráfico 1">
          <a:extLst>
            <a:ext uri="{FF2B5EF4-FFF2-40B4-BE49-F238E27FC236}">
              <a16:creationId xmlns:a16="http://schemas.microsoft.com/office/drawing/2014/main" id="{ADC15061-71C8-45AB-89EC-B595FC234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9525</xdr:rowOff>
    </xdr:from>
    <xdr:to>
      <xdr:col>33</xdr:col>
      <xdr:colOff>581025</xdr:colOff>
      <xdr:row>22</xdr:row>
      <xdr:rowOff>133350</xdr:rowOff>
    </xdr:to>
    <xdr:graphicFrame macro="">
      <xdr:nvGraphicFramePr>
        <xdr:cNvPr id="8276" name="Gráfico 1">
          <a:extLst>
            <a:ext uri="{FF2B5EF4-FFF2-40B4-BE49-F238E27FC236}">
              <a16:creationId xmlns:a16="http://schemas.microsoft.com/office/drawing/2014/main" id="{D4F0380F-BAE3-4EB8-A536-35916E7D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H105"/>
  <sheetViews>
    <sheetView zoomScale="104" zoomScaleNormal="104" workbookViewId="0">
      <selection activeCell="D17" sqref="D17"/>
    </sheetView>
  </sheetViews>
  <sheetFormatPr baseColWidth="10" defaultColWidth="9.1796875" defaultRowHeight="12.5" x14ac:dyDescent="0.25"/>
  <cols>
    <col min="1" max="1" width="8.7265625" style="2" customWidth="1"/>
    <col min="2" max="2" width="15.1796875" style="2" customWidth="1"/>
    <col min="3" max="3" width="13" style="2" customWidth="1"/>
    <col min="4" max="4" width="11" style="2" customWidth="1"/>
    <col min="5" max="10" width="12.453125" style="2" customWidth="1"/>
    <col min="11" max="11" width="11.54296875" style="2" customWidth="1"/>
    <col min="12" max="12" width="12.1796875" style="2" customWidth="1"/>
    <col min="13" max="16384" width="9.1796875" style="2"/>
  </cols>
  <sheetData>
    <row r="1" spans="1:12" s="4" customFormat="1" ht="12.75" customHeight="1" x14ac:dyDescent="0.3">
      <c r="A1" s="6"/>
      <c r="B1" s="5" t="s">
        <v>37</v>
      </c>
      <c r="C1" s="4" t="s">
        <v>33</v>
      </c>
      <c r="D1" s="5" t="s">
        <v>34</v>
      </c>
      <c r="K1" s="7"/>
      <c r="L1" s="4" t="s">
        <v>35</v>
      </c>
    </row>
    <row r="2" spans="1:12" s="4" customFormat="1" ht="13" x14ac:dyDescent="0.3">
      <c r="A2" s="26" t="s">
        <v>5</v>
      </c>
      <c r="B2" s="10" t="s">
        <v>6</v>
      </c>
      <c r="C2" s="9"/>
      <c r="D2" s="11"/>
      <c r="E2" s="8"/>
      <c r="F2" s="8"/>
      <c r="G2" s="8"/>
      <c r="H2" s="8"/>
      <c r="I2" s="8"/>
      <c r="J2" s="8"/>
      <c r="K2" s="8"/>
      <c r="L2" s="7"/>
    </row>
    <row r="3" spans="1:12" s="9" customFormat="1" ht="26" x14ac:dyDescent="0.3">
      <c r="A3" s="9" t="s">
        <v>7</v>
      </c>
      <c r="B3" s="9" t="s">
        <v>36</v>
      </c>
      <c r="D3" s="9" t="s">
        <v>10</v>
      </c>
      <c r="E3" s="9" t="s">
        <v>38</v>
      </c>
      <c r="F3" s="9" t="s">
        <v>39</v>
      </c>
      <c r="K3" s="34" t="s">
        <v>7</v>
      </c>
      <c r="L3" s="35" t="s">
        <v>11</v>
      </c>
    </row>
    <row r="4" spans="1:12" s="1" customFormat="1" x14ac:dyDescent="0.25">
      <c r="A4" s="30">
        <v>30317</v>
      </c>
      <c r="B4" s="27" t="s">
        <v>2</v>
      </c>
      <c r="C4" s="28">
        <v>0</v>
      </c>
      <c r="D4" s="29">
        <v>396776</v>
      </c>
      <c r="E4" s="1">
        <v>113</v>
      </c>
      <c r="K4" s="36" t="s">
        <v>12</v>
      </c>
      <c r="L4" s="37">
        <v>113</v>
      </c>
    </row>
    <row r="5" spans="1:12" s="1" customFormat="1" x14ac:dyDescent="0.25">
      <c r="A5" s="30">
        <v>30348</v>
      </c>
      <c r="B5" s="27" t="s">
        <v>2</v>
      </c>
      <c r="C5" s="28">
        <v>0</v>
      </c>
      <c r="D5" s="29">
        <v>152296</v>
      </c>
      <c r="E5" s="1">
        <v>98</v>
      </c>
      <c r="K5" s="36" t="s">
        <v>13</v>
      </c>
      <c r="L5" s="37">
        <v>98</v>
      </c>
    </row>
    <row r="6" spans="1:12" s="1" customFormat="1" x14ac:dyDescent="0.25">
      <c r="A6" s="30">
        <v>30376</v>
      </c>
      <c r="B6" s="27" t="s">
        <v>2</v>
      </c>
      <c r="C6" s="28">
        <v>0</v>
      </c>
      <c r="D6" s="29">
        <v>157640</v>
      </c>
      <c r="E6" s="1">
        <v>102</v>
      </c>
      <c r="K6" s="36" t="s">
        <v>14</v>
      </c>
      <c r="L6" s="37">
        <v>102</v>
      </c>
    </row>
    <row r="7" spans="1:12" s="1" customFormat="1" x14ac:dyDescent="0.25">
      <c r="A7" s="30">
        <v>30407</v>
      </c>
      <c r="B7" s="27" t="s">
        <v>2</v>
      </c>
      <c r="C7" s="28">
        <v>0</v>
      </c>
      <c r="D7" s="29">
        <v>246064</v>
      </c>
      <c r="E7" s="1">
        <v>107</v>
      </c>
      <c r="K7" s="36" t="s">
        <v>15</v>
      </c>
      <c r="L7" s="37">
        <v>107</v>
      </c>
    </row>
    <row r="8" spans="1:12" s="1" customFormat="1" x14ac:dyDescent="0.25">
      <c r="A8" s="30">
        <v>30437</v>
      </c>
      <c r="B8" s="27" t="s">
        <v>2</v>
      </c>
      <c r="C8" s="28">
        <v>15012</v>
      </c>
      <c r="D8" s="29">
        <v>335716</v>
      </c>
      <c r="E8" s="1">
        <v>119</v>
      </c>
      <c r="K8" s="36" t="s">
        <v>16</v>
      </c>
      <c r="L8" s="37">
        <v>119</v>
      </c>
    </row>
    <row r="9" spans="1:12" s="1" customFormat="1" x14ac:dyDescent="0.25">
      <c r="A9" s="30">
        <v>30468</v>
      </c>
      <c r="B9" s="27" t="s">
        <v>2</v>
      </c>
      <c r="C9" s="28">
        <v>62337</v>
      </c>
      <c r="D9" s="29">
        <v>326312</v>
      </c>
      <c r="E9" s="1">
        <v>104</v>
      </c>
      <c r="K9" s="36" t="s">
        <v>17</v>
      </c>
      <c r="L9" s="37">
        <v>104</v>
      </c>
    </row>
    <row r="10" spans="1:12" s="1" customFormat="1" x14ac:dyDescent="0.25">
      <c r="A10" s="30">
        <v>30498</v>
      </c>
      <c r="B10" s="27" t="s">
        <v>2</v>
      </c>
      <c r="C10" s="28">
        <v>4022</v>
      </c>
      <c r="D10" s="29">
        <v>263284</v>
      </c>
      <c r="E10" s="1">
        <v>107</v>
      </c>
      <c r="K10" s="36" t="s">
        <v>18</v>
      </c>
      <c r="L10" s="37">
        <v>107</v>
      </c>
    </row>
    <row r="11" spans="1:12" s="1" customFormat="1" x14ac:dyDescent="0.25">
      <c r="A11" s="30">
        <v>30529</v>
      </c>
      <c r="B11" s="27" t="s">
        <v>2</v>
      </c>
      <c r="C11" s="28">
        <v>3130</v>
      </c>
      <c r="D11" s="29">
        <v>488676</v>
      </c>
      <c r="E11" s="1">
        <v>81</v>
      </c>
      <c r="K11" s="36" t="s">
        <v>19</v>
      </c>
      <c r="L11" s="37">
        <v>81</v>
      </c>
    </row>
    <row r="12" spans="1:12" s="1" customFormat="1" x14ac:dyDescent="0.25">
      <c r="A12" s="30">
        <v>30560</v>
      </c>
      <c r="B12" s="27" t="s">
        <v>2</v>
      </c>
      <c r="C12" s="28">
        <v>422</v>
      </c>
      <c r="D12" s="29">
        <v>33928</v>
      </c>
      <c r="E12" s="1">
        <v>113</v>
      </c>
      <c r="K12" s="36" t="s">
        <v>20</v>
      </c>
      <c r="L12" s="37">
        <v>113</v>
      </c>
    </row>
    <row r="13" spans="1:12" s="1" customFormat="1" x14ac:dyDescent="0.25">
      <c r="A13" s="30">
        <v>30590</v>
      </c>
      <c r="B13" s="27" t="s">
        <v>2</v>
      </c>
      <c r="C13" s="28">
        <v>0</v>
      </c>
      <c r="D13" s="29">
        <v>224028</v>
      </c>
      <c r="E13" s="1">
        <v>97</v>
      </c>
      <c r="K13" s="36" t="s">
        <v>21</v>
      </c>
      <c r="L13" s="37">
        <v>97</v>
      </c>
    </row>
    <row r="14" spans="1:12" s="1" customFormat="1" x14ac:dyDescent="0.25">
      <c r="A14" s="30">
        <v>30621</v>
      </c>
      <c r="B14" s="27" t="s">
        <v>2</v>
      </c>
      <c r="C14" s="28">
        <v>0</v>
      </c>
      <c r="D14" s="29">
        <v>304004</v>
      </c>
      <c r="E14" s="1">
        <v>95</v>
      </c>
      <c r="K14" s="36" t="s">
        <v>22</v>
      </c>
      <c r="L14" s="37">
        <v>95</v>
      </c>
    </row>
    <row r="15" spans="1:12" s="1" customFormat="1" x14ac:dyDescent="0.25">
      <c r="A15" s="30">
        <v>30651</v>
      </c>
      <c r="B15" s="27" t="s">
        <v>2</v>
      </c>
      <c r="C15" s="28">
        <v>0</v>
      </c>
      <c r="D15" s="29">
        <v>325872</v>
      </c>
      <c r="E15" s="1">
        <v>65</v>
      </c>
      <c r="K15" s="36" t="s">
        <v>23</v>
      </c>
      <c r="L15" s="37">
        <v>65</v>
      </c>
    </row>
    <row r="16" spans="1:12" s="1" customFormat="1" x14ac:dyDescent="0.25">
      <c r="A16" s="30">
        <v>30682</v>
      </c>
      <c r="B16" s="28">
        <v>425075</v>
      </c>
      <c r="C16" s="28">
        <v>75253</v>
      </c>
      <c r="D16" s="29">
        <v>457732</v>
      </c>
      <c r="E16" s="1">
        <v>113</v>
      </c>
      <c r="F16" s="1">
        <v>1</v>
      </c>
      <c r="H16" s="39">
        <f>B16/$I$16</f>
        <v>1.2377802895700709</v>
      </c>
      <c r="I16" s="1">
        <f>SUM(B16:B27)/12</f>
        <v>343417.16666666669</v>
      </c>
      <c r="J16" s="40" t="s">
        <v>12</v>
      </c>
      <c r="K16" s="39">
        <f>(H16+H28+H40)/3</f>
        <v>1.5329502916615592</v>
      </c>
    </row>
    <row r="17" spans="1:12" s="1" customFormat="1" x14ac:dyDescent="0.25">
      <c r="A17" s="30">
        <v>30713</v>
      </c>
      <c r="B17" s="28">
        <v>315305</v>
      </c>
      <c r="C17" s="28">
        <v>15036</v>
      </c>
      <c r="D17" s="29">
        <v>254396</v>
      </c>
      <c r="E17" s="1">
        <v>98</v>
      </c>
      <c r="F17" s="1">
        <f>F16+1</f>
        <v>2</v>
      </c>
      <c r="H17" s="39">
        <f t="shared" ref="H17:H27" si="0">B17/$I$16</f>
        <v>0.91813989108484673</v>
      </c>
      <c r="J17" s="40" t="s">
        <v>13</v>
      </c>
      <c r="K17" s="39">
        <f t="shared" ref="K17:K27" si="1">(H17+H29+H41)/3</f>
        <v>0.77162901984324084</v>
      </c>
    </row>
    <row r="18" spans="1:12" s="1" customFormat="1" x14ac:dyDescent="0.25">
      <c r="A18" s="30">
        <v>30742</v>
      </c>
      <c r="B18" s="28">
        <v>367286</v>
      </c>
      <c r="C18" s="28">
        <v>134440</v>
      </c>
      <c r="D18" s="29">
        <v>259952</v>
      </c>
      <c r="E18" s="1">
        <v>102</v>
      </c>
      <c r="F18" s="1">
        <f t="shared" ref="F18:F63" si="2">F17+1</f>
        <v>3</v>
      </c>
      <c r="H18" s="39">
        <f t="shared" si="0"/>
        <v>1.0695039026878388</v>
      </c>
      <c r="J18" s="40" t="s">
        <v>14</v>
      </c>
      <c r="K18" s="39">
        <f t="shared" si="1"/>
        <v>1.0232382558314692</v>
      </c>
    </row>
    <row r="19" spans="1:12" s="1" customFormat="1" x14ac:dyDescent="0.25">
      <c r="A19" s="30">
        <v>30773</v>
      </c>
      <c r="B19" s="28">
        <v>429432</v>
      </c>
      <c r="C19" s="28">
        <v>119740</v>
      </c>
      <c r="D19" s="29">
        <v>267368</v>
      </c>
      <c r="E19" s="1">
        <v>107</v>
      </c>
      <c r="F19" s="1">
        <f t="shared" si="2"/>
        <v>4</v>
      </c>
      <c r="H19" s="39">
        <f t="shared" si="0"/>
        <v>1.2504674829398452</v>
      </c>
      <c r="J19" s="40" t="s">
        <v>15</v>
      </c>
      <c r="K19" s="39">
        <f t="shared" si="1"/>
        <v>1.0200626792842173</v>
      </c>
    </row>
    <row r="20" spans="1:12" s="1" customFormat="1" x14ac:dyDescent="0.25">
      <c r="A20" s="30">
        <v>30803</v>
      </c>
      <c r="B20" s="28">
        <v>347874</v>
      </c>
      <c r="C20" s="28">
        <v>135590</v>
      </c>
      <c r="D20" s="29">
        <v>158504</v>
      </c>
      <c r="E20" s="1">
        <v>119</v>
      </c>
      <c r="F20" s="1">
        <f t="shared" si="2"/>
        <v>5</v>
      </c>
      <c r="H20" s="39">
        <f t="shared" si="0"/>
        <v>1.0129778990858056</v>
      </c>
      <c r="J20" s="40" t="s">
        <v>16</v>
      </c>
      <c r="K20" s="39">
        <f t="shared" si="1"/>
        <v>1.1839293460244049</v>
      </c>
    </row>
    <row r="21" spans="1:12" s="1" customFormat="1" x14ac:dyDescent="0.25">
      <c r="A21" s="30">
        <v>30834</v>
      </c>
      <c r="B21" s="28">
        <v>435529</v>
      </c>
      <c r="C21" s="28">
        <v>189639</v>
      </c>
      <c r="D21" s="29">
        <v>430012</v>
      </c>
      <c r="E21" s="1">
        <v>104</v>
      </c>
      <c r="F21" s="1">
        <f t="shared" si="2"/>
        <v>6</v>
      </c>
      <c r="H21" s="39">
        <f t="shared" si="0"/>
        <v>1.2682214003085654</v>
      </c>
      <c r="J21" s="40" t="s">
        <v>17</v>
      </c>
      <c r="K21" s="39">
        <f t="shared" si="1"/>
        <v>1.0918333777546703</v>
      </c>
    </row>
    <row r="22" spans="1:12" s="1" customFormat="1" x14ac:dyDescent="0.25">
      <c r="A22" s="30">
        <v>30864</v>
      </c>
      <c r="B22" s="28">
        <v>299403</v>
      </c>
      <c r="C22" s="28">
        <v>9308</v>
      </c>
      <c r="D22" s="29">
        <v>388516</v>
      </c>
      <c r="E22" s="1">
        <v>107</v>
      </c>
      <c r="F22" s="1">
        <f t="shared" si="2"/>
        <v>7</v>
      </c>
      <c r="H22" s="39">
        <f t="shared" si="0"/>
        <v>0.8718346927910321</v>
      </c>
      <c r="J22" s="40" t="s">
        <v>18</v>
      </c>
      <c r="K22" s="39">
        <f t="shared" si="1"/>
        <v>1.0623171607010293</v>
      </c>
    </row>
    <row r="23" spans="1:12" s="1" customFormat="1" x14ac:dyDescent="0.25">
      <c r="A23" s="30">
        <v>30895</v>
      </c>
      <c r="B23" s="28">
        <v>296505</v>
      </c>
      <c r="C23" s="28">
        <v>41099</v>
      </c>
      <c r="D23" s="29">
        <v>225616</v>
      </c>
      <c r="E23" s="1">
        <v>81</v>
      </c>
      <c r="F23" s="1">
        <f t="shared" si="2"/>
        <v>8</v>
      </c>
      <c r="H23" s="39">
        <f t="shared" si="0"/>
        <v>0.86339597661347733</v>
      </c>
      <c r="J23" s="40" t="s">
        <v>19</v>
      </c>
      <c r="K23" s="39">
        <f t="shared" si="1"/>
        <v>0.73090554443067735</v>
      </c>
    </row>
    <row r="24" spans="1:12" s="1" customFormat="1" x14ac:dyDescent="0.25">
      <c r="A24" s="30">
        <v>30926</v>
      </c>
      <c r="B24" s="28">
        <v>426701</v>
      </c>
      <c r="C24" s="28">
        <v>9391</v>
      </c>
      <c r="D24" s="29">
        <v>1042304</v>
      </c>
      <c r="E24" s="1">
        <v>113</v>
      </c>
      <c r="F24" s="1">
        <f t="shared" si="2"/>
        <v>9</v>
      </c>
      <c r="H24" s="39">
        <f t="shared" si="0"/>
        <v>1.2425150557897755</v>
      </c>
      <c r="J24" s="40" t="s">
        <v>40</v>
      </c>
      <c r="K24" s="39">
        <f t="shared" si="1"/>
        <v>1.3159161971274853</v>
      </c>
      <c r="L24" s="39"/>
    </row>
    <row r="25" spans="1:12" s="1" customFormat="1" x14ac:dyDescent="0.25">
      <c r="A25" s="30">
        <v>30956</v>
      </c>
      <c r="B25" s="28">
        <v>329722</v>
      </c>
      <c r="C25" s="28">
        <v>942</v>
      </c>
      <c r="D25" s="29">
        <v>974092</v>
      </c>
      <c r="E25" s="1">
        <v>97</v>
      </c>
      <c r="F25" s="1">
        <f t="shared" si="2"/>
        <v>10</v>
      </c>
      <c r="H25" s="39">
        <f t="shared" si="0"/>
        <v>0.96012090251749205</v>
      </c>
      <c r="J25" s="40" t="s">
        <v>21</v>
      </c>
      <c r="K25" s="39">
        <f t="shared" si="1"/>
        <v>0.87913130140430662</v>
      </c>
      <c r="L25" s="39"/>
    </row>
    <row r="26" spans="1:12" s="1" customFormat="1" x14ac:dyDescent="0.25">
      <c r="A26" s="30">
        <v>30987</v>
      </c>
      <c r="B26" s="28">
        <v>281783</v>
      </c>
      <c r="C26" s="28">
        <v>1818</v>
      </c>
      <c r="D26" s="29">
        <v>301892</v>
      </c>
      <c r="E26" s="1">
        <v>95</v>
      </c>
      <c r="F26" s="1">
        <f t="shared" si="2"/>
        <v>11</v>
      </c>
      <c r="H26" s="39">
        <f t="shared" si="0"/>
        <v>0.82052683252584435</v>
      </c>
      <c r="J26" s="40" t="s">
        <v>22</v>
      </c>
      <c r="K26" s="39">
        <f t="shared" si="1"/>
        <v>0.8279988389809031</v>
      </c>
      <c r="L26" s="39"/>
    </row>
    <row r="27" spans="1:12" s="1" customFormat="1" x14ac:dyDescent="0.25">
      <c r="A27" s="30">
        <v>31017</v>
      </c>
      <c r="B27" s="28">
        <v>166391</v>
      </c>
      <c r="C27" s="28">
        <v>672</v>
      </c>
      <c r="D27" s="29">
        <v>76148</v>
      </c>
      <c r="E27" s="1">
        <v>65</v>
      </c>
      <c r="F27" s="1">
        <f t="shared" si="2"/>
        <v>12</v>
      </c>
      <c r="H27" s="39">
        <f t="shared" si="0"/>
        <v>0.48451567408540536</v>
      </c>
      <c r="J27" s="40" t="s">
        <v>23</v>
      </c>
      <c r="K27" s="39">
        <f t="shared" si="1"/>
        <v>0.56008798695603612</v>
      </c>
      <c r="L27" s="39"/>
    </row>
    <row r="28" spans="1:12" s="1" customFormat="1" x14ac:dyDescent="0.25">
      <c r="A28" s="30">
        <v>31048</v>
      </c>
      <c r="B28" s="28">
        <v>629402</v>
      </c>
      <c r="C28" s="28">
        <v>548704</v>
      </c>
      <c r="D28" s="29">
        <v>0</v>
      </c>
      <c r="E28" s="1">
        <v>113</v>
      </c>
      <c r="F28" s="1">
        <f t="shared" si="2"/>
        <v>13</v>
      </c>
      <c r="H28" s="39">
        <f>B28/$I$28</f>
        <v>1.695168667938503</v>
      </c>
      <c r="I28" s="1">
        <f>AVERAGE(B28:B39)</f>
        <v>371291.66666666669</v>
      </c>
      <c r="J28" s="38"/>
      <c r="L28" s="39"/>
    </row>
    <row r="29" spans="1:12" s="1" customFormat="1" x14ac:dyDescent="0.25">
      <c r="A29" s="30">
        <v>31079</v>
      </c>
      <c r="B29" s="28">
        <v>263467</v>
      </c>
      <c r="C29" s="28">
        <v>52818</v>
      </c>
      <c r="D29" s="29">
        <v>315196</v>
      </c>
      <c r="E29" s="1">
        <v>98</v>
      </c>
      <c r="F29" s="1">
        <f t="shared" si="2"/>
        <v>14</v>
      </c>
      <c r="H29" s="39">
        <f t="shared" ref="H29:H39" si="3">B29/$I$28</f>
        <v>0.70959578049601613</v>
      </c>
      <c r="L29" s="39"/>
    </row>
    <row r="30" spans="1:12" s="1" customFormat="1" x14ac:dyDescent="0.25">
      <c r="A30" s="30">
        <v>31107</v>
      </c>
      <c r="B30" s="28">
        <v>398320</v>
      </c>
      <c r="C30" s="28">
        <v>2793</v>
      </c>
      <c r="D30" s="29">
        <v>703624</v>
      </c>
      <c r="E30" s="1">
        <v>102</v>
      </c>
      <c r="F30" s="1">
        <f t="shared" si="2"/>
        <v>15</v>
      </c>
      <c r="H30" s="39">
        <f t="shared" si="3"/>
        <v>1.0727954213892941</v>
      </c>
      <c r="L30" s="39"/>
    </row>
    <row r="31" spans="1:12" s="1" customFormat="1" x14ac:dyDescent="0.25">
      <c r="A31" s="30">
        <v>31138</v>
      </c>
      <c r="B31" s="28">
        <v>376569</v>
      </c>
      <c r="C31" s="28">
        <v>27749</v>
      </c>
      <c r="D31" s="29">
        <v>198464</v>
      </c>
      <c r="E31" s="1">
        <v>107</v>
      </c>
      <c r="F31" s="1">
        <f t="shared" si="2"/>
        <v>16</v>
      </c>
      <c r="H31" s="39">
        <f t="shared" si="3"/>
        <v>1.0142134440579058</v>
      </c>
      <c r="L31" s="39"/>
    </row>
    <row r="32" spans="1:12" s="1" customFormat="1" x14ac:dyDescent="0.25">
      <c r="A32" s="30">
        <v>31168</v>
      </c>
      <c r="B32" s="28">
        <v>444404</v>
      </c>
      <c r="C32" s="28">
        <v>21887</v>
      </c>
      <c r="D32" s="29">
        <v>478880</v>
      </c>
      <c r="E32" s="1">
        <v>119</v>
      </c>
      <c r="F32" s="1">
        <f t="shared" si="2"/>
        <v>17</v>
      </c>
      <c r="H32" s="39">
        <f t="shared" si="3"/>
        <v>1.196913477724161</v>
      </c>
      <c r="L32" s="39"/>
    </row>
    <row r="33" spans="1:12" s="1" customFormat="1" x14ac:dyDescent="0.25">
      <c r="A33" s="30">
        <v>31199</v>
      </c>
      <c r="B33" s="28">
        <v>386986</v>
      </c>
      <c r="C33" s="28">
        <v>1110</v>
      </c>
      <c r="D33" s="29">
        <v>457172</v>
      </c>
      <c r="E33" s="1">
        <v>104</v>
      </c>
      <c r="F33" s="1">
        <f t="shared" si="2"/>
        <v>18</v>
      </c>
      <c r="H33" s="39">
        <f t="shared" si="3"/>
        <v>1.042269554483223</v>
      </c>
      <c r="L33" s="39"/>
    </row>
    <row r="34" spans="1:12" s="1" customFormat="1" x14ac:dyDescent="0.25">
      <c r="A34" s="30">
        <v>31229</v>
      </c>
      <c r="B34" s="28">
        <v>414314</v>
      </c>
      <c r="C34" s="28">
        <v>436</v>
      </c>
      <c r="D34" s="29">
        <v>709480</v>
      </c>
      <c r="E34" s="1">
        <v>107</v>
      </c>
      <c r="F34" s="1">
        <f t="shared" si="2"/>
        <v>19</v>
      </c>
      <c r="H34" s="39">
        <f t="shared" si="3"/>
        <v>1.1158720682302772</v>
      </c>
      <c r="L34" s="39"/>
    </row>
    <row r="35" spans="1:12" s="1" customFormat="1" x14ac:dyDescent="0.25">
      <c r="A35" s="30">
        <v>31260</v>
      </c>
      <c r="B35" s="28">
        <v>253493</v>
      </c>
      <c r="C35" s="28">
        <v>1407</v>
      </c>
      <c r="D35" s="29">
        <v>45380</v>
      </c>
      <c r="E35" s="1">
        <v>81</v>
      </c>
      <c r="F35" s="1">
        <f t="shared" si="2"/>
        <v>20</v>
      </c>
      <c r="H35" s="39">
        <f t="shared" si="3"/>
        <v>0.68273280215464027</v>
      </c>
      <c r="L35" s="39"/>
    </row>
    <row r="36" spans="1:12" s="1" customFormat="1" x14ac:dyDescent="0.25">
      <c r="A36" s="30">
        <v>31291</v>
      </c>
      <c r="B36" s="28">
        <v>484365</v>
      </c>
      <c r="C36" s="28">
        <v>376650</v>
      </c>
      <c r="D36" s="29">
        <v>28080</v>
      </c>
      <c r="E36" s="1">
        <v>113</v>
      </c>
      <c r="F36" s="1">
        <f t="shared" si="2"/>
        <v>21</v>
      </c>
      <c r="H36" s="39">
        <f t="shared" si="3"/>
        <v>1.3045404556166535</v>
      </c>
    </row>
    <row r="37" spans="1:12" s="1" customFormat="1" x14ac:dyDescent="0.25">
      <c r="A37" s="30">
        <v>31321</v>
      </c>
      <c r="B37" s="28">
        <v>305989</v>
      </c>
      <c r="C37" s="28">
        <v>122906</v>
      </c>
      <c r="D37" s="29">
        <v>111520</v>
      </c>
      <c r="E37" s="1">
        <v>97</v>
      </c>
      <c r="F37" s="1">
        <f t="shared" si="2"/>
        <v>22</v>
      </c>
      <c r="H37" s="39">
        <f t="shared" si="3"/>
        <v>0.8241203007518797</v>
      </c>
    </row>
    <row r="38" spans="1:12" s="1" customFormat="1" x14ac:dyDescent="0.25">
      <c r="A38" s="30">
        <v>31352</v>
      </c>
      <c r="B38" s="28">
        <v>315407</v>
      </c>
      <c r="C38" s="28">
        <v>15138</v>
      </c>
      <c r="D38" s="29">
        <v>267200</v>
      </c>
      <c r="E38" s="1">
        <v>95</v>
      </c>
      <c r="F38" s="1">
        <f t="shared" si="2"/>
        <v>23</v>
      </c>
      <c r="H38" s="39">
        <f t="shared" si="3"/>
        <v>0.84948580406239471</v>
      </c>
    </row>
    <row r="39" spans="1:12" s="1" customFormat="1" x14ac:dyDescent="0.25">
      <c r="A39" s="30">
        <v>31382</v>
      </c>
      <c r="B39" s="28">
        <v>182784</v>
      </c>
      <c r="C39" s="28">
        <v>5532</v>
      </c>
      <c r="D39" s="29">
        <v>354304</v>
      </c>
      <c r="E39" s="1">
        <v>65</v>
      </c>
      <c r="F39" s="1">
        <f t="shared" si="2"/>
        <v>24</v>
      </c>
      <c r="H39" s="39">
        <f t="shared" si="3"/>
        <v>0.49229222309505105</v>
      </c>
    </row>
    <row r="40" spans="1:12" s="1" customFormat="1" x14ac:dyDescent="0.25">
      <c r="A40" s="30">
        <v>31413</v>
      </c>
      <c r="B40" s="28">
        <v>655748</v>
      </c>
      <c r="C40" s="28">
        <v>544807</v>
      </c>
      <c r="D40" s="29">
        <v>664712</v>
      </c>
      <c r="E40" s="1">
        <v>113</v>
      </c>
      <c r="F40" s="1">
        <f t="shared" si="2"/>
        <v>25</v>
      </c>
      <c r="H40" s="39">
        <f>B40/$I$40</f>
        <v>1.6659019174761032</v>
      </c>
      <c r="I40" s="1">
        <f>AVERAGE(B40:B51)</f>
        <v>393629.41666666669</v>
      </c>
      <c r="J40" s="38"/>
    </row>
    <row r="41" spans="1:12" s="1" customFormat="1" x14ac:dyDescent="0.25">
      <c r="A41" s="30">
        <v>31444</v>
      </c>
      <c r="B41" s="28">
        <v>270483</v>
      </c>
      <c r="C41" s="28">
        <v>43708</v>
      </c>
      <c r="D41" s="29">
        <v>536824</v>
      </c>
      <c r="E41" s="1">
        <v>98</v>
      </c>
      <c r="F41" s="1">
        <f t="shared" si="2"/>
        <v>26</v>
      </c>
      <c r="H41" s="39">
        <f t="shared" ref="H41:H51" si="4">B41/$I$40</f>
        <v>0.68715138794885966</v>
      </c>
    </row>
    <row r="42" spans="1:12" x14ac:dyDescent="0.25">
      <c r="A42" s="30">
        <v>31472</v>
      </c>
      <c r="B42" s="28">
        <v>365058</v>
      </c>
      <c r="C42" s="28">
        <v>5740</v>
      </c>
      <c r="D42" s="29">
        <v>551560</v>
      </c>
      <c r="E42" s="1">
        <v>102</v>
      </c>
      <c r="F42" s="1">
        <f t="shared" si="2"/>
        <v>27</v>
      </c>
      <c r="G42" s="1"/>
      <c r="H42" s="39">
        <f t="shared" si="4"/>
        <v>0.927415443417275</v>
      </c>
      <c r="I42" s="1"/>
      <c r="J42" s="1"/>
      <c r="K42" s="1"/>
      <c r="L42" s="1"/>
    </row>
    <row r="43" spans="1:12" x14ac:dyDescent="0.25">
      <c r="A43" s="30">
        <v>31503</v>
      </c>
      <c r="B43" s="28">
        <v>313135</v>
      </c>
      <c r="C43" s="28">
        <v>9614</v>
      </c>
      <c r="D43" s="29">
        <v>150080</v>
      </c>
      <c r="E43" s="1">
        <v>107</v>
      </c>
      <c r="F43" s="1">
        <f t="shared" si="2"/>
        <v>28</v>
      </c>
      <c r="G43" s="1"/>
      <c r="H43" s="39">
        <f t="shared" si="4"/>
        <v>0.79550711085490089</v>
      </c>
      <c r="I43" s="1"/>
      <c r="J43" s="1"/>
      <c r="K43" s="1"/>
      <c r="L43" s="1"/>
    </row>
    <row r="44" spans="1:12" x14ac:dyDescent="0.25">
      <c r="A44" s="30">
        <v>31533</v>
      </c>
      <c r="B44" s="28">
        <v>528210</v>
      </c>
      <c r="C44" s="28">
        <v>1507</v>
      </c>
      <c r="D44" s="29">
        <v>580800</v>
      </c>
      <c r="E44" s="1">
        <v>119</v>
      </c>
      <c r="F44" s="1">
        <f t="shared" si="2"/>
        <v>29</v>
      </c>
      <c r="G44" s="1"/>
      <c r="H44" s="39">
        <f t="shared" si="4"/>
        <v>1.3418966612632481</v>
      </c>
      <c r="I44" s="1"/>
      <c r="J44" s="1"/>
      <c r="K44" s="1"/>
      <c r="L44" s="1"/>
    </row>
    <row r="45" spans="1:12" x14ac:dyDescent="0.25">
      <c r="A45" s="30">
        <v>31564</v>
      </c>
      <c r="B45" s="28">
        <v>379856</v>
      </c>
      <c r="C45" s="28">
        <v>13620</v>
      </c>
      <c r="D45" s="29">
        <v>435080</v>
      </c>
      <c r="E45" s="1">
        <v>104</v>
      </c>
      <c r="F45" s="1">
        <f t="shared" si="2"/>
        <v>30</v>
      </c>
      <c r="G45" s="1"/>
      <c r="H45" s="39">
        <f t="shared" si="4"/>
        <v>0.96500917847222201</v>
      </c>
      <c r="I45" s="1"/>
      <c r="J45" s="1"/>
      <c r="K45" s="1"/>
      <c r="L45" s="1"/>
    </row>
    <row r="46" spans="1:12" x14ac:dyDescent="0.25">
      <c r="A46" s="30">
        <v>31594</v>
      </c>
      <c r="B46" s="28">
        <v>472058</v>
      </c>
      <c r="C46" s="28">
        <v>101179</v>
      </c>
      <c r="D46" s="29">
        <v>361144</v>
      </c>
      <c r="E46" s="1">
        <v>107</v>
      </c>
      <c r="F46" s="1">
        <f t="shared" si="2"/>
        <v>31</v>
      </c>
      <c r="G46" s="1"/>
      <c r="H46" s="39">
        <f t="shared" si="4"/>
        <v>1.1992447210817789</v>
      </c>
      <c r="I46" s="1"/>
      <c r="J46" s="1"/>
      <c r="K46" s="1"/>
      <c r="L46" s="1"/>
    </row>
    <row r="47" spans="1:12" x14ac:dyDescent="0.25">
      <c r="A47" s="30">
        <v>31625</v>
      </c>
      <c r="B47" s="28">
        <v>254516</v>
      </c>
      <c r="C47" s="28">
        <v>80309</v>
      </c>
      <c r="D47" s="29">
        <v>97844</v>
      </c>
      <c r="E47" s="1">
        <v>81</v>
      </c>
      <c r="F47" s="1">
        <f t="shared" si="2"/>
        <v>32</v>
      </c>
      <c r="G47" s="1"/>
      <c r="H47" s="39">
        <f t="shared" si="4"/>
        <v>0.64658785452391454</v>
      </c>
      <c r="I47" s="1"/>
      <c r="J47" s="1"/>
      <c r="K47" s="1"/>
      <c r="L47" s="1"/>
    </row>
    <row r="48" spans="1:12" x14ac:dyDescent="0.25">
      <c r="A48" s="30">
        <v>31656</v>
      </c>
      <c r="B48" s="28">
        <v>551354</v>
      </c>
      <c r="C48" s="28">
        <v>335768</v>
      </c>
      <c r="D48" s="29">
        <v>30372</v>
      </c>
      <c r="E48" s="1">
        <v>113</v>
      </c>
      <c r="F48" s="1">
        <f t="shared" si="2"/>
        <v>33</v>
      </c>
      <c r="G48" s="1"/>
      <c r="H48" s="39">
        <f t="shared" si="4"/>
        <v>1.4006930799760264</v>
      </c>
      <c r="I48" s="1"/>
      <c r="J48" s="1"/>
      <c r="K48" s="1"/>
      <c r="L48" s="1"/>
    </row>
    <row r="49" spans="1:12" x14ac:dyDescent="0.25">
      <c r="A49" s="30">
        <v>31686</v>
      </c>
      <c r="B49" s="28">
        <v>335826</v>
      </c>
      <c r="C49" s="28">
        <v>91710</v>
      </c>
      <c r="D49" s="29">
        <v>150324</v>
      </c>
      <c r="E49" s="1">
        <v>97</v>
      </c>
      <c r="F49" s="1">
        <f t="shared" si="2"/>
        <v>34</v>
      </c>
      <c r="G49" s="1"/>
      <c r="H49" s="39">
        <f t="shared" si="4"/>
        <v>0.85315270094354823</v>
      </c>
      <c r="I49" s="1"/>
      <c r="J49" s="1"/>
      <c r="K49" s="1"/>
      <c r="L49" s="1"/>
    </row>
    <row r="50" spans="1:12" x14ac:dyDescent="0.25">
      <c r="A50" s="30">
        <v>31717</v>
      </c>
      <c r="B50" s="28">
        <v>320408</v>
      </c>
      <c r="C50" s="28">
        <v>9856</v>
      </c>
      <c r="D50" s="29">
        <v>293044</v>
      </c>
      <c r="E50" s="1">
        <v>95</v>
      </c>
      <c r="F50" s="1">
        <f t="shared" si="2"/>
        <v>35</v>
      </c>
      <c r="G50" s="1"/>
      <c r="H50" s="39">
        <f t="shared" si="4"/>
        <v>0.81398388035447045</v>
      </c>
      <c r="I50" s="1"/>
      <c r="J50" s="1"/>
      <c r="K50" s="1"/>
      <c r="L50" s="1"/>
    </row>
    <row r="51" spans="1:12" x14ac:dyDescent="0.25">
      <c r="A51" s="30">
        <v>31747</v>
      </c>
      <c r="B51" s="28">
        <v>276901</v>
      </c>
      <c r="C51" s="28">
        <v>107172</v>
      </c>
      <c r="D51" s="29">
        <v>162788</v>
      </c>
      <c r="E51" s="1">
        <v>65</v>
      </c>
      <c r="F51" s="1">
        <f t="shared" si="2"/>
        <v>36</v>
      </c>
      <c r="G51" s="1"/>
      <c r="H51" s="39">
        <f t="shared" si="4"/>
        <v>0.70345606368765201</v>
      </c>
      <c r="I51" s="1"/>
      <c r="J51" s="1"/>
      <c r="K51" s="1"/>
      <c r="L51" s="1"/>
    </row>
    <row r="52" spans="1:12" x14ac:dyDescent="0.25">
      <c r="A52" s="30">
        <v>31778</v>
      </c>
      <c r="B52" s="28">
        <v>455136</v>
      </c>
      <c r="C52" s="28">
        <v>299781</v>
      </c>
      <c r="D52" s="29">
        <v>32532</v>
      </c>
      <c r="E52" s="1">
        <v>113</v>
      </c>
      <c r="F52" s="1">
        <f t="shared" si="2"/>
        <v>37</v>
      </c>
      <c r="G52" s="1"/>
      <c r="H52" s="1"/>
      <c r="I52" s="1"/>
      <c r="J52" s="1"/>
      <c r="K52" s="1"/>
      <c r="L52" s="1"/>
    </row>
    <row r="53" spans="1:12" x14ac:dyDescent="0.25">
      <c r="A53" s="30">
        <v>31809</v>
      </c>
      <c r="B53" s="28">
        <v>247570</v>
      </c>
      <c r="C53" s="28">
        <v>21218</v>
      </c>
      <c r="D53" s="29">
        <v>23468</v>
      </c>
      <c r="E53" s="1">
        <v>98</v>
      </c>
      <c r="F53" s="1">
        <f t="shared" si="2"/>
        <v>38</v>
      </c>
      <c r="G53" s="1"/>
      <c r="H53" s="1"/>
      <c r="I53" s="1"/>
      <c r="J53" s="1"/>
      <c r="K53" s="1"/>
      <c r="L53" s="1"/>
    </row>
    <row r="54" spans="1:12" x14ac:dyDescent="0.25">
      <c r="A54" s="30">
        <v>31837</v>
      </c>
      <c r="B54" s="28">
        <v>622204</v>
      </c>
      <c r="C54" s="28">
        <v>157</v>
      </c>
      <c r="D54" s="29">
        <v>4503456</v>
      </c>
      <c r="E54" s="1">
        <v>102</v>
      </c>
      <c r="F54" s="1">
        <f t="shared" si="2"/>
        <v>39</v>
      </c>
      <c r="G54" s="1"/>
      <c r="H54" s="1"/>
      <c r="I54" s="1"/>
      <c r="J54" s="1"/>
      <c r="K54" s="1"/>
      <c r="L54" s="1"/>
    </row>
    <row r="55" spans="1:12" x14ac:dyDescent="0.25">
      <c r="A55" s="30">
        <v>31868</v>
      </c>
      <c r="B55" s="28">
        <v>429331</v>
      </c>
      <c r="C55" s="28">
        <v>12961</v>
      </c>
      <c r="D55" s="29">
        <v>500904</v>
      </c>
      <c r="E55" s="1">
        <v>107</v>
      </c>
      <c r="F55" s="1">
        <f t="shared" si="2"/>
        <v>40</v>
      </c>
      <c r="G55" s="1"/>
      <c r="H55" s="1"/>
      <c r="I55" s="1"/>
      <c r="J55" s="1"/>
      <c r="K55" s="1"/>
      <c r="L55" s="1"/>
    </row>
    <row r="56" spans="1:12" x14ac:dyDescent="0.25">
      <c r="A56" s="30">
        <v>31898</v>
      </c>
      <c r="B56" s="28">
        <v>453156</v>
      </c>
      <c r="C56" s="28">
        <v>333529</v>
      </c>
      <c r="D56" s="29">
        <v>0</v>
      </c>
      <c r="E56" s="1">
        <v>119</v>
      </c>
      <c r="F56" s="1">
        <f t="shared" si="2"/>
        <v>41</v>
      </c>
      <c r="G56" s="1"/>
      <c r="H56" s="1"/>
      <c r="I56" s="1"/>
      <c r="J56" s="1"/>
      <c r="K56" s="1"/>
      <c r="L56" s="1"/>
    </row>
    <row r="57" spans="1:12" x14ac:dyDescent="0.25">
      <c r="A57" s="30">
        <v>31929</v>
      </c>
      <c r="B57" s="28">
        <v>320103</v>
      </c>
      <c r="C57" s="28">
        <v>178105</v>
      </c>
      <c r="D57" s="29">
        <v>0</v>
      </c>
      <c r="E57" s="1">
        <v>104</v>
      </c>
      <c r="F57" s="1">
        <f t="shared" si="2"/>
        <v>42</v>
      </c>
      <c r="G57" s="1"/>
      <c r="H57" s="1"/>
      <c r="I57" s="1"/>
      <c r="J57" s="1"/>
      <c r="K57" s="1"/>
      <c r="L57" s="1"/>
    </row>
    <row r="58" spans="1:12" x14ac:dyDescent="0.25">
      <c r="A58" s="30">
        <v>31959</v>
      </c>
      <c r="B58" s="28">
        <v>451779</v>
      </c>
      <c r="C58" s="28">
        <v>315564</v>
      </c>
      <c r="D58" s="29">
        <v>46104</v>
      </c>
      <c r="E58" s="1">
        <v>107</v>
      </c>
      <c r="F58" s="1">
        <f t="shared" si="2"/>
        <v>43</v>
      </c>
      <c r="G58" s="1"/>
      <c r="H58" s="1"/>
      <c r="I58" s="1"/>
      <c r="J58" s="1"/>
      <c r="K58" s="1"/>
      <c r="L58"/>
    </row>
    <row r="59" spans="1:12" x14ac:dyDescent="0.25">
      <c r="A59" s="30">
        <v>31990</v>
      </c>
      <c r="B59" s="28">
        <v>249482</v>
      </c>
      <c r="C59" s="28">
        <v>80206</v>
      </c>
      <c r="D59" s="29">
        <v>92252</v>
      </c>
      <c r="E59" s="1">
        <v>81</v>
      </c>
      <c r="F59" s="1">
        <f t="shared" si="2"/>
        <v>44</v>
      </c>
      <c r="G59" s="1"/>
      <c r="H59" s="1"/>
      <c r="I59" s="1"/>
      <c r="J59" s="1"/>
      <c r="K59" s="1"/>
      <c r="L59"/>
    </row>
    <row r="60" spans="1:12" x14ac:dyDescent="0.25">
      <c r="A60" s="30">
        <v>32021</v>
      </c>
      <c r="B60" s="28">
        <v>744583</v>
      </c>
      <c r="C60" s="28">
        <v>5940</v>
      </c>
      <c r="D60" s="29">
        <v>4869952</v>
      </c>
      <c r="E60" s="1">
        <v>113</v>
      </c>
      <c r="F60" s="1">
        <f t="shared" si="2"/>
        <v>45</v>
      </c>
      <c r="G60" s="1"/>
      <c r="H60" s="1"/>
      <c r="I60" s="1"/>
      <c r="J60" s="1"/>
      <c r="K60" s="1"/>
      <c r="L60"/>
    </row>
    <row r="61" spans="1:12" x14ac:dyDescent="0.25">
      <c r="A61" s="30">
        <v>32051</v>
      </c>
      <c r="B61" s="28">
        <v>421186</v>
      </c>
      <c r="C61" s="28">
        <v>36819</v>
      </c>
      <c r="D61" s="29">
        <v>376556</v>
      </c>
      <c r="E61" s="1">
        <v>97</v>
      </c>
      <c r="F61" s="1">
        <f t="shared" si="2"/>
        <v>46</v>
      </c>
      <c r="G61" s="1"/>
      <c r="H61" s="1"/>
      <c r="I61" s="1"/>
      <c r="J61" s="1"/>
      <c r="K61" s="1"/>
      <c r="L61"/>
    </row>
    <row r="62" spans="1:12" x14ac:dyDescent="0.25">
      <c r="A62" s="30">
        <v>32082</v>
      </c>
      <c r="B62" s="28">
        <v>397367</v>
      </c>
      <c r="C62" s="28">
        <v>234562</v>
      </c>
      <c r="D62" s="29">
        <v>376556</v>
      </c>
      <c r="E62" s="1">
        <v>95</v>
      </c>
      <c r="F62" s="1">
        <f t="shared" si="2"/>
        <v>47</v>
      </c>
      <c r="G62" s="1"/>
      <c r="H62" s="1"/>
      <c r="I62" s="1"/>
      <c r="J62" s="1"/>
      <c r="K62" s="1"/>
      <c r="L62"/>
    </row>
    <row r="63" spans="1:12" x14ac:dyDescent="0.25">
      <c r="A63" s="30">
        <v>32112</v>
      </c>
      <c r="B63" s="28">
        <v>269096</v>
      </c>
      <c r="C63" s="28">
        <v>71881</v>
      </c>
      <c r="D63" s="29">
        <v>552536</v>
      </c>
      <c r="E63" s="1">
        <v>65</v>
      </c>
      <c r="F63" s="1">
        <f t="shared" si="2"/>
        <v>48</v>
      </c>
      <c r="G63" s="1"/>
      <c r="H63" s="1"/>
      <c r="I63" s="1"/>
      <c r="J63" s="1"/>
      <c r="K63" s="1"/>
      <c r="L63"/>
    </row>
    <row r="64" spans="1:12" x14ac:dyDescent="0.25">
      <c r="L64"/>
    </row>
    <row r="65" spans="1:242" x14ac:dyDescent="0.25">
      <c r="L65"/>
    </row>
    <row r="66" spans="1:242" x14ac:dyDescent="0.25">
      <c r="A66" s="2" t="s">
        <v>3</v>
      </c>
      <c r="C66" s="3"/>
      <c r="D66" s="3"/>
      <c r="E66" s="3"/>
      <c r="F66" s="3"/>
      <c r="G66" s="3"/>
      <c r="H66" s="3"/>
      <c r="I66" s="3"/>
      <c r="J66" s="3"/>
      <c r="K66" s="3"/>
      <c r="L6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</row>
    <row r="67" spans="1:242" x14ac:dyDescent="0.25">
      <c r="L67"/>
    </row>
    <row r="68" spans="1:242" x14ac:dyDescent="0.25">
      <c r="L68"/>
    </row>
    <row r="69" spans="1:242" x14ac:dyDescent="0.25">
      <c r="L69" s="33"/>
    </row>
    <row r="70" spans="1:242" x14ac:dyDescent="0.25">
      <c r="L70" s="33"/>
    </row>
    <row r="71" spans="1:242" x14ac:dyDescent="0.25">
      <c r="L71" s="33"/>
    </row>
    <row r="72" spans="1:242" x14ac:dyDescent="0.25">
      <c r="L72" s="33"/>
    </row>
    <row r="73" spans="1:242" x14ac:dyDescent="0.25">
      <c r="L73" s="33"/>
    </row>
    <row r="74" spans="1:242" x14ac:dyDescent="0.25">
      <c r="L74" s="33"/>
    </row>
    <row r="75" spans="1:242" x14ac:dyDescent="0.25">
      <c r="L75" s="33"/>
    </row>
    <row r="76" spans="1:242" x14ac:dyDescent="0.25">
      <c r="L76" s="33"/>
    </row>
    <row r="77" spans="1:242" x14ac:dyDescent="0.25">
      <c r="L77" s="33"/>
    </row>
    <row r="78" spans="1:242" x14ac:dyDescent="0.25">
      <c r="L78" s="33"/>
    </row>
    <row r="79" spans="1:242" x14ac:dyDescent="0.25">
      <c r="L79" s="33"/>
    </row>
    <row r="80" spans="1:242" x14ac:dyDescent="0.25">
      <c r="L80" s="33"/>
    </row>
    <row r="81" spans="12:12" x14ac:dyDescent="0.25">
      <c r="L81" s="33"/>
    </row>
    <row r="82" spans="12:12" x14ac:dyDescent="0.25">
      <c r="L82" s="33"/>
    </row>
    <row r="83" spans="12:12" x14ac:dyDescent="0.25">
      <c r="L83" s="33"/>
    </row>
    <row r="84" spans="12:12" x14ac:dyDescent="0.25">
      <c r="L84" s="33"/>
    </row>
    <row r="85" spans="12:12" x14ac:dyDescent="0.25">
      <c r="L85" s="33"/>
    </row>
    <row r="86" spans="12:12" x14ac:dyDescent="0.25">
      <c r="L86" s="33"/>
    </row>
    <row r="87" spans="12:12" x14ac:dyDescent="0.25">
      <c r="L87" s="33"/>
    </row>
    <row r="88" spans="12:12" x14ac:dyDescent="0.25">
      <c r="L88" s="33"/>
    </row>
    <row r="89" spans="12:12" x14ac:dyDescent="0.25">
      <c r="L89" s="33"/>
    </row>
    <row r="90" spans="12:12" x14ac:dyDescent="0.25">
      <c r="L90" s="33"/>
    </row>
    <row r="91" spans="12:12" x14ac:dyDescent="0.25">
      <c r="L91" s="33"/>
    </row>
    <row r="92" spans="12:12" x14ac:dyDescent="0.25">
      <c r="L92" s="33"/>
    </row>
    <row r="93" spans="12:12" x14ac:dyDescent="0.25">
      <c r="L93" s="33"/>
    </row>
    <row r="94" spans="12:12" x14ac:dyDescent="0.25">
      <c r="L94" s="33"/>
    </row>
    <row r="95" spans="12:12" x14ac:dyDescent="0.25">
      <c r="L95" s="33"/>
    </row>
    <row r="96" spans="12:12" x14ac:dyDescent="0.25">
      <c r="L96" s="33"/>
    </row>
    <row r="97" spans="12:12" x14ac:dyDescent="0.25">
      <c r="L97" s="33"/>
    </row>
    <row r="98" spans="12:12" x14ac:dyDescent="0.25">
      <c r="L98" s="33"/>
    </row>
    <row r="99" spans="12:12" x14ac:dyDescent="0.25">
      <c r="L99" s="33"/>
    </row>
    <row r="100" spans="12:12" x14ac:dyDescent="0.25">
      <c r="L100" s="33"/>
    </row>
    <row r="101" spans="12:12" x14ac:dyDescent="0.25">
      <c r="L101" s="33"/>
    </row>
    <row r="102" spans="12:12" x14ac:dyDescent="0.25">
      <c r="L102" s="33"/>
    </row>
    <row r="103" spans="12:12" x14ac:dyDescent="0.25">
      <c r="L103" s="33"/>
    </row>
    <row r="104" spans="12:12" x14ac:dyDescent="0.25">
      <c r="L104" s="33"/>
    </row>
    <row r="105" spans="12:12" x14ac:dyDescent="0.25">
      <c r="L105" s="33"/>
    </row>
  </sheetData>
  <phoneticPr fontId="6" type="noConversion"/>
  <pageMargins left="1.1159722222222224" right="0.38680555555555557" top="0.8534722222222223" bottom="0.78680555555555554" header="0.25" footer="0.2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22"/>
  <sheetViews>
    <sheetView zoomScale="89" zoomScaleNormal="89" workbookViewId="0">
      <selection activeCell="D17" sqref="D17"/>
    </sheetView>
  </sheetViews>
  <sheetFormatPr baseColWidth="10" defaultRowHeight="12.5" x14ac:dyDescent="0.25"/>
  <cols>
    <col min="1" max="2" width="24.7265625" customWidth="1"/>
    <col min="6" max="6" width="12.54296875" customWidth="1"/>
  </cols>
  <sheetData>
    <row r="1" spans="1:10" x14ac:dyDescent="0.25">
      <c r="A1" t="s">
        <v>42</v>
      </c>
    </row>
    <row r="2" spans="1:10" ht="3.75" customHeight="1" thickBot="1" x14ac:dyDescent="0.3"/>
    <row r="3" spans="1:10" ht="13" x14ac:dyDescent="0.3">
      <c r="A3" s="45" t="s">
        <v>43</v>
      </c>
      <c r="B3" s="45"/>
      <c r="C3" s="45"/>
    </row>
    <row r="4" spans="1:10" x14ac:dyDescent="0.25">
      <c r="A4" t="s">
        <v>44</v>
      </c>
      <c r="C4" s="46">
        <v>0.9316558935073419</v>
      </c>
    </row>
    <row r="5" spans="1:10" x14ac:dyDescent="0.25">
      <c r="A5" s="49" t="s">
        <v>45</v>
      </c>
      <c r="B5" s="49"/>
      <c r="C5" s="51">
        <v>0.86798270390696353</v>
      </c>
      <c r="D5" s="48" t="s">
        <v>66</v>
      </c>
      <c r="E5">
        <v>1</v>
      </c>
    </row>
    <row r="6" spans="1:10" x14ac:dyDescent="0.25">
      <c r="A6" t="s">
        <v>46</v>
      </c>
      <c r="C6" s="46">
        <v>0.85570202520063454</v>
      </c>
    </row>
    <row r="7" spans="1:10" x14ac:dyDescent="0.25">
      <c r="A7" t="s">
        <v>47</v>
      </c>
      <c r="C7">
        <v>46028.19740976148</v>
      </c>
    </row>
    <row r="8" spans="1:10" ht="13" thickBot="1" x14ac:dyDescent="0.3">
      <c r="A8" s="43" t="s">
        <v>48</v>
      </c>
      <c r="B8" s="43"/>
      <c r="C8" s="43">
        <v>48</v>
      </c>
    </row>
    <row r="10" spans="1:10" ht="13" thickBot="1" x14ac:dyDescent="0.3">
      <c r="A10" t="s">
        <v>49</v>
      </c>
    </row>
    <row r="11" spans="1:10" ht="13" x14ac:dyDescent="0.3">
      <c r="A11" s="44"/>
      <c r="B11" s="44"/>
      <c r="C11" s="44" t="s">
        <v>54</v>
      </c>
      <c r="D11" s="44" t="s">
        <v>55</v>
      </c>
      <c r="E11" s="44" t="s">
        <v>56</v>
      </c>
      <c r="F11" s="44" t="s">
        <v>57</v>
      </c>
      <c r="G11" s="44" t="s">
        <v>58</v>
      </c>
    </row>
    <row r="12" spans="1:10" x14ac:dyDescent="0.25">
      <c r="A12" t="s">
        <v>50</v>
      </c>
      <c r="C12">
        <v>4</v>
      </c>
      <c r="D12">
        <v>598958355007.61182</v>
      </c>
      <c r="E12">
        <v>149739588751.90295</v>
      </c>
      <c r="F12">
        <v>70.678724251587099</v>
      </c>
      <c r="G12">
        <v>2.4388348855435772E-18</v>
      </c>
    </row>
    <row r="13" spans="1:10" x14ac:dyDescent="0.25">
      <c r="A13" t="s">
        <v>51</v>
      </c>
      <c r="C13">
        <v>43</v>
      </c>
      <c r="D13">
        <v>91099583142.05484</v>
      </c>
      <c r="E13">
        <v>2118594956.7919731</v>
      </c>
    </row>
    <row r="14" spans="1:10" ht="13" thickBot="1" x14ac:dyDescent="0.3">
      <c r="A14" s="43" t="s">
        <v>52</v>
      </c>
      <c r="B14" s="43"/>
      <c r="C14" s="43">
        <v>47</v>
      </c>
      <c r="D14" s="43">
        <v>690057938149.66663</v>
      </c>
      <c r="E14" s="43"/>
      <c r="F14" s="43"/>
      <c r="G14" s="43"/>
    </row>
    <row r="15" spans="1:10" ht="13" thickBot="1" x14ac:dyDescent="0.3">
      <c r="C15">
        <v>2</v>
      </c>
      <c r="F15">
        <v>3</v>
      </c>
    </row>
    <row r="16" spans="1:10" ht="13" x14ac:dyDescent="0.3">
      <c r="A16" s="44"/>
      <c r="B16" s="44"/>
      <c r="C16" s="44" t="s">
        <v>59</v>
      </c>
      <c r="D16" s="44" t="s">
        <v>47</v>
      </c>
      <c r="E16" s="44" t="s">
        <v>60</v>
      </c>
      <c r="F16" s="44" t="s">
        <v>61</v>
      </c>
      <c r="G16" s="44" t="s">
        <v>62</v>
      </c>
      <c r="H16" s="44" t="s">
        <v>63</v>
      </c>
      <c r="I16" s="44" t="s">
        <v>64</v>
      </c>
      <c r="J16" s="44" t="s">
        <v>65</v>
      </c>
    </row>
    <row r="17" spans="1:10" x14ac:dyDescent="0.25">
      <c r="A17" t="s">
        <v>53</v>
      </c>
      <c r="B17" s="47" t="s">
        <v>67</v>
      </c>
      <c r="C17" s="49">
        <v>-95080.945946155058</v>
      </c>
      <c r="D17">
        <v>54253.378806333138</v>
      </c>
      <c r="E17">
        <v>-1.7525350132673398</v>
      </c>
      <c r="F17" s="49">
        <v>8.6810148264617956E-2</v>
      </c>
      <c r="G17">
        <v>-204493.31176663929</v>
      </c>
      <c r="H17">
        <v>14331.419874329178</v>
      </c>
      <c r="I17">
        <v>-204493.31176663929</v>
      </c>
      <c r="J17">
        <v>14331.419874329178</v>
      </c>
    </row>
    <row r="18" spans="1:10" x14ac:dyDescent="0.25">
      <c r="A18" t="s">
        <v>41</v>
      </c>
      <c r="B18" s="47" t="s">
        <v>68</v>
      </c>
      <c r="C18" s="49">
        <v>0.40640251230621749</v>
      </c>
      <c r="D18">
        <v>5.5256743756750083E-2</v>
      </c>
      <c r="E18">
        <v>7.3548038605979551</v>
      </c>
      <c r="F18" s="49">
        <v>3.9568448010159685E-9</v>
      </c>
      <c r="G18">
        <v>0.29496666821724882</v>
      </c>
      <c r="H18">
        <v>0.51783835639518616</v>
      </c>
      <c r="I18">
        <v>0.29496666821724882</v>
      </c>
      <c r="J18">
        <v>0.51783835639518616</v>
      </c>
    </row>
    <row r="19" spans="1:10" x14ac:dyDescent="0.25">
      <c r="A19" t="s">
        <v>10</v>
      </c>
      <c r="B19" s="47" t="s">
        <v>69</v>
      </c>
      <c r="C19" s="49">
        <v>7.6418282101842885E-2</v>
      </c>
      <c r="D19">
        <v>8.0930446517622542E-3</v>
      </c>
      <c r="E19">
        <v>9.4424639168650657</v>
      </c>
      <c r="F19" s="49">
        <v>4.78097912715598E-12</v>
      </c>
      <c r="G19">
        <v>6.0097102084631482E-2</v>
      </c>
      <c r="H19">
        <v>9.2739462119054289E-2</v>
      </c>
      <c r="I19">
        <v>6.0097102084631482E-2</v>
      </c>
      <c r="J19">
        <v>9.2739462119054289E-2</v>
      </c>
    </row>
    <row r="20" spans="1:10" x14ac:dyDescent="0.25">
      <c r="A20" t="s">
        <v>38</v>
      </c>
      <c r="B20" s="47" t="s">
        <v>70</v>
      </c>
      <c r="C20" s="49">
        <v>3885.2304365224877</v>
      </c>
      <c r="D20">
        <v>525.40991931639746</v>
      </c>
      <c r="E20">
        <v>7.3946651817641733</v>
      </c>
      <c r="F20" s="49">
        <v>3.4675163015803841E-9</v>
      </c>
      <c r="G20">
        <v>2825.6403508401881</v>
      </c>
      <c r="H20">
        <v>4944.8205222047873</v>
      </c>
      <c r="I20">
        <v>2825.6403508401881</v>
      </c>
      <c r="J20">
        <v>4944.8205222047873</v>
      </c>
    </row>
    <row r="21" spans="1:10" ht="13" thickBot="1" x14ac:dyDescent="0.3">
      <c r="A21" s="43" t="s">
        <v>39</v>
      </c>
      <c r="B21" s="52" t="s">
        <v>71</v>
      </c>
      <c r="C21" s="50">
        <v>395.37706309205333</v>
      </c>
      <c r="D21" s="43">
        <v>514.41860891791919</v>
      </c>
      <c r="E21" s="43">
        <v>0.76859012531395388</v>
      </c>
      <c r="F21" s="50">
        <v>0.44633759499997339</v>
      </c>
      <c r="G21" s="43">
        <v>-642.04693265034348</v>
      </c>
      <c r="H21" s="43">
        <v>1432.80105883445</v>
      </c>
      <c r="I21" s="43">
        <v>-642.04693265034348</v>
      </c>
      <c r="J21" s="43">
        <v>1432.80105883445</v>
      </c>
    </row>
    <row r="22" spans="1:10" x14ac:dyDescent="0.25">
      <c r="F22" s="47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I20"/>
  <sheetViews>
    <sheetView zoomScale="92" zoomScaleNormal="92" workbookViewId="0">
      <selection activeCell="D17" sqref="D17"/>
    </sheetView>
  </sheetViews>
  <sheetFormatPr baseColWidth="10" defaultRowHeight="12.5" x14ac:dyDescent="0.25"/>
  <cols>
    <col min="1" max="1" width="30.453125" bestFit="1" customWidth="1"/>
  </cols>
  <sheetData>
    <row r="1" spans="1:9" x14ac:dyDescent="0.25">
      <c r="A1" t="s">
        <v>42</v>
      </c>
    </row>
    <row r="2" spans="1:9" ht="13" thickBot="1" x14ac:dyDescent="0.3"/>
    <row r="3" spans="1:9" ht="13" x14ac:dyDescent="0.3">
      <c r="A3" s="45" t="s">
        <v>43</v>
      </c>
      <c r="B3" s="45"/>
    </row>
    <row r="4" spans="1:9" x14ac:dyDescent="0.25">
      <c r="A4" t="s">
        <v>44</v>
      </c>
      <c r="B4">
        <v>0.93068204032147417</v>
      </c>
    </row>
    <row r="5" spans="1:9" x14ac:dyDescent="0.25">
      <c r="A5" t="s">
        <v>45</v>
      </c>
      <c r="B5">
        <v>0.86616906017694217</v>
      </c>
    </row>
    <row r="6" spans="1:9" x14ac:dyDescent="0.25">
      <c r="A6" s="49" t="s">
        <v>46</v>
      </c>
      <c r="B6" s="49">
        <v>0.85704422337082453</v>
      </c>
    </row>
    <row r="7" spans="1:9" x14ac:dyDescent="0.25">
      <c r="A7" t="s">
        <v>47</v>
      </c>
      <c r="B7">
        <v>45813.629967444147</v>
      </c>
    </row>
    <row r="8" spans="1:9" ht="13" thickBot="1" x14ac:dyDescent="0.3">
      <c r="A8" s="43" t="s">
        <v>48</v>
      </c>
      <c r="B8" s="43">
        <v>48</v>
      </c>
    </row>
    <row r="10" spans="1:9" ht="13" thickBot="1" x14ac:dyDescent="0.3">
      <c r="A10" t="s">
        <v>49</v>
      </c>
    </row>
    <row r="11" spans="1:9" ht="13" x14ac:dyDescent="0.3">
      <c r="A11" s="44"/>
      <c r="B11" s="44" t="s">
        <v>54</v>
      </c>
      <c r="C11" s="44" t="s">
        <v>55</v>
      </c>
      <c r="D11" s="44" t="s">
        <v>56</v>
      </c>
      <c r="E11" s="44" t="s">
        <v>57</v>
      </c>
      <c r="F11" s="44" t="s">
        <v>58</v>
      </c>
    </row>
    <row r="12" spans="1:9" x14ac:dyDescent="0.25">
      <c r="A12" t="s">
        <v>50</v>
      </c>
      <c r="B12">
        <v>3</v>
      </c>
      <c r="C12">
        <v>597706835754.73523</v>
      </c>
      <c r="D12">
        <v>199235611918.24509</v>
      </c>
      <c r="E12">
        <v>94.924334383299282</v>
      </c>
      <c r="F12">
        <v>3.058126726650154E-19</v>
      </c>
    </row>
    <row r="13" spans="1:9" x14ac:dyDescent="0.25">
      <c r="A13" t="s">
        <v>51</v>
      </c>
      <c r="B13">
        <v>44</v>
      </c>
      <c r="C13">
        <v>92351102394.931442</v>
      </c>
      <c r="D13">
        <v>2098888690.7938964</v>
      </c>
    </row>
    <row r="14" spans="1:9" ht="13" thickBot="1" x14ac:dyDescent="0.3">
      <c r="A14" s="43" t="s">
        <v>52</v>
      </c>
      <c r="B14" s="43">
        <v>47</v>
      </c>
      <c r="C14" s="43">
        <v>690057938149.66663</v>
      </c>
      <c r="D14" s="43"/>
      <c r="E14" s="43"/>
      <c r="F14" s="43"/>
    </row>
    <row r="15" spans="1:9" ht="13" thickBot="1" x14ac:dyDescent="0.3"/>
    <row r="16" spans="1:9" ht="13" x14ac:dyDescent="0.3">
      <c r="A16" s="44"/>
      <c r="B16" s="54" t="s">
        <v>59</v>
      </c>
      <c r="C16" s="44" t="s">
        <v>47</v>
      </c>
      <c r="D16" s="44" t="s">
        <v>60</v>
      </c>
      <c r="E16" s="54" t="s">
        <v>61</v>
      </c>
      <c r="F16" s="44" t="s">
        <v>62</v>
      </c>
      <c r="G16" s="44" t="s">
        <v>63</v>
      </c>
      <c r="H16" s="44" t="s">
        <v>64</v>
      </c>
      <c r="I16" s="44" t="s">
        <v>65</v>
      </c>
    </row>
    <row r="17" spans="1:9" x14ac:dyDescent="0.25">
      <c r="A17" t="s">
        <v>53</v>
      </c>
      <c r="B17" s="49">
        <v>-76831.51401233417</v>
      </c>
      <c r="C17">
        <v>48554.251707228323</v>
      </c>
      <c r="D17">
        <v>-1.5823848851715736</v>
      </c>
      <c r="E17" s="49">
        <v>0.12072417454526113</v>
      </c>
      <c r="F17">
        <v>-174686.17850446294</v>
      </c>
      <c r="G17">
        <v>21023.150479794611</v>
      </c>
      <c r="H17">
        <v>-174686.17850446294</v>
      </c>
      <c r="I17">
        <v>21023.150479794611</v>
      </c>
    </row>
    <row r="18" spans="1:9" x14ac:dyDescent="0.25">
      <c r="A18" t="s">
        <v>41</v>
      </c>
      <c r="B18" s="49">
        <v>0.41761613519218477</v>
      </c>
      <c r="C18">
        <v>5.3047366566712433E-2</v>
      </c>
      <c r="D18">
        <v>7.8725139855338568</v>
      </c>
      <c r="E18" s="49">
        <v>6.1534041042089331E-10</v>
      </c>
      <c r="F18">
        <v>0.31070619270400024</v>
      </c>
      <c r="G18">
        <v>0.5245260776803693</v>
      </c>
      <c r="H18">
        <v>0.31070619270400024</v>
      </c>
      <c r="I18">
        <v>0.5245260776803693</v>
      </c>
    </row>
    <row r="19" spans="1:9" x14ac:dyDescent="0.25">
      <c r="A19" t="s">
        <v>10</v>
      </c>
      <c r="B19" s="49">
        <v>7.8211724259774476E-2</v>
      </c>
      <c r="C19">
        <v>7.7132320333042027E-3</v>
      </c>
      <c r="D19">
        <v>10.139941845658447</v>
      </c>
      <c r="E19" s="49">
        <v>4.3444367360248594E-13</v>
      </c>
      <c r="F19">
        <v>6.2666726525692232E-2</v>
      </c>
      <c r="G19">
        <v>9.375672199385672E-2</v>
      </c>
      <c r="H19">
        <v>6.2666726525692232E-2</v>
      </c>
      <c r="I19">
        <v>9.375672199385672E-2</v>
      </c>
    </row>
    <row r="20" spans="1:9" ht="13" thickBot="1" x14ac:dyDescent="0.3">
      <c r="A20" s="43" t="s">
        <v>38</v>
      </c>
      <c r="B20" s="50">
        <v>3779.4432272358777</v>
      </c>
      <c r="C20" s="43">
        <v>504.69775463274766</v>
      </c>
      <c r="D20" s="43">
        <v>7.4885279210050317</v>
      </c>
      <c r="E20" s="50">
        <v>2.2125612285412831E-9</v>
      </c>
      <c r="F20" s="43">
        <v>2762.2917376544628</v>
      </c>
      <c r="G20" s="43">
        <v>4796.5947168172925</v>
      </c>
      <c r="H20" s="43">
        <v>2762.2917376544628</v>
      </c>
      <c r="I20" s="43">
        <v>4796.5947168172925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I25"/>
  <sheetViews>
    <sheetView zoomScale="98" zoomScaleNormal="98" workbookViewId="0">
      <selection activeCell="E21" sqref="E21"/>
    </sheetView>
  </sheetViews>
  <sheetFormatPr baseColWidth="10" defaultRowHeight="12.5" x14ac:dyDescent="0.25"/>
  <cols>
    <col min="1" max="1" width="27.7265625" customWidth="1"/>
  </cols>
  <sheetData>
    <row r="1" spans="1:9" x14ac:dyDescent="0.25">
      <c r="A1" t="s">
        <v>42</v>
      </c>
    </row>
    <row r="2" spans="1:9" ht="13" thickBot="1" x14ac:dyDescent="0.3"/>
    <row r="3" spans="1:9" ht="13" x14ac:dyDescent="0.3">
      <c r="A3" s="45" t="s">
        <v>43</v>
      </c>
      <c r="B3" s="45"/>
    </row>
    <row r="4" spans="1:9" x14ac:dyDescent="0.25">
      <c r="A4" t="s">
        <v>44</v>
      </c>
      <c r="B4">
        <v>0.96428637040625331</v>
      </c>
    </row>
    <row r="5" spans="1:9" x14ac:dyDescent="0.25">
      <c r="A5" t="s">
        <v>45</v>
      </c>
      <c r="B5">
        <v>0.9298482041512659</v>
      </c>
    </row>
    <row r="6" spans="1:9" x14ac:dyDescent="0.25">
      <c r="A6" s="49" t="s">
        <v>46</v>
      </c>
      <c r="B6" s="49">
        <v>0.9154580921822949</v>
      </c>
    </row>
    <row r="7" spans="1:9" x14ac:dyDescent="0.25">
      <c r="A7" t="s">
        <v>47</v>
      </c>
      <c r="B7">
        <v>35231.397564975727</v>
      </c>
    </row>
    <row r="8" spans="1:9" ht="13" thickBot="1" x14ac:dyDescent="0.3">
      <c r="A8" s="43" t="s">
        <v>48</v>
      </c>
      <c r="B8" s="43">
        <v>48</v>
      </c>
    </row>
    <row r="10" spans="1:9" ht="13" thickBot="1" x14ac:dyDescent="0.3">
      <c r="A10" t="s">
        <v>49</v>
      </c>
    </row>
    <row r="11" spans="1:9" ht="13" x14ac:dyDescent="0.3">
      <c r="A11" s="44"/>
      <c r="B11" s="44" t="s">
        <v>54</v>
      </c>
      <c r="C11" s="44" t="s">
        <v>55</v>
      </c>
      <c r="D11" s="44" t="s">
        <v>56</v>
      </c>
      <c r="E11" s="44" t="s">
        <v>57</v>
      </c>
      <c r="F11" s="44" t="s">
        <v>58</v>
      </c>
    </row>
    <row r="12" spans="1:9" x14ac:dyDescent="0.25">
      <c r="A12" t="s">
        <v>50</v>
      </c>
      <c r="B12">
        <v>8</v>
      </c>
      <c r="C12">
        <v>641649134548.79285</v>
      </c>
      <c r="D12">
        <v>80206141818.599106</v>
      </c>
      <c r="E12">
        <v>64.617162545799985</v>
      </c>
      <c r="F12">
        <v>4.2268635827724074E-20</v>
      </c>
    </row>
    <row r="13" spans="1:9" x14ac:dyDescent="0.25">
      <c r="A13" t="s">
        <v>51</v>
      </c>
      <c r="B13">
        <v>39</v>
      </c>
      <c r="C13">
        <v>48408803600.873734</v>
      </c>
      <c r="D13">
        <v>1241251374.3813777</v>
      </c>
    </row>
    <row r="14" spans="1:9" ht="13" thickBot="1" x14ac:dyDescent="0.3">
      <c r="A14" s="43" t="s">
        <v>52</v>
      </c>
      <c r="B14" s="43">
        <v>47</v>
      </c>
      <c r="C14" s="43">
        <v>690057938149.66663</v>
      </c>
      <c r="D14" s="43"/>
      <c r="E14" s="43"/>
      <c r="F14" s="43"/>
    </row>
    <row r="15" spans="1:9" ht="13" thickBot="1" x14ac:dyDescent="0.3"/>
    <row r="16" spans="1:9" ht="13" x14ac:dyDescent="0.3">
      <c r="A16" s="54"/>
      <c r="B16" s="54" t="s">
        <v>59</v>
      </c>
      <c r="C16" s="44" t="s">
        <v>47</v>
      </c>
      <c r="D16" s="44" t="s">
        <v>60</v>
      </c>
      <c r="E16" s="54" t="s">
        <v>61</v>
      </c>
      <c r="F16" s="44" t="s">
        <v>62</v>
      </c>
      <c r="G16" s="44" t="s">
        <v>63</v>
      </c>
      <c r="H16" s="44" t="s">
        <v>64</v>
      </c>
      <c r="I16" s="44" t="s">
        <v>65</v>
      </c>
    </row>
    <row r="17" spans="1:9" x14ac:dyDescent="0.25">
      <c r="A17" s="49" t="s">
        <v>53</v>
      </c>
      <c r="B17" s="49">
        <v>-76506.69791205549</v>
      </c>
      <c r="C17">
        <v>42000.950979833731</v>
      </c>
      <c r="D17">
        <v>-1.8215468013757425</v>
      </c>
      <c r="E17" s="49">
        <v>7.6200563068689012E-2</v>
      </c>
      <c r="F17">
        <v>-161461.64009187423</v>
      </c>
      <c r="G17">
        <v>8448.2442677632353</v>
      </c>
      <c r="H17">
        <v>-161461.64009187423</v>
      </c>
      <c r="I17">
        <v>8448.2442677632353</v>
      </c>
    </row>
    <row r="18" spans="1:9" x14ac:dyDescent="0.25">
      <c r="A18" s="49" t="s">
        <v>41</v>
      </c>
      <c r="B18" s="49">
        <v>0.41662057045097978</v>
      </c>
      <c r="C18">
        <v>4.5804741568183954E-2</v>
      </c>
      <c r="D18">
        <v>9.0955773613700526</v>
      </c>
      <c r="E18" s="49">
        <v>3.4927415369701146E-11</v>
      </c>
      <c r="F18">
        <v>0.32397173558638376</v>
      </c>
      <c r="G18">
        <v>0.50926940531557574</v>
      </c>
      <c r="H18">
        <v>0.32397173558638376</v>
      </c>
      <c r="I18">
        <v>0.50926940531557574</v>
      </c>
    </row>
    <row r="19" spans="1:9" x14ac:dyDescent="0.25">
      <c r="A19" s="49" t="s">
        <v>73</v>
      </c>
      <c r="B19" s="49">
        <v>-0.20722581118779126</v>
      </c>
      <c r="C19">
        <v>4.1971143390564687E-2</v>
      </c>
      <c r="D19">
        <v>-4.9373401448571599</v>
      </c>
      <c r="E19" s="49">
        <v>1.525951018039185E-5</v>
      </c>
      <c r="F19">
        <v>-0.29212046182744733</v>
      </c>
      <c r="G19">
        <v>-0.12233116054813521</v>
      </c>
      <c r="H19">
        <v>-0.29212046182744733</v>
      </c>
      <c r="I19">
        <v>-0.12233116054813521</v>
      </c>
    </row>
    <row r="20" spans="1:9" x14ac:dyDescent="0.25">
      <c r="A20" s="49" t="s">
        <v>76</v>
      </c>
      <c r="B20" s="49">
        <v>-1.2404721415422046E-2</v>
      </c>
      <c r="C20">
        <v>4.1601153706364143E-2</v>
      </c>
      <c r="D20">
        <v>-0.29818214905718765</v>
      </c>
      <c r="E20" s="49">
        <v>0.76714702785078381</v>
      </c>
      <c r="F20">
        <v>-9.6550997280338391E-2</v>
      </c>
      <c r="G20">
        <v>7.1741554449494288E-2</v>
      </c>
      <c r="H20">
        <v>-9.6550997280338391E-2</v>
      </c>
      <c r="I20">
        <v>7.1741554449494288E-2</v>
      </c>
    </row>
    <row r="21" spans="1:9" x14ac:dyDescent="0.25">
      <c r="A21" s="49" t="s">
        <v>10</v>
      </c>
      <c r="B21" s="49">
        <v>7.0065533122633389E-2</v>
      </c>
      <c r="C21">
        <v>6.7174089947305005E-3</v>
      </c>
      <c r="D21">
        <v>10.430440245278588</v>
      </c>
      <c r="E21" s="49">
        <v>7.6537749679088969E-13</v>
      </c>
      <c r="F21">
        <v>5.6478290942818747E-2</v>
      </c>
      <c r="G21">
        <v>8.3652775302448024E-2</v>
      </c>
      <c r="H21">
        <v>5.6478290942818747E-2</v>
      </c>
      <c r="I21">
        <v>8.3652775302448024E-2</v>
      </c>
    </row>
    <row r="22" spans="1:9" x14ac:dyDescent="0.25">
      <c r="A22" s="49" t="s">
        <v>75</v>
      </c>
      <c r="B22" s="49">
        <v>4.6643394393090327E-3</v>
      </c>
      <c r="C22">
        <v>6.6002142204067762E-3</v>
      </c>
      <c r="D22">
        <v>0.70669515920978176</v>
      </c>
      <c r="E22" s="49">
        <v>0.48395705471169237</v>
      </c>
      <c r="F22">
        <v>-8.6858539346052546E-3</v>
      </c>
      <c r="G22">
        <v>1.8014532813223318E-2</v>
      </c>
      <c r="H22">
        <v>-8.6858539346052546E-3</v>
      </c>
      <c r="I22">
        <v>1.8014532813223318E-2</v>
      </c>
    </row>
    <row r="23" spans="1:9" x14ac:dyDescent="0.25">
      <c r="A23" s="49" t="s">
        <v>74</v>
      </c>
      <c r="B23" s="49">
        <v>-1.7560195053241277E-2</v>
      </c>
      <c r="C23">
        <v>6.4298858138442201E-3</v>
      </c>
      <c r="D23">
        <v>-2.7310275114734277</v>
      </c>
      <c r="E23" s="49">
        <v>9.4313349142979199E-3</v>
      </c>
      <c r="F23">
        <v>-3.0565866705777149E-2</v>
      </c>
      <c r="G23">
        <v>-4.5545234007054024E-3</v>
      </c>
      <c r="H23">
        <v>-3.0565866705777149E-2</v>
      </c>
      <c r="I23">
        <v>-4.5545234007054024E-3</v>
      </c>
    </row>
    <row r="24" spans="1:9" x14ac:dyDescent="0.25">
      <c r="A24" s="49" t="s">
        <v>38</v>
      </c>
      <c r="B24" s="49">
        <v>3858.4663483924019</v>
      </c>
      <c r="C24">
        <v>409.85886726157855</v>
      </c>
      <c r="D24">
        <v>9.4141341241980889</v>
      </c>
      <c r="E24" s="49">
        <v>1.3747261504489752E-11</v>
      </c>
      <c r="F24">
        <v>3029.4485390858554</v>
      </c>
      <c r="G24">
        <v>4687.4841576989484</v>
      </c>
      <c r="H24">
        <v>3029.4485390858554</v>
      </c>
      <c r="I24">
        <v>4687.4841576989484</v>
      </c>
    </row>
    <row r="25" spans="1:9" ht="13" thickBot="1" x14ac:dyDescent="0.3">
      <c r="A25" s="50" t="s">
        <v>39</v>
      </c>
      <c r="B25" s="50">
        <v>981.10979658347981</v>
      </c>
      <c r="C25" s="43">
        <v>461.60561035496033</v>
      </c>
      <c r="D25" s="43">
        <v>2.1254286658886943</v>
      </c>
      <c r="E25" s="50">
        <v>3.9939162404165771E-2</v>
      </c>
      <c r="F25" s="43">
        <v>47.424319880475196</v>
      </c>
      <c r="G25" s="43">
        <v>1914.7952732864844</v>
      </c>
      <c r="H25" s="43">
        <v>47.424319880475196</v>
      </c>
      <c r="I25" s="43">
        <v>1914.7952732864844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N56"/>
  <sheetViews>
    <sheetView zoomScale="95" zoomScaleNormal="95" workbookViewId="0">
      <selection activeCell="E21" sqref="E21"/>
    </sheetView>
  </sheetViews>
  <sheetFormatPr baseColWidth="10" defaultRowHeight="12.5" x14ac:dyDescent="0.25"/>
  <sheetData>
    <row r="1" spans="1:10" s="42" customFormat="1" ht="26" x14ac:dyDescent="0.25">
      <c r="A1" s="41" t="s">
        <v>7</v>
      </c>
      <c r="B1" s="41" t="s">
        <v>36</v>
      </c>
      <c r="C1" s="41" t="s">
        <v>41</v>
      </c>
      <c r="D1" s="41" t="s">
        <v>73</v>
      </c>
      <c r="E1" s="41" t="s">
        <v>76</v>
      </c>
      <c r="F1" s="41" t="s">
        <v>10</v>
      </c>
      <c r="G1" s="41" t="s">
        <v>75</v>
      </c>
      <c r="H1" s="41" t="s">
        <v>74</v>
      </c>
      <c r="I1" s="41" t="s">
        <v>38</v>
      </c>
      <c r="J1" s="41" t="s">
        <v>39</v>
      </c>
    </row>
    <row r="2" spans="1:10" x14ac:dyDescent="0.25">
      <c r="A2" s="30">
        <v>30682</v>
      </c>
      <c r="B2" s="28">
        <v>425075</v>
      </c>
      <c r="C2" s="28">
        <v>75253</v>
      </c>
      <c r="D2" s="28">
        <v>0</v>
      </c>
      <c r="E2" s="28">
        <v>0</v>
      </c>
      <c r="F2" s="29">
        <v>457732</v>
      </c>
      <c r="G2" s="29">
        <v>325872</v>
      </c>
      <c r="H2" s="29">
        <v>304004</v>
      </c>
      <c r="I2" s="1">
        <v>113</v>
      </c>
      <c r="J2" s="1">
        <v>1</v>
      </c>
    </row>
    <row r="3" spans="1:10" x14ac:dyDescent="0.25">
      <c r="A3" s="30">
        <v>30713</v>
      </c>
      <c r="B3" s="28">
        <v>315305</v>
      </c>
      <c r="C3" s="28">
        <v>15036</v>
      </c>
      <c r="D3" s="28">
        <v>75253</v>
      </c>
      <c r="E3" s="28">
        <v>0</v>
      </c>
      <c r="F3" s="29">
        <v>254396</v>
      </c>
      <c r="G3" s="29">
        <v>457732</v>
      </c>
      <c r="H3" s="29">
        <v>325872</v>
      </c>
      <c r="I3" s="1">
        <v>98</v>
      </c>
      <c r="J3" s="1">
        <f>J2+1</f>
        <v>2</v>
      </c>
    </row>
    <row r="4" spans="1:10" x14ac:dyDescent="0.25">
      <c r="A4" s="30">
        <v>30742</v>
      </c>
      <c r="B4" s="28">
        <v>367286</v>
      </c>
      <c r="C4" s="28">
        <v>134440</v>
      </c>
      <c r="D4" s="28">
        <v>15036</v>
      </c>
      <c r="E4" s="28">
        <v>75253</v>
      </c>
      <c r="F4" s="29">
        <v>259952</v>
      </c>
      <c r="G4" s="29">
        <v>254396</v>
      </c>
      <c r="H4" s="29">
        <v>457732</v>
      </c>
      <c r="I4" s="1">
        <v>102</v>
      </c>
      <c r="J4" s="1">
        <f t="shared" ref="J4:J49" si="0">J3+1</f>
        <v>3</v>
      </c>
    </row>
    <row r="5" spans="1:10" x14ac:dyDescent="0.25">
      <c r="A5" s="30">
        <v>30773</v>
      </c>
      <c r="B5" s="28">
        <v>429432</v>
      </c>
      <c r="C5" s="28">
        <v>119740</v>
      </c>
      <c r="D5" s="28">
        <v>134440</v>
      </c>
      <c r="E5" s="28">
        <v>15036</v>
      </c>
      <c r="F5" s="29">
        <v>267368</v>
      </c>
      <c r="G5" s="29">
        <v>259952</v>
      </c>
      <c r="H5" s="29">
        <v>254396</v>
      </c>
      <c r="I5" s="1">
        <v>107</v>
      </c>
      <c r="J5" s="1">
        <f t="shared" si="0"/>
        <v>4</v>
      </c>
    </row>
    <row r="6" spans="1:10" x14ac:dyDescent="0.25">
      <c r="A6" s="30">
        <v>30803</v>
      </c>
      <c r="B6" s="28">
        <v>347874</v>
      </c>
      <c r="C6" s="28">
        <v>135590</v>
      </c>
      <c r="D6" s="28">
        <v>119740</v>
      </c>
      <c r="E6" s="28">
        <v>134440</v>
      </c>
      <c r="F6" s="29">
        <v>158504</v>
      </c>
      <c r="G6" s="29">
        <v>267368</v>
      </c>
      <c r="H6" s="29">
        <v>259952</v>
      </c>
      <c r="I6" s="1">
        <v>119</v>
      </c>
      <c r="J6" s="1">
        <f t="shared" si="0"/>
        <v>5</v>
      </c>
    </row>
    <row r="7" spans="1:10" x14ac:dyDescent="0.25">
      <c r="A7" s="30">
        <v>30834</v>
      </c>
      <c r="B7" s="28">
        <v>435529</v>
      </c>
      <c r="C7" s="28">
        <v>189639</v>
      </c>
      <c r="D7" s="28">
        <v>135590</v>
      </c>
      <c r="E7" s="28">
        <v>119740</v>
      </c>
      <c r="F7" s="29">
        <v>430012</v>
      </c>
      <c r="G7" s="29">
        <v>158504</v>
      </c>
      <c r="H7" s="29">
        <v>267368</v>
      </c>
      <c r="I7" s="1">
        <v>104</v>
      </c>
      <c r="J7" s="1">
        <f t="shared" si="0"/>
        <v>6</v>
      </c>
    </row>
    <row r="8" spans="1:10" x14ac:dyDescent="0.25">
      <c r="A8" s="30">
        <v>30864</v>
      </c>
      <c r="B8" s="28">
        <v>299403</v>
      </c>
      <c r="C8" s="28">
        <v>9308</v>
      </c>
      <c r="D8" s="28">
        <v>189639</v>
      </c>
      <c r="E8" s="28">
        <v>135590</v>
      </c>
      <c r="F8" s="29">
        <v>388516</v>
      </c>
      <c r="G8" s="29">
        <v>430012</v>
      </c>
      <c r="H8" s="29">
        <v>158504</v>
      </c>
      <c r="I8" s="1">
        <v>107</v>
      </c>
      <c r="J8" s="1">
        <f t="shared" si="0"/>
        <v>7</v>
      </c>
    </row>
    <row r="9" spans="1:10" x14ac:dyDescent="0.25">
      <c r="A9" s="30">
        <v>30895</v>
      </c>
      <c r="B9" s="28">
        <v>296505</v>
      </c>
      <c r="C9" s="28">
        <v>41099</v>
      </c>
      <c r="D9" s="28">
        <v>9308</v>
      </c>
      <c r="E9" s="28">
        <v>189639</v>
      </c>
      <c r="F9" s="29">
        <v>225616</v>
      </c>
      <c r="G9" s="29">
        <v>388516</v>
      </c>
      <c r="H9" s="29">
        <v>430012</v>
      </c>
      <c r="I9" s="1">
        <v>81</v>
      </c>
      <c r="J9" s="1">
        <f t="shared" si="0"/>
        <v>8</v>
      </c>
    </row>
    <row r="10" spans="1:10" x14ac:dyDescent="0.25">
      <c r="A10" s="30">
        <v>30926</v>
      </c>
      <c r="B10" s="28">
        <v>426701</v>
      </c>
      <c r="C10" s="28">
        <v>9391</v>
      </c>
      <c r="D10" s="28">
        <v>41099</v>
      </c>
      <c r="E10" s="28">
        <v>9308</v>
      </c>
      <c r="F10" s="29">
        <v>1042304</v>
      </c>
      <c r="G10" s="29">
        <v>225616</v>
      </c>
      <c r="H10" s="29">
        <v>388516</v>
      </c>
      <c r="I10" s="1">
        <v>113</v>
      </c>
      <c r="J10" s="1">
        <f t="shared" si="0"/>
        <v>9</v>
      </c>
    </row>
    <row r="11" spans="1:10" x14ac:dyDescent="0.25">
      <c r="A11" s="30">
        <v>30956</v>
      </c>
      <c r="B11" s="28">
        <v>329722</v>
      </c>
      <c r="C11" s="28">
        <v>942</v>
      </c>
      <c r="D11" s="28">
        <v>9391</v>
      </c>
      <c r="E11" s="28">
        <v>41099</v>
      </c>
      <c r="F11" s="29">
        <v>974092</v>
      </c>
      <c r="G11" s="29">
        <v>1042304</v>
      </c>
      <c r="H11" s="29">
        <v>225616</v>
      </c>
      <c r="I11" s="1">
        <v>97</v>
      </c>
      <c r="J11" s="1">
        <f t="shared" si="0"/>
        <v>10</v>
      </c>
    </row>
    <row r="12" spans="1:10" x14ac:dyDescent="0.25">
      <c r="A12" s="30">
        <v>30987</v>
      </c>
      <c r="B12" s="28">
        <v>281783</v>
      </c>
      <c r="C12" s="28">
        <v>1818</v>
      </c>
      <c r="D12" s="28">
        <v>942</v>
      </c>
      <c r="E12" s="28">
        <v>9391</v>
      </c>
      <c r="F12" s="29">
        <v>301892</v>
      </c>
      <c r="G12" s="29">
        <v>974092</v>
      </c>
      <c r="H12" s="29">
        <v>1042304</v>
      </c>
      <c r="I12" s="1">
        <v>95</v>
      </c>
      <c r="J12" s="1">
        <f t="shared" si="0"/>
        <v>11</v>
      </c>
    </row>
    <row r="13" spans="1:10" x14ac:dyDescent="0.25">
      <c r="A13" s="30">
        <v>31017</v>
      </c>
      <c r="B13" s="28">
        <v>166391</v>
      </c>
      <c r="C13" s="28">
        <v>672</v>
      </c>
      <c r="D13" s="28">
        <v>1818</v>
      </c>
      <c r="E13" s="28">
        <v>942</v>
      </c>
      <c r="F13" s="29">
        <v>76148</v>
      </c>
      <c r="G13" s="29">
        <v>301892</v>
      </c>
      <c r="H13" s="29">
        <v>974092</v>
      </c>
      <c r="I13" s="1">
        <v>65</v>
      </c>
      <c r="J13" s="1">
        <f t="shared" si="0"/>
        <v>12</v>
      </c>
    </row>
    <row r="14" spans="1:10" x14ac:dyDescent="0.25">
      <c r="A14" s="30">
        <v>31048</v>
      </c>
      <c r="B14" s="28">
        <v>629402</v>
      </c>
      <c r="C14" s="28">
        <v>548704</v>
      </c>
      <c r="D14" s="28">
        <v>672</v>
      </c>
      <c r="E14" s="28">
        <v>1818</v>
      </c>
      <c r="F14" s="29">
        <v>0</v>
      </c>
      <c r="G14" s="29">
        <v>76148</v>
      </c>
      <c r="H14" s="29">
        <v>301892</v>
      </c>
      <c r="I14" s="1">
        <v>113</v>
      </c>
      <c r="J14" s="1">
        <f t="shared" si="0"/>
        <v>13</v>
      </c>
    </row>
    <row r="15" spans="1:10" x14ac:dyDescent="0.25">
      <c r="A15" s="30">
        <v>31079</v>
      </c>
      <c r="B15" s="28">
        <v>263467</v>
      </c>
      <c r="C15" s="28">
        <v>52818</v>
      </c>
      <c r="D15" s="28">
        <v>548704</v>
      </c>
      <c r="E15" s="28">
        <v>672</v>
      </c>
      <c r="F15" s="29">
        <v>315196</v>
      </c>
      <c r="G15" s="29">
        <v>0</v>
      </c>
      <c r="H15" s="29">
        <v>76148</v>
      </c>
      <c r="I15" s="1">
        <v>98</v>
      </c>
      <c r="J15" s="1">
        <f t="shared" si="0"/>
        <v>14</v>
      </c>
    </row>
    <row r="16" spans="1:10" x14ac:dyDescent="0.25">
      <c r="A16" s="30">
        <v>31107</v>
      </c>
      <c r="B16" s="28">
        <v>398320</v>
      </c>
      <c r="C16" s="28">
        <v>2793</v>
      </c>
      <c r="D16" s="28">
        <v>52818</v>
      </c>
      <c r="E16" s="28">
        <v>548704</v>
      </c>
      <c r="F16" s="29">
        <v>703624</v>
      </c>
      <c r="G16" s="29">
        <v>315196</v>
      </c>
      <c r="H16" s="29">
        <v>0</v>
      </c>
      <c r="I16" s="1">
        <v>102</v>
      </c>
      <c r="J16" s="1">
        <f t="shared" si="0"/>
        <v>15</v>
      </c>
    </row>
    <row r="17" spans="1:10" x14ac:dyDescent="0.25">
      <c r="A17" s="30">
        <v>31138</v>
      </c>
      <c r="B17" s="28">
        <v>376569</v>
      </c>
      <c r="C17" s="28">
        <v>27749</v>
      </c>
      <c r="D17" s="28">
        <v>2793</v>
      </c>
      <c r="E17" s="28">
        <v>52818</v>
      </c>
      <c r="F17" s="29">
        <v>198464</v>
      </c>
      <c r="G17" s="29">
        <v>703624</v>
      </c>
      <c r="H17" s="29">
        <v>315196</v>
      </c>
      <c r="I17" s="1">
        <v>107</v>
      </c>
      <c r="J17" s="1">
        <f t="shared" si="0"/>
        <v>16</v>
      </c>
    </row>
    <row r="18" spans="1:10" x14ac:dyDescent="0.25">
      <c r="A18" s="30">
        <v>31168</v>
      </c>
      <c r="B18" s="28">
        <v>444404</v>
      </c>
      <c r="C18" s="28">
        <v>21887</v>
      </c>
      <c r="D18" s="28">
        <v>27749</v>
      </c>
      <c r="E18" s="28">
        <v>2793</v>
      </c>
      <c r="F18" s="29">
        <v>478880</v>
      </c>
      <c r="G18" s="29">
        <v>198464</v>
      </c>
      <c r="H18" s="29">
        <v>703624</v>
      </c>
      <c r="I18" s="1">
        <v>119</v>
      </c>
      <c r="J18" s="1">
        <f t="shared" si="0"/>
        <v>17</v>
      </c>
    </row>
    <row r="19" spans="1:10" x14ac:dyDescent="0.25">
      <c r="A19" s="30">
        <v>31199</v>
      </c>
      <c r="B19" s="28">
        <v>386986</v>
      </c>
      <c r="C19" s="28">
        <v>1110</v>
      </c>
      <c r="D19" s="28">
        <v>21887</v>
      </c>
      <c r="E19" s="28">
        <v>27749</v>
      </c>
      <c r="F19" s="29">
        <v>457172</v>
      </c>
      <c r="G19" s="29">
        <v>478880</v>
      </c>
      <c r="H19" s="29">
        <v>198464</v>
      </c>
      <c r="I19" s="1">
        <v>104</v>
      </c>
      <c r="J19" s="1">
        <f t="shared" si="0"/>
        <v>18</v>
      </c>
    </row>
    <row r="20" spans="1:10" x14ac:dyDescent="0.25">
      <c r="A20" s="30">
        <v>31229</v>
      </c>
      <c r="B20" s="28">
        <v>414314</v>
      </c>
      <c r="C20" s="28">
        <v>436</v>
      </c>
      <c r="D20" s="28">
        <v>1110</v>
      </c>
      <c r="E20" s="28">
        <v>21887</v>
      </c>
      <c r="F20" s="29">
        <v>709480</v>
      </c>
      <c r="G20" s="29">
        <v>457172</v>
      </c>
      <c r="H20" s="29">
        <v>478880</v>
      </c>
      <c r="I20" s="1">
        <v>107</v>
      </c>
      <c r="J20" s="1">
        <f t="shared" si="0"/>
        <v>19</v>
      </c>
    </row>
    <row r="21" spans="1:10" x14ac:dyDescent="0.25">
      <c r="A21" s="30">
        <v>31260</v>
      </c>
      <c r="B21" s="28">
        <v>253493</v>
      </c>
      <c r="C21" s="28">
        <v>1407</v>
      </c>
      <c r="D21" s="28">
        <v>436</v>
      </c>
      <c r="E21" s="28">
        <v>1110</v>
      </c>
      <c r="F21" s="29">
        <v>45380</v>
      </c>
      <c r="G21" s="29">
        <v>709480</v>
      </c>
      <c r="H21" s="29">
        <v>457172</v>
      </c>
      <c r="I21" s="1">
        <v>81</v>
      </c>
      <c r="J21" s="1">
        <f t="shared" si="0"/>
        <v>20</v>
      </c>
    </row>
    <row r="22" spans="1:10" x14ac:dyDescent="0.25">
      <c r="A22" s="30">
        <v>31291</v>
      </c>
      <c r="B22" s="28">
        <v>484365</v>
      </c>
      <c r="C22" s="28">
        <v>376650</v>
      </c>
      <c r="D22" s="28">
        <v>1407</v>
      </c>
      <c r="E22" s="28">
        <v>436</v>
      </c>
      <c r="F22" s="29">
        <v>28080</v>
      </c>
      <c r="G22" s="29">
        <v>45380</v>
      </c>
      <c r="H22" s="29">
        <v>709480</v>
      </c>
      <c r="I22" s="1">
        <v>113</v>
      </c>
      <c r="J22" s="1">
        <f t="shared" si="0"/>
        <v>21</v>
      </c>
    </row>
    <row r="23" spans="1:10" x14ac:dyDescent="0.25">
      <c r="A23" s="30">
        <v>31321</v>
      </c>
      <c r="B23" s="28">
        <v>305989</v>
      </c>
      <c r="C23" s="28">
        <v>122906</v>
      </c>
      <c r="D23" s="28">
        <v>376650</v>
      </c>
      <c r="E23" s="28">
        <v>1407</v>
      </c>
      <c r="F23" s="29">
        <v>111520</v>
      </c>
      <c r="G23" s="29">
        <v>28080</v>
      </c>
      <c r="H23" s="29">
        <v>45380</v>
      </c>
      <c r="I23" s="1">
        <v>97</v>
      </c>
      <c r="J23" s="1">
        <f t="shared" si="0"/>
        <v>22</v>
      </c>
    </row>
    <row r="24" spans="1:10" x14ac:dyDescent="0.25">
      <c r="A24" s="30">
        <v>31352</v>
      </c>
      <c r="B24" s="28">
        <v>315407</v>
      </c>
      <c r="C24" s="28">
        <v>15138</v>
      </c>
      <c r="D24" s="28">
        <v>122906</v>
      </c>
      <c r="E24" s="28">
        <v>376650</v>
      </c>
      <c r="F24" s="29">
        <v>267200</v>
      </c>
      <c r="G24" s="29">
        <v>111520</v>
      </c>
      <c r="H24" s="29">
        <v>28080</v>
      </c>
      <c r="I24" s="1">
        <v>95</v>
      </c>
      <c r="J24" s="1">
        <f t="shared" si="0"/>
        <v>23</v>
      </c>
    </row>
    <row r="25" spans="1:10" x14ac:dyDescent="0.25">
      <c r="A25" s="30">
        <v>31382</v>
      </c>
      <c r="B25" s="28">
        <v>182784</v>
      </c>
      <c r="C25" s="28">
        <v>5532</v>
      </c>
      <c r="D25" s="28">
        <v>15138</v>
      </c>
      <c r="E25" s="28">
        <v>122906</v>
      </c>
      <c r="F25" s="29">
        <v>354304</v>
      </c>
      <c r="G25" s="29">
        <v>267200</v>
      </c>
      <c r="H25" s="29">
        <v>111520</v>
      </c>
      <c r="I25" s="1">
        <v>65</v>
      </c>
      <c r="J25" s="1">
        <f t="shared" si="0"/>
        <v>24</v>
      </c>
    </row>
    <row r="26" spans="1:10" x14ac:dyDescent="0.25">
      <c r="A26" s="30">
        <v>31413</v>
      </c>
      <c r="B26" s="28">
        <v>655748</v>
      </c>
      <c r="C26" s="28">
        <v>544807</v>
      </c>
      <c r="D26" s="28">
        <v>5532</v>
      </c>
      <c r="E26" s="28">
        <v>15138</v>
      </c>
      <c r="F26" s="29">
        <v>664712</v>
      </c>
      <c r="G26" s="29">
        <v>354304</v>
      </c>
      <c r="H26" s="29">
        <v>267200</v>
      </c>
      <c r="I26" s="1">
        <v>113</v>
      </c>
      <c r="J26" s="1">
        <f t="shared" si="0"/>
        <v>25</v>
      </c>
    </row>
    <row r="27" spans="1:10" x14ac:dyDescent="0.25">
      <c r="A27" s="30">
        <v>31444</v>
      </c>
      <c r="B27" s="28">
        <v>270483</v>
      </c>
      <c r="C27" s="28">
        <v>43708</v>
      </c>
      <c r="D27" s="28">
        <v>544807</v>
      </c>
      <c r="E27" s="28">
        <v>5532</v>
      </c>
      <c r="F27" s="29">
        <v>536824</v>
      </c>
      <c r="G27" s="29">
        <v>664712</v>
      </c>
      <c r="H27" s="29">
        <v>354304</v>
      </c>
      <c r="I27" s="1">
        <v>98</v>
      </c>
      <c r="J27" s="1">
        <f t="shared" si="0"/>
        <v>26</v>
      </c>
    </row>
    <row r="28" spans="1:10" x14ac:dyDescent="0.25">
      <c r="A28" s="30">
        <v>31472</v>
      </c>
      <c r="B28" s="28">
        <v>365058</v>
      </c>
      <c r="C28" s="28">
        <v>5740</v>
      </c>
      <c r="D28" s="28">
        <v>43708</v>
      </c>
      <c r="E28" s="28">
        <v>544807</v>
      </c>
      <c r="F28" s="29">
        <v>551560</v>
      </c>
      <c r="G28" s="29">
        <v>536824</v>
      </c>
      <c r="H28" s="29">
        <v>664712</v>
      </c>
      <c r="I28" s="1">
        <v>102</v>
      </c>
      <c r="J28" s="1">
        <f t="shared" si="0"/>
        <v>27</v>
      </c>
    </row>
    <row r="29" spans="1:10" x14ac:dyDescent="0.25">
      <c r="A29" s="30">
        <v>31503</v>
      </c>
      <c r="B29" s="28">
        <v>313135</v>
      </c>
      <c r="C29" s="28">
        <v>9614</v>
      </c>
      <c r="D29" s="28">
        <v>5740</v>
      </c>
      <c r="E29" s="28">
        <v>43708</v>
      </c>
      <c r="F29" s="29">
        <v>150080</v>
      </c>
      <c r="G29" s="29">
        <v>551560</v>
      </c>
      <c r="H29" s="29">
        <v>536824</v>
      </c>
      <c r="I29" s="1">
        <v>107</v>
      </c>
      <c r="J29" s="1">
        <f t="shared" si="0"/>
        <v>28</v>
      </c>
    </row>
    <row r="30" spans="1:10" x14ac:dyDescent="0.25">
      <c r="A30" s="30">
        <v>31533</v>
      </c>
      <c r="B30" s="28">
        <v>528210</v>
      </c>
      <c r="C30" s="28">
        <v>1507</v>
      </c>
      <c r="D30" s="28">
        <v>9614</v>
      </c>
      <c r="E30" s="28">
        <v>5740</v>
      </c>
      <c r="F30" s="29">
        <v>580800</v>
      </c>
      <c r="G30" s="29">
        <v>150080</v>
      </c>
      <c r="H30" s="29">
        <v>551560</v>
      </c>
      <c r="I30" s="1">
        <v>119</v>
      </c>
      <c r="J30" s="1">
        <f t="shared" si="0"/>
        <v>29</v>
      </c>
    </row>
    <row r="31" spans="1:10" x14ac:dyDescent="0.25">
      <c r="A31" s="30">
        <v>31564</v>
      </c>
      <c r="B31" s="28">
        <v>379856</v>
      </c>
      <c r="C31" s="28">
        <v>13620</v>
      </c>
      <c r="D31" s="28">
        <v>1507</v>
      </c>
      <c r="E31" s="28">
        <v>9614</v>
      </c>
      <c r="F31" s="29">
        <v>435080</v>
      </c>
      <c r="G31" s="29">
        <v>580800</v>
      </c>
      <c r="H31" s="29">
        <v>150080</v>
      </c>
      <c r="I31" s="1">
        <v>104</v>
      </c>
      <c r="J31" s="1">
        <f t="shared" si="0"/>
        <v>30</v>
      </c>
    </row>
    <row r="32" spans="1:10" x14ac:dyDescent="0.25">
      <c r="A32" s="30">
        <v>31594</v>
      </c>
      <c r="B32" s="28">
        <v>472058</v>
      </c>
      <c r="C32" s="28">
        <v>101179</v>
      </c>
      <c r="D32" s="28">
        <v>13620</v>
      </c>
      <c r="E32" s="28">
        <v>1507</v>
      </c>
      <c r="F32" s="29">
        <v>361144</v>
      </c>
      <c r="G32" s="29">
        <v>435080</v>
      </c>
      <c r="H32" s="29">
        <v>580800</v>
      </c>
      <c r="I32" s="1">
        <v>107</v>
      </c>
      <c r="J32" s="1">
        <f t="shared" si="0"/>
        <v>31</v>
      </c>
    </row>
    <row r="33" spans="1:10" x14ac:dyDescent="0.25">
      <c r="A33" s="30">
        <v>31625</v>
      </c>
      <c r="B33" s="28">
        <v>254516</v>
      </c>
      <c r="C33" s="28">
        <v>80309</v>
      </c>
      <c r="D33" s="28">
        <v>101179</v>
      </c>
      <c r="E33" s="28">
        <v>13620</v>
      </c>
      <c r="F33" s="29">
        <v>97844</v>
      </c>
      <c r="G33" s="29">
        <v>361144</v>
      </c>
      <c r="H33" s="29">
        <v>435080</v>
      </c>
      <c r="I33" s="1">
        <v>81</v>
      </c>
      <c r="J33" s="1">
        <f t="shared" si="0"/>
        <v>32</v>
      </c>
    </row>
    <row r="34" spans="1:10" x14ac:dyDescent="0.25">
      <c r="A34" s="30">
        <v>31656</v>
      </c>
      <c r="B34" s="28">
        <v>551354</v>
      </c>
      <c r="C34" s="28">
        <v>335768</v>
      </c>
      <c r="D34" s="28">
        <v>80309</v>
      </c>
      <c r="E34" s="28">
        <v>101179</v>
      </c>
      <c r="F34" s="29">
        <v>30372</v>
      </c>
      <c r="G34" s="29">
        <v>97844</v>
      </c>
      <c r="H34" s="29">
        <v>361144</v>
      </c>
      <c r="I34" s="1">
        <v>113</v>
      </c>
      <c r="J34" s="1">
        <f t="shared" si="0"/>
        <v>33</v>
      </c>
    </row>
    <row r="35" spans="1:10" x14ac:dyDescent="0.25">
      <c r="A35" s="30">
        <v>31686</v>
      </c>
      <c r="B35" s="28">
        <v>335826</v>
      </c>
      <c r="C35" s="28">
        <v>91710</v>
      </c>
      <c r="D35" s="28">
        <v>335768</v>
      </c>
      <c r="E35" s="28">
        <v>80309</v>
      </c>
      <c r="F35" s="29">
        <v>150324</v>
      </c>
      <c r="G35" s="29">
        <v>30372</v>
      </c>
      <c r="H35" s="29">
        <v>97844</v>
      </c>
      <c r="I35" s="1">
        <v>97</v>
      </c>
      <c r="J35" s="1">
        <f t="shared" si="0"/>
        <v>34</v>
      </c>
    </row>
    <row r="36" spans="1:10" x14ac:dyDescent="0.25">
      <c r="A36" s="30">
        <v>31717</v>
      </c>
      <c r="B36" s="28">
        <v>320408</v>
      </c>
      <c r="C36" s="28">
        <v>9856</v>
      </c>
      <c r="D36" s="28">
        <v>91710</v>
      </c>
      <c r="E36" s="28">
        <v>335768</v>
      </c>
      <c r="F36" s="29">
        <v>293044</v>
      </c>
      <c r="G36" s="29">
        <v>150324</v>
      </c>
      <c r="H36" s="29">
        <v>30372</v>
      </c>
      <c r="I36" s="1">
        <v>95</v>
      </c>
      <c r="J36" s="1">
        <f t="shared" si="0"/>
        <v>35</v>
      </c>
    </row>
    <row r="37" spans="1:10" x14ac:dyDescent="0.25">
      <c r="A37" s="30">
        <v>31747</v>
      </c>
      <c r="B37" s="28">
        <v>276901</v>
      </c>
      <c r="C37" s="28">
        <v>107172</v>
      </c>
      <c r="D37" s="28">
        <v>9856</v>
      </c>
      <c r="E37" s="28">
        <v>91710</v>
      </c>
      <c r="F37" s="29">
        <v>162788</v>
      </c>
      <c r="G37" s="29">
        <v>293044</v>
      </c>
      <c r="H37" s="29">
        <v>150324</v>
      </c>
      <c r="I37" s="1">
        <v>65</v>
      </c>
      <c r="J37" s="1">
        <f t="shared" si="0"/>
        <v>36</v>
      </c>
    </row>
    <row r="38" spans="1:10" x14ac:dyDescent="0.25">
      <c r="A38" s="30">
        <v>31778</v>
      </c>
      <c r="B38" s="28">
        <v>455136</v>
      </c>
      <c r="C38" s="28">
        <v>299781</v>
      </c>
      <c r="D38" s="28">
        <v>107172</v>
      </c>
      <c r="E38" s="28">
        <v>9856</v>
      </c>
      <c r="F38" s="29">
        <v>32532</v>
      </c>
      <c r="G38" s="29">
        <v>162788</v>
      </c>
      <c r="H38" s="29">
        <v>293044</v>
      </c>
      <c r="I38" s="1">
        <v>113</v>
      </c>
      <c r="J38" s="1">
        <f t="shared" si="0"/>
        <v>37</v>
      </c>
    </row>
    <row r="39" spans="1:10" x14ac:dyDescent="0.25">
      <c r="A39" s="30">
        <v>31809</v>
      </c>
      <c r="B39" s="28">
        <v>247570</v>
      </c>
      <c r="C39" s="28">
        <v>21218</v>
      </c>
      <c r="D39" s="28">
        <v>299781</v>
      </c>
      <c r="E39" s="28">
        <v>107172</v>
      </c>
      <c r="F39" s="29">
        <v>23468</v>
      </c>
      <c r="G39" s="29">
        <v>32532</v>
      </c>
      <c r="H39" s="29">
        <v>162788</v>
      </c>
      <c r="I39" s="1">
        <v>98</v>
      </c>
      <c r="J39" s="1">
        <f t="shared" si="0"/>
        <v>38</v>
      </c>
    </row>
    <row r="40" spans="1:10" x14ac:dyDescent="0.25">
      <c r="A40" s="30">
        <v>31837</v>
      </c>
      <c r="B40" s="28">
        <v>622204</v>
      </c>
      <c r="C40" s="28">
        <v>157</v>
      </c>
      <c r="D40" s="28">
        <v>21218</v>
      </c>
      <c r="E40" s="28">
        <v>299781</v>
      </c>
      <c r="F40" s="29">
        <v>4503456</v>
      </c>
      <c r="G40" s="29">
        <v>23468</v>
      </c>
      <c r="H40" s="29">
        <v>32532</v>
      </c>
      <c r="I40" s="1">
        <v>102</v>
      </c>
      <c r="J40" s="1">
        <f t="shared" si="0"/>
        <v>39</v>
      </c>
    </row>
    <row r="41" spans="1:10" x14ac:dyDescent="0.25">
      <c r="A41" s="30">
        <v>31868</v>
      </c>
      <c r="B41" s="28">
        <v>429331</v>
      </c>
      <c r="C41" s="28">
        <v>12961</v>
      </c>
      <c r="D41" s="28">
        <v>157</v>
      </c>
      <c r="E41" s="28">
        <v>21218</v>
      </c>
      <c r="F41" s="29">
        <v>500904</v>
      </c>
      <c r="G41" s="29">
        <v>4503456</v>
      </c>
      <c r="H41" s="29">
        <v>23468</v>
      </c>
      <c r="I41" s="1">
        <v>107</v>
      </c>
      <c r="J41" s="1">
        <f t="shared" si="0"/>
        <v>40</v>
      </c>
    </row>
    <row r="42" spans="1:10" x14ac:dyDescent="0.25">
      <c r="A42" s="30">
        <v>31898</v>
      </c>
      <c r="B42" s="28">
        <v>453156</v>
      </c>
      <c r="C42" s="28">
        <v>333529</v>
      </c>
      <c r="D42" s="28">
        <v>12961</v>
      </c>
      <c r="E42" s="28">
        <v>157</v>
      </c>
      <c r="F42" s="29">
        <v>0</v>
      </c>
      <c r="G42" s="29">
        <v>500904</v>
      </c>
      <c r="H42" s="29">
        <v>4503456</v>
      </c>
      <c r="I42" s="1">
        <v>119</v>
      </c>
      <c r="J42" s="1">
        <f t="shared" si="0"/>
        <v>41</v>
      </c>
    </row>
    <row r="43" spans="1:10" x14ac:dyDescent="0.25">
      <c r="A43" s="30">
        <v>31929</v>
      </c>
      <c r="B43" s="28">
        <v>320103</v>
      </c>
      <c r="C43" s="28">
        <v>178105</v>
      </c>
      <c r="D43" s="28">
        <v>333529</v>
      </c>
      <c r="E43" s="28">
        <v>12961</v>
      </c>
      <c r="F43" s="29">
        <v>0</v>
      </c>
      <c r="G43" s="29">
        <v>0</v>
      </c>
      <c r="H43" s="29">
        <v>500904</v>
      </c>
      <c r="I43" s="1">
        <v>104</v>
      </c>
      <c r="J43" s="1">
        <f t="shared" si="0"/>
        <v>42</v>
      </c>
    </row>
    <row r="44" spans="1:10" x14ac:dyDescent="0.25">
      <c r="A44" s="30">
        <v>31959</v>
      </c>
      <c r="B44" s="28">
        <v>451779</v>
      </c>
      <c r="C44" s="28">
        <v>315564</v>
      </c>
      <c r="D44" s="28">
        <v>178105</v>
      </c>
      <c r="E44" s="28">
        <v>333529</v>
      </c>
      <c r="F44" s="29">
        <v>46104</v>
      </c>
      <c r="G44" s="29">
        <v>0</v>
      </c>
      <c r="H44" s="29">
        <v>0</v>
      </c>
      <c r="I44" s="1">
        <v>107</v>
      </c>
      <c r="J44" s="1">
        <f t="shared" si="0"/>
        <v>43</v>
      </c>
    </row>
    <row r="45" spans="1:10" x14ac:dyDescent="0.25">
      <c r="A45" s="30">
        <v>31990</v>
      </c>
      <c r="B45" s="28">
        <v>249482</v>
      </c>
      <c r="C45" s="28">
        <v>80206</v>
      </c>
      <c r="D45" s="28">
        <v>315564</v>
      </c>
      <c r="E45" s="28">
        <v>178105</v>
      </c>
      <c r="F45" s="29">
        <v>92252</v>
      </c>
      <c r="G45" s="29">
        <v>46104</v>
      </c>
      <c r="H45" s="29">
        <v>0</v>
      </c>
      <c r="I45" s="1">
        <v>81</v>
      </c>
      <c r="J45" s="1">
        <f t="shared" si="0"/>
        <v>44</v>
      </c>
    </row>
    <row r="46" spans="1:10" x14ac:dyDescent="0.25">
      <c r="A46" s="30">
        <v>32021</v>
      </c>
      <c r="B46" s="28">
        <v>744583</v>
      </c>
      <c r="C46" s="28">
        <v>5940</v>
      </c>
      <c r="D46" s="28">
        <v>80206</v>
      </c>
      <c r="E46" s="28">
        <v>315564</v>
      </c>
      <c r="F46" s="29">
        <v>4869952</v>
      </c>
      <c r="G46" s="29">
        <v>92252</v>
      </c>
      <c r="H46" s="29">
        <v>46104</v>
      </c>
      <c r="I46" s="1">
        <v>113</v>
      </c>
      <c r="J46" s="1">
        <f t="shared" si="0"/>
        <v>45</v>
      </c>
    </row>
    <row r="47" spans="1:10" x14ac:dyDescent="0.25">
      <c r="A47" s="30">
        <v>32051</v>
      </c>
      <c r="B47" s="28">
        <v>421186</v>
      </c>
      <c r="C47" s="28">
        <v>36819</v>
      </c>
      <c r="D47" s="28">
        <v>5940</v>
      </c>
      <c r="E47" s="28">
        <v>80206</v>
      </c>
      <c r="F47" s="29">
        <v>376556</v>
      </c>
      <c r="G47" s="29">
        <v>4869952</v>
      </c>
      <c r="H47" s="29">
        <v>92252</v>
      </c>
      <c r="I47" s="1">
        <v>97</v>
      </c>
      <c r="J47" s="1">
        <f t="shared" si="0"/>
        <v>46</v>
      </c>
    </row>
    <row r="48" spans="1:10" x14ac:dyDescent="0.25">
      <c r="A48" s="30">
        <v>32082</v>
      </c>
      <c r="B48" s="28">
        <v>397367</v>
      </c>
      <c r="C48" s="28">
        <v>234562</v>
      </c>
      <c r="D48" s="28">
        <v>36819</v>
      </c>
      <c r="E48" s="28">
        <v>5940</v>
      </c>
      <c r="F48" s="29">
        <v>376556</v>
      </c>
      <c r="G48" s="29">
        <v>376556</v>
      </c>
      <c r="H48" s="29">
        <v>4869952</v>
      </c>
      <c r="I48" s="1">
        <v>95</v>
      </c>
      <c r="J48" s="1">
        <f t="shared" si="0"/>
        <v>47</v>
      </c>
    </row>
    <row r="49" spans="1:14" x14ac:dyDescent="0.25">
      <c r="A49" s="30">
        <v>32112</v>
      </c>
      <c r="B49" s="28">
        <v>269096</v>
      </c>
      <c r="C49" s="28">
        <v>71881</v>
      </c>
      <c r="D49" s="28">
        <v>234562</v>
      </c>
      <c r="E49" s="28">
        <v>36819</v>
      </c>
      <c r="F49" s="29">
        <v>552536</v>
      </c>
      <c r="G49" s="29">
        <v>376556</v>
      </c>
      <c r="H49" s="29">
        <v>376556</v>
      </c>
      <c r="I49" s="1">
        <v>65</v>
      </c>
      <c r="J49" s="1">
        <f t="shared" si="0"/>
        <v>48</v>
      </c>
    </row>
    <row r="50" spans="1:14" ht="13" thickBot="1" x14ac:dyDescent="0.3">
      <c r="G50" s="29">
        <v>552536</v>
      </c>
      <c r="H50" s="29"/>
      <c r="I50" s="1">
        <v>113</v>
      </c>
      <c r="J50">
        <v>49</v>
      </c>
    </row>
    <row r="51" spans="1:14" ht="13" x14ac:dyDescent="0.3">
      <c r="L51" s="44"/>
      <c r="M51" s="44"/>
      <c r="N51" s="44" t="s">
        <v>59</v>
      </c>
    </row>
    <row r="52" spans="1:14" x14ac:dyDescent="0.25">
      <c r="L52" t="s">
        <v>53</v>
      </c>
      <c r="M52" s="47" t="s">
        <v>67</v>
      </c>
      <c r="N52" s="49">
        <v>-95080.945946155058</v>
      </c>
    </row>
    <row r="53" spans="1:14" x14ac:dyDescent="0.25">
      <c r="L53" t="s">
        <v>41</v>
      </c>
      <c r="M53" s="47" t="s">
        <v>68</v>
      </c>
      <c r="N53" s="49">
        <v>0.40640251230621749</v>
      </c>
    </row>
    <row r="54" spans="1:14" x14ac:dyDescent="0.25">
      <c r="A54" s="30">
        <v>32143</v>
      </c>
      <c r="B54" s="53">
        <f>N52+J50*$N$56+I50*$N$55+C54*$N$53+F54*$N$54</f>
        <v>487849.68217950396</v>
      </c>
      <c r="C54" s="28">
        <v>250000</v>
      </c>
      <c r="D54" s="28"/>
      <c r="E54" s="28"/>
      <c r="F54" s="29">
        <v>300000</v>
      </c>
      <c r="L54" t="s">
        <v>10</v>
      </c>
      <c r="M54" s="47" t="s">
        <v>69</v>
      </c>
      <c r="N54" s="49">
        <v>7.6418282101842885E-2</v>
      </c>
    </row>
    <row r="55" spans="1:14" x14ac:dyDescent="0.25">
      <c r="L55" t="s">
        <v>38</v>
      </c>
      <c r="M55" s="47" t="s">
        <v>70</v>
      </c>
      <c r="N55" s="49">
        <v>3885.2304365224877</v>
      </c>
    </row>
    <row r="56" spans="1:14" ht="13" thickBot="1" x14ac:dyDescent="0.3">
      <c r="L56" s="43" t="s">
        <v>39</v>
      </c>
      <c r="M56" s="52" t="s">
        <v>71</v>
      </c>
      <c r="N56" s="50">
        <v>395.37706309205333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I38"/>
  <sheetViews>
    <sheetView zoomScale="98" zoomScaleNormal="98" workbookViewId="0">
      <selection activeCell="A40" sqref="A40"/>
    </sheetView>
  </sheetViews>
  <sheetFormatPr baseColWidth="10" defaultRowHeight="12.5" x14ac:dyDescent="0.25"/>
  <cols>
    <col min="1" max="1" width="35.26953125" bestFit="1" customWidth="1"/>
  </cols>
  <sheetData>
    <row r="1" spans="1:9" x14ac:dyDescent="0.25">
      <c r="A1" t="s">
        <v>42</v>
      </c>
    </row>
    <row r="2" spans="1:9" ht="13" thickBot="1" x14ac:dyDescent="0.3"/>
    <row r="3" spans="1:9" ht="13" x14ac:dyDescent="0.3">
      <c r="A3" s="45" t="s">
        <v>43</v>
      </c>
      <c r="B3" s="45"/>
    </row>
    <row r="4" spans="1:9" x14ac:dyDescent="0.25">
      <c r="A4" t="s">
        <v>44</v>
      </c>
      <c r="B4">
        <v>0.96361363493280194</v>
      </c>
    </row>
    <row r="5" spans="1:9" x14ac:dyDescent="0.25">
      <c r="A5" t="s">
        <v>45</v>
      </c>
      <c r="B5">
        <v>0.92855123742840739</v>
      </c>
    </row>
    <row r="6" spans="1:9" x14ac:dyDescent="0.25">
      <c r="A6" s="49" t="s">
        <v>46</v>
      </c>
      <c r="B6" s="49">
        <v>0.91809532095451585</v>
      </c>
    </row>
    <row r="7" spans="1:9" x14ac:dyDescent="0.25">
      <c r="A7" t="s">
        <v>47</v>
      </c>
      <c r="B7">
        <v>34677.533945958858</v>
      </c>
    </row>
    <row r="8" spans="1:9" ht="13" thickBot="1" x14ac:dyDescent="0.3">
      <c r="A8" s="43" t="s">
        <v>48</v>
      </c>
      <c r="B8" s="43">
        <v>48</v>
      </c>
    </row>
    <row r="10" spans="1:9" ht="13" thickBot="1" x14ac:dyDescent="0.3">
      <c r="A10" t="s">
        <v>49</v>
      </c>
    </row>
    <row r="11" spans="1:9" ht="13" x14ac:dyDescent="0.3">
      <c r="A11" s="44"/>
      <c r="B11" s="44" t="s">
        <v>54</v>
      </c>
      <c r="C11" s="44" t="s">
        <v>55</v>
      </c>
      <c r="D11" s="44" t="s">
        <v>56</v>
      </c>
      <c r="E11" s="44" t="s">
        <v>57</v>
      </c>
      <c r="F11" s="44" t="s">
        <v>58</v>
      </c>
    </row>
    <row r="12" spans="1:9" x14ac:dyDescent="0.25">
      <c r="A12" t="s">
        <v>50</v>
      </c>
      <c r="B12">
        <v>6</v>
      </c>
      <c r="C12">
        <v>640754152366.16833</v>
      </c>
      <c r="D12">
        <v>106792358727.69472</v>
      </c>
      <c r="E12">
        <v>88.806298304600773</v>
      </c>
      <c r="F12">
        <v>6.7484245694777061E-22</v>
      </c>
    </row>
    <row r="13" spans="1:9" x14ac:dyDescent="0.25">
      <c r="A13" t="s">
        <v>51</v>
      </c>
      <c r="B13">
        <v>41</v>
      </c>
      <c r="C13">
        <v>49303785783.498291</v>
      </c>
      <c r="D13">
        <v>1202531360.5731289</v>
      </c>
    </row>
    <row r="14" spans="1:9" ht="13" thickBot="1" x14ac:dyDescent="0.3">
      <c r="A14" s="43" t="s">
        <v>52</v>
      </c>
      <c r="B14" s="43">
        <v>47</v>
      </c>
      <c r="C14" s="43">
        <v>690057938149.66663</v>
      </c>
      <c r="D14" s="43"/>
      <c r="E14" s="43"/>
      <c r="F14" s="43"/>
    </row>
    <row r="15" spans="1:9" ht="13" thickBot="1" x14ac:dyDescent="0.3"/>
    <row r="16" spans="1:9" ht="13" x14ac:dyDescent="0.3">
      <c r="A16" s="54"/>
      <c r="B16" s="54" t="s">
        <v>59</v>
      </c>
      <c r="C16" s="44" t="s">
        <v>47</v>
      </c>
      <c r="D16" s="44" t="s">
        <v>60</v>
      </c>
      <c r="E16" s="54" t="s">
        <v>61</v>
      </c>
      <c r="F16" s="44" t="s">
        <v>62</v>
      </c>
      <c r="G16" s="44" t="s">
        <v>63</v>
      </c>
      <c r="H16" s="44" t="s">
        <v>64</v>
      </c>
      <c r="I16" s="44" t="s">
        <v>65</v>
      </c>
    </row>
    <row r="17" spans="1:9" x14ac:dyDescent="0.25">
      <c r="A17" s="49" t="s">
        <v>53</v>
      </c>
      <c r="B17" s="49">
        <v>-80260.862679943413</v>
      </c>
      <c r="C17">
        <v>41101.152180592333</v>
      </c>
      <c r="D17">
        <v>-1.9527643003118051</v>
      </c>
      <c r="E17" s="49">
        <v>5.7697056964220561E-2</v>
      </c>
      <c r="F17">
        <v>-163266.32344099556</v>
      </c>
      <c r="G17">
        <v>2744.5980811087356</v>
      </c>
      <c r="H17">
        <v>-163266.32344099556</v>
      </c>
      <c r="I17">
        <v>2744.5980811087356</v>
      </c>
    </row>
    <row r="18" spans="1:9" x14ac:dyDescent="0.25">
      <c r="A18" s="49" t="s">
        <v>41</v>
      </c>
      <c r="B18" s="49">
        <v>0.40759224736064081</v>
      </c>
      <c r="C18">
        <v>4.2203376327119693E-2</v>
      </c>
      <c r="D18">
        <v>9.657811360905832</v>
      </c>
      <c r="E18" s="49">
        <v>4.0360751557595026E-12</v>
      </c>
      <c r="F18">
        <v>0.32236079977706689</v>
      </c>
      <c r="G18">
        <v>0.49282369494421474</v>
      </c>
      <c r="H18">
        <v>0.32236079977706689</v>
      </c>
      <c r="I18">
        <v>0.49282369494421474</v>
      </c>
    </row>
    <row r="19" spans="1:9" x14ac:dyDescent="0.25">
      <c r="A19" s="49" t="s">
        <v>73</v>
      </c>
      <c r="B19" s="49">
        <v>-0.217038030576405</v>
      </c>
      <c r="C19">
        <v>3.8264706182180537E-2</v>
      </c>
      <c r="D19">
        <v>-5.6720161274223315</v>
      </c>
      <c r="E19" s="49">
        <v>1.2655838403812076E-6</v>
      </c>
      <c r="F19">
        <v>-0.29431517243322003</v>
      </c>
      <c r="G19">
        <v>-0.13976088871958997</v>
      </c>
      <c r="H19">
        <v>-0.29431517243322003</v>
      </c>
      <c r="I19">
        <v>-0.13976088871958997</v>
      </c>
    </row>
    <row r="20" spans="1:9" x14ac:dyDescent="0.25">
      <c r="A20" s="49" t="s">
        <v>10</v>
      </c>
      <c r="B20" s="49">
        <v>6.8287060676645681E-2</v>
      </c>
      <c r="C20">
        <v>6.2697016179784522E-3</v>
      </c>
      <c r="D20">
        <v>10.891596576275916</v>
      </c>
      <c r="E20" s="49">
        <v>1.1280565868856829E-13</v>
      </c>
      <c r="F20">
        <v>5.5625141386695609E-2</v>
      </c>
      <c r="G20">
        <v>8.0948979966595752E-2</v>
      </c>
      <c r="H20">
        <v>5.5625141386695609E-2</v>
      </c>
      <c r="I20">
        <v>8.0948979966595752E-2</v>
      </c>
    </row>
    <row r="21" spans="1:9" x14ac:dyDescent="0.25">
      <c r="A21" s="49" t="s">
        <v>74</v>
      </c>
      <c r="B21" s="49">
        <v>-1.787530852766021E-2</v>
      </c>
      <c r="C21">
        <v>6.055784322691167E-3</v>
      </c>
      <c r="D21">
        <v>-2.9517742996032745</v>
      </c>
      <c r="E21" s="49">
        <v>5.2066114334703064E-3</v>
      </c>
      <c r="F21">
        <v>-3.0105213075491605E-2</v>
      </c>
      <c r="G21">
        <v>-5.6454039798288155E-3</v>
      </c>
      <c r="H21">
        <v>-3.0105213075491605E-2</v>
      </c>
      <c r="I21">
        <v>-5.6454039798288155E-3</v>
      </c>
    </row>
    <row r="22" spans="1:9" x14ac:dyDescent="0.25">
      <c r="A22" s="49" t="s">
        <v>38</v>
      </c>
      <c r="B22" s="49">
        <v>3911.3304131950808</v>
      </c>
      <c r="C22">
        <v>397.13617672715924</v>
      </c>
      <c r="D22">
        <v>9.8488393714940905</v>
      </c>
      <c r="E22" s="49">
        <v>2.290084743083933E-12</v>
      </c>
      <c r="F22">
        <v>3109.2976334501354</v>
      </c>
      <c r="G22">
        <v>4713.3631929400262</v>
      </c>
      <c r="H22">
        <v>3109.2976334501354</v>
      </c>
      <c r="I22">
        <v>4713.3631929400262</v>
      </c>
    </row>
    <row r="23" spans="1:9" ht="13" thickBot="1" x14ac:dyDescent="0.3">
      <c r="A23" s="50" t="s">
        <v>39</v>
      </c>
      <c r="B23" s="50">
        <v>1083.8739921136662</v>
      </c>
      <c r="C23" s="43">
        <v>408.82700072489331</v>
      </c>
      <c r="D23" s="43">
        <v>2.6511800595162343</v>
      </c>
      <c r="E23" s="50">
        <v>1.1349486797557436E-2</v>
      </c>
      <c r="F23" s="43">
        <v>258.23111432707776</v>
      </c>
      <c r="G23" s="43">
        <v>1909.5168699002547</v>
      </c>
      <c r="H23" s="43">
        <v>258.23111432707776</v>
      </c>
      <c r="I23" s="43">
        <v>1909.5168699002547</v>
      </c>
    </row>
    <row r="25" spans="1:9" x14ac:dyDescent="0.25">
      <c r="A25" s="57" t="s">
        <v>82</v>
      </c>
    </row>
    <row r="26" spans="1:9" x14ac:dyDescent="0.25">
      <c r="A26" s="49" t="s">
        <v>77</v>
      </c>
      <c r="B26" s="56">
        <f>B18</f>
        <v>0.40759224736064081</v>
      </c>
    </row>
    <row r="27" spans="1:9" x14ac:dyDescent="0.25">
      <c r="A27" s="55" t="s">
        <v>78</v>
      </c>
      <c r="B27" s="56">
        <f>B19</f>
        <v>-0.217038030576405</v>
      </c>
    </row>
    <row r="28" spans="1:9" x14ac:dyDescent="0.25">
      <c r="A28" s="55" t="s">
        <v>79</v>
      </c>
      <c r="B28" s="56">
        <f>B26+B27</f>
        <v>0.19055421678423581</v>
      </c>
    </row>
    <row r="29" spans="1:9" x14ac:dyDescent="0.25">
      <c r="B29" s="56"/>
    </row>
    <row r="30" spans="1:9" x14ac:dyDescent="0.25">
      <c r="A30" s="55" t="s">
        <v>80</v>
      </c>
      <c r="B30" s="56">
        <f>B28*1000</f>
        <v>190.55421678423582</v>
      </c>
      <c r="C30" t="s">
        <v>81</v>
      </c>
    </row>
    <row r="33" spans="1:3" x14ac:dyDescent="0.25">
      <c r="A33" s="57" t="s">
        <v>10</v>
      </c>
    </row>
    <row r="34" spans="1:3" x14ac:dyDescent="0.25">
      <c r="A34" s="49" t="s">
        <v>77</v>
      </c>
      <c r="B34" s="56">
        <f>B20</f>
        <v>6.8287060676645681E-2</v>
      </c>
    </row>
    <row r="35" spans="1:3" x14ac:dyDescent="0.25">
      <c r="A35" s="55" t="s">
        <v>78</v>
      </c>
      <c r="B35" s="56">
        <f>B21</f>
        <v>-1.787530852766021E-2</v>
      </c>
    </row>
    <row r="36" spans="1:3" x14ac:dyDescent="0.25">
      <c r="A36" s="55" t="s">
        <v>79</v>
      </c>
      <c r="B36" s="56">
        <f>B34+B35</f>
        <v>5.0411752148985467E-2</v>
      </c>
    </row>
    <row r="37" spans="1:3" x14ac:dyDescent="0.25">
      <c r="B37" s="56"/>
    </row>
    <row r="38" spans="1:3" x14ac:dyDescent="0.25">
      <c r="A38" s="55" t="s">
        <v>80</v>
      </c>
      <c r="B38" s="56">
        <f>B36*1000</f>
        <v>50.411752148985464</v>
      </c>
      <c r="C38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H49"/>
  <sheetViews>
    <sheetView tabSelected="1" zoomScale="95" zoomScaleNormal="95" workbookViewId="0">
      <selection activeCell="E22" sqref="E22"/>
    </sheetView>
  </sheetViews>
  <sheetFormatPr baseColWidth="10" defaultRowHeight="12.5" x14ac:dyDescent="0.25"/>
  <sheetData>
    <row r="1" spans="1:8" ht="26" x14ac:dyDescent="0.25">
      <c r="A1" s="41" t="s">
        <v>7</v>
      </c>
      <c r="B1" s="41" t="s">
        <v>36</v>
      </c>
      <c r="C1" s="41" t="s">
        <v>41</v>
      </c>
      <c r="D1" s="41" t="s">
        <v>73</v>
      </c>
      <c r="E1" s="41" t="s">
        <v>10</v>
      </c>
      <c r="F1" s="41" t="s">
        <v>74</v>
      </c>
      <c r="G1" s="41" t="s">
        <v>38</v>
      </c>
      <c r="H1" s="41" t="s">
        <v>39</v>
      </c>
    </row>
    <row r="2" spans="1:8" x14ac:dyDescent="0.25">
      <c r="A2" s="30">
        <v>30682</v>
      </c>
      <c r="B2" s="28">
        <v>425075</v>
      </c>
      <c r="C2" s="28">
        <v>75253</v>
      </c>
      <c r="D2" s="28">
        <v>0</v>
      </c>
      <c r="E2" s="29">
        <v>457732</v>
      </c>
      <c r="F2" s="29">
        <v>304004</v>
      </c>
      <c r="G2" s="1">
        <v>113</v>
      </c>
      <c r="H2" s="1">
        <v>1</v>
      </c>
    </row>
    <row r="3" spans="1:8" x14ac:dyDescent="0.25">
      <c r="A3" s="30">
        <v>30713</v>
      </c>
      <c r="B3" s="28">
        <v>315305</v>
      </c>
      <c r="C3" s="28">
        <v>15036</v>
      </c>
      <c r="D3" s="28">
        <v>75253</v>
      </c>
      <c r="E3" s="29">
        <v>254396</v>
      </c>
      <c r="F3" s="29">
        <v>325872</v>
      </c>
      <c r="G3" s="1">
        <v>98</v>
      </c>
      <c r="H3" s="1">
        <f>H2+1</f>
        <v>2</v>
      </c>
    </row>
    <row r="4" spans="1:8" x14ac:dyDescent="0.25">
      <c r="A4" s="30">
        <v>30742</v>
      </c>
      <c r="B4" s="28">
        <v>367286</v>
      </c>
      <c r="C4" s="28">
        <v>134440</v>
      </c>
      <c r="D4" s="28">
        <v>15036</v>
      </c>
      <c r="E4" s="29">
        <v>259952</v>
      </c>
      <c r="F4" s="29">
        <v>457732</v>
      </c>
      <c r="G4" s="1">
        <v>102</v>
      </c>
      <c r="H4" s="1">
        <f t="shared" ref="H4:H49" si="0">H3+1</f>
        <v>3</v>
      </c>
    </row>
    <row r="5" spans="1:8" x14ac:dyDescent="0.25">
      <c r="A5" s="30">
        <v>30773</v>
      </c>
      <c r="B5" s="28">
        <v>429432</v>
      </c>
      <c r="C5" s="28">
        <v>119740</v>
      </c>
      <c r="D5" s="28">
        <v>134440</v>
      </c>
      <c r="E5" s="29">
        <v>267368</v>
      </c>
      <c r="F5" s="29">
        <v>254396</v>
      </c>
      <c r="G5" s="1">
        <v>107</v>
      </c>
      <c r="H5" s="1">
        <f t="shared" si="0"/>
        <v>4</v>
      </c>
    </row>
    <row r="6" spans="1:8" x14ac:dyDescent="0.25">
      <c r="A6" s="30">
        <v>30803</v>
      </c>
      <c r="B6" s="28">
        <v>347874</v>
      </c>
      <c r="C6" s="28">
        <v>135590</v>
      </c>
      <c r="D6" s="28">
        <v>119740</v>
      </c>
      <c r="E6" s="29">
        <v>158504</v>
      </c>
      <c r="F6" s="29">
        <v>259952</v>
      </c>
      <c r="G6" s="1">
        <v>119</v>
      </c>
      <c r="H6" s="1">
        <f t="shared" si="0"/>
        <v>5</v>
      </c>
    </row>
    <row r="7" spans="1:8" x14ac:dyDescent="0.25">
      <c r="A7" s="30">
        <v>30834</v>
      </c>
      <c r="B7" s="28">
        <v>435529</v>
      </c>
      <c r="C7" s="28">
        <v>189639</v>
      </c>
      <c r="D7" s="28">
        <v>135590</v>
      </c>
      <c r="E7" s="29">
        <v>430012</v>
      </c>
      <c r="F7" s="29">
        <v>267368</v>
      </c>
      <c r="G7" s="1">
        <v>104</v>
      </c>
      <c r="H7" s="1">
        <f t="shared" si="0"/>
        <v>6</v>
      </c>
    </row>
    <row r="8" spans="1:8" x14ac:dyDescent="0.25">
      <c r="A8" s="30">
        <v>30864</v>
      </c>
      <c r="B8" s="28">
        <v>299403</v>
      </c>
      <c r="C8" s="28">
        <v>9308</v>
      </c>
      <c r="D8" s="28">
        <v>189639</v>
      </c>
      <c r="E8" s="29">
        <v>388516</v>
      </c>
      <c r="F8" s="29">
        <v>158504</v>
      </c>
      <c r="G8" s="1">
        <v>107</v>
      </c>
      <c r="H8" s="1">
        <f t="shared" si="0"/>
        <v>7</v>
      </c>
    </row>
    <row r="9" spans="1:8" x14ac:dyDescent="0.25">
      <c r="A9" s="30">
        <v>30895</v>
      </c>
      <c r="B9" s="28">
        <v>296505</v>
      </c>
      <c r="C9" s="28">
        <v>41099</v>
      </c>
      <c r="D9" s="28">
        <v>9308</v>
      </c>
      <c r="E9" s="29">
        <v>225616</v>
      </c>
      <c r="F9" s="29">
        <v>430012</v>
      </c>
      <c r="G9" s="1">
        <v>81</v>
      </c>
      <c r="H9" s="1">
        <f t="shared" si="0"/>
        <v>8</v>
      </c>
    </row>
    <row r="10" spans="1:8" x14ac:dyDescent="0.25">
      <c r="A10" s="30">
        <v>30926</v>
      </c>
      <c r="B10" s="28">
        <v>426701</v>
      </c>
      <c r="C10" s="28">
        <v>9391</v>
      </c>
      <c r="D10" s="28">
        <v>41099</v>
      </c>
      <c r="E10" s="29">
        <v>1042304</v>
      </c>
      <c r="F10" s="29">
        <v>388516</v>
      </c>
      <c r="G10" s="1">
        <v>113</v>
      </c>
      <c r="H10" s="1">
        <f t="shared" si="0"/>
        <v>9</v>
      </c>
    </row>
    <row r="11" spans="1:8" x14ac:dyDescent="0.25">
      <c r="A11" s="30">
        <v>30956</v>
      </c>
      <c r="B11" s="28">
        <v>329722</v>
      </c>
      <c r="C11" s="28">
        <v>942</v>
      </c>
      <c r="D11" s="28">
        <v>9391</v>
      </c>
      <c r="E11" s="29">
        <v>974092</v>
      </c>
      <c r="F11" s="29">
        <v>225616</v>
      </c>
      <c r="G11" s="1">
        <v>97</v>
      </c>
      <c r="H11" s="1">
        <f t="shared" si="0"/>
        <v>10</v>
      </c>
    </row>
    <row r="12" spans="1:8" x14ac:dyDescent="0.25">
      <c r="A12" s="30">
        <v>30987</v>
      </c>
      <c r="B12" s="28">
        <v>281783</v>
      </c>
      <c r="C12" s="28">
        <v>1818</v>
      </c>
      <c r="D12" s="28">
        <v>942</v>
      </c>
      <c r="E12" s="29">
        <v>301892</v>
      </c>
      <c r="F12" s="29">
        <v>1042304</v>
      </c>
      <c r="G12" s="1">
        <v>95</v>
      </c>
      <c r="H12" s="1">
        <f t="shared" si="0"/>
        <v>11</v>
      </c>
    </row>
    <row r="13" spans="1:8" x14ac:dyDescent="0.25">
      <c r="A13" s="30">
        <v>31017</v>
      </c>
      <c r="B13" s="28">
        <v>166391</v>
      </c>
      <c r="C13" s="28">
        <v>672</v>
      </c>
      <c r="D13" s="28">
        <v>1818</v>
      </c>
      <c r="E13" s="29">
        <v>76148</v>
      </c>
      <c r="F13" s="29">
        <v>974092</v>
      </c>
      <c r="G13" s="1">
        <v>65</v>
      </c>
      <c r="H13" s="1">
        <f t="shared" si="0"/>
        <v>12</v>
      </c>
    </row>
    <row r="14" spans="1:8" x14ac:dyDescent="0.25">
      <c r="A14" s="30">
        <v>31048</v>
      </c>
      <c r="B14" s="28">
        <v>629402</v>
      </c>
      <c r="C14" s="28">
        <v>548704</v>
      </c>
      <c r="D14" s="28">
        <v>672</v>
      </c>
      <c r="E14" s="29">
        <v>0</v>
      </c>
      <c r="F14" s="29">
        <v>301892</v>
      </c>
      <c r="G14" s="1">
        <v>113</v>
      </c>
      <c r="H14" s="1">
        <f t="shared" si="0"/>
        <v>13</v>
      </c>
    </row>
    <row r="15" spans="1:8" x14ac:dyDescent="0.25">
      <c r="A15" s="30">
        <v>31079</v>
      </c>
      <c r="B15" s="28">
        <v>263467</v>
      </c>
      <c r="C15" s="28">
        <v>52818</v>
      </c>
      <c r="D15" s="28">
        <v>548704</v>
      </c>
      <c r="E15" s="29">
        <v>315196</v>
      </c>
      <c r="F15" s="29">
        <v>76148</v>
      </c>
      <c r="G15" s="1">
        <v>98</v>
      </c>
      <c r="H15" s="1">
        <f t="shared" si="0"/>
        <v>14</v>
      </c>
    </row>
    <row r="16" spans="1:8" x14ac:dyDescent="0.25">
      <c r="A16" s="30">
        <v>31107</v>
      </c>
      <c r="B16" s="28">
        <v>398320</v>
      </c>
      <c r="C16" s="28">
        <v>2793</v>
      </c>
      <c r="D16" s="28">
        <v>52818</v>
      </c>
      <c r="E16" s="29">
        <v>703624</v>
      </c>
      <c r="F16" s="29">
        <v>0</v>
      </c>
      <c r="G16" s="1">
        <v>102</v>
      </c>
      <c r="H16" s="1">
        <f t="shared" si="0"/>
        <v>15</v>
      </c>
    </row>
    <row r="17" spans="1:8" x14ac:dyDescent="0.25">
      <c r="A17" s="30">
        <v>31138</v>
      </c>
      <c r="B17" s="28">
        <v>376569</v>
      </c>
      <c r="C17" s="28">
        <v>27749</v>
      </c>
      <c r="D17" s="28">
        <v>2793</v>
      </c>
      <c r="E17" s="29">
        <v>198464</v>
      </c>
      <c r="F17" s="29">
        <v>315196</v>
      </c>
      <c r="G17" s="1">
        <v>107</v>
      </c>
      <c r="H17" s="1">
        <f t="shared" si="0"/>
        <v>16</v>
      </c>
    </row>
    <row r="18" spans="1:8" x14ac:dyDescent="0.25">
      <c r="A18" s="30">
        <v>31168</v>
      </c>
      <c r="B18" s="28">
        <v>444404</v>
      </c>
      <c r="C18" s="28">
        <v>21887</v>
      </c>
      <c r="D18" s="28">
        <v>27749</v>
      </c>
      <c r="E18" s="29">
        <v>478880</v>
      </c>
      <c r="F18" s="29">
        <v>703624</v>
      </c>
      <c r="G18" s="1">
        <v>119</v>
      </c>
      <c r="H18" s="1">
        <f t="shared" si="0"/>
        <v>17</v>
      </c>
    </row>
    <row r="19" spans="1:8" x14ac:dyDescent="0.25">
      <c r="A19" s="30">
        <v>31199</v>
      </c>
      <c r="B19" s="28">
        <v>386986</v>
      </c>
      <c r="C19" s="28">
        <v>1110</v>
      </c>
      <c r="D19" s="28">
        <v>21887</v>
      </c>
      <c r="E19" s="29">
        <v>457172</v>
      </c>
      <c r="F19" s="29">
        <v>198464</v>
      </c>
      <c r="G19" s="1">
        <v>104</v>
      </c>
      <c r="H19" s="1">
        <f t="shared" si="0"/>
        <v>18</v>
      </c>
    </row>
    <row r="20" spans="1:8" x14ac:dyDescent="0.25">
      <c r="A20" s="30">
        <v>31229</v>
      </c>
      <c r="B20" s="28">
        <v>414314</v>
      </c>
      <c r="C20" s="28">
        <v>436</v>
      </c>
      <c r="D20" s="28">
        <v>1110</v>
      </c>
      <c r="E20" s="29">
        <v>709480</v>
      </c>
      <c r="F20" s="29">
        <v>478880</v>
      </c>
      <c r="G20" s="1">
        <v>107</v>
      </c>
      <c r="H20" s="1">
        <f t="shared" si="0"/>
        <v>19</v>
      </c>
    </row>
    <row r="21" spans="1:8" x14ac:dyDescent="0.25">
      <c r="A21" s="30">
        <v>31260</v>
      </c>
      <c r="B21" s="28">
        <v>253493</v>
      </c>
      <c r="C21" s="28">
        <v>1407</v>
      </c>
      <c r="D21" s="28">
        <v>436</v>
      </c>
      <c r="E21" s="29">
        <v>45380</v>
      </c>
      <c r="F21" s="29">
        <v>457172</v>
      </c>
      <c r="G21" s="1">
        <v>81</v>
      </c>
      <c r="H21" s="1">
        <f t="shared" si="0"/>
        <v>20</v>
      </c>
    </row>
    <row r="22" spans="1:8" x14ac:dyDescent="0.25">
      <c r="A22" s="30">
        <v>31291</v>
      </c>
      <c r="B22" s="28">
        <v>484365</v>
      </c>
      <c r="C22" s="28">
        <v>376650</v>
      </c>
      <c r="D22" s="28">
        <v>1407</v>
      </c>
      <c r="E22" s="29">
        <v>28080</v>
      </c>
      <c r="F22" s="29">
        <v>709480</v>
      </c>
      <c r="G22" s="1">
        <v>113</v>
      </c>
      <c r="H22" s="1">
        <f t="shared" si="0"/>
        <v>21</v>
      </c>
    </row>
    <row r="23" spans="1:8" x14ac:dyDescent="0.25">
      <c r="A23" s="30">
        <v>31321</v>
      </c>
      <c r="B23" s="28">
        <v>305989</v>
      </c>
      <c r="C23" s="28">
        <v>122906</v>
      </c>
      <c r="D23" s="28">
        <v>376650</v>
      </c>
      <c r="E23" s="29">
        <v>111520</v>
      </c>
      <c r="F23" s="29">
        <v>45380</v>
      </c>
      <c r="G23" s="1">
        <v>97</v>
      </c>
      <c r="H23" s="1">
        <f t="shared" si="0"/>
        <v>22</v>
      </c>
    </row>
    <row r="24" spans="1:8" x14ac:dyDescent="0.25">
      <c r="A24" s="30">
        <v>31352</v>
      </c>
      <c r="B24" s="28">
        <v>315407</v>
      </c>
      <c r="C24" s="28">
        <v>15138</v>
      </c>
      <c r="D24" s="28">
        <v>122906</v>
      </c>
      <c r="E24" s="29">
        <v>267200</v>
      </c>
      <c r="F24" s="29">
        <v>28080</v>
      </c>
      <c r="G24" s="1">
        <v>95</v>
      </c>
      <c r="H24" s="1">
        <f t="shared" si="0"/>
        <v>23</v>
      </c>
    </row>
    <row r="25" spans="1:8" x14ac:dyDescent="0.25">
      <c r="A25" s="30">
        <v>31382</v>
      </c>
      <c r="B25" s="28">
        <v>182784</v>
      </c>
      <c r="C25" s="28">
        <v>5532</v>
      </c>
      <c r="D25" s="28">
        <v>15138</v>
      </c>
      <c r="E25" s="29">
        <v>354304</v>
      </c>
      <c r="F25" s="29">
        <v>111520</v>
      </c>
      <c r="G25" s="1">
        <v>65</v>
      </c>
      <c r="H25" s="1">
        <f t="shared" si="0"/>
        <v>24</v>
      </c>
    </row>
    <row r="26" spans="1:8" x14ac:dyDescent="0.25">
      <c r="A26" s="30">
        <v>31413</v>
      </c>
      <c r="B26" s="28">
        <v>655748</v>
      </c>
      <c r="C26" s="28">
        <v>544807</v>
      </c>
      <c r="D26" s="28">
        <v>5532</v>
      </c>
      <c r="E26" s="29">
        <v>664712</v>
      </c>
      <c r="F26" s="29">
        <v>267200</v>
      </c>
      <c r="G26" s="1">
        <v>113</v>
      </c>
      <c r="H26" s="1">
        <f t="shared" si="0"/>
        <v>25</v>
      </c>
    </row>
    <row r="27" spans="1:8" x14ac:dyDescent="0.25">
      <c r="A27" s="30">
        <v>31444</v>
      </c>
      <c r="B27" s="28">
        <v>270483</v>
      </c>
      <c r="C27" s="28">
        <v>43708</v>
      </c>
      <c r="D27" s="28">
        <v>544807</v>
      </c>
      <c r="E27" s="29">
        <v>536824</v>
      </c>
      <c r="F27" s="29">
        <v>354304</v>
      </c>
      <c r="G27" s="1">
        <v>98</v>
      </c>
      <c r="H27" s="1">
        <f t="shared" si="0"/>
        <v>26</v>
      </c>
    </row>
    <row r="28" spans="1:8" x14ac:dyDescent="0.25">
      <c r="A28" s="30">
        <v>31472</v>
      </c>
      <c r="B28" s="28">
        <v>365058</v>
      </c>
      <c r="C28" s="28">
        <v>5740</v>
      </c>
      <c r="D28" s="28">
        <v>43708</v>
      </c>
      <c r="E28" s="29">
        <v>551560</v>
      </c>
      <c r="F28" s="29">
        <v>664712</v>
      </c>
      <c r="G28" s="1">
        <v>102</v>
      </c>
      <c r="H28" s="1">
        <f t="shared" si="0"/>
        <v>27</v>
      </c>
    </row>
    <row r="29" spans="1:8" x14ac:dyDescent="0.25">
      <c r="A29" s="30">
        <v>31503</v>
      </c>
      <c r="B29" s="28">
        <v>313135</v>
      </c>
      <c r="C29" s="28">
        <v>9614</v>
      </c>
      <c r="D29" s="28">
        <v>5740</v>
      </c>
      <c r="E29" s="29">
        <v>150080</v>
      </c>
      <c r="F29" s="29">
        <v>536824</v>
      </c>
      <c r="G29" s="1">
        <v>107</v>
      </c>
      <c r="H29" s="1">
        <f t="shared" si="0"/>
        <v>28</v>
      </c>
    </row>
    <row r="30" spans="1:8" x14ac:dyDescent="0.25">
      <c r="A30" s="30">
        <v>31533</v>
      </c>
      <c r="B30" s="28">
        <v>528210</v>
      </c>
      <c r="C30" s="28">
        <v>1507</v>
      </c>
      <c r="D30" s="28">
        <v>9614</v>
      </c>
      <c r="E30" s="29">
        <v>580800</v>
      </c>
      <c r="F30" s="29">
        <v>551560</v>
      </c>
      <c r="G30" s="1">
        <v>119</v>
      </c>
      <c r="H30" s="1">
        <f t="shared" si="0"/>
        <v>29</v>
      </c>
    </row>
    <row r="31" spans="1:8" x14ac:dyDescent="0.25">
      <c r="A31" s="30">
        <v>31564</v>
      </c>
      <c r="B31" s="28">
        <v>379856</v>
      </c>
      <c r="C31" s="28">
        <v>13620</v>
      </c>
      <c r="D31" s="28">
        <v>1507</v>
      </c>
      <c r="E31" s="29">
        <v>435080</v>
      </c>
      <c r="F31" s="29">
        <v>150080</v>
      </c>
      <c r="G31" s="1">
        <v>104</v>
      </c>
      <c r="H31" s="1">
        <f t="shared" si="0"/>
        <v>30</v>
      </c>
    </row>
    <row r="32" spans="1:8" x14ac:dyDescent="0.25">
      <c r="A32" s="30">
        <v>31594</v>
      </c>
      <c r="B32" s="28">
        <v>472058</v>
      </c>
      <c r="C32" s="28">
        <v>101179</v>
      </c>
      <c r="D32" s="28">
        <v>13620</v>
      </c>
      <c r="E32" s="29">
        <v>361144</v>
      </c>
      <c r="F32" s="29">
        <v>580800</v>
      </c>
      <c r="G32" s="1">
        <v>107</v>
      </c>
      <c r="H32" s="1">
        <f t="shared" si="0"/>
        <v>31</v>
      </c>
    </row>
    <row r="33" spans="1:8" x14ac:dyDescent="0.25">
      <c r="A33" s="30">
        <v>31625</v>
      </c>
      <c r="B33" s="28">
        <v>254516</v>
      </c>
      <c r="C33" s="28">
        <v>80309</v>
      </c>
      <c r="D33" s="28">
        <v>101179</v>
      </c>
      <c r="E33" s="29">
        <v>97844</v>
      </c>
      <c r="F33" s="29">
        <v>435080</v>
      </c>
      <c r="G33" s="1">
        <v>81</v>
      </c>
      <c r="H33" s="1">
        <f t="shared" si="0"/>
        <v>32</v>
      </c>
    </row>
    <row r="34" spans="1:8" x14ac:dyDescent="0.25">
      <c r="A34" s="30">
        <v>31656</v>
      </c>
      <c r="B34" s="28">
        <v>551354</v>
      </c>
      <c r="C34" s="28">
        <v>335768</v>
      </c>
      <c r="D34" s="28">
        <v>80309</v>
      </c>
      <c r="E34" s="29">
        <v>30372</v>
      </c>
      <c r="F34" s="29">
        <v>361144</v>
      </c>
      <c r="G34" s="1">
        <v>113</v>
      </c>
      <c r="H34" s="1">
        <f t="shared" si="0"/>
        <v>33</v>
      </c>
    </row>
    <row r="35" spans="1:8" x14ac:dyDescent="0.25">
      <c r="A35" s="30">
        <v>31686</v>
      </c>
      <c r="B35" s="28">
        <v>335826</v>
      </c>
      <c r="C35" s="28">
        <v>91710</v>
      </c>
      <c r="D35" s="28">
        <v>335768</v>
      </c>
      <c r="E35" s="29">
        <v>150324</v>
      </c>
      <c r="F35" s="29">
        <v>97844</v>
      </c>
      <c r="G35" s="1">
        <v>97</v>
      </c>
      <c r="H35" s="1">
        <f t="shared" si="0"/>
        <v>34</v>
      </c>
    </row>
    <row r="36" spans="1:8" x14ac:dyDescent="0.25">
      <c r="A36" s="30">
        <v>31717</v>
      </c>
      <c r="B36" s="28">
        <v>320408</v>
      </c>
      <c r="C36" s="28">
        <v>9856</v>
      </c>
      <c r="D36" s="28">
        <v>91710</v>
      </c>
      <c r="E36" s="29">
        <v>293044</v>
      </c>
      <c r="F36" s="29">
        <v>30372</v>
      </c>
      <c r="G36" s="1">
        <v>95</v>
      </c>
      <c r="H36" s="1">
        <f t="shared" si="0"/>
        <v>35</v>
      </c>
    </row>
    <row r="37" spans="1:8" x14ac:dyDescent="0.25">
      <c r="A37" s="30">
        <v>31747</v>
      </c>
      <c r="B37" s="28">
        <v>276901</v>
      </c>
      <c r="C37" s="28">
        <v>107172</v>
      </c>
      <c r="D37" s="28">
        <v>9856</v>
      </c>
      <c r="E37" s="29">
        <v>162788</v>
      </c>
      <c r="F37" s="29">
        <v>150324</v>
      </c>
      <c r="G37" s="1">
        <v>65</v>
      </c>
      <c r="H37" s="1">
        <f t="shared" si="0"/>
        <v>36</v>
      </c>
    </row>
    <row r="38" spans="1:8" x14ac:dyDescent="0.25">
      <c r="A38" s="30">
        <v>31778</v>
      </c>
      <c r="B38" s="28">
        <v>455136</v>
      </c>
      <c r="C38" s="28">
        <v>299781</v>
      </c>
      <c r="D38" s="28">
        <v>107172</v>
      </c>
      <c r="E38" s="29">
        <v>32532</v>
      </c>
      <c r="F38" s="29">
        <v>293044</v>
      </c>
      <c r="G38" s="1">
        <v>113</v>
      </c>
      <c r="H38" s="1">
        <f t="shared" si="0"/>
        <v>37</v>
      </c>
    </row>
    <row r="39" spans="1:8" x14ac:dyDescent="0.25">
      <c r="A39" s="30">
        <v>31809</v>
      </c>
      <c r="B39" s="28">
        <v>247570</v>
      </c>
      <c r="C39" s="28">
        <v>21218</v>
      </c>
      <c r="D39" s="28">
        <v>299781</v>
      </c>
      <c r="E39" s="29">
        <v>23468</v>
      </c>
      <c r="F39" s="29">
        <v>162788</v>
      </c>
      <c r="G39" s="1">
        <v>98</v>
      </c>
      <c r="H39" s="1">
        <f t="shared" si="0"/>
        <v>38</v>
      </c>
    </row>
    <row r="40" spans="1:8" x14ac:dyDescent="0.25">
      <c r="A40" s="30">
        <v>31837</v>
      </c>
      <c r="B40" s="28">
        <v>622204</v>
      </c>
      <c r="C40" s="28">
        <v>157</v>
      </c>
      <c r="D40" s="28">
        <v>21218</v>
      </c>
      <c r="E40" s="29">
        <v>4503456</v>
      </c>
      <c r="F40" s="29">
        <v>32532</v>
      </c>
      <c r="G40" s="1">
        <v>102</v>
      </c>
      <c r="H40" s="1">
        <f t="shared" si="0"/>
        <v>39</v>
      </c>
    </row>
    <row r="41" spans="1:8" x14ac:dyDescent="0.25">
      <c r="A41" s="30">
        <v>31868</v>
      </c>
      <c r="B41" s="28">
        <v>429331</v>
      </c>
      <c r="C41" s="28">
        <v>12961</v>
      </c>
      <c r="D41" s="28">
        <v>157</v>
      </c>
      <c r="E41" s="29">
        <v>500904</v>
      </c>
      <c r="F41" s="29">
        <v>23468</v>
      </c>
      <c r="G41" s="1">
        <v>107</v>
      </c>
      <c r="H41" s="1">
        <f t="shared" si="0"/>
        <v>40</v>
      </c>
    </row>
    <row r="42" spans="1:8" x14ac:dyDescent="0.25">
      <c r="A42" s="30">
        <v>31898</v>
      </c>
      <c r="B42" s="28">
        <v>453156</v>
      </c>
      <c r="C42" s="28">
        <v>333529</v>
      </c>
      <c r="D42" s="28">
        <v>12961</v>
      </c>
      <c r="E42" s="29">
        <v>0</v>
      </c>
      <c r="F42" s="29">
        <v>4503456</v>
      </c>
      <c r="G42" s="1">
        <v>119</v>
      </c>
      <c r="H42" s="1">
        <f t="shared" si="0"/>
        <v>41</v>
      </c>
    </row>
    <row r="43" spans="1:8" x14ac:dyDescent="0.25">
      <c r="A43" s="30">
        <v>31929</v>
      </c>
      <c r="B43" s="28">
        <v>320103</v>
      </c>
      <c r="C43" s="28">
        <v>178105</v>
      </c>
      <c r="D43" s="28">
        <v>333529</v>
      </c>
      <c r="E43" s="29">
        <v>0</v>
      </c>
      <c r="F43" s="29">
        <v>500904</v>
      </c>
      <c r="G43" s="1">
        <v>104</v>
      </c>
      <c r="H43" s="1">
        <f t="shared" si="0"/>
        <v>42</v>
      </c>
    </row>
    <row r="44" spans="1:8" x14ac:dyDescent="0.25">
      <c r="A44" s="30">
        <v>31959</v>
      </c>
      <c r="B44" s="28">
        <v>451779</v>
      </c>
      <c r="C44" s="28">
        <v>315564</v>
      </c>
      <c r="D44" s="28">
        <v>178105</v>
      </c>
      <c r="E44" s="29">
        <v>46104</v>
      </c>
      <c r="F44" s="29">
        <v>0</v>
      </c>
      <c r="G44" s="1">
        <v>107</v>
      </c>
      <c r="H44" s="1">
        <f t="shared" si="0"/>
        <v>43</v>
      </c>
    </row>
    <row r="45" spans="1:8" x14ac:dyDescent="0.25">
      <c r="A45" s="30">
        <v>31990</v>
      </c>
      <c r="B45" s="28">
        <v>249482</v>
      </c>
      <c r="C45" s="28">
        <v>80206</v>
      </c>
      <c r="D45" s="28">
        <v>315564</v>
      </c>
      <c r="E45" s="29">
        <v>92252</v>
      </c>
      <c r="F45" s="29">
        <v>0</v>
      </c>
      <c r="G45" s="1">
        <v>81</v>
      </c>
      <c r="H45" s="1">
        <f t="shared" si="0"/>
        <v>44</v>
      </c>
    </row>
    <row r="46" spans="1:8" x14ac:dyDescent="0.25">
      <c r="A46" s="30">
        <v>32021</v>
      </c>
      <c r="B46" s="28">
        <v>744583</v>
      </c>
      <c r="C46" s="28">
        <v>5940</v>
      </c>
      <c r="D46" s="28">
        <v>80206</v>
      </c>
      <c r="E46" s="29">
        <v>4869952</v>
      </c>
      <c r="F46" s="29">
        <v>46104</v>
      </c>
      <c r="G46" s="1">
        <v>113</v>
      </c>
      <c r="H46" s="1">
        <f t="shared" si="0"/>
        <v>45</v>
      </c>
    </row>
    <row r="47" spans="1:8" x14ac:dyDescent="0.25">
      <c r="A47" s="30">
        <v>32051</v>
      </c>
      <c r="B47" s="28">
        <v>421186</v>
      </c>
      <c r="C47" s="28">
        <v>36819</v>
      </c>
      <c r="D47" s="28">
        <v>5940</v>
      </c>
      <c r="E47" s="29">
        <v>376556</v>
      </c>
      <c r="F47" s="29">
        <v>92252</v>
      </c>
      <c r="G47" s="1">
        <v>97</v>
      </c>
      <c r="H47" s="1">
        <f t="shared" si="0"/>
        <v>46</v>
      </c>
    </row>
    <row r="48" spans="1:8" x14ac:dyDescent="0.25">
      <c r="A48" s="30">
        <v>32082</v>
      </c>
      <c r="B48" s="28">
        <v>397367</v>
      </c>
      <c r="C48" s="28">
        <v>234562</v>
      </c>
      <c r="D48" s="28">
        <v>36819</v>
      </c>
      <c r="E48" s="29">
        <v>376556</v>
      </c>
      <c r="F48" s="29">
        <v>4869952</v>
      </c>
      <c r="G48" s="1">
        <v>95</v>
      </c>
      <c r="H48" s="1">
        <f t="shared" si="0"/>
        <v>47</v>
      </c>
    </row>
    <row r="49" spans="1:8" x14ac:dyDescent="0.25">
      <c r="A49" s="30">
        <v>32112</v>
      </c>
      <c r="B49" s="28">
        <v>269096</v>
      </c>
      <c r="C49" s="28">
        <v>71881</v>
      </c>
      <c r="D49" s="28">
        <v>234562</v>
      </c>
      <c r="E49" s="29">
        <v>552536</v>
      </c>
      <c r="F49" s="29">
        <v>376556</v>
      </c>
      <c r="G49" s="1">
        <v>65</v>
      </c>
      <c r="H49" s="1">
        <f t="shared" si="0"/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IV66"/>
  <sheetViews>
    <sheetView topLeftCell="E1" workbookViewId="0">
      <selection activeCell="Q5" sqref="Q5"/>
    </sheetView>
  </sheetViews>
  <sheetFormatPr baseColWidth="10" defaultColWidth="9.1796875" defaultRowHeight="12.5" x14ac:dyDescent="0.25"/>
  <cols>
    <col min="1" max="1" width="9.26953125" style="15" customWidth="1"/>
    <col min="2" max="2" width="11.26953125" style="15" customWidth="1"/>
    <col min="3" max="3" width="14" style="15" customWidth="1"/>
    <col min="4" max="4" width="10.453125" style="15" customWidth="1"/>
    <col min="5" max="5" width="12.1796875" style="15" customWidth="1"/>
    <col min="6" max="6" width="3.54296875" style="15" customWidth="1"/>
    <col min="7" max="8" width="11.54296875" style="15" customWidth="1"/>
    <col min="9" max="9" width="12.1796875" style="15" customWidth="1"/>
    <col min="10" max="10" width="12.1796875" style="2" customWidth="1"/>
    <col min="11" max="11" width="18.54296875" style="2" customWidth="1"/>
    <col min="12" max="12" width="11.7265625" style="2" customWidth="1"/>
    <col min="13" max="13" width="12.81640625" style="2" customWidth="1"/>
    <col min="14" max="14" width="11" style="2" customWidth="1"/>
    <col min="15" max="16384" width="9.1796875" style="2"/>
  </cols>
  <sheetData>
    <row r="1" spans="1:14" s="4" customFormat="1" ht="12.75" customHeight="1" x14ac:dyDescent="0.3">
      <c r="A1" s="17"/>
      <c r="B1" s="18"/>
      <c r="C1" s="19"/>
      <c r="D1" s="18"/>
      <c r="E1" s="19"/>
      <c r="F1" s="20"/>
      <c r="G1" s="20"/>
      <c r="H1" s="20"/>
      <c r="I1" s="19"/>
    </row>
    <row r="2" spans="1:14" s="4" customFormat="1" ht="13" x14ac:dyDescent="0.3">
      <c r="A2" s="17" t="s">
        <v>4</v>
      </c>
      <c r="B2" s="21"/>
      <c r="C2" s="19"/>
      <c r="D2" s="22"/>
      <c r="E2" s="23"/>
      <c r="F2" s="23"/>
      <c r="G2" s="23"/>
      <c r="H2" s="23"/>
      <c r="I2" s="20"/>
      <c r="J2" s="7"/>
      <c r="K2" s="7"/>
    </row>
    <row r="3" spans="1:14" s="9" customFormat="1" ht="39" x14ac:dyDescent="0.3">
      <c r="A3" s="9" t="s">
        <v>7</v>
      </c>
      <c r="B3" s="9" t="s">
        <v>8</v>
      </c>
      <c r="C3" s="9" t="s">
        <v>9</v>
      </c>
      <c r="D3" s="9" t="s">
        <v>10</v>
      </c>
      <c r="E3" s="11" t="s">
        <v>11</v>
      </c>
      <c r="F3" s="13"/>
      <c r="G3" s="12" t="s">
        <v>25</v>
      </c>
      <c r="H3" s="12" t="s">
        <v>7</v>
      </c>
      <c r="I3" s="11" t="s">
        <v>11</v>
      </c>
      <c r="J3" s="11"/>
      <c r="K3" s="11"/>
      <c r="L3" s="11"/>
      <c r="M3" s="11"/>
      <c r="N3" s="11"/>
    </row>
    <row r="4" spans="1:14" s="1" customFormat="1" x14ac:dyDescent="0.25">
      <c r="A4" s="30">
        <v>30317</v>
      </c>
      <c r="B4" s="27" t="s">
        <v>2</v>
      </c>
      <c r="C4" s="28">
        <v>0</v>
      </c>
      <c r="D4" s="29">
        <v>396776</v>
      </c>
      <c r="E4" s="14">
        <f>VLOOKUP(MONTH(A4),$G$4:$I$15,3)</f>
        <v>113</v>
      </c>
      <c r="F4" s="14"/>
      <c r="G4" s="14">
        <v>1</v>
      </c>
      <c r="H4" s="14" t="s">
        <v>12</v>
      </c>
      <c r="I4" s="14">
        <v>113</v>
      </c>
    </row>
    <row r="5" spans="1:14" s="1" customFormat="1" x14ac:dyDescent="0.25">
      <c r="A5" s="30">
        <v>30348</v>
      </c>
      <c r="B5" s="27" t="s">
        <v>2</v>
      </c>
      <c r="C5" s="28">
        <v>0</v>
      </c>
      <c r="D5" s="29">
        <v>152296</v>
      </c>
      <c r="E5" s="14">
        <f t="shared" ref="E5:E63" si="0">VLOOKUP(MONTH(A5),$G$4:$I$15,3)</f>
        <v>98</v>
      </c>
      <c r="F5" s="14"/>
      <c r="G5" s="14">
        <v>2</v>
      </c>
      <c r="H5" s="14" t="s">
        <v>13</v>
      </c>
      <c r="I5" s="14">
        <v>98</v>
      </c>
    </row>
    <row r="6" spans="1:14" s="1" customFormat="1" x14ac:dyDescent="0.25">
      <c r="A6" s="30">
        <v>30376</v>
      </c>
      <c r="B6" s="27" t="s">
        <v>2</v>
      </c>
      <c r="C6" s="28">
        <v>0</v>
      </c>
      <c r="D6" s="29">
        <v>157640</v>
      </c>
      <c r="E6" s="14">
        <f t="shared" si="0"/>
        <v>102</v>
      </c>
      <c r="F6" s="14"/>
      <c r="G6" s="14">
        <v>3</v>
      </c>
      <c r="H6" s="14" t="s">
        <v>14</v>
      </c>
      <c r="I6" s="14">
        <v>102</v>
      </c>
    </row>
    <row r="7" spans="1:14" s="1" customFormat="1" x14ac:dyDescent="0.25">
      <c r="A7" s="30">
        <v>30407</v>
      </c>
      <c r="B7" s="27" t="s">
        <v>2</v>
      </c>
      <c r="C7" s="28">
        <v>0</v>
      </c>
      <c r="D7" s="29">
        <v>246064</v>
      </c>
      <c r="E7" s="14">
        <f t="shared" si="0"/>
        <v>107</v>
      </c>
      <c r="F7" s="14"/>
      <c r="G7" s="14">
        <v>4</v>
      </c>
      <c r="H7" s="14" t="s">
        <v>15</v>
      </c>
      <c r="I7" s="14">
        <v>107</v>
      </c>
    </row>
    <row r="8" spans="1:14" s="1" customFormat="1" x14ac:dyDescent="0.25">
      <c r="A8" s="30">
        <v>30437</v>
      </c>
      <c r="B8" s="27" t="s">
        <v>2</v>
      </c>
      <c r="C8" s="28">
        <v>15012</v>
      </c>
      <c r="D8" s="29">
        <v>335716</v>
      </c>
      <c r="E8" s="14">
        <f t="shared" si="0"/>
        <v>119</v>
      </c>
      <c r="F8" s="14"/>
      <c r="G8" s="14">
        <v>5</v>
      </c>
      <c r="H8" s="14" t="s">
        <v>16</v>
      </c>
      <c r="I8" s="14">
        <v>119</v>
      </c>
    </row>
    <row r="9" spans="1:14" s="1" customFormat="1" x14ac:dyDescent="0.25">
      <c r="A9" s="30">
        <v>30468</v>
      </c>
      <c r="B9" s="27" t="s">
        <v>2</v>
      </c>
      <c r="C9" s="28">
        <v>62337</v>
      </c>
      <c r="D9" s="29">
        <v>326312</v>
      </c>
      <c r="E9" s="14">
        <f t="shared" si="0"/>
        <v>104</v>
      </c>
      <c r="F9" s="14"/>
      <c r="G9" s="14">
        <v>6</v>
      </c>
      <c r="H9" s="14" t="s">
        <v>17</v>
      </c>
      <c r="I9" s="14">
        <v>104</v>
      </c>
    </row>
    <row r="10" spans="1:14" s="1" customFormat="1" x14ac:dyDescent="0.25">
      <c r="A10" s="30">
        <v>30498</v>
      </c>
      <c r="B10" s="27" t="s">
        <v>2</v>
      </c>
      <c r="C10" s="28">
        <v>4022</v>
      </c>
      <c r="D10" s="29">
        <v>263284</v>
      </c>
      <c r="E10" s="14">
        <f t="shared" si="0"/>
        <v>107</v>
      </c>
      <c r="F10" s="14"/>
      <c r="G10" s="14">
        <v>7</v>
      </c>
      <c r="H10" s="14" t="s">
        <v>18</v>
      </c>
      <c r="I10" s="14">
        <v>107</v>
      </c>
    </row>
    <row r="11" spans="1:14" s="1" customFormat="1" x14ac:dyDescent="0.25">
      <c r="A11" s="30">
        <v>30529</v>
      </c>
      <c r="B11" s="27" t="s">
        <v>2</v>
      </c>
      <c r="C11" s="28">
        <v>3130</v>
      </c>
      <c r="D11" s="29">
        <v>488676</v>
      </c>
      <c r="E11" s="14">
        <f t="shared" si="0"/>
        <v>81</v>
      </c>
      <c r="F11" s="14"/>
      <c r="G11" s="14">
        <v>8</v>
      </c>
      <c r="H11" s="14" t="s">
        <v>19</v>
      </c>
      <c r="I11" s="14">
        <v>81</v>
      </c>
    </row>
    <row r="12" spans="1:14" s="1" customFormat="1" x14ac:dyDescent="0.25">
      <c r="A12" s="30">
        <v>30560</v>
      </c>
      <c r="B12" s="27" t="s">
        <v>2</v>
      </c>
      <c r="C12" s="28">
        <v>422</v>
      </c>
      <c r="D12" s="29">
        <v>33928</v>
      </c>
      <c r="E12" s="14">
        <f t="shared" si="0"/>
        <v>113</v>
      </c>
      <c r="F12" s="14"/>
      <c r="G12" s="14">
        <v>9</v>
      </c>
      <c r="H12" s="14" t="s">
        <v>20</v>
      </c>
      <c r="I12" s="14">
        <v>113</v>
      </c>
    </row>
    <row r="13" spans="1:14" s="1" customFormat="1" x14ac:dyDescent="0.25">
      <c r="A13" s="30">
        <v>30590</v>
      </c>
      <c r="B13" s="27" t="s">
        <v>2</v>
      </c>
      <c r="C13" s="28">
        <v>0</v>
      </c>
      <c r="D13" s="29">
        <v>224028</v>
      </c>
      <c r="E13" s="14">
        <f t="shared" si="0"/>
        <v>97</v>
      </c>
      <c r="F13" s="14"/>
      <c r="G13" s="14">
        <v>10</v>
      </c>
      <c r="H13" s="14" t="s">
        <v>21</v>
      </c>
      <c r="I13" s="14">
        <v>97</v>
      </c>
    </row>
    <row r="14" spans="1:14" s="1" customFormat="1" x14ac:dyDescent="0.25">
      <c r="A14" s="30">
        <v>30621</v>
      </c>
      <c r="B14" s="27" t="s">
        <v>2</v>
      </c>
      <c r="C14" s="28">
        <v>0</v>
      </c>
      <c r="D14" s="29">
        <v>304004</v>
      </c>
      <c r="E14" s="14">
        <f t="shared" si="0"/>
        <v>95</v>
      </c>
      <c r="F14" s="14"/>
      <c r="G14" s="14">
        <v>11</v>
      </c>
      <c r="H14" s="14" t="s">
        <v>22</v>
      </c>
      <c r="I14" s="14">
        <v>95</v>
      </c>
    </row>
    <row r="15" spans="1:14" s="1" customFormat="1" x14ac:dyDescent="0.25">
      <c r="A15" s="30">
        <v>30651</v>
      </c>
      <c r="B15" s="27" t="s">
        <v>2</v>
      </c>
      <c r="C15" s="28">
        <v>0</v>
      </c>
      <c r="D15" s="29">
        <v>325872</v>
      </c>
      <c r="E15" s="14">
        <f t="shared" si="0"/>
        <v>65</v>
      </c>
      <c r="F15" s="14"/>
      <c r="G15" s="14">
        <v>12</v>
      </c>
      <c r="H15" s="14" t="s">
        <v>23</v>
      </c>
      <c r="I15" s="14">
        <v>65</v>
      </c>
    </row>
    <row r="16" spans="1:14" s="1" customFormat="1" x14ac:dyDescent="0.25">
      <c r="A16" s="30">
        <v>30682</v>
      </c>
      <c r="B16" s="28">
        <v>425075</v>
      </c>
      <c r="C16" s="28">
        <v>75253</v>
      </c>
      <c r="D16" s="29">
        <v>457732</v>
      </c>
      <c r="E16" s="14">
        <f t="shared" si="0"/>
        <v>113</v>
      </c>
      <c r="F16" s="14"/>
      <c r="G16" s="14"/>
      <c r="H16" s="14"/>
      <c r="I16" s="14"/>
    </row>
    <row r="17" spans="1:9" s="1" customFormat="1" x14ac:dyDescent="0.25">
      <c r="A17" s="30">
        <v>30713</v>
      </c>
      <c r="B17" s="28">
        <v>315305</v>
      </c>
      <c r="C17" s="28">
        <v>15036</v>
      </c>
      <c r="D17" s="29">
        <v>254396</v>
      </c>
      <c r="E17" s="14">
        <f t="shared" si="0"/>
        <v>98</v>
      </c>
      <c r="F17" s="14"/>
      <c r="G17" s="14"/>
      <c r="H17" s="14"/>
      <c r="I17" s="14"/>
    </row>
    <row r="18" spans="1:9" s="1" customFormat="1" x14ac:dyDescent="0.25">
      <c r="A18" s="30">
        <v>30742</v>
      </c>
      <c r="B18" s="28">
        <v>367286</v>
      </c>
      <c r="C18" s="28">
        <v>134440</v>
      </c>
      <c r="D18" s="29">
        <v>259952</v>
      </c>
      <c r="E18" s="14">
        <f t="shared" si="0"/>
        <v>102</v>
      </c>
      <c r="F18" s="14"/>
      <c r="G18" s="14"/>
      <c r="H18" s="14"/>
      <c r="I18" s="14"/>
    </row>
    <row r="19" spans="1:9" s="1" customFormat="1" x14ac:dyDescent="0.25">
      <c r="A19" s="30">
        <v>30773</v>
      </c>
      <c r="B19" s="28">
        <v>429432</v>
      </c>
      <c r="C19" s="28">
        <v>119740</v>
      </c>
      <c r="D19" s="29">
        <v>267368</v>
      </c>
      <c r="E19" s="14">
        <f t="shared" si="0"/>
        <v>107</v>
      </c>
      <c r="F19" s="14"/>
      <c r="G19" s="14"/>
      <c r="H19" s="14"/>
      <c r="I19" s="14"/>
    </row>
    <row r="20" spans="1:9" s="1" customFormat="1" x14ac:dyDescent="0.25">
      <c r="A20" s="30">
        <v>30803</v>
      </c>
      <c r="B20" s="28">
        <v>347874</v>
      </c>
      <c r="C20" s="28">
        <v>135590</v>
      </c>
      <c r="D20" s="29">
        <v>158504</v>
      </c>
      <c r="E20" s="14">
        <f t="shared" si="0"/>
        <v>119</v>
      </c>
      <c r="F20" s="14"/>
      <c r="G20" s="14"/>
      <c r="H20" s="14"/>
      <c r="I20" s="14"/>
    </row>
    <row r="21" spans="1:9" s="1" customFormat="1" x14ac:dyDescent="0.25">
      <c r="A21" s="30">
        <v>30834</v>
      </c>
      <c r="B21" s="28">
        <v>435529</v>
      </c>
      <c r="C21" s="28">
        <v>189639</v>
      </c>
      <c r="D21" s="29">
        <v>430012</v>
      </c>
      <c r="E21" s="14">
        <f t="shared" si="0"/>
        <v>104</v>
      </c>
      <c r="F21" s="14"/>
      <c r="G21" s="14"/>
      <c r="H21" s="14"/>
      <c r="I21" s="14"/>
    </row>
    <row r="22" spans="1:9" s="1" customFormat="1" x14ac:dyDescent="0.25">
      <c r="A22" s="30">
        <v>30864</v>
      </c>
      <c r="B22" s="28">
        <v>299403</v>
      </c>
      <c r="C22" s="28">
        <v>9308</v>
      </c>
      <c r="D22" s="29">
        <v>388516</v>
      </c>
      <c r="E22" s="14">
        <f t="shared" si="0"/>
        <v>107</v>
      </c>
      <c r="F22" s="14"/>
      <c r="G22" s="14"/>
      <c r="H22" s="14"/>
      <c r="I22" s="14"/>
    </row>
    <row r="23" spans="1:9" s="1" customFormat="1" x14ac:dyDescent="0.25">
      <c r="A23" s="30">
        <v>30895</v>
      </c>
      <c r="B23" s="28">
        <v>296505</v>
      </c>
      <c r="C23" s="28">
        <v>41099</v>
      </c>
      <c r="D23" s="29">
        <v>225616</v>
      </c>
      <c r="E23" s="14">
        <f t="shared" si="0"/>
        <v>81</v>
      </c>
      <c r="F23" s="14"/>
      <c r="G23" s="14"/>
      <c r="H23" s="14"/>
      <c r="I23" s="14"/>
    </row>
    <row r="24" spans="1:9" s="1" customFormat="1" x14ac:dyDescent="0.25">
      <c r="A24" s="30">
        <v>30926</v>
      </c>
      <c r="B24" s="28">
        <v>426701</v>
      </c>
      <c r="C24" s="28">
        <v>9391</v>
      </c>
      <c r="D24" s="29">
        <v>1042304</v>
      </c>
      <c r="E24" s="14">
        <f t="shared" si="0"/>
        <v>113</v>
      </c>
      <c r="F24" s="14"/>
      <c r="G24" s="14"/>
      <c r="H24" s="14"/>
      <c r="I24" s="14"/>
    </row>
    <row r="25" spans="1:9" s="1" customFormat="1" x14ac:dyDescent="0.25">
      <c r="A25" s="30">
        <v>30956</v>
      </c>
      <c r="B25" s="28">
        <v>329722</v>
      </c>
      <c r="C25" s="28">
        <v>942</v>
      </c>
      <c r="D25" s="29">
        <v>974092</v>
      </c>
      <c r="E25" s="14">
        <f t="shared" si="0"/>
        <v>97</v>
      </c>
      <c r="F25" s="14"/>
      <c r="G25" s="14"/>
      <c r="H25" s="14"/>
      <c r="I25" s="14"/>
    </row>
    <row r="26" spans="1:9" s="1" customFormat="1" x14ac:dyDescent="0.25">
      <c r="A26" s="30">
        <v>30987</v>
      </c>
      <c r="B26" s="28">
        <v>281783</v>
      </c>
      <c r="C26" s="28">
        <v>1818</v>
      </c>
      <c r="D26" s="29">
        <v>301892</v>
      </c>
      <c r="E26" s="14">
        <f t="shared" si="0"/>
        <v>95</v>
      </c>
      <c r="F26" s="14"/>
      <c r="G26" s="14"/>
      <c r="H26" s="14"/>
      <c r="I26" s="14"/>
    </row>
    <row r="27" spans="1:9" s="1" customFormat="1" x14ac:dyDescent="0.25">
      <c r="A27" s="30">
        <v>31017</v>
      </c>
      <c r="B27" s="28">
        <v>166391</v>
      </c>
      <c r="C27" s="28">
        <v>672</v>
      </c>
      <c r="D27" s="29">
        <v>76148</v>
      </c>
      <c r="E27" s="14">
        <f t="shared" si="0"/>
        <v>65</v>
      </c>
      <c r="F27" s="14"/>
      <c r="G27" s="14"/>
      <c r="H27" s="14"/>
      <c r="I27" s="14"/>
    </row>
    <row r="28" spans="1:9" s="1" customFormat="1" x14ac:dyDescent="0.25">
      <c r="A28" s="30">
        <v>31048</v>
      </c>
      <c r="B28" s="28">
        <v>629402</v>
      </c>
      <c r="C28" s="28">
        <v>548704</v>
      </c>
      <c r="D28" s="29">
        <v>0</v>
      </c>
      <c r="E28" s="14">
        <f t="shared" si="0"/>
        <v>113</v>
      </c>
      <c r="F28" s="14"/>
      <c r="G28" s="14"/>
      <c r="H28" s="14"/>
      <c r="I28" s="14"/>
    </row>
    <row r="29" spans="1:9" s="1" customFormat="1" x14ac:dyDescent="0.25">
      <c r="A29" s="30">
        <v>31079</v>
      </c>
      <c r="B29" s="28">
        <v>263467</v>
      </c>
      <c r="C29" s="28">
        <v>52818</v>
      </c>
      <c r="D29" s="29">
        <v>315196</v>
      </c>
      <c r="E29" s="14">
        <f t="shared" si="0"/>
        <v>98</v>
      </c>
      <c r="F29" s="14"/>
      <c r="G29" s="14"/>
      <c r="H29" s="14"/>
      <c r="I29" s="14"/>
    </row>
    <row r="30" spans="1:9" s="1" customFormat="1" x14ac:dyDescent="0.25">
      <c r="A30" s="30">
        <v>31107</v>
      </c>
      <c r="B30" s="28">
        <v>398320</v>
      </c>
      <c r="C30" s="28">
        <v>2793</v>
      </c>
      <c r="D30" s="29">
        <v>703624</v>
      </c>
      <c r="E30" s="14">
        <f t="shared" si="0"/>
        <v>102</v>
      </c>
      <c r="F30" s="14"/>
      <c r="G30" s="14"/>
      <c r="H30" s="14"/>
      <c r="I30" s="14"/>
    </row>
    <row r="31" spans="1:9" s="1" customFormat="1" x14ac:dyDescent="0.25">
      <c r="A31" s="30">
        <v>31138</v>
      </c>
      <c r="B31" s="28">
        <v>376569</v>
      </c>
      <c r="C31" s="28">
        <v>27749</v>
      </c>
      <c r="D31" s="29">
        <v>198464</v>
      </c>
      <c r="E31" s="14">
        <f t="shared" si="0"/>
        <v>107</v>
      </c>
      <c r="F31" s="14"/>
      <c r="G31" s="14"/>
      <c r="H31" s="14"/>
      <c r="I31" s="14"/>
    </row>
    <row r="32" spans="1:9" s="1" customFormat="1" x14ac:dyDescent="0.25">
      <c r="A32" s="30">
        <v>31168</v>
      </c>
      <c r="B32" s="28">
        <v>444404</v>
      </c>
      <c r="C32" s="28">
        <v>21887</v>
      </c>
      <c r="D32" s="29">
        <v>478880</v>
      </c>
      <c r="E32" s="14">
        <f t="shared" si="0"/>
        <v>119</v>
      </c>
      <c r="F32" s="14"/>
      <c r="G32" s="14"/>
      <c r="H32" s="14"/>
      <c r="I32" s="14"/>
    </row>
    <row r="33" spans="1:14" s="1" customFormat="1" x14ac:dyDescent="0.25">
      <c r="A33" s="30">
        <v>31199</v>
      </c>
      <c r="B33" s="28">
        <v>386986</v>
      </c>
      <c r="C33" s="28">
        <v>1110</v>
      </c>
      <c r="D33" s="29">
        <v>457172</v>
      </c>
      <c r="E33" s="14">
        <f t="shared" si="0"/>
        <v>104</v>
      </c>
      <c r="F33" s="14"/>
      <c r="G33" s="14"/>
      <c r="H33" s="14"/>
      <c r="I33" s="14"/>
    </row>
    <row r="34" spans="1:14" s="1" customFormat="1" x14ac:dyDescent="0.25">
      <c r="A34" s="30">
        <v>31229</v>
      </c>
      <c r="B34" s="28">
        <v>414314</v>
      </c>
      <c r="C34" s="28">
        <v>436</v>
      </c>
      <c r="D34" s="29">
        <v>709480</v>
      </c>
      <c r="E34" s="14">
        <f t="shared" si="0"/>
        <v>107</v>
      </c>
      <c r="F34" s="14"/>
      <c r="G34" s="14"/>
      <c r="H34" s="14"/>
      <c r="I34" s="14"/>
    </row>
    <row r="35" spans="1:14" s="1" customFormat="1" x14ac:dyDescent="0.25">
      <c r="A35" s="30">
        <v>31260</v>
      </c>
      <c r="B35" s="28">
        <v>253493</v>
      </c>
      <c r="C35" s="28">
        <v>1407</v>
      </c>
      <c r="D35" s="29">
        <v>45380</v>
      </c>
      <c r="E35" s="14">
        <f t="shared" si="0"/>
        <v>81</v>
      </c>
      <c r="F35" s="14"/>
      <c r="G35" s="14"/>
      <c r="H35" s="14"/>
      <c r="I35" s="14"/>
    </row>
    <row r="36" spans="1:14" s="1" customFormat="1" x14ac:dyDescent="0.25">
      <c r="A36" s="30">
        <v>31291</v>
      </c>
      <c r="B36" s="28">
        <v>484365</v>
      </c>
      <c r="C36" s="28">
        <v>376650</v>
      </c>
      <c r="D36" s="29">
        <v>28080</v>
      </c>
      <c r="E36" s="14">
        <f t="shared" si="0"/>
        <v>113</v>
      </c>
      <c r="F36" s="14"/>
      <c r="G36" s="14"/>
      <c r="H36" s="14"/>
      <c r="I36" s="14"/>
    </row>
    <row r="37" spans="1:14" s="1" customFormat="1" x14ac:dyDescent="0.25">
      <c r="A37" s="30">
        <v>31321</v>
      </c>
      <c r="B37" s="28">
        <v>305989</v>
      </c>
      <c r="C37" s="28">
        <v>122906</v>
      </c>
      <c r="D37" s="29">
        <v>111520</v>
      </c>
      <c r="E37" s="14">
        <f t="shared" si="0"/>
        <v>97</v>
      </c>
      <c r="F37" s="14"/>
      <c r="G37" s="14"/>
      <c r="H37" s="14"/>
      <c r="I37" s="14"/>
    </row>
    <row r="38" spans="1:14" s="1" customFormat="1" x14ac:dyDescent="0.25">
      <c r="A38" s="30">
        <v>31352</v>
      </c>
      <c r="B38" s="28">
        <v>315407</v>
      </c>
      <c r="C38" s="28">
        <v>15138</v>
      </c>
      <c r="D38" s="29">
        <v>267200</v>
      </c>
      <c r="E38" s="14">
        <f t="shared" si="0"/>
        <v>95</v>
      </c>
      <c r="F38" s="14"/>
      <c r="G38" s="14"/>
      <c r="H38" s="14"/>
      <c r="I38" s="14"/>
    </row>
    <row r="39" spans="1:14" s="1" customFormat="1" x14ac:dyDescent="0.25">
      <c r="A39" s="30">
        <v>31382</v>
      </c>
      <c r="B39" s="28">
        <v>182784</v>
      </c>
      <c r="C39" s="28">
        <v>5532</v>
      </c>
      <c r="D39" s="29">
        <v>354304</v>
      </c>
      <c r="E39" s="14">
        <f t="shared" si="0"/>
        <v>65</v>
      </c>
      <c r="F39" s="14"/>
      <c r="G39" s="14"/>
      <c r="H39" s="14"/>
      <c r="I39" s="14"/>
    </row>
    <row r="40" spans="1:14" s="1" customFormat="1" x14ac:dyDescent="0.25">
      <c r="A40" s="30">
        <v>31413</v>
      </c>
      <c r="B40" s="28">
        <v>655748</v>
      </c>
      <c r="C40" s="28">
        <v>544807</v>
      </c>
      <c r="D40" s="29">
        <v>664712</v>
      </c>
      <c r="E40" s="14">
        <f t="shared" si="0"/>
        <v>113</v>
      </c>
      <c r="F40" s="14"/>
      <c r="G40" s="14"/>
      <c r="H40" s="14"/>
      <c r="I40" s="14"/>
    </row>
    <row r="41" spans="1:14" s="1" customFormat="1" x14ac:dyDescent="0.25">
      <c r="A41" s="30">
        <v>31444</v>
      </c>
      <c r="B41" s="28">
        <v>270483</v>
      </c>
      <c r="C41" s="28">
        <v>43708</v>
      </c>
      <c r="D41" s="29">
        <v>536824</v>
      </c>
      <c r="E41" s="14">
        <f t="shared" si="0"/>
        <v>98</v>
      </c>
      <c r="F41" s="14"/>
      <c r="G41" s="14"/>
      <c r="H41" s="14"/>
      <c r="I41" s="14"/>
    </row>
    <row r="42" spans="1:14" x14ac:dyDescent="0.25">
      <c r="A42" s="30">
        <v>31472</v>
      </c>
      <c r="B42" s="28">
        <v>365058</v>
      </c>
      <c r="C42" s="28">
        <v>5740</v>
      </c>
      <c r="D42" s="29">
        <v>551560</v>
      </c>
      <c r="E42" s="14">
        <f t="shared" si="0"/>
        <v>102</v>
      </c>
      <c r="F42" s="14"/>
      <c r="G42" s="14"/>
      <c r="H42" s="14"/>
      <c r="I42" s="14"/>
      <c r="J42" s="1"/>
      <c r="K42" s="1"/>
      <c r="L42" s="1"/>
      <c r="M42" s="1"/>
      <c r="N42" s="1"/>
    </row>
    <row r="43" spans="1:14" x14ac:dyDescent="0.25">
      <c r="A43" s="30">
        <v>31503</v>
      </c>
      <c r="B43" s="28">
        <v>313135</v>
      </c>
      <c r="C43" s="28">
        <v>9614</v>
      </c>
      <c r="D43" s="29">
        <v>150080</v>
      </c>
      <c r="E43" s="14">
        <f t="shared" si="0"/>
        <v>107</v>
      </c>
      <c r="F43" s="14"/>
      <c r="G43" s="14"/>
      <c r="H43" s="14"/>
      <c r="I43" s="14"/>
      <c r="J43" s="1"/>
      <c r="K43" s="1"/>
      <c r="L43" s="1"/>
      <c r="M43" s="1"/>
      <c r="N43" s="1"/>
    </row>
    <row r="44" spans="1:14" x14ac:dyDescent="0.25">
      <c r="A44" s="30">
        <v>31533</v>
      </c>
      <c r="B44" s="28">
        <v>528210</v>
      </c>
      <c r="C44" s="28">
        <v>1507</v>
      </c>
      <c r="D44" s="29">
        <v>580800</v>
      </c>
      <c r="E44" s="14">
        <f t="shared" si="0"/>
        <v>119</v>
      </c>
      <c r="F44" s="14"/>
      <c r="G44" s="14"/>
      <c r="H44" s="14"/>
      <c r="I44" s="14"/>
      <c r="J44" s="1"/>
      <c r="K44" s="1"/>
      <c r="L44" s="1"/>
      <c r="M44" s="1"/>
      <c r="N44" s="1"/>
    </row>
    <row r="45" spans="1:14" x14ac:dyDescent="0.25">
      <c r="A45" s="30">
        <v>31564</v>
      </c>
      <c r="B45" s="28">
        <v>379856</v>
      </c>
      <c r="C45" s="28">
        <v>13620</v>
      </c>
      <c r="D45" s="29">
        <v>435080</v>
      </c>
      <c r="E45" s="14">
        <f t="shared" si="0"/>
        <v>104</v>
      </c>
      <c r="F45" s="14"/>
      <c r="G45" s="14"/>
      <c r="H45" s="14"/>
      <c r="I45" s="14"/>
      <c r="J45" s="1"/>
      <c r="K45" s="1"/>
      <c r="L45" s="1"/>
      <c r="M45" s="1"/>
      <c r="N45" s="1"/>
    </row>
    <row r="46" spans="1:14" x14ac:dyDescent="0.25">
      <c r="A46" s="30">
        <v>31594</v>
      </c>
      <c r="B46" s="28">
        <v>472058</v>
      </c>
      <c r="C46" s="28">
        <v>101179</v>
      </c>
      <c r="D46" s="29">
        <v>361144</v>
      </c>
      <c r="E46" s="14">
        <f t="shared" si="0"/>
        <v>107</v>
      </c>
      <c r="F46" s="14"/>
      <c r="G46" s="14"/>
      <c r="H46" s="14"/>
      <c r="I46" s="14"/>
      <c r="J46" s="1"/>
      <c r="K46" s="1"/>
      <c r="L46" s="1"/>
      <c r="M46" s="1"/>
      <c r="N46" s="1"/>
    </row>
    <row r="47" spans="1:14" x14ac:dyDescent="0.25">
      <c r="A47" s="30">
        <v>31625</v>
      </c>
      <c r="B47" s="28">
        <v>254516</v>
      </c>
      <c r="C47" s="28">
        <v>80309</v>
      </c>
      <c r="D47" s="29">
        <v>97844</v>
      </c>
      <c r="E47" s="14">
        <f t="shared" si="0"/>
        <v>81</v>
      </c>
      <c r="F47" s="14"/>
      <c r="G47" s="14"/>
      <c r="H47" s="14"/>
      <c r="I47" s="14"/>
      <c r="J47" s="1"/>
      <c r="K47" s="1"/>
      <c r="L47" s="1"/>
      <c r="M47" s="1"/>
      <c r="N47" s="1"/>
    </row>
    <row r="48" spans="1:14" x14ac:dyDescent="0.25">
      <c r="A48" s="30">
        <v>31656</v>
      </c>
      <c r="B48" s="28">
        <v>551354</v>
      </c>
      <c r="C48" s="28">
        <v>335768</v>
      </c>
      <c r="D48" s="29">
        <v>30372</v>
      </c>
      <c r="E48" s="14">
        <f t="shared" si="0"/>
        <v>113</v>
      </c>
      <c r="F48" s="14"/>
      <c r="G48" s="14"/>
      <c r="H48" s="14"/>
      <c r="I48" s="14"/>
      <c r="J48" s="1"/>
      <c r="K48" s="1"/>
      <c r="L48" s="1"/>
      <c r="M48" s="1"/>
      <c r="N48" s="1"/>
    </row>
    <row r="49" spans="1:14" x14ac:dyDescent="0.25">
      <c r="A49" s="30">
        <v>31686</v>
      </c>
      <c r="B49" s="28">
        <v>335826</v>
      </c>
      <c r="C49" s="28">
        <v>91710</v>
      </c>
      <c r="D49" s="29">
        <v>150324</v>
      </c>
      <c r="E49" s="14">
        <f t="shared" si="0"/>
        <v>97</v>
      </c>
      <c r="F49" s="14"/>
      <c r="G49" s="14"/>
      <c r="H49" s="14"/>
      <c r="I49" s="14"/>
      <c r="J49" s="1"/>
      <c r="K49" s="1"/>
      <c r="L49" s="1"/>
      <c r="M49" s="1"/>
      <c r="N49" s="1"/>
    </row>
    <row r="50" spans="1:14" x14ac:dyDescent="0.25">
      <c r="A50" s="30">
        <v>31717</v>
      </c>
      <c r="B50" s="28">
        <v>320408</v>
      </c>
      <c r="C50" s="28">
        <v>9856</v>
      </c>
      <c r="D50" s="29">
        <v>293044</v>
      </c>
      <c r="E50" s="14">
        <f t="shared" si="0"/>
        <v>95</v>
      </c>
      <c r="F50" s="14"/>
      <c r="G50" s="14"/>
      <c r="H50" s="14"/>
      <c r="I50" s="14"/>
      <c r="J50" s="1"/>
      <c r="K50" s="1"/>
      <c r="L50" s="1"/>
      <c r="M50" s="1"/>
      <c r="N50" s="1"/>
    </row>
    <row r="51" spans="1:14" x14ac:dyDescent="0.25">
      <c r="A51" s="30">
        <v>31747</v>
      </c>
      <c r="B51" s="28">
        <v>276901</v>
      </c>
      <c r="C51" s="28">
        <v>107172</v>
      </c>
      <c r="D51" s="29">
        <v>162788</v>
      </c>
      <c r="E51" s="14">
        <f t="shared" si="0"/>
        <v>65</v>
      </c>
      <c r="F51" s="14"/>
      <c r="G51" s="14"/>
      <c r="H51" s="14"/>
      <c r="I51" s="14"/>
      <c r="J51" s="1"/>
      <c r="K51" s="1"/>
      <c r="L51" s="1"/>
      <c r="M51" s="1"/>
      <c r="N51" s="1"/>
    </row>
    <row r="52" spans="1:14" x14ac:dyDescent="0.25">
      <c r="A52" s="30">
        <v>31778</v>
      </c>
      <c r="B52" s="28">
        <v>455136</v>
      </c>
      <c r="C52" s="28">
        <v>299781</v>
      </c>
      <c r="D52" s="29">
        <v>32532</v>
      </c>
      <c r="E52" s="14">
        <f t="shared" si="0"/>
        <v>113</v>
      </c>
      <c r="F52" s="14"/>
      <c r="G52" s="14"/>
      <c r="H52" s="14"/>
      <c r="I52" s="14"/>
      <c r="J52" s="1"/>
      <c r="K52" s="1"/>
      <c r="L52" s="1"/>
      <c r="M52" s="1"/>
      <c r="N52" s="1"/>
    </row>
    <row r="53" spans="1:14" x14ac:dyDescent="0.25">
      <c r="A53" s="30">
        <v>31809</v>
      </c>
      <c r="B53" s="28">
        <v>247570</v>
      </c>
      <c r="C53" s="28">
        <v>21218</v>
      </c>
      <c r="D53" s="29">
        <v>23468</v>
      </c>
      <c r="E53" s="14">
        <f t="shared" si="0"/>
        <v>98</v>
      </c>
      <c r="F53" s="14"/>
      <c r="G53" s="14"/>
      <c r="H53" s="14"/>
      <c r="I53" s="14"/>
      <c r="J53" s="1"/>
      <c r="K53" s="1"/>
      <c r="L53" s="1"/>
      <c r="M53" s="1"/>
      <c r="N53" s="1"/>
    </row>
    <row r="54" spans="1:14" x14ac:dyDescent="0.25">
      <c r="A54" s="30">
        <v>31837</v>
      </c>
      <c r="B54" s="28">
        <v>622204</v>
      </c>
      <c r="C54" s="28">
        <v>157</v>
      </c>
      <c r="D54" s="29">
        <v>4503456</v>
      </c>
      <c r="E54" s="14">
        <f t="shared" si="0"/>
        <v>102</v>
      </c>
      <c r="F54" s="14"/>
      <c r="G54" s="14"/>
      <c r="H54" s="14"/>
      <c r="I54" s="14"/>
      <c r="J54" s="1"/>
      <c r="K54" s="1"/>
      <c r="L54" s="1"/>
      <c r="M54" s="1"/>
      <c r="N54" s="1"/>
    </row>
    <row r="55" spans="1:14" x14ac:dyDescent="0.25">
      <c r="A55" s="30">
        <v>31868</v>
      </c>
      <c r="B55" s="28">
        <v>429331</v>
      </c>
      <c r="C55" s="28">
        <v>12961</v>
      </c>
      <c r="D55" s="29">
        <v>500904</v>
      </c>
      <c r="E55" s="14">
        <f t="shared" si="0"/>
        <v>107</v>
      </c>
      <c r="F55" s="14"/>
      <c r="G55" s="14"/>
      <c r="H55" s="14"/>
      <c r="I55" s="14"/>
      <c r="J55" s="1"/>
      <c r="K55" s="1"/>
      <c r="L55" s="1"/>
      <c r="M55" s="1"/>
      <c r="N55" s="1"/>
    </row>
    <row r="56" spans="1:14" x14ac:dyDescent="0.25">
      <c r="A56" s="30">
        <v>31898</v>
      </c>
      <c r="B56" s="28">
        <v>453156</v>
      </c>
      <c r="C56" s="28">
        <v>333529</v>
      </c>
      <c r="D56" s="29">
        <v>0</v>
      </c>
      <c r="E56" s="14">
        <f t="shared" si="0"/>
        <v>119</v>
      </c>
      <c r="F56" s="14"/>
      <c r="G56" s="14"/>
      <c r="H56" s="14"/>
      <c r="I56" s="14"/>
      <c r="J56" s="1"/>
      <c r="K56" s="1"/>
      <c r="L56" s="1"/>
      <c r="M56" s="1"/>
      <c r="N56" s="1"/>
    </row>
    <row r="57" spans="1:14" x14ac:dyDescent="0.25">
      <c r="A57" s="30">
        <v>31929</v>
      </c>
      <c r="B57" s="28">
        <v>320103</v>
      </c>
      <c r="C57" s="28">
        <v>178105</v>
      </c>
      <c r="D57" s="29">
        <v>0</v>
      </c>
      <c r="E57" s="14">
        <f t="shared" si="0"/>
        <v>104</v>
      </c>
      <c r="F57" s="14"/>
      <c r="G57" s="14"/>
      <c r="H57" s="14"/>
      <c r="I57" s="14"/>
      <c r="J57" s="1"/>
      <c r="K57" s="1"/>
      <c r="L57" s="1"/>
      <c r="M57" s="1"/>
      <c r="N57" s="1"/>
    </row>
    <row r="58" spans="1:14" x14ac:dyDescent="0.25">
      <c r="A58" s="30">
        <v>31959</v>
      </c>
      <c r="B58" s="28">
        <v>451779</v>
      </c>
      <c r="C58" s="28">
        <v>315564</v>
      </c>
      <c r="D58" s="29">
        <v>46104</v>
      </c>
      <c r="E58" s="14">
        <f t="shared" si="0"/>
        <v>107</v>
      </c>
      <c r="F58" s="14"/>
      <c r="G58" s="14"/>
      <c r="H58" s="14"/>
      <c r="I58" s="14"/>
      <c r="J58" s="1"/>
      <c r="K58" s="1"/>
      <c r="L58" s="1"/>
      <c r="M58" s="1"/>
      <c r="N58" s="1"/>
    </row>
    <row r="59" spans="1:14" x14ac:dyDescent="0.25">
      <c r="A59" s="30">
        <v>31990</v>
      </c>
      <c r="B59" s="28">
        <v>249482</v>
      </c>
      <c r="C59" s="28">
        <v>80206</v>
      </c>
      <c r="D59" s="29">
        <v>92252</v>
      </c>
      <c r="E59" s="14">
        <f t="shared" si="0"/>
        <v>81</v>
      </c>
      <c r="F59" s="14"/>
      <c r="G59" s="14"/>
      <c r="H59" s="14"/>
      <c r="I59" s="14"/>
      <c r="J59" s="1"/>
      <c r="K59" s="1"/>
      <c r="L59" s="1"/>
      <c r="M59" s="1"/>
      <c r="N59" s="1"/>
    </row>
    <row r="60" spans="1:14" x14ac:dyDescent="0.25">
      <c r="A60" s="30">
        <v>32021</v>
      </c>
      <c r="B60" s="28">
        <v>744583</v>
      </c>
      <c r="C60" s="28">
        <v>5940</v>
      </c>
      <c r="D60" s="29">
        <v>4869952</v>
      </c>
      <c r="E60" s="14">
        <f t="shared" si="0"/>
        <v>113</v>
      </c>
      <c r="F60" s="14"/>
      <c r="G60" s="14"/>
      <c r="H60" s="14"/>
      <c r="I60" s="14"/>
      <c r="J60" s="1"/>
      <c r="K60" s="1"/>
      <c r="L60" s="1"/>
      <c r="M60" s="1"/>
      <c r="N60" s="1"/>
    </row>
    <row r="61" spans="1:14" x14ac:dyDescent="0.25">
      <c r="A61" s="30">
        <v>32051</v>
      </c>
      <c r="B61" s="28">
        <v>421186</v>
      </c>
      <c r="C61" s="28">
        <v>36819</v>
      </c>
      <c r="D61" s="29">
        <v>376556</v>
      </c>
      <c r="E61" s="14">
        <f t="shared" si="0"/>
        <v>97</v>
      </c>
      <c r="F61" s="14"/>
      <c r="G61" s="14"/>
      <c r="H61" s="14"/>
      <c r="I61" s="14"/>
      <c r="J61" s="1"/>
      <c r="K61" s="1"/>
      <c r="L61" s="1"/>
      <c r="M61" s="1"/>
      <c r="N61" s="1"/>
    </row>
    <row r="62" spans="1:14" x14ac:dyDescent="0.25">
      <c r="A62" s="30">
        <v>32082</v>
      </c>
      <c r="B62" s="28">
        <v>397367</v>
      </c>
      <c r="C62" s="28">
        <v>234562</v>
      </c>
      <c r="D62" s="29">
        <v>376556</v>
      </c>
      <c r="E62" s="14">
        <f t="shared" si="0"/>
        <v>95</v>
      </c>
      <c r="F62" s="14"/>
      <c r="G62" s="14"/>
      <c r="H62" s="14"/>
      <c r="I62" s="14"/>
      <c r="J62" s="1"/>
      <c r="K62" s="1"/>
      <c r="L62" s="1"/>
      <c r="M62" s="1"/>
      <c r="N62" s="1"/>
    </row>
    <row r="63" spans="1:14" x14ac:dyDescent="0.25">
      <c r="A63" s="30">
        <v>32112</v>
      </c>
      <c r="B63" s="28">
        <v>269096</v>
      </c>
      <c r="C63" s="28">
        <v>71881</v>
      </c>
      <c r="D63" s="29">
        <v>552536</v>
      </c>
      <c r="E63" s="14">
        <f t="shared" si="0"/>
        <v>65</v>
      </c>
      <c r="F63" s="14"/>
      <c r="G63" s="14"/>
      <c r="H63" s="14"/>
      <c r="I63" s="14"/>
      <c r="J63" s="1"/>
      <c r="K63" s="1"/>
      <c r="L63" s="1"/>
      <c r="M63" s="1"/>
      <c r="N63" s="1"/>
    </row>
    <row r="66" spans="3:256" x14ac:dyDescent="0.25">
      <c r="C66" s="16"/>
      <c r="D66" s="16"/>
      <c r="E66" s="16"/>
      <c r="F66" s="16"/>
      <c r="G66" s="16"/>
      <c r="H66" s="16"/>
      <c r="I66" s="1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</sheetData>
  <phoneticPr fontId="4" type="noConversion"/>
  <pageMargins left="1.1159722222222224" right="0.38680555555555557" top="0.8534722222222223" bottom="0.78680555555555554" header="0.25" footer="0.2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7"/>
  </sheetPr>
  <dimension ref="A1:S66"/>
  <sheetViews>
    <sheetView workbookViewId="0">
      <selection activeCell="A16" sqref="A16:A63"/>
    </sheetView>
  </sheetViews>
  <sheetFormatPr baseColWidth="10" defaultColWidth="9.1796875" defaultRowHeight="13" x14ac:dyDescent="0.3"/>
  <cols>
    <col min="1" max="1" width="9.26953125" style="15" customWidth="1"/>
    <col min="2" max="2" width="8.7265625" style="15" customWidth="1"/>
    <col min="3" max="3" width="11.26953125" style="15" customWidth="1"/>
    <col min="4" max="5" width="12.1796875" style="15" customWidth="1"/>
    <col min="6" max="7" width="11.54296875" style="15" customWidth="1"/>
    <col min="8" max="9" width="12.1796875" style="15" customWidth="1"/>
    <col min="10" max="10" width="9.1796875" style="15"/>
    <col min="11" max="11" width="10.453125" style="25" customWidth="1"/>
    <col min="12" max="12" width="11.81640625" style="15" customWidth="1"/>
    <col min="13" max="13" width="11.7265625" style="15" customWidth="1"/>
    <col min="14" max="14" width="9.1796875" style="15"/>
    <col min="15" max="15" width="7.453125" style="15" bestFit="1" customWidth="1"/>
    <col min="16" max="16" width="10.54296875" style="15" customWidth="1"/>
    <col min="17" max="17" width="9.1796875" style="15"/>
    <col min="18" max="18" width="11.81640625" style="15" customWidth="1"/>
    <col min="19" max="19" width="12" style="15" customWidth="1"/>
    <col min="20" max="16384" width="9.1796875" style="15"/>
  </cols>
  <sheetData>
    <row r="1" spans="1:19" s="19" customFormat="1" x14ac:dyDescent="0.3">
      <c r="A1" s="17" t="s">
        <v>0</v>
      </c>
      <c r="B1" s="17" t="s">
        <v>1</v>
      </c>
      <c r="F1" s="20"/>
      <c r="G1" s="20"/>
      <c r="K1" s="25"/>
    </row>
    <row r="2" spans="1:19" s="19" customFormat="1" x14ac:dyDescent="0.3">
      <c r="A2" s="17" t="s">
        <v>30</v>
      </c>
      <c r="B2" s="23"/>
      <c r="C2" s="21"/>
      <c r="D2" s="23"/>
      <c r="E2" s="23"/>
      <c r="F2" s="23"/>
      <c r="G2" s="23"/>
      <c r="H2" s="20"/>
      <c r="I2" s="20"/>
      <c r="K2" s="25"/>
    </row>
    <row r="3" spans="1:19" s="12" customFormat="1" ht="65" x14ac:dyDescent="0.3">
      <c r="A3" s="9" t="s">
        <v>7</v>
      </c>
      <c r="B3" s="12" t="s">
        <v>25</v>
      </c>
      <c r="C3" s="12" t="s">
        <v>8</v>
      </c>
      <c r="D3" s="13" t="s">
        <v>11</v>
      </c>
      <c r="E3" s="12" t="s">
        <v>29</v>
      </c>
      <c r="F3" s="12" t="s">
        <v>24</v>
      </c>
      <c r="G3" s="13" t="s">
        <v>28</v>
      </c>
      <c r="H3" s="13" t="s">
        <v>31</v>
      </c>
      <c r="I3" s="12" t="s">
        <v>32</v>
      </c>
      <c r="K3" s="25" t="s">
        <v>25</v>
      </c>
      <c r="L3" s="11" t="s">
        <v>11</v>
      </c>
      <c r="M3" s="13" t="s">
        <v>26</v>
      </c>
      <c r="O3" s="25" t="s">
        <v>25</v>
      </c>
      <c r="P3" s="13" t="s">
        <v>7</v>
      </c>
      <c r="Q3" s="11" t="s">
        <v>11</v>
      </c>
      <c r="R3" s="13" t="s">
        <v>26</v>
      </c>
      <c r="S3" s="13" t="s">
        <v>27</v>
      </c>
    </row>
    <row r="4" spans="1:19" s="14" customFormat="1" x14ac:dyDescent="0.3">
      <c r="A4" s="30">
        <v>30317</v>
      </c>
      <c r="B4" s="14">
        <f t="shared" ref="B4:B35" si="0">MONTH(A4)</f>
        <v>1</v>
      </c>
      <c r="C4" s="31" t="s">
        <v>2</v>
      </c>
      <c r="D4" s="14">
        <v>113</v>
      </c>
      <c r="E4" s="32"/>
      <c r="F4" s="32"/>
      <c r="H4" s="24">
        <f>VLOOKUP(B4,$O$4:$S$15,5,0)</f>
        <v>151.33495179314045</v>
      </c>
      <c r="I4" s="32"/>
      <c r="K4" s="25">
        <v>1</v>
      </c>
      <c r="L4" s="14">
        <f>VLOOKUP(K4,B4:D15,3,0)</f>
        <v>113</v>
      </c>
      <c r="M4" s="24">
        <f>DAVERAGE($A$3:$G$63,$G$3,K3:K4)</f>
        <v>1.5698225331721363</v>
      </c>
      <c r="O4" s="14">
        <v>1</v>
      </c>
      <c r="P4" s="14" t="s">
        <v>12</v>
      </c>
      <c r="Q4" s="14">
        <f>VLOOKUP($O4,$K$3:$M$26,2,0)</f>
        <v>113</v>
      </c>
      <c r="R4" s="24">
        <f>VLOOKUP($O4,$K$3:$M$26,3,0)</f>
        <v>1.5698225331721363</v>
      </c>
      <c r="S4" s="24">
        <f>100*R4/AVERAGE($R$4:$R$15)</f>
        <v>151.33495179314045</v>
      </c>
    </row>
    <row r="5" spans="1:19" s="14" customFormat="1" x14ac:dyDescent="0.3">
      <c r="A5" s="30">
        <v>30348</v>
      </c>
      <c r="B5" s="14">
        <f t="shared" si="0"/>
        <v>2</v>
      </c>
      <c r="C5" s="31" t="s">
        <v>2</v>
      </c>
      <c r="D5" s="14">
        <v>98</v>
      </c>
      <c r="E5" s="32"/>
      <c r="F5" s="32"/>
      <c r="H5" s="24">
        <f t="shared" ref="H5:H63" si="1">VLOOKUP(B5,$O$4:$S$15,5,0)</f>
        <v>68.223377400853067</v>
      </c>
      <c r="I5" s="32"/>
      <c r="K5" s="25" t="s">
        <v>25</v>
      </c>
      <c r="M5" s="24"/>
      <c r="O5" s="14">
        <v>2</v>
      </c>
      <c r="P5" s="14" t="s">
        <v>13</v>
      </c>
      <c r="Q5" s="14">
        <f t="shared" ref="Q5:Q15" si="2">VLOOKUP($O5,$K$3:$M$26,2,0)</f>
        <v>98</v>
      </c>
      <c r="R5" s="24">
        <f t="shared" ref="R5:R15" si="3">VLOOKUP($O5,$K$3:$M$26,3,0)</f>
        <v>0.70769239930349181</v>
      </c>
      <c r="S5" s="24">
        <f t="shared" ref="S5:S15" si="4">100*R5/AVERAGE($R$4:$R$15)</f>
        <v>68.223377400853067</v>
      </c>
    </row>
    <row r="6" spans="1:19" s="14" customFormat="1" x14ac:dyDescent="0.3">
      <c r="A6" s="30">
        <v>30376</v>
      </c>
      <c r="B6" s="14">
        <f t="shared" si="0"/>
        <v>3</v>
      </c>
      <c r="C6" s="31" t="s">
        <v>2</v>
      </c>
      <c r="D6" s="14">
        <v>102</v>
      </c>
      <c r="E6" s="32"/>
      <c r="F6" s="32"/>
      <c r="H6" s="24">
        <f t="shared" si="1"/>
        <v>117.7115185537948</v>
      </c>
      <c r="I6" s="32"/>
      <c r="K6" s="25">
        <v>2</v>
      </c>
      <c r="L6" s="14">
        <f>VLOOKUP(K6,B6:D17,3,0)</f>
        <v>98</v>
      </c>
      <c r="M6" s="24">
        <f>DAVERAGE($A$3:$G$63,$G$3,K5:K6)</f>
        <v>0.70769239930349181</v>
      </c>
      <c r="O6" s="14">
        <v>3</v>
      </c>
      <c r="P6" s="14" t="s">
        <v>14</v>
      </c>
      <c r="Q6" s="14">
        <f t="shared" si="2"/>
        <v>102</v>
      </c>
      <c r="R6" s="24">
        <f t="shared" si="3"/>
        <v>1.2210410883286307</v>
      </c>
      <c r="S6" s="24">
        <f t="shared" si="4"/>
        <v>117.7115185537948</v>
      </c>
    </row>
    <row r="7" spans="1:19" s="14" customFormat="1" x14ac:dyDescent="0.3">
      <c r="A7" s="30">
        <v>30407</v>
      </c>
      <c r="B7" s="14">
        <f t="shared" si="0"/>
        <v>4</v>
      </c>
      <c r="C7" s="31" t="s">
        <v>2</v>
      </c>
      <c r="D7" s="14">
        <v>107</v>
      </c>
      <c r="E7" s="32"/>
      <c r="F7" s="32"/>
      <c r="H7" s="24">
        <f t="shared" si="1"/>
        <v>95.616359681073732</v>
      </c>
      <c r="I7" s="32"/>
      <c r="K7" s="25" t="s">
        <v>25</v>
      </c>
      <c r="M7" s="24"/>
      <c r="O7" s="14">
        <v>4</v>
      </c>
      <c r="P7" s="14" t="s">
        <v>15</v>
      </c>
      <c r="Q7" s="14">
        <f t="shared" si="2"/>
        <v>107</v>
      </c>
      <c r="R7" s="24">
        <f t="shared" si="3"/>
        <v>0.99184434387909126</v>
      </c>
      <c r="S7" s="24">
        <f t="shared" si="4"/>
        <v>95.616359681073732</v>
      </c>
    </row>
    <row r="8" spans="1:19" s="14" customFormat="1" x14ac:dyDescent="0.3">
      <c r="A8" s="30">
        <v>30437</v>
      </c>
      <c r="B8" s="14">
        <f t="shared" si="0"/>
        <v>5</v>
      </c>
      <c r="C8" s="31" t="s">
        <v>2</v>
      </c>
      <c r="D8" s="14">
        <v>119</v>
      </c>
      <c r="E8" s="32"/>
      <c r="F8" s="32"/>
      <c r="H8" s="24">
        <f t="shared" si="1"/>
        <v>121.33421471598459</v>
      </c>
      <c r="I8" s="32"/>
      <c r="K8" s="25">
        <v>3</v>
      </c>
      <c r="L8" s="14">
        <f>VLOOKUP(K8,B8:D19,3,0)</f>
        <v>102</v>
      </c>
      <c r="M8" s="24">
        <f>DAVERAGE($A$3:$G$63,$G$3,K7:K8)</f>
        <v>1.2210410883286307</v>
      </c>
      <c r="O8" s="14">
        <v>5</v>
      </c>
      <c r="P8" s="14" t="s">
        <v>16</v>
      </c>
      <c r="Q8" s="14">
        <f t="shared" si="2"/>
        <v>119</v>
      </c>
      <c r="R8" s="24">
        <f t="shared" si="3"/>
        <v>1.2586199159481437</v>
      </c>
      <c r="S8" s="24">
        <f t="shared" si="4"/>
        <v>121.33421471598459</v>
      </c>
    </row>
    <row r="9" spans="1:19" s="14" customFormat="1" x14ac:dyDescent="0.3">
      <c r="A9" s="30">
        <v>30468</v>
      </c>
      <c r="B9" s="14">
        <f t="shared" si="0"/>
        <v>6</v>
      </c>
      <c r="C9" s="31" t="s">
        <v>2</v>
      </c>
      <c r="D9" s="14">
        <v>104</v>
      </c>
      <c r="E9" s="32"/>
      <c r="F9" s="32"/>
      <c r="H9" s="24">
        <f t="shared" si="1"/>
        <v>93.532780018813668</v>
      </c>
      <c r="I9" s="32"/>
      <c r="K9" s="25" t="s">
        <v>25</v>
      </c>
      <c r="M9" s="24"/>
      <c r="O9" s="14">
        <v>6</v>
      </c>
      <c r="P9" s="14" t="s">
        <v>17</v>
      </c>
      <c r="Q9" s="14">
        <f t="shared" si="2"/>
        <v>104</v>
      </c>
      <c r="R9" s="24">
        <f t="shared" si="3"/>
        <v>0.97023102676550099</v>
      </c>
      <c r="S9" s="24">
        <f t="shared" si="4"/>
        <v>93.532780018813668</v>
      </c>
    </row>
    <row r="10" spans="1:19" s="14" customFormat="1" x14ac:dyDescent="0.3">
      <c r="A10" s="30">
        <v>30498</v>
      </c>
      <c r="B10" s="14">
        <f t="shared" si="0"/>
        <v>7</v>
      </c>
      <c r="C10" s="31" t="s">
        <v>2</v>
      </c>
      <c r="D10" s="14">
        <v>107</v>
      </c>
      <c r="E10" s="32"/>
      <c r="F10" s="32"/>
      <c r="H10" s="24">
        <f t="shared" si="1"/>
        <v>113.32624619084565</v>
      </c>
      <c r="I10" s="32"/>
      <c r="K10" s="25">
        <v>4</v>
      </c>
      <c r="L10" s="14">
        <f>VLOOKUP(K10,B10:D21,3,0)</f>
        <v>107</v>
      </c>
      <c r="M10" s="24">
        <f>DAVERAGE($A$3:$G$63,$G$3,K9:K10)</f>
        <v>0.99184434387909126</v>
      </c>
      <c r="O10" s="14">
        <v>7</v>
      </c>
      <c r="P10" s="14" t="s">
        <v>18</v>
      </c>
      <c r="Q10" s="14">
        <f t="shared" si="2"/>
        <v>107</v>
      </c>
      <c r="R10" s="24">
        <f t="shared" si="3"/>
        <v>1.1755519314095835</v>
      </c>
      <c r="S10" s="24">
        <f t="shared" si="4"/>
        <v>113.32624619084565</v>
      </c>
    </row>
    <row r="11" spans="1:19" s="14" customFormat="1" x14ac:dyDescent="0.3">
      <c r="A11" s="30">
        <v>30529</v>
      </c>
      <c r="B11" s="14">
        <f t="shared" si="0"/>
        <v>8</v>
      </c>
      <c r="C11" s="31" t="s">
        <v>2</v>
      </c>
      <c r="D11" s="14">
        <v>81</v>
      </c>
      <c r="E11" s="32"/>
      <c r="F11" s="32"/>
      <c r="H11" s="24">
        <f t="shared" si="1"/>
        <v>64.448301901196601</v>
      </c>
      <c r="I11" s="32"/>
      <c r="K11" s="25" t="s">
        <v>25</v>
      </c>
      <c r="M11" s="24"/>
      <c r="O11" s="14">
        <v>8</v>
      </c>
      <c r="P11" s="14" t="s">
        <v>19</v>
      </c>
      <c r="Q11" s="14">
        <f t="shared" si="2"/>
        <v>81</v>
      </c>
      <c r="R11" s="24">
        <f t="shared" si="3"/>
        <v>0.66853291556514638</v>
      </c>
      <c r="S11" s="24">
        <f t="shared" si="4"/>
        <v>64.448301901196601</v>
      </c>
    </row>
    <row r="12" spans="1:19" s="14" customFormat="1" x14ac:dyDescent="0.3">
      <c r="A12" s="30">
        <v>30560</v>
      </c>
      <c r="B12" s="14">
        <f t="shared" si="0"/>
        <v>9</v>
      </c>
      <c r="C12" s="31" t="s">
        <v>2</v>
      </c>
      <c r="D12" s="14">
        <v>113</v>
      </c>
      <c r="E12" s="32"/>
      <c r="F12" s="32"/>
      <c r="H12" s="24">
        <f t="shared" si="1"/>
        <v>146.96087201246587</v>
      </c>
      <c r="I12" s="32"/>
      <c r="K12" s="25">
        <v>5</v>
      </c>
      <c r="L12" s="14">
        <f>VLOOKUP(K12,B12:D23,3,0)</f>
        <v>119</v>
      </c>
      <c r="M12" s="24">
        <f>DAVERAGE($A$3:$G$63,$G$3,K11:K12)</f>
        <v>1.2586199159481437</v>
      </c>
      <c r="O12" s="14">
        <v>9</v>
      </c>
      <c r="P12" s="14" t="s">
        <v>20</v>
      </c>
      <c r="Q12" s="14">
        <f t="shared" si="2"/>
        <v>113</v>
      </c>
      <c r="R12" s="24">
        <f t="shared" si="3"/>
        <v>1.5244494787637837</v>
      </c>
      <c r="S12" s="24">
        <f t="shared" si="4"/>
        <v>146.96087201246587</v>
      </c>
    </row>
    <row r="13" spans="1:19" s="14" customFormat="1" x14ac:dyDescent="0.3">
      <c r="A13" s="30">
        <v>30590</v>
      </c>
      <c r="B13" s="14">
        <f t="shared" si="0"/>
        <v>10</v>
      </c>
      <c r="C13" s="31" t="s">
        <v>2</v>
      </c>
      <c r="D13" s="14">
        <v>97</v>
      </c>
      <c r="E13" s="32"/>
      <c r="F13" s="32"/>
      <c r="H13" s="24">
        <f t="shared" si="1"/>
        <v>87.321931924882833</v>
      </c>
      <c r="I13" s="32"/>
      <c r="K13" s="25" t="s">
        <v>25</v>
      </c>
      <c r="M13" s="24"/>
      <c r="O13" s="14">
        <v>10</v>
      </c>
      <c r="P13" s="14" t="s">
        <v>21</v>
      </c>
      <c r="Q13" s="14">
        <f t="shared" si="2"/>
        <v>97</v>
      </c>
      <c r="R13" s="24">
        <f t="shared" si="3"/>
        <v>0.90580487026671008</v>
      </c>
      <c r="S13" s="24">
        <f t="shared" si="4"/>
        <v>87.321931924882833</v>
      </c>
    </row>
    <row r="14" spans="1:19" s="14" customFormat="1" x14ac:dyDescent="0.3">
      <c r="A14" s="30">
        <v>30621</v>
      </c>
      <c r="B14" s="14">
        <f t="shared" si="0"/>
        <v>11</v>
      </c>
      <c r="C14" s="31" t="s">
        <v>2</v>
      </c>
      <c r="D14" s="14">
        <v>95</v>
      </c>
      <c r="E14" s="32"/>
      <c r="F14" s="32"/>
      <c r="H14" s="24">
        <f t="shared" si="1"/>
        <v>84.316649995308211</v>
      </c>
      <c r="I14" s="32"/>
      <c r="K14" s="25">
        <v>6</v>
      </c>
      <c r="L14" s="14">
        <f>VLOOKUP(K14,B14:D25,3,0)</f>
        <v>104</v>
      </c>
      <c r="M14" s="24">
        <f>DAVERAGE($A$3:$G$63,$G$3,K13:K14)</f>
        <v>0.97023102676550099</v>
      </c>
      <c r="O14" s="14">
        <v>11</v>
      </c>
      <c r="P14" s="14" t="s">
        <v>22</v>
      </c>
      <c r="Q14" s="14">
        <f t="shared" si="2"/>
        <v>95</v>
      </c>
      <c r="R14" s="24">
        <f t="shared" si="3"/>
        <v>0.87463058279589523</v>
      </c>
      <c r="S14" s="24">
        <f t="shared" si="4"/>
        <v>84.316649995308211</v>
      </c>
    </row>
    <row r="15" spans="1:19" s="14" customFormat="1" x14ac:dyDescent="0.3">
      <c r="A15" s="30">
        <v>30651</v>
      </c>
      <c r="B15" s="14">
        <f t="shared" si="0"/>
        <v>12</v>
      </c>
      <c r="C15" s="31" t="s">
        <v>2</v>
      </c>
      <c r="D15" s="14">
        <v>65</v>
      </c>
      <c r="E15" s="32"/>
      <c r="F15" s="32"/>
      <c r="H15" s="24">
        <f t="shared" si="1"/>
        <v>55.872795811640323</v>
      </c>
      <c r="I15" s="32"/>
      <c r="K15" s="25" t="s">
        <v>25</v>
      </c>
      <c r="M15" s="24"/>
      <c r="O15" s="14">
        <v>12</v>
      </c>
      <c r="P15" s="14" t="s">
        <v>23</v>
      </c>
      <c r="Q15" s="14">
        <f t="shared" si="2"/>
        <v>65</v>
      </c>
      <c r="R15" s="24">
        <f t="shared" si="3"/>
        <v>0.57957776982233378</v>
      </c>
      <c r="S15" s="24">
        <f t="shared" si="4"/>
        <v>55.872795811640323</v>
      </c>
    </row>
    <row r="16" spans="1:19" s="14" customFormat="1" x14ac:dyDescent="0.3">
      <c r="A16" s="30">
        <v>30682</v>
      </c>
      <c r="B16" s="14">
        <f t="shared" si="0"/>
        <v>1</v>
      </c>
      <c r="C16" s="32">
        <v>425075</v>
      </c>
      <c r="D16" s="14">
        <v>113</v>
      </c>
      <c r="E16" s="32"/>
      <c r="F16" s="32"/>
      <c r="H16" s="24">
        <f t="shared" si="1"/>
        <v>151.33495179314045</v>
      </c>
      <c r="I16" s="32"/>
      <c r="K16" s="25">
        <v>7</v>
      </c>
      <c r="L16" s="14">
        <f>VLOOKUP(K16,B16:D27,3,0)</f>
        <v>107</v>
      </c>
      <c r="M16" s="24">
        <f>DAVERAGE($A$3:$G$63,$G$3,K15:K16)</f>
        <v>1.1755519314095835</v>
      </c>
    </row>
    <row r="17" spans="1:13" s="14" customFormat="1" x14ac:dyDescent="0.3">
      <c r="A17" s="30">
        <v>30713</v>
      </c>
      <c r="B17" s="14">
        <f t="shared" si="0"/>
        <v>2</v>
      </c>
      <c r="C17" s="32">
        <v>315305</v>
      </c>
      <c r="D17" s="14">
        <v>98</v>
      </c>
      <c r="E17" s="32"/>
      <c r="F17" s="32"/>
      <c r="H17" s="24">
        <f t="shared" si="1"/>
        <v>68.223377400853067</v>
      </c>
      <c r="I17" s="32"/>
      <c r="K17" s="25" t="s">
        <v>25</v>
      </c>
    </row>
    <row r="18" spans="1:13" s="14" customFormat="1" x14ac:dyDescent="0.3">
      <c r="A18" s="30">
        <v>30742</v>
      </c>
      <c r="B18" s="14">
        <f t="shared" si="0"/>
        <v>3</v>
      </c>
      <c r="C18" s="32">
        <v>367286</v>
      </c>
      <c r="D18" s="14">
        <v>102</v>
      </c>
      <c r="E18" s="32"/>
      <c r="F18" s="32"/>
      <c r="H18" s="24">
        <f t="shared" si="1"/>
        <v>117.7115185537948</v>
      </c>
      <c r="I18" s="32"/>
      <c r="K18" s="25">
        <v>8</v>
      </c>
      <c r="L18" s="14">
        <f>VLOOKUP(K18,B18:D29,3,0)</f>
        <v>81</v>
      </c>
      <c r="M18" s="24">
        <f>DAVERAGE($A$3:$G$63,$G$3,K17:K18)</f>
        <v>0.66853291556514638</v>
      </c>
    </row>
    <row r="19" spans="1:13" s="14" customFormat="1" x14ac:dyDescent="0.3">
      <c r="A19" s="30">
        <v>30773</v>
      </c>
      <c r="B19" s="14">
        <f t="shared" si="0"/>
        <v>4</v>
      </c>
      <c r="C19" s="32">
        <v>429432</v>
      </c>
      <c r="D19" s="14">
        <v>107</v>
      </c>
      <c r="E19" s="32"/>
      <c r="F19" s="32"/>
      <c r="H19" s="24">
        <f t="shared" si="1"/>
        <v>95.616359681073732</v>
      </c>
      <c r="I19" s="32"/>
      <c r="K19" s="25" t="s">
        <v>25</v>
      </c>
    </row>
    <row r="20" spans="1:13" s="14" customFormat="1" x14ac:dyDescent="0.3">
      <c r="A20" s="30">
        <v>30803</v>
      </c>
      <c r="B20" s="14">
        <f t="shared" si="0"/>
        <v>5</v>
      </c>
      <c r="C20" s="32">
        <v>347874</v>
      </c>
      <c r="D20" s="14">
        <v>119</v>
      </c>
      <c r="E20" s="32"/>
      <c r="F20" s="32"/>
      <c r="H20" s="24">
        <f t="shared" si="1"/>
        <v>121.33421471598459</v>
      </c>
      <c r="I20" s="32"/>
      <c r="K20" s="25">
        <v>9</v>
      </c>
      <c r="L20" s="14">
        <f>VLOOKUP(K20,B20:D31,3,0)</f>
        <v>113</v>
      </c>
      <c r="M20" s="24">
        <f>DAVERAGE($A$3:$G$63,$G$3,K19:K20)</f>
        <v>1.5244494787637837</v>
      </c>
    </row>
    <row r="21" spans="1:13" s="14" customFormat="1" x14ac:dyDescent="0.3">
      <c r="A21" s="30">
        <v>30834</v>
      </c>
      <c r="B21" s="14">
        <f t="shared" si="0"/>
        <v>6</v>
      </c>
      <c r="C21" s="32">
        <v>435529</v>
      </c>
      <c r="D21" s="14">
        <v>104</v>
      </c>
      <c r="E21" s="32"/>
      <c r="F21" s="32"/>
      <c r="H21" s="24">
        <f t="shared" si="1"/>
        <v>93.532780018813668</v>
      </c>
      <c r="I21" s="32"/>
      <c r="K21" s="25" t="s">
        <v>25</v>
      </c>
    </row>
    <row r="22" spans="1:13" s="14" customFormat="1" x14ac:dyDescent="0.3">
      <c r="A22" s="30">
        <v>30864</v>
      </c>
      <c r="B22" s="14">
        <f t="shared" si="0"/>
        <v>7</v>
      </c>
      <c r="C22" s="32">
        <v>299403</v>
      </c>
      <c r="D22" s="14">
        <v>107</v>
      </c>
      <c r="E22" s="32"/>
      <c r="F22" s="32"/>
      <c r="H22" s="24">
        <f t="shared" si="1"/>
        <v>113.32624619084565</v>
      </c>
      <c r="I22" s="32"/>
      <c r="K22" s="25">
        <v>10</v>
      </c>
      <c r="L22" s="14">
        <f>VLOOKUP(K22,B22:D33,3,0)</f>
        <v>97</v>
      </c>
      <c r="M22" s="24">
        <f>DAVERAGE($A$3:$G$63,$G$3,K21:K22)</f>
        <v>0.90580487026671008</v>
      </c>
    </row>
    <row r="23" spans="1:13" s="14" customFormat="1" x14ac:dyDescent="0.3">
      <c r="A23" s="30">
        <v>30895</v>
      </c>
      <c r="B23" s="14">
        <f t="shared" si="0"/>
        <v>8</v>
      </c>
      <c r="C23" s="32">
        <v>296505</v>
      </c>
      <c r="D23" s="14">
        <v>81</v>
      </c>
      <c r="E23" s="32"/>
      <c r="F23" s="32"/>
      <c r="H23" s="24">
        <f t="shared" si="1"/>
        <v>64.448301901196601</v>
      </c>
      <c r="I23" s="32"/>
      <c r="K23" s="25" t="s">
        <v>25</v>
      </c>
    </row>
    <row r="24" spans="1:13" s="14" customFormat="1" x14ac:dyDescent="0.3">
      <c r="A24" s="30">
        <v>30926</v>
      </c>
      <c r="B24" s="14">
        <f t="shared" si="0"/>
        <v>9</v>
      </c>
      <c r="C24" s="32">
        <v>426701</v>
      </c>
      <c r="D24" s="14">
        <v>113</v>
      </c>
      <c r="E24" s="32"/>
      <c r="F24" s="32"/>
      <c r="H24" s="24">
        <f t="shared" si="1"/>
        <v>146.96087201246587</v>
      </c>
      <c r="I24" s="32"/>
      <c r="K24" s="25">
        <v>11</v>
      </c>
      <c r="L24" s="14">
        <f>VLOOKUP(K24,B24:D35,3,0)</f>
        <v>95</v>
      </c>
      <c r="M24" s="24">
        <f>DAVERAGE($A$3:$G$63,$G$3,K23:K24)</f>
        <v>0.87463058279589523</v>
      </c>
    </row>
    <row r="25" spans="1:13" s="14" customFormat="1" x14ac:dyDescent="0.3">
      <c r="A25" s="30">
        <v>30956</v>
      </c>
      <c r="B25" s="14">
        <f t="shared" si="0"/>
        <v>10</v>
      </c>
      <c r="C25" s="32">
        <v>329722</v>
      </c>
      <c r="D25" s="14">
        <v>97</v>
      </c>
      <c r="E25" s="32"/>
      <c r="F25" s="32"/>
      <c r="H25" s="24">
        <f t="shared" si="1"/>
        <v>87.321931924882833</v>
      </c>
      <c r="I25" s="32"/>
      <c r="K25" s="25" t="s">
        <v>25</v>
      </c>
    </row>
    <row r="26" spans="1:13" s="14" customFormat="1" x14ac:dyDescent="0.3">
      <c r="A26" s="30">
        <v>30987</v>
      </c>
      <c r="B26" s="14">
        <f t="shared" si="0"/>
        <v>11</v>
      </c>
      <c r="C26" s="32">
        <v>281783</v>
      </c>
      <c r="D26" s="14">
        <v>95</v>
      </c>
      <c r="E26" s="32"/>
      <c r="F26" s="32"/>
      <c r="H26" s="24">
        <f t="shared" si="1"/>
        <v>84.316649995308211</v>
      </c>
      <c r="I26" s="32"/>
      <c r="K26" s="25">
        <v>12</v>
      </c>
      <c r="L26" s="14">
        <f>VLOOKUP(K26,B26:D37,3,0)</f>
        <v>65</v>
      </c>
      <c r="M26" s="24">
        <f>DAVERAGE($A$3:$G$63,$G$3,K25:K26)</f>
        <v>0.57957776982233378</v>
      </c>
    </row>
    <row r="27" spans="1:13" s="14" customFormat="1" x14ac:dyDescent="0.3">
      <c r="A27" s="30">
        <v>31017</v>
      </c>
      <c r="B27" s="14">
        <f t="shared" si="0"/>
        <v>12</v>
      </c>
      <c r="C27" s="32">
        <v>166391</v>
      </c>
      <c r="D27" s="14">
        <v>65</v>
      </c>
      <c r="E27" s="32">
        <f t="shared" ref="E27:E63" si="5">(C27/D27)*100</f>
        <v>255986.15384615387</v>
      </c>
      <c r="F27" s="32">
        <f>AVERAGE(C16:C27)</f>
        <v>343417.16666666669</v>
      </c>
      <c r="G27" s="24">
        <f>C27/F27</f>
        <v>0.48451567408540536</v>
      </c>
      <c r="H27" s="24">
        <f t="shared" si="1"/>
        <v>55.872795811640323</v>
      </c>
      <c r="I27" s="32">
        <f t="shared" ref="I27:I63" si="6">(C27/H27)*100</f>
        <v>297803.2467910524</v>
      </c>
      <c r="K27" s="25"/>
    </row>
    <row r="28" spans="1:13" s="14" customFormat="1" x14ac:dyDescent="0.3">
      <c r="A28" s="30">
        <v>31048</v>
      </c>
      <c r="B28" s="14">
        <f t="shared" si="0"/>
        <v>1</v>
      </c>
      <c r="C28" s="32">
        <v>629402</v>
      </c>
      <c r="D28" s="14">
        <v>113</v>
      </c>
      <c r="E28" s="32">
        <f t="shared" si="5"/>
        <v>556992.92035398225</v>
      </c>
      <c r="F28" s="32">
        <f t="shared" ref="F28:F63" si="7">AVERAGE(C17:C28)</f>
        <v>360444.41666666669</v>
      </c>
      <c r="G28" s="24">
        <f t="shared" ref="G28:G63" si="8">C28/F28</f>
        <v>1.7461832418451944</v>
      </c>
      <c r="H28" s="24">
        <f t="shared" si="1"/>
        <v>151.33495179314045</v>
      </c>
      <c r="I28" s="32">
        <f t="shared" si="6"/>
        <v>415899.95737424149</v>
      </c>
      <c r="K28" s="25"/>
    </row>
    <row r="29" spans="1:13" s="14" customFormat="1" x14ac:dyDescent="0.3">
      <c r="A29" s="30">
        <v>31079</v>
      </c>
      <c r="B29" s="14">
        <f t="shared" si="0"/>
        <v>2</v>
      </c>
      <c r="C29" s="32">
        <v>263467</v>
      </c>
      <c r="D29" s="14">
        <v>98</v>
      </c>
      <c r="E29" s="32">
        <f t="shared" si="5"/>
        <v>268843.87755102041</v>
      </c>
      <c r="F29" s="32">
        <f t="shared" si="7"/>
        <v>356124.58333333331</v>
      </c>
      <c r="G29" s="24">
        <f t="shared" si="8"/>
        <v>0.73981694140276288</v>
      </c>
      <c r="H29" s="24">
        <f t="shared" si="1"/>
        <v>68.223377400853067</v>
      </c>
      <c r="I29" s="32">
        <f t="shared" si="6"/>
        <v>386182.87460612529</v>
      </c>
      <c r="K29" s="25"/>
    </row>
    <row r="30" spans="1:13" s="14" customFormat="1" x14ac:dyDescent="0.3">
      <c r="A30" s="30">
        <v>31107</v>
      </c>
      <c r="B30" s="14">
        <f t="shared" si="0"/>
        <v>3</v>
      </c>
      <c r="C30" s="32">
        <v>398320</v>
      </c>
      <c r="D30" s="14">
        <v>102</v>
      </c>
      <c r="E30" s="32">
        <f t="shared" si="5"/>
        <v>390509.80392156861</v>
      </c>
      <c r="F30" s="32">
        <f t="shared" si="7"/>
        <v>358710.75</v>
      </c>
      <c r="G30" s="24">
        <f t="shared" si="8"/>
        <v>1.1104211401526161</v>
      </c>
      <c r="H30" s="24">
        <f t="shared" si="1"/>
        <v>117.7115185537948</v>
      </c>
      <c r="I30" s="32">
        <f t="shared" si="6"/>
        <v>338386.59537636122</v>
      </c>
      <c r="K30" s="25"/>
    </row>
    <row r="31" spans="1:13" s="14" customFormat="1" x14ac:dyDescent="0.3">
      <c r="A31" s="30">
        <v>31138</v>
      </c>
      <c r="B31" s="14">
        <f t="shared" si="0"/>
        <v>4</v>
      </c>
      <c r="C31" s="32">
        <v>376569</v>
      </c>
      <c r="D31" s="14">
        <v>107</v>
      </c>
      <c r="E31" s="32">
        <f t="shared" si="5"/>
        <v>351933.6448598131</v>
      </c>
      <c r="F31" s="32">
        <f t="shared" si="7"/>
        <v>354305.5</v>
      </c>
      <c r="G31" s="24">
        <f t="shared" si="8"/>
        <v>1.0628370149489634</v>
      </c>
      <c r="H31" s="24">
        <f t="shared" si="1"/>
        <v>95.616359681073732</v>
      </c>
      <c r="I31" s="32">
        <f t="shared" si="6"/>
        <v>393833.23236320401</v>
      </c>
      <c r="K31" s="25"/>
    </row>
    <row r="32" spans="1:13" s="14" customFormat="1" x14ac:dyDescent="0.3">
      <c r="A32" s="30">
        <v>31168</v>
      </c>
      <c r="B32" s="14">
        <f t="shared" si="0"/>
        <v>5</v>
      </c>
      <c r="C32" s="32">
        <v>444404</v>
      </c>
      <c r="D32" s="14">
        <v>119</v>
      </c>
      <c r="E32" s="32">
        <f t="shared" si="5"/>
        <v>373448.73949579831</v>
      </c>
      <c r="F32" s="32">
        <f t="shared" si="7"/>
        <v>362349.66666666669</v>
      </c>
      <c r="G32" s="24">
        <f t="shared" si="8"/>
        <v>1.2264506935749906</v>
      </c>
      <c r="H32" s="24">
        <f t="shared" si="1"/>
        <v>121.33421471598459</v>
      </c>
      <c r="I32" s="32">
        <f t="shared" si="6"/>
        <v>366264.37237035512</v>
      </c>
      <c r="K32" s="25"/>
    </row>
    <row r="33" spans="1:11" s="14" customFormat="1" x14ac:dyDescent="0.3">
      <c r="A33" s="30">
        <v>31199</v>
      </c>
      <c r="B33" s="14">
        <f t="shared" si="0"/>
        <v>6</v>
      </c>
      <c r="C33" s="32">
        <v>386986</v>
      </c>
      <c r="D33" s="14">
        <v>104</v>
      </c>
      <c r="E33" s="32">
        <f t="shared" si="5"/>
        <v>372101.92307692312</v>
      </c>
      <c r="F33" s="32">
        <f t="shared" si="7"/>
        <v>358304.41666666669</v>
      </c>
      <c r="G33" s="24">
        <f t="shared" si="8"/>
        <v>1.0800480876014877</v>
      </c>
      <c r="H33" s="24">
        <f t="shared" si="1"/>
        <v>93.532780018813668</v>
      </c>
      <c r="I33" s="32">
        <f t="shared" si="6"/>
        <v>413743.71629086573</v>
      </c>
      <c r="K33" s="25"/>
    </row>
    <row r="34" spans="1:11" s="14" customFormat="1" x14ac:dyDescent="0.3">
      <c r="A34" s="30">
        <v>31229</v>
      </c>
      <c r="B34" s="14">
        <f t="shared" si="0"/>
        <v>7</v>
      </c>
      <c r="C34" s="32">
        <v>414314</v>
      </c>
      <c r="D34" s="14">
        <v>107</v>
      </c>
      <c r="E34" s="32">
        <f t="shared" si="5"/>
        <v>387209.34579439252</v>
      </c>
      <c r="F34" s="32">
        <f t="shared" si="7"/>
        <v>367880.33333333331</v>
      </c>
      <c r="G34" s="24">
        <f t="shared" si="8"/>
        <v>1.1262194862278585</v>
      </c>
      <c r="H34" s="24">
        <f t="shared" si="1"/>
        <v>113.32624619084565</v>
      </c>
      <c r="I34" s="32">
        <f t="shared" si="6"/>
        <v>365594.03838567075</v>
      </c>
      <c r="K34" s="25"/>
    </row>
    <row r="35" spans="1:11" s="14" customFormat="1" x14ac:dyDescent="0.3">
      <c r="A35" s="30">
        <v>31260</v>
      </c>
      <c r="B35" s="14">
        <f t="shared" si="0"/>
        <v>8</v>
      </c>
      <c r="C35" s="32">
        <v>253493</v>
      </c>
      <c r="D35" s="14">
        <v>81</v>
      </c>
      <c r="E35" s="32">
        <f t="shared" si="5"/>
        <v>312954.32098765433</v>
      </c>
      <c r="F35" s="32">
        <f t="shared" si="7"/>
        <v>364296</v>
      </c>
      <c r="G35" s="24">
        <f t="shared" si="8"/>
        <v>0.69584348990930456</v>
      </c>
      <c r="H35" s="24">
        <f t="shared" si="1"/>
        <v>64.448301901196601</v>
      </c>
      <c r="I35" s="32">
        <f t="shared" si="6"/>
        <v>393327.66344817134</v>
      </c>
      <c r="K35" s="25"/>
    </row>
    <row r="36" spans="1:11" s="14" customFormat="1" x14ac:dyDescent="0.3">
      <c r="A36" s="30">
        <v>31291</v>
      </c>
      <c r="B36" s="14">
        <f t="shared" ref="B36:B63" si="9">MONTH(A36)</f>
        <v>9</v>
      </c>
      <c r="C36" s="32">
        <v>484365</v>
      </c>
      <c r="D36" s="14">
        <v>113</v>
      </c>
      <c r="E36" s="32">
        <f t="shared" si="5"/>
        <v>428641.59292035399</v>
      </c>
      <c r="F36" s="32">
        <f t="shared" si="7"/>
        <v>369101.33333333331</v>
      </c>
      <c r="G36" s="24">
        <f t="shared" si="8"/>
        <v>1.3122819027114505</v>
      </c>
      <c r="H36" s="24">
        <f t="shared" si="1"/>
        <v>146.96087201246587</v>
      </c>
      <c r="I36" s="32">
        <f t="shared" si="6"/>
        <v>329587.72860228672</v>
      </c>
      <c r="K36" s="25"/>
    </row>
    <row r="37" spans="1:11" s="14" customFormat="1" x14ac:dyDescent="0.3">
      <c r="A37" s="30">
        <v>31321</v>
      </c>
      <c r="B37" s="14">
        <f t="shared" si="9"/>
        <v>10</v>
      </c>
      <c r="C37" s="32">
        <v>305989</v>
      </c>
      <c r="D37" s="14">
        <v>97</v>
      </c>
      <c r="E37" s="32">
        <f t="shared" si="5"/>
        <v>315452.57731958764</v>
      </c>
      <c r="F37" s="32">
        <f t="shared" si="7"/>
        <v>367123.58333333331</v>
      </c>
      <c r="G37" s="24">
        <f t="shared" si="8"/>
        <v>0.83347682876088736</v>
      </c>
      <c r="H37" s="24">
        <f t="shared" si="1"/>
        <v>87.321931924882833</v>
      </c>
      <c r="I37" s="32">
        <f t="shared" si="6"/>
        <v>350414.83079327852</v>
      </c>
      <c r="K37" s="25"/>
    </row>
    <row r="38" spans="1:11" s="14" customFormat="1" x14ac:dyDescent="0.3">
      <c r="A38" s="30">
        <v>31352</v>
      </c>
      <c r="B38" s="14">
        <f t="shared" si="9"/>
        <v>11</v>
      </c>
      <c r="C38" s="32">
        <v>315407</v>
      </c>
      <c r="D38" s="14">
        <v>95</v>
      </c>
      <c r="E38" s="32">
        <f t="shared" si="5"/>
        <v>332007.36842105264</v>
      </c>
      <c r="F38" s="32">
        <f t="shared" si="7"/>
        <v>369925.58333333331</v>
      </c>
      <c r="G38" s="24">
        <f t="shared" si="8"/>
        <v>0.85262283607941869</v>
      </c>
      <c r="H38" s="24">
        <f t="shared" si="1"/>
        <v>84.316649995308211</v>
      </c>
      <c r="I38" s="32">
        <f t="shared" si="6"/>
        <v>374074.39695190784</v>
      </c>
      <c r="K38" s="25"/>
    </row>
    <row r="39" spans="1:11" s="14" customFormat="1" x14ac:dyDescent="0.3">
      <c r="A39" s="30">
        <v>31382</v>
      </c>
      <c r="B39" s="14">
        <f t="shared" si="9"/>
        <v>12</v>
      </c>
      <c r="C39" s="32">
        <v>182784</v>
      </c>
      <c r="D39" s="14">
        <v>65</v>
      </c>
      <c r="E39" s="32">
        <f t="shared" si="5"/>
        <v>281206.15384615387</v>
      </c>
      <c r="F39" s="32">
        <f t="shared" si="7"/>
        <v>371291.66666666669</v>
      </c>
      <c r="G39" s="24">
        <f t="shared" si="8"/>
        <v>0.49229222309505105</v>
      </c>
      <c r="H39" s="24">
        <f t="shared" si="1"/>
        <v>55.872795811640323</v>
      </c>
      <c r="I39" s="32">
        <f t="shared" si="6"/>
        <v>327143.1066671618</v>
      </c>
      <c r="K39" s="25"/>
    </row>
    <row r="40" spans="1:11" s="14" customFormat="1" x14ac:dyDescent="0.3">
      <c r="A40" s="30">
        <v>31413</v>
      </c>
      <c r="B40" s="14">
        <f t="shared" si="9"/>
        <v>1</v>
      </c>
      <c r="C40" s="32">
        <v>655748</v>
      </c>
      <c r="D40" s="14">
        <v>113</v>
      </c>
      <c r="E40" s="32">
        <f t="shared" si="5"/>
        <v>580307.96460176993</v>
      </c>
      <c r="F40" s="32">
        <f t="shared" si="7"/>
        <v>373487.16666666669</v>
      </c>
      <c r="G40" s="24">
        <f t="shared" si="8"/>
        <v>1.7557443963938073</v>
      </c>
      <c r="H40" s="24">
        <f t="shared" si="1"/>
        <v>151.33495179314045</v>
      </c>
      <c r="I40" s="32">
        <f t="shared" si="6"/>
        <v>433309.02229138784</v>
      </c>
      <c r="K40" s="25"/>
    </row>
    <row r="41" spans="1:11" s="14" customFormat="1" x14ac:dyDescent="0.3">
      <c r="A41" s="30">
        <v>31444</v>
      </c>
      <c r="B41" s="14">
        <f t="shared" si="9"/>
        <v>2</v>
      </c>
      <c r="C41" s="32">
        <v>270483</v>
      </c>
      <c r="D41" s="14">
        <v>98</v>
      </c>
      <c r="E41" s="32">
        <f t="shared" si="5"/>
        <v>276003.06122448976</v>
      </c>
      <c r="F41" s="32">
        <f t="shared" si="7"/>
        <v>374071.83333333331</v>
      </c>
      <c r="G41" s="24">
        <f t="shared" si="8"/>
        <v>0.72307769764363439</v>
      </c>
      <c r="H41" s="24">
        <f t="shared" si="1"/>
        <v>68.223377400853067</v>
      </c>
      <c r="I41" s="32">
        <f t="shared" si="6"/>
        <v>396466.73956164753</v>
      </c>
      <c r="K41" s="25"/>
    </row>
    <row r="42" spans="1:11" x14ac:dyDescent="0.3">
      <c r="A42" s="30">
        <v>31472</v>
      </c>
      <c r="B42" s="14">
        <f t="shared" si="9"/>
        <v>3</v>
      </c>
      <c r="C42" s="32">
        <v>365058</v>
      </c>
      <c r="D42" s="14">
        <v>102</v>
      </c>
      <c r="E42" s="32">
        <f t="shared" si="5"/>
        <v>357900</v>
      </c>
      <c r="F42" s="32">
        <f t="shared" si="7"/>
        <v>371300</v>
      </c>
      <c r="G42" s="24">
        <f t="shared" si="8"/>
        <v>0.98318879612173449</v>
      </c>
      <c r="H42" s="24">
        <f t="shared" si="1"/>
        <v>117.7115185537948</v>
      </c>
      <c r="I42" s="32">
        <f t="shared" si="6"/>
        <v>310129.37772369874</v>
      </c>
    </row>
    <row r="43" spans="1:11" x14ac:dyDescent="0.3">
      <c r="A43" s="30">
        <v>31503</v>
      </c>
      <c r="B43" s="14">
        <f t="shared" si="9"/>
        <v>4</v>
      </c>
      <c r="C43" s="32">
        <v>313135</v>
      </c>
      <c r="D43" s="14">
        <v>107</v>
      </c>
      <c r="E43" s="32">
        <f t="shared" si="5"/>
        <v>292649.53271028039</v>
      </c>
      <c r="F43" s="32">
        <f t="shared" si="7"/>
        <v>366013.83333333331</v>
      </c>
      <c r="G43" s="24">
        <f t="shared" si="8"/>
        <v>0.85552777376811351</v>
      </c>
      <c r="H43" s="24">
        <f t="shared" si="1"/>
        <v>95.616359681073732</v>
      </c>
      <c r="I43" s="32">
        <f t="shared" si="6"/>
        <v>327491.0287783962</v>
      </c>
    </row>
    <row r="44" spans="1:11" x14ac:dyDescent="0.3">
      <c r="A44" s="30">
        <v>31533</v>
      </c>
      <c r="B44" s="14">
        <f t="shared" si="9"/>
        <v>5</v>
      </c>
      <c r="C44" s="32">
        <v>528210</v>
      </c>
      <c r="D44" s="14">
        <v>119</v>
      </c>
      <c r="E44" s="32">
        <f t="shared" si="5"/>
        <v>443873.94957983197</v>
      </c>
      <c r="F44" s="32">
        <f t="shared" si="7"/>
        <v>372997.66666666669</v>
      </c>
      <c r="G44" s="24">
        <f t="shared" si="8"/>
        <v>1.4161214592048386</v>
      </c>
      <c r="H44" s="24">
        <f t="shared" si="1"/>
        <v>121.33421471598459</v>
      </c>
      <c r="I44" s="32">
        <f t="shared" si="6"/>
        <v>435334.74975415447</v>
      </c>
    </row>
    <row r="45" spans="1:11" x14ac:dyDescent="0.3">
      <c r="A45" s="30">
        <v>31564</v>
      </c>
      <c r="B45" s="14">
        <f t="shared" si="9"/>
        <v>6</v>
      </c>
      <c r="C45" s="32">
        <v>379856</v>
      </c>
      <c r="D45" s="14">
        <v>104</v>
      </c>
      <c r="E45" s="32">
        <f t="shared" si="5"/>
        <v>365246.15384615387</v>
      </c>
      <c r="F45" s="32">
        <f t="shared" si="7"/>
        <v>372403.5</v>
      </c>
      <c r="G45" s="24">
        <f t="shared" si="8"/>
        <v>1.0200118956991542</v>
      </c>
      <c r="H45" s="24">
        <f t="shared" si="1"/>
        <v>93.532780018813668</v>
      </c>
      <c r="I45" s="32">
        <f t="shared" si="6"/>
        <v>406120.72037588723</v>
      </c>
    </row>
    <row r="46" spans="1:11" x14ac:dyDescent="0.3">
      <c r="A46" s="30">
        <v>31594</v>
      </c>
      <c r="B46" s="14">
        <f t="shared" si="9"/>
        <v>7</v>
      </c>
      <c r="C46" s="32">
        <v>472058</v>
      </c>
      <c r="D46" s="14">
        <v>107</v>
      </c>
      <c r="E46" s="32">
        <f t="shared" si="5"/>
        <v>441175.70093457942</v>
      </c>
      <c r="F46" s="32">
        <f t="shared" si="7"/>
        <v>377215.5</v>
      </c>
      <c r="G46" s="24">
        <f t="shared" si="8"/>
        <v>1.2514278973159905</v>
      </c>
      <c r="H46" s="24">
        <f t="shared" si="1"/>
        <v>113.32624619084565</v>
      </c>
      <c r="I46" s="32">
        <f t="shared" si="6"/>
        <v>416547.81294444064</v>
      </c>
    </row>
    <row r="47" spans="1:11" x14ac:dyDescent="0.3">
      <c r="A47" s="30">
        <v>31625</v>
      </c>
      <c r="B47" s="14">
        <f t="shared" si="9"/>
        <v>8</v>
      </c>
      <c r="C47" s="32">
        <v>254516</v>
      </c>
      <c r="D47" s="14">
        <v>81</v>
      </c>
      <c r="E47" s="32">
        <f t="shared" si="5"/>
        <v>314217.2839506173</v>
      </c>
      <c r="F47" s="32">
        <f t="shared" si="7"/>
        <v>377300.75</v>
      </c>
      <c r="G47" s="24">
        <f t="shared" si="8"/>
        <v>0.67457061773664639</v>
      </c>
      <c r="H47" s="24">
        <f t="shared" si="1"/>
        <v>64.448301901196601</v>
      </c>
      <c r="I47" s="32">
        <f t="shared" si="6"/>
        <v>394914.98222899565</v>
      </c>
    </row>
    <row r="48" spans="1:11" x14ac:dyDescent="0.3">
      <c r="A48" s="30">
        <v>31656</v>
      </c>
      <c r="B48" s="14">
        <f t="shared" si="9"/>
        <v>9</v>
      </c>
      <c r="C48" s="32">
        <v>551354</v>
      </c>
      <c r="D48" s="14">
        <v>113</v>
      </c>
      <c r="E48" s="32">
        <f t="shared" si="5"/>
        <v>487923.89380530978</v>
      </c>
      <c r="F48" s="32">
        <f t="shared" si="7"/>
        <v>382883.16666666669</v>
      </c>
      <c r="G48" s="24">
        <f t="shared" si="8"/>
        <v>1.4400058503486051</v>
      </c>
      <c r="H48" s="24">
        <f t="shared" si="1"/>
        <v>146.96087201246587</v>
      </c>
      <c r="I48" s="32">
        <f t="shared" si="6"/>
        <v>375170.61000647279</v>
      </c>
    </row>
    <row r="49" spans="1:9" x14ac:dyDescent="0.3">
      <c r="A49" s="30">
        <v>31686</v>
      </c>
      <c r="B49" s="14">
        <f t="shared" si="9"/>
        <v>10</v>
      </c>
      <c r="C49" s="32">
        <v>335826</v>
      </c>
      <c r="D49" s="14">
        <v>97</v>
      </c>
      <c r="E49" s="32">
        <f t="shared" si="5"/>
        <v>346212.37113402062</v>
      </c>
      <c r="F49" s="32">
        <f t="shared" si="7"/>
        <v>385369.58333333331</v>
      </c>
      <c r="G49" s="24">
        <f t="shared" si="8"/>
        <v>0.87143878117002405</v>
      </c>
      <c r="H49" s="24">
        <f t="shared" si="1"/>
        <v>87.321931924882833</v>
      </c>
      <c r="I49" s="32">
        <f t="shared" si="6"/>
        <v>384583.79538474762</v>
      </c>
    </row>
    <row r="50" spans="1:9" x14ac:dyDescent="0.3">
      <c r="A50" s="30">
        <v>31717</v>
      </c>
      <c r="B50" s="14">
        <f t="shared" si="9"/>
        <v>11</v>
      </c>
      <c r="C50" s="32">
        <v>320408</v>
      </c>
      <c r="D50" s="14">
        <v>95</v>
      </c>
      <c r="E50" s="32">
        <f t="shared" si="5"/>
        <v>337271.57894736843</v>
      </c>
      <c r="F50" s="32">
        <f t="shared" si="7"/>
        <v>385786.33333333331</v>
      </c>
      <c r="G50" s="24">
        <f t="shared" si="8"/>
        <v>0.83053227218175174</v>
      </c>
      <c r="H50" s="24">
        <f t="shared" si="1"/>
        <v>84.316649995308211</v>
      </c>
      <c r="I50" s="32">
        <f t="shared" si="6"/>
        <v>380005.60982656339</v>
      </c>
    </row>
    <row r="51" spans="1:9" x14ac:dyDescent="0.3">
      <c r="A51" s="30">
        <v>31747</v>
      </c>
      <c r="B51" s="14">
        <f t="shared" si="9"/>
        <v>12</v>
      </c>
      <c r="C51" s="32">
        <v>276901</v>
      </c>
      <c r="D51" s="14">
        <v>65</v>
      </c>
      <c r="E51" s="32">
        <f t="shared" si="5"/>
        <v>426001.53846153844</v>
      </c>
      <c r="F51" s="32">
        <f t="shared" si="7"/>
        <v>393629.41666666669</v>
      </c>
      <c r="G51" s="24">
        <f t="shared" si="8"/>
        <v>0.70345606368765201</v>
      </c>
      <c r="H51" s="24">
        <f t="shared" si="1"/>
        <v>55.872795811640323</v>
      </c>
      <c r="I51" s="32">
        <f t="shared" si="6"/>
        <v>495591.80989169597</v>
      </c>
    </row>
    <row r="52" spans="1:9" x14ac:dyDescent="0.3">
      <c r="A52" s="30">
        <v>31778</v>
      </c>
      <c r="B52" s="14">
        <f t="shared" si="9"/>
        <v>1</v>
      </c>
      <c r="C52" s="32">
        <v>455136</v>
      </c>
      <c r="D52" s="14">
        <v>113</v>
      </c>
      <c r="E52" s="32">
        <f t="shared" si="5"/>
        <v>402775.22123893804</v>
      </c>
      <c r="F52" s="32">
        <f t="shared" si="7"/>
        <v>376911.75</v>
      </c>
      <c r="G52" s="24">
        <f t="shared" si="8"/>
        <v>1.2075399612774078</v>
      </c>
      <c r="H52" s="24">
        <f t="shared" si="1"/>
        <v>151.33495179314045</v>
      </c>
      <c r="I52" s="32">
        <f t="shared" si="6"/>
        <v>300747.44439878291</v>
      </c>
    </row>
    <row r="53" spans="1:9" x14ac:dyDescent="0.3">
      <c r="A53" s="30">
        <v>31809</v>
      </c>
      <c r="B53" s="14">
        <f t="shared" si="9"/>
        <v>2</v>
      </c>
      <c r="C53" s="32">
        <v>247570</v>
      </c>
      <c r="D53" s="14">
        <v>98</v>
      </c>
      <c r="E53" s="32">
        <f t="shared" si="5"/>
        <v>252622.44897959186</v>
      </c>
      <c r="F53" s="32">
        <f t="shared" si="7"/>
        <v>375002.33333333331</v>
      </c>
      <c r="G53" s="24">
        <f t="shared" si="8"/>
        <v>0.66018255886407817</v>
      </c>
      <c r="H53" s="24">
        <f t="shared" si="1"/>
        <v>68.223377400853067</v>
      </c>
      <c r="I53" s="32">
        <f t="shared" si="6"/>
        <v>362881.47762808407</v>
      </c>
    </row>
    <row r="54" spans="1:9" x14ac:dyDescent="0.3">
      <c r="A54" s="30">
        <v>31837</v>
      </c>
      <c r="B54" s="14">
        <f t="shared" si="9"/>
        <v>3</v>
      </c>
      <c r="C54" s="32">
        <v>622204</v>
      </c>
      <c r="D54" s="14">
        <v>102</v>
      </c>
      <c r="E54" s="32">
        <f t="shared" si="5"/>
        <v>610003.92156862747</v>
      </c>
      <c r="F54" s="32">
        <f t="shared" si="7"/>
        <v>396431.16666666669</v>
      </c>
      <c r="G54" s="24">
        <f t="shared" si="8"/>
        <v>1.5695133287115417</v>
      </c>
      <c r="H54" s="24">
        <f t="shared" si="1"/>
        <v>117.7115185537948</v>
      </c>
      <c r="I54" s="32">
        <f t="shared" si="6"/>
        <v>528583.78487033909</v>
      </c>
    </row>
    <row r="55" spans="1:9" x14ac:dyDescent="0.3">
      <c r="A55" s="30">
        <v>31868</v>
      </c>
      <c r="B55" s="14">
        <f t="shared" si="9"/>
        <v>4</v>
      </c>
      <c r="C55" s="32">
        <v>429331</v>
      </c>
      <c r="D55" s="14">
        <v>107</v>
      </c>
      <c r="E55" s="32">
        <f t="shared" si="5"/>
        <v>401243.92523364484</v>
      </c>
      <c r="F55" s="32">
        <f t="shared" si="7"/>
        <v>406114.16666666669</v>
      </c>
      <c r="G55" s="24">
        <f t="shared" si="8"/>
        <v>1.057168242920197</v>
      </c>
      <c r="H55" s="24">
        <f t="shared" si="1"/>
        <v>95.616359681073732</v>
      </c>
      <c r="I55" s="32">
        <f t="shared" si="6"/>
        <v>449014.16601931315</v>
      </c>
    </row>
    <row r="56" spans="1:9" x14ac:dyDescent="0.3">
      <c r="A56" s="30">
        <v>31898</v>
      </c>
      <c r="B56" s="14">
        <f t="shared" si="9"/>
        <v>5</v>
      </c>
      <c r="C56" s="32">
        <v>453156</v>
      </c>
      <c r="D56" s="14">
        <v>119</v>
      </c>
      <c r="E56" s="32">
        <f t="shared" si="5"/>
        <v>380803.36134453781</v>
      </c>
      <c r="F56" s="32">
        <f t="shared" si="7"/>
        <v>399859.66666666669</v>
      </c>
      <c r="G56" s="24">
        <f t="shared" si="8"/>
        <v>1.1332875950646017</v>
      </c>
      <c r="H56" s="24">
        <f t="shared" si="1"/>
        <v>121.33421471598459</v>
      </c>
      <c r="I56" s="32">
        <f t="shared" si="6"/>
        <v>373477.506786304</v>
      </c>
    </row>
    <row r="57" spans="1:9" x14ac:dyDescent="0.3">
      <c r="A57" s="30">
        <v>31929</v>
      </c>
      <c r="B57" s="14">
        <f t="shared" si="9"/>
        <v>6</v>
      </c>
      <c r="C57" s="32">
        <v>320103</v>
      </c>
      <c r="D57" s="14">
        <v>104</v>
      </c>
      <c r="E57" s="32">
        <f t="shared" si="5"/>
        <v>307791.34615384613</v>
      </c>
      <c r="F57" s="32">
        <f t="shared" si="7"/>
        <v>394880.25</v>
      </c>
      <c r="G57" s="24">
        <f t="shared" si="8"/>
        <v>0.81063309699586139</v>
      </c>
      <c r="H57" s="24">
        <f t="shared" si="1"/>
        <v>93.532780018813668</v>
      </c>
      <c r="I57" s="32">
        <f t="shared" si="6"/>
        <v>342236.1656903738</v>
      </c>
    </row>
    <row r="58" spans="1:9" x14ac:dyDescent="0.3">
      <c r="A58" s="30">
        <v>31959</v>
      </c>
      <c r="B58" s="14">
        <f t="shared" si="9"/>
        <v>7</v>
      </c>
      <c r="C58" s="32">
        <v>451779</v>
      </c>
      <c r="D58" s="14">
        <v>107</v>
      </c>
      <c r="E58" s="32">
        <f t="shared" si="5"/>
        <v>422223.36448598135</v>
      </c>
      <c r="F58" s="32">
        <f t="shared" si="7"/>
        <v>393190.33333333331</v>
      </c>
      <c r="G58" s="24">
        <f t="shared" si="8"/>
        <v>1.1490084106849017</v>
      </c>
      <c r="H58" s="24">
        <f t="shared" si="1"/>
        <v>113.32624619084565</v>
      </c>
      <c r="I58" s="32">
        <f t="shared" si="6"/>
        <v>398653.45865174709</v>
      </c>
    </row>
    <row r="59" spans="1:9" x14ac:dyDescent="0.3">
      <c r="A59" s="30">
        <v>31990</v>
      </c>
      <c r="B59" s="14">
        <f t="shared" si="9"/>
        <v>8</v>
      </c>
      <c r="C59" s="32">
        <v>249482</v>
      </c>
      <c r="D59" s="14">
        <v>81</v>
      </c>
      <c r="E59" s="32">
        <f t="shared" si="5"/>
        <v>308002.46913580247</v>
      </c>
      <c r="F59" s="32">
        <f t="shared" si="7"/>
        <v>392770.83333333331</v>
      </c>
      <c r="G59" s="24">
        <f t="shared" si="8"/>
        <v>0.63518463904948819</v>
      </c>
      <c r="H59" s="24">
        <f t="shared" si="1"/>
        <v>64.448301901196601</v>
      </c>
      <c r="I59" s="32">
        <f t="shared" si="6"/>
        <v>387104.07045708044</v>
      </c>
    </row>
    <row r="60" spans="1:9" x14ac:dyDescent="0.3">
      <c r="A60" s="30">
        <v>32021</v>
      </c>
      <c r="B60" s="14">
        <f t="shared" si="9"/>
        <v>9</v>
      </c>
      <c r="C60" s="32">
        <v>744583</v>
      </c>
      <c r="D60" s="14">
        <v>113</v>
      </c>
      <c r="E60" s="32">
        <f t="shared" si="5"/>
        <v>658923.00884955749</v>
      </c>
      <c r="F60" s="32">
        <f t="shared" si="7"/>
        <v>408873.25</v>
      </c>
      <c r="G60" s="24">
        <f t="shared" si="8"/>
        <v>1.8210606832312948</v>
      </c>
      <c r="H60" s="24">
        <f t="shared" si="1"/>
        <v>146.96087201246587</v>
      </c>
      <c r="I60" s="32">
        <f t="shared" si="6"/>
        <v>506653.9071276341</v>
      </c>
    </row>
    <row r="61" spans="1:9" x14ac:dyDescent="0.3">
      <c r="A61" s="30">
        <v>32051</v>
      </c>
      <c r="B61" s="14">
        <f t="shared" si="9"/>
        <v>10</v>
      </c>
      <c r="C61" s="32">
        <v>421186</v>
      </c>
      <c r="D61" s="14">
        <v>97</v>
      </c>
      <c r="E61" s="32">
        <f t="shared" si="5"/>
        <v>434212.37113402056</v>
      </c>
      <c r="F61" s="32">
        <f t="shared" si="7"/>
        <v>415986.58333333331</v>
      </c>
      <c r="G61" s="24">
        <f t="shared" si="8"/>
        <v>1.0124990008692187</v>
      </c>
      <c r="H61" s="24">
        <f t="shared" si="1"/>
        <v>87.321931924882833</v>
      </c>
      <c r="I61" s="32">
        <f t="shared" si="6"/>
        <v>482337.01512962161</v>
      </c>
    </row>
    <row r="62" spans="1:9" x14ac:dyDescent="0.3">
      <c r="A62" s="30">
        <v>32082</v>
      </c>
      <c r="B62" s="14">
        <f t="shared" si="9"/>
        <v>11</v>
      </c>
      <c r="C62" s="32">
        <v>397367</v>
      </c>
      <c r="D62" s="14">
        <v>95</v>
      </c>
      <c r="E62" s="32">
        <f t="shared" si="5"/>
        <v>418281.05263157893</v>
      </c>
      <c r="F62" s="32">
        <f t="shared" si="7"/>
        <v>422399.83333333331</v>
      </c>
      <c r="G62" s="24">
        <f t="shared" si="8"/>
        <v>0.94073664012651526</v>
      </c>
      <c r="H62" s="24">
        <f t="shared" si="1"/>
        <v>84.316649995308211</v>
      </c>
      <c r="I62" s="32">
        <f t="shared" si="6"/>
        <v>471279.39739317371</v>
      </c>
    </row>
    <row r="63" spans="1:9" x14ac:dyDescent="0.3">
      <c r="A63" s="30">
        <v>32112</v>
      </c>
      <c r="B63" s="14">
        <f t="shared" si="9"/>
        <v>12</v>
      </c>
      <c r="C63" s="32">
        <v>269096</v>
      </c>
      <c r="D63" s="14">
        <v>65</v>
      </c>
      <c r="E63" s="32">
        <f t="shared" si="5"/>
        <v>413993.84615384613</v>
      </c>
      <c r="F63" s="32">
        <f t="shared" si="7"/>
        <v>421749.41666666669</v>
      </c>
      <c r="G63" s="24">
        <f t="shared" si="8"/>
        <v>0.63804711842122674</v>
      </c>
      <c r="H63" s="24">
        <f t="shared" si="1"/>
        <v>55.872795811640323</v>
      </c>
      <c r="I63" s="32">
        <f t="shared" si="6"/>
        <v>481622.57873613969</v>
      </c>
    </row>
    <row r="66" spans="2:9" x14ac:dyDescent="0.3">
      <c r="B66" s="16"/>
      <c r="D66" s="16"/>
      <c r="E66" s="16"/>
      <c r="F66" s="16"/>
      <c r="G66" s="16"/>
      <c r="H66" s="16"/>
      <c r="I66" s="16"/>
    </row>
  </sheetData>
  <phoneticPr fontId="4" type="noConversion"/>
  <pageMargins left="1.1159722222222224" right="0.38680555555555557" top="0.8534722222222223" bottom="0.78680555555555554" header="0.25" footer="0.2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</vt:lpstr>
      <vt:lpstr>Modelo 1</vt:lpstr>
      <vt:lpstr>Modelo 2</vt:lpstr>
      <vt:lpstr>Modelo con rezago</vt:lpstr>
      <vt:lpstr>Datos con rezago</vt:lpstr>
      <vt:lpstr>Modelo Final</vt:lpstr>
      <vt:lpstr>Datos finales</vt:lpstr>
      <vt:lpstr> Índices de Estacionalidad</vt:lpstr>
      <vt:lpstr>Índices Estacionales (BD) 2</vt:lpstr>
    </vt:vector>
  </TitlesOfParts>
  <Manager/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HBSuser</dc:creator>
  <cp:keywords/>
  <dc:description/>
  <cp:lastModifiedBy>Chavez Quispe, Cynthia Isabel</cp:lastModifiedBy>
  <cp:lastPrinted>2007-11-30T18:14:21Z</cp:lastPrinted>
  <dcterms:created xsi:type="dcterms:W3CDTF">2006-08-01T14:08:09Z</dcterms:created>
  <dcterms:modified xsi:type="dcterms:W3CDTF">2025-03-05T23:00:19Z</dcterms:modified>
  <cp:category/>
</cp:coreProperties>
</file>