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1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minhasplanilhas-my.sharepoint.com/personal/contato_minhasplanilhas_com_br/Documents/Minhas Planilhas/Curso Especialista em Dashboards no Excel/Arquivos Alunos/Arquivos Aulas/Dashboard RH/"/>
    </mc:Choice>
  </mc:AlternateContent>
  <xr:revisionPtr revIDLastSave="2" documentId="13_ncr:1_{54A9E60B-3550-4C4C-AE57-E0A30C62D8A2}" xr6:coauthVersionLast="46" xr6:coauthVersionMax="46" xr10:uidLastSave="{A67087B3-1304-4CAF-9D2A-64FABA71556D}"/>
  <bookViews>
    <workbookView minimized="1" xWindow="5010" yWindow="5010" windowWidth="21600" windowHeight="11385" activeTab="2" xr2:uid="{69CE64BA-E31B-4AE9-9739-E10746EDEC72}"/>
  </bookViews>
  <sheets>
    <sheet name="Dados" sheetId="1" r:id="rId1"/>
    <sheet name="Cálculo" sheetId="2" r:id="rId2"/>
    <sheet name="Dashboard" sheetId="3" r:id="rId3"/>
  </sheets>
  <definedNames>
    <definedName name="lsMeses">Cálculo!$U$7:$U$18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" l="1"/>
  <c r="I16" i="1"/>
  <c r="J16" i="1"/>
  <c r="L16" i="1"/>
  <c r="N16" i="1"/>
  <c r="O16" i="1"/>
  <c r="P16" i="1"/>
  <c r="R18" i="2" l="1"/>
  <c r="Q18" i="2"/>
  <c r="E19" i="2"/>
  <c r="F19" i="2"/>
  <c r="G19" i="2"/>
  <c r="D19" i="2"/>
  <c r="J19" i="2"/>
  <c r="K19" i="2"/>
  <c r="P18" i="2"/>
  <c r="D13" i="2"/>
  <c r="T18" i="2" l="1"/>
  <c r="R19" i="2"/>
  <c r="I19" i="2"/>
  <c r="H19" i="2"/>
  <c r="R16" i="2"/>
  <c r="Q16" i="2"/>
  <c r="T16" i="2" s="1"/>
  <c r="L19" i="2" l="1"/>
  <c r="Q19" i="2"/>
  <c r="T19" i="2" s="1"/>
  <c r="O15" i="2"/>
  <c r="O26" i="2" s="1"/>
  <c r="E14" i="2"/>
  <c r="E25" i="2" s="1"/>
  <c r="F14" i="2"/>
  <c r="F25" i="2" s="1"/>
  <c r="G14" i="2"/>
  <c r="G25" i="2" s="1"/>
  <c r="H14" i="2"/>
  <c r="H25" i="2" s="1"/>
  <c r="I14" i="2"/>
  <c r="I25" i="2" s="1"/>
  <c r="J14" i="2"/>
  <c r="J25" i="2" s="1"/>
  <c r="K14" i="2"/>
  <c r="K25" i="2" s="1"/>
  <c r="L14" i="2"/>
  <c r="L25" i="2" s="1"/>
  <c r="M14" i="2"/>
  <c r="M25" i="2" s="1"/>
  <c r="N14" i="2"/>
  <c r="N25" i="2" s="1"/>
  <c r="O14" i="2"/>
  <c r="O25" i="2" s="1"/>
  <c r="D14" i="2"/>
  <c r="D12" i="2"/>
  <c r="D11" i="2"/>
  <c r="D8" i="2"/>
  <c r="F16" i="1"/>
  <c r="G16" i="1"/>
  <c r="H16" i="1"/>
  <c r="H15" i="2"/>
  <c r="H26" i="2" s="1"/>
  <c r="L15" i="2"/>
  <c r="L26" i="2" s="1"/>
  <c r="E16" i="1"/>
  <c r="F12" i="1"/>
  <c r="G12" i="1"/>
  <c r="H12" i="1"/>
  <c r="I12" i="1"/>
  <c r="J12" i="1"/>
  <c r="K12" i="1"/>
  <c r="L12" i="1"/>
  <c r="M12" i="1"/>
  <c r="N12" i="1"/>
  <c r="O12" i="1"/>
  <c r="P12" i="1"/>
  <c r="E12" i="1"/>
  <c r="E13" i="1" s="1"/>
  <c r="D15" i="2" l="1"/>
  <c r="F8" i="1"/>
  <c r="E10" i="2" s="1"/>
  <c r="D10" i="2"/>
  <c r="M19" i="2"/>
  <c r="K15" i="2"/>
  <c r="K26" i="2" s="1"/>
  <c r="G15" i="2"/>
  <c r="G26" i="2" s="1"/>
  <c r="D9" i="2"/>
  <c r="N15" i="2"/>
  <c r="N26" i="2" s="1"/>
  <c r="J15" i="2"/>
  <c r="J26" i="2" s="1"/>
  <c r="F15" i="2"/>
  <c r="F26" i="2" s="1"/>
  <c r="M15" i="2"/>
  <c r="M26" i="2" s="1"/>
  <c r="I15" i="2"/>
  <c r="I26" i="2" s="1"/>
  <c r="E15" i="2"/>
  <c r="E26" i="2" s="1"/>
  <c r="E9" i="2"/>
  <c r="P14" i="2"/>
  <c r="P25" i="2" s="1"/>
  <c r="Q14" i="2"/>
  <c r="D25" i="2"/>
  <c r="R14" i="2"/>
  <c r="D26" i="2"/>
  <c r="D17" i="2"/>
  <c r="T14" i="2" l="1"/>
  <c r="S18" i="2" s="1"/>
  <c r="F13" i="1"/>
  <c r="E8" i="2" s="1"/>
  <c r="G8" i="1"/>
  <c r="E13" i="2"/>
  <c r="E17" i="2" s="1"/>
  <c r="E11" i="2"/>
  <c r="E12" i="2"/>
  <c r="P16" i="2"/>
  <c r="N19" i="2"/>
  <c r="Q15" i="2"/>
  <c r="R15" i="2"/>
  <c r="P15" i="2"/>
  <c r="P26" i="2" s="1"/>
  <c r="T15" i="2" l="1"/>
  <c r="S19" i="2" s="1"/>
  <c r="F13" i="2"/>
  <c r="F17" i="2" s="1"/>
  <c r="F11" i="2"/>
  <c r="F12" i="2"/>
  <c r="G13" i="1"/>
  <c r="F8" i="2" s="1"/>
  <c r="H8" i="1"/>
  <c r="F10" i="2"/>
  <c r="F9" i="2"/>
  <c r="O19" i="2"/>
  <c r="P19" i="2" s="1"/>
  <c r="H13" i="1" l="1"/>
  <c r="G8" i="2" s="1"/>
  <c r="G10" i="2"/>
  <c r="G9" i="2"/>
  <c r="I8" i="1"/>
  <c r="G11" i="2"/>
  <c r="G13" i="2"/>
  <c r="G17" i="2" s="1"/>
  <c r="G12" i="2"/>
  <c r="J8" i="1" l="1"/>
  <c r="H10" i="2"/>
  <c r="H12" i="2"/>
  <c r="H13" i="2"/>
  <c r="H17" i="2" s="1"/>
  <c r="H9" i="2"/>
  <c r="H11" i="2"/>
  <c r="I13" i="1"/>
  <c r="H8" i="2" s="1"/>
  <c r="I13" i="2" l="1"/>
  <c r="I17" i="2" s="1"/>
  <c r="J13" i="1"/>
  <c r="I8" i="2" s="1"/>
  <c r="I11" i="2"/>
  <c r="K8" i="1"/>
  <c r="I10" i="2"/>
  <c r="I12" i="2"/>
  <c r="I9" i="2"/>
  <c r="J13" i="2" l="1"/>
  <c r="J17" i="2" s="1"/>
  <c r="J9" i="2"/>
  <c r="K13" i="1"/>
  <c r="J8" i="2" s="1"/>
  <c r="J11" i="2"/>
  <c r="J10" i="2"/>
  <c r="J12" i="2"/>
  <c r="L8" i="1"/>
  <c r="K13" i="2" l="1"/>
  <c r="L13" i="1"/>
  <c r="K8" i="2" s="1"/>
  <c r="K10" i="2"/>
  <c r="K9" i="2"/>
  <c r="K12" i="2"/>
  <c r="R12" i="2" s="1"/>
  <c r="K11" i="2"/>
  <c r="R11" i="2" s="1"/>
  <c r="M8" i="1"/>
  <c r="L13" i="2" l="1"/>
  <c r="L9" i="2"/>
  <c r="L10" i="2"/>
  <c r="L12" i="2"/>
  <c r="M13" i="1"/>
  <c r="L8" i="2" s="1"/>
  <c r="L11" i="2"/>
  <c r="N8" i="1"/>
  <c r="R13" i="2"/>
  <c r="K17" i="2"/>
  <c r="R17" i="2" s="1"/>
  <c r="Q12" i="2" l="1"/>
  <c r="R9" i="2"/>
  <c r="R10" i="2"/>
  <c r="R8" i="2"/>
  <c r="M13" i="2"/>
  <c r="M17" i="2" s="1"/>
  <c r="N13" i="1"/>
  <c r="M8" i="2" s="1"/>
  <c r="Q8" i="2" s="1"/>
  <c r="M12" i="2"/>
  <c r="M11" i="2"/>
  <c r="Q11" i="2" s="1"/>
  <c r="O8" i="1"/>
  <c r="M10" i="2"/>
  <c r="Q10" i="2" s="1"/>
  <c r="M9" i="2"/>
  <c r="Q9" i="2" s="1"/>
  <c r="T9" i="2" s="1"/>
  <c r="L17" i="2"/>
  <c r="Q13" i="2"/>
  <c r="T10" i="2" l="1"/>
  <c r="S10" i="2" s="1"/>
  <c r="T11" i="2"/>
  <c r="S11" i="2" s="1"/>
  <c r="T8" i="2"/>
  <c r="T13" i="2"/>
  <c r="S17" i="2" s="1"/>
  <c r="T12" i="2"/>
  <c r="S16" i="2" s="1"/>
  <c r="S9" i="2"/>
  <c r="Q17" i="2"/>
  <c r="T17" i="2" s="1"/>
  <c r="S8" i="2"/>
  <c r="N12" i="2"/>
  <c r="N10" i="2"/>
  <c r="O13" i="1"/>
  <c r="N8" i="2" s="1"/>
  <c r="P8" i="1"/>
  <c r="N13" i="2"/>
  <c r="N17" i="2" s="1"/>
  <c r="N9" i="2"/>
  <c r="N11" i="2"/>
  <c r="S12" i="2" l="1"/>
  <c r="O10" i="2"/>
  <c r="P10" i="2" s="1"/>
  <c r="P13" i="1"/>
  <c r="O8" i="2" s="1"/>
  <c r="P8" i="2" s="1"/>
  <c r="O11" i="2"/>
  <c r="P11" i="2" s="1"/>
  <c r="O13" i="2"/>
  <c r="O9" i="2"/>
  <c r="P9" i="2" s="1"/>
  <c r="O12" i="2"/>
  <c r="P12" i="2" s="1"/>
  <c r="P13" i="2" l="1"/>
  <c r="O17" i="2"/>
  <c r="P17" i="2" s="1"/>
</calcChain>
</file>

<file path=xl/sharedStrings.xml><?xml version="1.0" encoding="utf-8"?>
<sst xmlns="http://schemas.openxmlformats.org/spreadsheetml/2006/main" count="85" uniqueCount="61">
  <si>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</si>
  <si>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</si>
  <si>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</si>
  <si>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</si>
  <si>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</si>
  <si>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</si>
  <si>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</si>
  <si>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</si>
  <si>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</si>
  <si>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</si>
  <si>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</si>
  <si>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</si>
  <si>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de Empregados</t>
  </si>
  <si>
    <t>Dias do mês</t>
  </si>
  <si>
    <t>Feriados e DSR</t>
  </si>
  <si>
    <t>Quantidade de admissões</t>
  </si>
  <si>
    <t>Quantidade total de Rescisões</t>
  </si>
  <si>
    <t>Quantidade de Dispensados</t>
  </si>
  <si>
    <t>Quantidade de Pedidos de Demissão</t>
  </si>
  <si>
    <t>Rescisões com menos de um ano de trabalho</t>
  </si>
  <si>
    <t>Indicadores</t>
  </si>
  <si>
    <t>Total</t>
  </si>
  <si>
    <t>Ano</t>
  </si>
  <si>
    <t>Média</t>
  </si>
  <si>
    <t>Taxa de Dispensados</t>
  </si>
  <si>
    <t>Taxa de Pedidos de Demissão</t>
  </si>
  <si>
    <t>Tópipcos</t>
  </si>
  <si>
    <t>Horas de trabalho</t>
  </si>
  <si>
    <t>Dias úteis</t>
  </si>
  <si>
    <t>Horas de trabalho x Nº Funcionários</t>
  </si>
  <si>
    <t>Quantidade total de faltas (Horas)</t>
  </si>
  <si>
    <t>Taxa de Absenteísmo</t>
  </si>
  <si>
    <t>Total Funcionários</t>
  </si>
  <si>
    <t>Total Admitidos</t>
  </si>
  <si>
    <t>Total Demitidos</t>
  </si>
  <si>
    <t>Faturamento Mensal</t>
  </si>
  <si>
    <t>Turnover de Desligados</t>
  </si>
  <si>
    <t>Faturamento per Capita</t>
  </si>
  <si>
    <t>Meses</t>
  </si>
  <si>
    <t>Selecionado</t>
  </si>
  <si>
    <t>Mês Anterior</t>
  </si>
  <si>
    <t>Folha Mensal</t>
  </si>
  <si>
    <t>Gráfico Admitidos Demitidos</t>
  </si>
  <si>
    <t>Admitidos</t>
  </si>
  <si>
    <t>Demitidos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</si>
  <si>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</si>
  <si>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</si>
  <si>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</si>
  <si>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</si>
  <si>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</si>
  <si>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</si>
  <si>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</si>
  <si>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</si>
  <si>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</si>
  <si>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</si>
  <si>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</si>
  <si>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</si>
  <si>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Diferença</t>
  </si>
  <si>
    <t>56=</t>
  </si>
  <si>
    <t>Taxa de Rotatividade</t>
  </si>
  <si>
    <t>% Folha Sobre 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</si>
</sst>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0.0%"/>
  </numFmts>
  <fonts count="10" x14ac:knownFonts="1"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b/>
      <u val="singleAccounting"/>
      <sz val="11"/>
      <color theme="1" tint="0.499984740745262"/>
      <name val="Segoe UI"/>
      <family val="2"/>
      <scheme val="minor"/>
    </font>
    <font>
      <sz val="11"/>
      <color theme="1" tint="0.249977111117893"/>
      <name val="Segoe UI"/>
      <family val="2"/>
      <scheme val="minor"/>
    </font>
    <font>
      <b/>
      <u/>
      <sz val="11"/>
      <color theme="1" tint="0.499984740745262"/>
      <name val="Segoe UI"/>
      <family val="2"/>
      <scheme val="minor"/>
    </font>
    <font>
      <sz val="11"/>
      <color theme="1"/>
      <name val="Webdings"/>
      <family val="1"/>
      <charset val="2"/>
    </font>
    <font>
      <sz val="26"/>
      <color theme="1" tint="0.249977111117893"/>
      <name val="Webdings"/>
      <family val="1"/>
      <charset val="2"/>
    </font>
    <font>
      <sz val="26"/>
      <color theme="1" tint="0.249977111117893"/>
      <name val="Segoe UI"/>
      <family val="2"/>
      <scheme val="minor"/>
    </font>
    <font>
      <sz val="12"/>
      <color theme="1" tint="0.249977111117893"/>
      <name val="Segoe UI"/>
      <family val="2"/>
      <scheme val="minor"/>
    </font>
    <font>
      <sz val="12"/>
      <color theme="1"/>
      <name val="Segoe U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2" tint="-9.9917600024414813E-2"/>
      </bottom>
      <diagonal/>
    </border>
    <border>
      <left/>
      <right/>
      <top style="thin">
        <color theme="2" tint="-9.9917600024414813E-2"/>
      </top>
      <bottom style="thin">
        <color theme="2" tint="-9.9917600024414813E-2"/>
      </bottom>
      <diagonal/>
    </border>
    <border>
      <left/>
      <right/>
      <top style="thin">
        <color theme="2" tint="-9.9917600024414813E-2"/>
      </top>
      <bottom style="thin">
        <color theme="2" tint="-9.9948118533890809E-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vertical="center"/>
    </xf>
    <xf numFmtId="3" fontId="3" fillId="2" borderId="2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0" fontId="3" fillId="0" borderId="0" xfId="1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42" fontId="0" fillId="0" borderId="0" xfId="2" applyNumberFormat="1" applyFont="1" applyBorder="1" applyAlignment="1">
      <alignment horizontal="center"/>
    </xf>
    <xf numFmtId="42" fontId="0" fillId="0" borderId="0" xfId="0" applyNumberFormat="1" applyBorder="1" applyAlignment="1">
      <alignment horizontal="center"/>
    </xf>
    <xf numFmtId="0" fontId="5" fillId="0" borderId="0" xfId="0" applyFont="1"/>
    <xf numFmtId="0" fontId="6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0" fontId="8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42" fontId="9" fillId="0" borderId="0" xfId="0" applyNumberFormat="1" applyFont="1" applyBorder="1" applyAlignment="1">
      <alignment horizontal="center"/>
    </xf>
    <xf numFmtId="10" fontId="0" fillId="0" borderId="0" xfId="1" applyNumberFormat="1" applyFont="1"/>
    <xf numFmtId="10" fontId="9" fillId="0" borderId="0" xfId="1" applyNumberFormat="1" applyFont="1" applyBorder="1" applyAlignment="1">
      <alignment horizontal="center"/>
    </xf>
    <xf numFmtId="0" fontId="0" fillId="3" borderId="0" xfId="0" applyFill="1"/>
    <xf numFmtId="164" fontId="3" fillId="0" borderId="0" xfId="0" applyNumberFormat="1" applyFont="1" applyBorder="1" applyAlignment="1">
      <alignment horizontal="center"/>
    </xf>
  </cellXfs>
  <cellStyles count="3">
    <cellStyle name="Moeda" xfId="2" builtinId="4"/>
    <cellStyle name="Normal" xfId="0" builtinId="0"/>
    <cellStyle name="Porcentagem" xfId="1" builtinId="5"/>
  </cellStyles>
  <dxfs count="6"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C00000"/>
      </font>
    </dxf>
  </dxfs>
  <tableStyles count="0" defaultTableStyle="TableStyleMedium2" defaultPivotStyle="PivotStyleLight16"/>
  <colors>
    <mruColors>
      <color rgb="FF227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Cálculo!$C$25</c:f>
              <c:strCache>
                <c:ptCount val="1"/>
                <c:pt idx="0">
                  <c:v>Admitidos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Cálculo!$D$24:$O$24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Cálculo!$D$25:$O$25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2-44F7-9FEC-BD9A9E3B10F0}"/>
            </c:ext>
          </c:extLst>
        </c:ser>
        <c:ser>
          <c:idx val="1"/>
          <c:order val="1"/>
          <c:tx>
            <c:strRef>
              <c:f>Cálculo!$C$26</c:f>
              <c:strCache>
                <c:ptCount val="1"/>
                <c:pt idx="0">
                  <c:v>Demitidos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Cálculo!$D$24:$O$24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Cálculo!$D$26:$O$26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-4</c:v>
                </c:pt>
                <c:pt idx="3">
                  <c:v>-2</c:v>
                </c:pt>
                <c:pt idx="4">
                  <c:v>-10</c:v>
                </c:pt>
                <c:pt idx="5">
                  <c:v>-2</c:v>
                </c:pt>
                <c:pt idx="6">
                  <c:v>-10</c:v>
                </c:pt>
                <c:pt idx="7">
                  <c:v>-4</c:v>
                </c:pt>
                <c:pt idx="8">
                  <c:v>-4</c:v>
                </c:pt>
                <c:pt idx="9">
                  <c:v>-3</c:v>
                </c:pt>
                <c:pt idx="10">
                  <c:v>-5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2-44F7-9FEC-BD9A9E3B1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95121488"/>
        <c:axId val="695123784"/>
      </c:barChart>
      <c:catAx>
        <c:axId val="69512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123784"/>
        <c:crosses val="autoZero"/>
        <c:auto val="1"/>
        <c:lblAlgn val="ctr"/>
        <c:lblOffset val="100"/>
        <c:noMultiLvlLbl val="0"/>
      </c:catAx>
      <c:valAx>
        <c:axId val="695123784"/>
        <c:scaling>
          <c:orientation val="minMax"/>
        </c:scaling>
        <c:delete val="0"/>
        <c:axPos val="l"/>
        <c:numFmt formatCode=";;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1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Cálculo!$C$13</c:f>
              <c:strCache>
                <c:ptCount val="1"/>
                <c:pt idx="0">
                  <c:v>Total Funcionários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Cálculo!$D$24:$O$24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Cálculo!$D$13:$O$13</c:f>
              <c:numCache>
                <c:formatCode>General</c:formatCode>
                <c:ptCount val="12"/>
                <c:pt idx="0">
                  <c:v>150</c:v>
                </c:pt>
                <c:pt idx="1">
                  <c:v>155</c:v>
                </c:pt>
                <c:pt idx="2">
                  <c:v>164</c:v>
                </c:pt>
                <c:pt idx="3">
                  <c:v>165</c:v>
                </c:pt>
                <c:pt idx="4">
                  <c:v>173</c:v>
                </c:pt>
                <c:pt idx="5">
                  <c:v>172</c:v>
                </c:pt>
                <c:pt idx="6">
                  <c:v>180</c:v>
                </c:pt>
                <c:pt idx="7">
                  <c:v>178</c:v>
                </c:pt>
                <c:pt idx="8">
                  <c:v>179</c:v>
                </c:pt>
                <c:pt idx="9">
                  <c:v>185</c:v>
                </c:pt>
                <c:pt idx="10">
                  <c:v>191</c:v>
                </c:pt>
                <c:pt idx="11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E-4932-A82D-B4CC87AD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706841128"/>
        <c:axId val="706847360"/>
      </c:lineChart>
      <c:catAx>
        <c:axId val="70684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6847360"/>
        <c:crosses val="autoZero"/>
        <c:auto val="1"/>
        <c:lblAlgn val="ctr"/>
        <c:lblOffset val="100"/>
        <c:noMultiLvlLbl val="0"/>
      </c:catAx>
      <c:valAx>
        <c:axId val="706847360"/>
        <c:scaling>
          <c:orientation val="minMax"/>
          <c:min val="100"/>
        </c:scaling>
        <c:delete val="1"/>
        <c:axPos val="l"/>
        <c:numFmt formatCode="General" sourceLinked="1"/>
        <c:majorTickMark val="out"/>
        <c:minorTickMark val="none"/>
        <c:tickLblPos val="nextTo"/>
        <c:crossAx val="70684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13" dropStyle="combo" dx="22" fmlaLink="Cálculo!$V$6" fmlaRange="Cálculo!$U$7:$U$18" noThreeD="1" sel="4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12.emf"/><Relationship Id="rId18" Type="http://schemas.openxmlformats.org/officeDocument/2006/relationships/image" Target="../media/image17.png"/><Relationship Id="rId26" Type="http://schemas.openxmlformats.org/officeDocument/2006/relationships/image" Target="../media/image25.emf"/><Relationship Id="rId3" Type="http://schemas.openxmlformats.org/officeDocument/2006/relationships/image" Target="../media/image2.png"/><Relationship Id="rId21" Type="http://schemas.openxmlformats.org/officeDocument/2006/relationships/image" Target="../media/image20.emf"/><Relationship Id="rId7" Type="http://schemas.openxmlformats.org/officeDocument/2006/relationships/image" Target="../media/image6.png"/><Relationship Id="rId12" Type="http://schemas.openxmlformats.org/officeDocument/2006/relationships/image" Target="../media/image11.emf"/><Relationship Id="rId17" Type="http://schemas.openxmlformats.org/officeDocument/2006/relationships/image" Target="../media/image16.emf"/><Relationship Id="rId25" Type="http://schemas.openxmlformats.org/officeDocument/2006/relationships/image" Target="../media/image24.emf"/><Relationship Id="rId2" Type="http://schemas.openxmlformats.org/officeDocument/2006/relationships/image" Target="../media/image1.emf"/><Relationship Id="rId16" Type="http://schemas.openxmlformats.org/officeDocument/2006/relationships/image" Target="../media/image15.emf"/><Relationship Id="rId20" Type="http://schemas.openxmlformats.org/officeDocument/2006/relationships/image" Target="../media/image19.emf"/><Relationship Id="rId1" Type="http://schemas.openxmlformats.org/officeDocument/2006/relationships/chart" Target="../charts/chart1.xml"/><Relationship Id="rId6" Type="http://schemas.openxmlformats.org/officeDocument/2006/relationships/image" Target="../media/image5.emf"/><Relationship Id="rId11" Type="http://schemas.openxmlformats.org/officeDocument/2006/relationships/image" Target="../media/image10.emf"/><Relationship Id="rId24" Type="http://schemas.openxmlformats.org/officeDocument/2006/relationships/image" Target="../media/image23.emf"/><Relationship Id="rId5" Type="http://schemas.openxmlformats.org/officeDocument/2006/relationships/image" Target="../media/image4.emf"/><Relationship Id="rId15" Type="http://schemas.openxmlformats.org/officeDocument/2006/relationships/image" Target="../media/image14.emf"/><Relationship Id="rId23" Type="http://schemas.openxmlformats.org/officeDocument/2006/relationships/image" Target="../media/image22.emf"/><Relationship Id="rId10" Type="http://schemas.openxmlformats.org/officeDocument/2006/relationships/image" Target="../media/image9.png"/><Relationship Id="rId19" Type="http://schemas.openxmlformats.org/officeDocument/2006/relationships/image" Target="../media/image18.emf"/><Relationship Id="rId4" Type="http://schemas.openxmlformats.org/officeDocument/2006/relationships/image" Target="../media/image3.emf"/><Relationship Id="rId9" Type="http://schemas.openxmlformats.org/officeDocument/2006/relationships/image" Target="../media/image8.emf"/><Relationship Id="rId14" Type="http://schemas.openxmlformats.org/officeDocument/2006/relationships/image" Target="../media/image13.png"/><Relationship Id="rId22" Type="http://schemas.openxmlformats.org/officeDocument/2006/relationships/image" Target="../media/image21.emf"/><Relationship Id="rId27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3.emf"/><Relationship Id="rId13" Type="http://schemas.openxmlformats.org/officeDocument/2006/relationships/image" Target="../media/image38.emf"/><Relationship Id="rId18" Type="http://schemas.openxmlformats.org/officeDocument/2006/relationships/image" Target="../media/image43.emf"/><Relationship Id="rId3" Type="http://schemas.openxmlformats.org/officeDocument/2006/relationships/image" Target="../media/image28.emf"/><Relationship Id="rId7" Type="http://schemas.openxmlformats.org/officeDocument/2006/relationships/image" Target="../media/image32.emf"/><Relationship Id="rId12" Type="http://schemas.openxmlformats.org/officeDocument/2006/relationships/image" Target="../media/image37.emf"/><Relationship Id="rId17" Type="http://schemas.openxmlformats.org/officeDocument/2006/relationships/image" Target="../media/image42.emf"/><Relationship Id="rId2" Type="http://schemas.openxmlformats.org/officeDocument/2006/relationships/image" Target="../media/image27.emf"/><Relationship Id="rId16" Type="http://schemas.openxmlformats.org/officeDocument/2006/relationships/image" Target="../media/image41.emf"/><Relationship Id="rId20" Type="http://schemas.openxmlformats.org/officeDocument/2006/relationships/image" Target="../media/image45.emf"/><Relationship Id="rId1" Type="http://schemas.openxmlformats.org/officeDocument/2006/relationships/image" Target="../media/image26.emf"/><Relationship Id="rId6" Type="http://schemas.openxmlformats.org/officeDocument/2006/relationships/image" Target="../media/image31.emf"/><Relationship Id="rId11" Type="http://schemas.openxmlformats.org/officeDocument/2006/relationships/image" Target="../media/image36.emf"/><Relationship Id="rId5" Type="http://schemas.openxmlformats.org/officeDocument/2006/relationships/image" Target="../media/image30.emf"/><Relationship Id="rId15" Type="http://schemas.openxmlformats.org/officeDocument/2006/relationships/image" Target="../media/image40.emf"/><Relationship Id="rId10" Type="http://schemas.openxmlformats.org/officeDocument/2006/relationships/image" Target="../media/image35.emf"/><Relationship Id="rId19" Type="http://schemas.openxmlformats.org/officeDocument/2006/relationships/image" Target="../media/image44.emf"/><Relationship Id="rId4" Type="http://schemas.openxmlformats.org/officeDocument/2006/relationships/image" Target="../media/image29.emf"/><Relationship Id="rId9" Type="http://schemas.openxmlformats.org/officeDocument/2006/relationships/image" Target="../media/image34.emf"/><Relationship Id="rId14" Type="http://schemas.openxmlformats.org/officeDocument/2006/relationships/image" Target="../media/image3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322384</xdr:colOff>
      <xdr:row>0</xdr:row>
      <xdr:rowOff>0</xdr:rowOff>
    </xdr:from>
    <xdr:to>
      <xdr:col>18</xdr:col>
      <xdr:colOff>284895</xdr:colOff>
      <xdr:row>28</xdr:row>
      <xdr:rowOff>55561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pSpPr/>
      </xdr:nvGrpSpPr>
      <xdr:grpSpPr>
        <a:xfrm>
          <a:off x="1699846" y="0"/>
          <a:ext cx="10916261" cy="6005023"/>
          <a:chOff x="1542317" y="44575"/>
          <a:chExt cx="10827117" cy="5834061"/>
        </a:xfrm>
      </xdr:grpSpPr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721799" y="44575"/>
            <a:ext cx="10647635" cy="5834061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GrpSpPr/>
        </xdr:nvGrpSpPr>
        <xdr:grpSpPr>
          <a:xfrm>
            <a:off x="1542317" y="113790"/>
            <a:ext cx="10811077" cy="5696896"/>
            <a:chOff x="38100" y="133350"/>
            <a:chExt cx="10810899" cy="5692878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073" name="Drop Down 1" descr="Selecione o Mês Desejado" hidden="1">
                  <a:extLst>
                    <a:ext uri="{63B3BB69-23CF-44E3-9099-C40C66FF867C}">
                      <a14:compatExt spid="_x0000_s3073"/>
                    </a:ext>
                    <a:ext uri="{FF2B5EF4-FFF2-40B4-BE49-F238E27FC236}">
                      <a16:creationId xmlns:a16="http://schemas.microsoft.com/office/drawing/2014/main" id="{00000000-0008-0000-0200-0000010C0000}"/>
                    </a:ext>
                  </a:extLst>
                </xdr:cNvPr>
                <xdr:cNvSpPr/>
              </xdr:nvSpPr>
              <xdr:spPr bwMode="auto">
                <a:xfrm>
                  <a:off x="9172575" y="225425"/>
                  <a:ext cx="1622425" cy="2635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</mc:Choice>
          <mc:Fallback/>
        </mc:AlternateContent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>
              <a:graphicFrameLocks/>
            </xdr:cNvGraphicFramePr>
          </xdr:nvGraphicFramePr>
          <xdr:xfrm>
            <a:off x="2362200" y="2666999"/>
            <a:ext cx="4127500" cy="31210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43" name="Agrupar 42">
              <a:extLst>
                <a:ext uri="{FF2B5EF4-FFF2-40B4-BE49-F238E27FC236}">
                  <a16:creationId xmlns:a16="http://schemas.microsoft.com/office/drawing/2014/main" id="{00000000-0008-0000-0200-00002B000000}"/>
                </a:ext>
              </a:extLst>
            </xdr:cNvPr>
            <xdr:cNvGrpSpPr/>
          </xdr:nvGrpSpPr>
          <xdr:grpSpPr>
            <a:xfrm>
              <a:off x="38100" y="1057472"/>
              <a:ext cx="10810899" cy="979093"/>
              <a:chOff x="190500" y="235147"/>
              <a:chExt cx="10855349" cy="991793"/>
            </a:xfrm>
          </xdr:grpSpPr>
          <xdr:grpSp>
            <xdr:nvGrpSpPr>
              <xdr:cNvPr id="21" name="Agrupar 20">
                <a:extLst>
                  <a:ext uri="{FF2B5EF4-FFF2-40B4-BE49-F238E27FC236}">
                    <a16:creationId xmlns:a16="http://schemas.microsoft.com/office/drawing/2014/main" id="{00000000-0008-0000-0200-000015000000}"/>
                  </a:ext>
                </a:extLst>
              </xdr:cNvPr>
              <xdr:cNvGrpSpPr/>
            </xdr:nvGrpSpPr>
            <xdr:grpSpPr>
              <a:xfrm>
                <a:off x="190500" y="235147"/>
                <a:ext cx="1971449" cy="991793"/>
                <a:chOff x="95250" y="238123"/>
                <a:chExt cx="1971449" cy="991793"/>
              </a:xfrm>
            </xdr:grpSpPr>
            <mc:AlternateContent xmlns:mc="http://schemas.openxmlformats.org/markup-compatibility/2006" xmlns:a14="http://schemas.microsoft.com/office/drawing/2010/main">
              <mc:Choice Requires="a14">
                <xdr:pic>
                  <xdr:nvPicPr>
                    <xdr:cNvPr id="5" name="Imagem 4">
                      <a:extLst>
                        <a:ext uri="{FF2B5EF4-FFF2-40B4-BE49-F238E27FC236}">
                          <a16:creationId xmlns:a16="http://schemas.microsoft.com/office/drawing/2014/main" id="{00000000-0008-0000-0200-000005000000}"/>
                        </a:ext>
                      </a:extLst>
                    </xdr:cNvPr>
                    <xdr:cNvPicPr>
                      <a:picLocks noChangeAspect="1" noChangeArrowheads="1"/>
                      <a:extLst>
                        <a:ext uri="{84589F7E-364E-4C9E-8A38-B11213B215E9}">
                          <a14:cameraTool cellRange="Cálculo!$Q$8" spid="_x0000_s6779"/>
                        </a:ext>
                      </a:extLst>
                    </xdr:cNvPicPr>
                  </xdr:nvPicPr>
                  <xdr:blipFill>
                    <a:blip xmlns:r="http://schemas.openxmlformats.org/officeDocument/2006/relationships" r:embed="rId2"/>
                    <a:srcRect/>
                    <a:stretch>
                      <a:fillRect/>
                    </a:stretch>
                  </xdr:blipFill>
                  <xdr:spPr bwMode="auto">
                    <a:xfrm>
                      <a:off x="95250" y="977503"/>
                      <a:ext cx="1238250" cy="247650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 xmlns=""/>
            </mc:AlternateContent>
            <xdr:pic>
              <xdr:nvPicPr>
                <xdr:cNvPr id="4" name="Imagem 3">
                  <a:extLst>
                    <a:ext uri="{FF2B5EF4-FFF2-40B4-BE49-F238E27FC236}">
                      <a16:creationId xmlns:a16="http://schemas.microsoft.com/office/drawing/2014/main" id="{00000000-0008-0000-0200-000004000000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3" cstate="print">
                  <a:duotone>
                    <a:schemeClr val="bg2">
                      <a:shade val="45000"/>
                      <a:satMod val="135000"/>
                    </a:schemeClr>
                    <a:prstClr val="white"/>
                  </a:duotone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 b="14760"/>
                <a:stretch/>
              </xdr:blipFill>
              <xdr:spPr>
                <a:xfrm>
                  <a:off x="913299" y="238123"/>
                  <a:ext cx="506801" cy="432000"/>
                </a:xfrm>
                <a:prstGeom prst="rect">
                  <a:avLst/>
                </a:prstGeom>
              </xdr:spPr>
            </xdr:pic>
            <xdr:sp macro="" textlink="Cálculo!C8">
              <xdr:nvSpPr>
                <xdr:cNvPr id="6" name="CaixaDeTexto 5">
                  <a:extLst>
                    <a:ext uri="{FF2B5EF4-FFF2-40B4-BE49-F238E27FC236}">
                      <a16:creationId xmlns:a16="http://schemas.microsoft.com/office/drawing/2014/main" id="{00000000-0008-0000-0200-000006000000}"/>
                    </a:ext>
                  </a:extLst>
                </xdr:cNvPr>
                <xdr:cNvSpPr txBox="1"/>
              </xdr:nvSpPr>
              <xdr:spPr>
                <a:xfrm>
                  <a:off x="266699" y="751425"/>
                  <a:ext cx="1800000" cy="2160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5B0E1543-7C5C-4A9E-B894-47484AEB7A63}" type="TxLink">
                    <a:rPr lang="en-US" sz="1200" b="0" i="0" u="none" strike="noStrike">
                      <a:solidFill>
                        <a:schemeClr val="bg2">
                          <a:lumMod val="50000"/>
                        </a:schemeClr>
                      </a:solidFill>
                      <a:latin typeface="Segoe UI"/>
                      <a:cs typeface="Segoe UI"/>
                    </a:rPr>
                    <a:pPr algn="ctr"/>
                    <a:t>Taxa de Absenteísmo</a:t>
                  </a:fld>
                  <a:endParaRPr lang="pt-BR" sz="1200">
                    <a:solidFill>
                      <a:schemeClr val="bg2">
                        <a:lumMod val="50000"/>
                      </a:schemeClr>
                    </a:solidFill>
                  </a:endParaRPr>
                </a:p>
              </xdr:txBody>
            </xdr:sp>
            <mc:AlternateContent xmlns:mc="http://schemas.openxmlformats.org/markup-compatibility/2006" xmlns:a14="http://schemas.microsoft.com/office/drawing/2010/main">
              <mc:Choice Requires="a14">
                <xdr:pic>
                  <xdr:nvPicPr>
                    <xdr:cNvPr id="7" name="Imagem 6">
                      <a:extLst>
                        <a:ext uri="{FF2B5EF4-FFF2-40B4-BE49-F238E27FC236}">
                          <a16:creationId xmlns:a16="http://schemas.microsoft.com/office/drawing/2014/main" id="{00000000-0008-0000-0200-000007000000}"/>
                        </a:ext>
                      </a:extLst>
                    </xdr:cNvPr>
                    <xdr:cNvPicPr>
                      <a:picLocks noChangeAspect="1" noChangeArrowheads="1"/>
                      <a:extLst>
                        <a:ext uri="{84589F7E-364E-4C9E-8A38-B11213B215E9}">
                          <a14:cameraTool cellRange="Cálculo!$T$8" spid="_x0000_s6780"/>
                        </a:ext>
                      </a:extLst>
                    </xdr:cNvPicPr>
                  </xdr:nvPicPr>
                  <xdr:blipFill>
                    <a:blip xmlns:r="http://schemas.openxmlformats.org/officeDocument/2006/relationships" r:embed="rId4"/>
                    <a:srcRect/>
                    <a:stretch>
                      <a:fillRect/>
                    </a:stretch>
                  </xdr:blipFill>
                  <xdr:spPr bwMode="auto">
                    <a:xfrm>
                      <a:off x="1219200" y="977503"/>
                      <a:ext cx="828675" cy="247650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 xmlns=""/>
            </mc:AlternateContent>
            <mc:AlternateContent xmlns:mc="http://schemas.openxmlformats.org/markup-compatibility/2006" xmlns:a14="http://schemas.microsoft.com/office/drawing/2010/main">
              <mc:Choice Requires="a14">
                <xdr:pic>
                  <xdr:nvPicPr>
                    <xdr:cNvPr id="9" name="Imagem 8">
                      <a:extLst>
                        <a:ext uri="{FF2B5EF4-FFF2-40B4-BE49-F238E27FC236}">
                          <a16:creationId xmlns:a16="http://schemas.microsoft.com/office/drawing/2014/main" id="{00000000-0008-0000-0200-000009000000}"/>
                        </a:ext>
                      </a:extLst>
                    </xdr:cNvPr>
                    <xdr:cNvPicPr>
                      <a:picLocks noChangeAspect="1" noChangeArrowheads="1"/>
                      <a:extLst>
                        <a:ext uri="{84589F7E-364E-4C9E-8A38-B11213B215E9}">
                          <a14:cameraTool cellRange="Cálculo!$S$8" spid="_x0000_s6781"/>
                        </a:ext>
                      </a:extLst>
                    </xdr:cNvPicPr>
                  </xdr:nvPicPr>
                  <xdr:blipFill>
                    <a:blip xmlns:r="http://schemas.openxmlformats.org/officeDocument/2006/relationships" r:embed="rId5"/>
                    <a:srcRect/>
                    <a:stretch>
                      <a:fillRect/>
                    </a:stretch>
                  </xdr:blipFill>
                  <xdr:spPr bwMode="auto">
                    <a:xfrm>
                      <a:off x="895350" y="972741"/>
                      <a:ext cx="666750" cy="257175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 xmlns=""/>
            </mc:AlternateContent>
          </xdr:grpSp>
          <xdr:grpSp>
            <xdr:nvGrpSpPr>
              <xdr:cNvPr id="22" name="Agrupar 21">
                <a:extLst>
                  <a:ext uri="{FF2B5EF4-FFF2-40B4-BE49-F238E27FC236}">
                    <a16:creationId xmlns:a16="http://schemas.microsoft.com/office/drawing/2014/main" id="{00000000-0008-0000-0200-000016000000}"/>
                  </a:ext>
                </a:extLst>
              </xdr:cNvPr>
              <xdr:cNvGrpSpPr/>
            </xdr:nvGrpSpPr>
            <xdr:grpSpPr>
              <a:xfrm>
                <a:off x="2183437" y="248051"/>
                <a:ext cx="2009775" cy="965984"/>
                <a:chOff x="2266950" y="263932"/>
                <a:chExt cx="2009775" cy="965984"/>
              </a:xfrm>
            </xdr:grpSpPr>
            <mc:AlternateContent xmlns:mc="http://schemas.openxmlformats.org/markup-compatibility/2006" xmlns:a14="http://schemas.microsoft.com/office/drawing/2010/main">
              <mc:Choice Requires="a14">
                <xdr:pic>
                  <xdr:nvPicPr>
                    <xdr:cNvPr id="15" name="Imagem 14">
                      <a:extLst>
                        <a:ext uri="{FF2B5EF4-FFF2-40B4-BE49-F238E27FC236}">
                          <a16:creationId xmlns:a16="http://schemas.microsoft.com/office/drawing/2014/main" id="{00000000-0008-0000-0200-00000F000000}"/>
                        </a:ext>
                      </a:extLst>
                    </xdr:cNvPr>
                    <xdr:cNvPicPr>
                      <a:picLocks noChangeAspect="1" noChangeArrowheads="1"/>
                      <a:extLst>
                        <a:ext uri="{84589F7E-364E-4C9E-8A38-B11213B215E9}">
                          <a14:cameraTool cellRange="Cálculo!$Q$9" spid="_x0000_s6782"/>
                        </a:ext>
                      </a:extLst>
                    </xdr:cNvPicPr>
                  </xdr:nvPicPr>
                  <xdr:blipFill>
                    <a:blip xmlns:r="http://schemas.openxmlformats.org/officeDocument/2006/relationships" r:embed="rId6"/>
                    <a:srcRect/>
                    <a:stretch>
                      <a:fillRect/>
                    </a:stretch>
                  </xdr:blipFill>
                  <xdr:spPr bwMode="auto">
                    <a:xfrm>
                      <a:off x="2266950" y="972741"/>
                      <a:ext cx="1247775" cy="257175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 xmlns=""/>
            </mc:AlternateContent>
            <xdr:grpSp>
              <xdr:nvGrpSpPr>
                <xdr:cNvPr id="19" name="Agrupar 18">
                  <a:extLst>
                    <a:ext uri="{FF2B5EF4-FFF2-40B4-BE49-F238E27FC236}">
                      <a16:creationId xmlns:a16="http://schemas.microsoft.com/office/drawing/2014/main" id="{00000000-0008-0000-0200-000013000000}"/>
                    </a:ext>
                  </a:extLst>
                </xdr:cNvPr>
                <xdr:cNvGrpSpPr/>
              </xdr:nvGrpSpPr>
              <xdr:grpSpPr>
                <a:xfrm>
                  <a:off x="2457449" y="263932"/>
                  <a:ext cx="1800000" cy="965984"/>
                  <a:chOff x="2457449" y="263932"/>
                  <a:chExt cx="1800000" cy="965984"/>
                </a:xfrm>
              </xdr:grpSpPr>
              <xdr:sp macro="" textlink="Cálculo!C9">
                <xdr:nvSpPr>
                  <xdr:cNvPr id="2" name="CaixaDeTexto 1">
                    <a:extLst>
                      <a:ext uri="{FF2B5EF4-FFF2-40B4-BE49-F238E27FC236}">
                        <a16:creationId xmlns:a16="http://schemas.microsoft.com/office/drawing/2014/main" id="{00000000-0008-0000-0200-000002000000}"/>
                      </a:ext>
                    </a:extLst>
                  </xdr:cNvPr>
                  <xdr:cNvSpPr txBox="1"/>
                </xdr:nvSpPr>
                <xdr:spPr>
                  <a:xfrm>
                    <a:off x="2457449" y="733425"/>
                    <a:ext cx="1800000" cy="25200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square" rtlCol="0" anchor="ctr">
                    <a:noAutofit/>
                  </a:bodyPr>
                  <a:lstStyle/>
                  <a:p>
                    <a:pPr algn="ctr"/>
                    <a:fld id="{3B4ED370-ACDF-4997-9943-1592E5F42164}" type="TxLink">
                      <a:rPr lang="en-US" sz="1200" b="0" i="0" u="none" strike="noStrike">
                        <a:solidFill>
                          <a:schemeClr val="bg2">
                            <a:lumMod val="50000"/>
                          </a:schemeClr>
                        </a:solidFill>
                        <a:latin typeface="Segoe UI"/>
                        <a:cs typeface="Segoe UI"/>
                      </a:rPr>
                      <a:pPr algn="ctr"/>
                      <a:t>Taxa de Rotatividade</a:t>
                    </a:fld>
                    <a:endParaRPr lang="pt-BR" sz="1100">
                      <a:solidFill>
                        <a:schemeClr val="bg2">
                          <a:lumMod val="50000"/>
                        </a:schemeClr>
                      </a:solidFill>
                    </a:endParaRPr>
                  </a:p>
                </xdr:txBody>
              </xdr:sp>
              <xdr:pic>
                <xdr:nvPicPr>
                  <xdr:cNvPr id="13" name="Imagem 12">
                    <a:extLst>
                      <a:ext uri="{FF2B5EF4-FFF2-40B4-BE49-F238E27FC236}">
                        <a16:creationId xmlns:a16="http://schemas.microsoft.com/office/drawing/2014/main" id="{00000000-0008-0000-0200-00000D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 rotWithShape="1">
                  <a:blip xmlns:r="http://schemas.openxmlformats.org/officeDocument/2006/relationships" r:embed="rId7" cstate="print">
                    <a:duotone>
                      <a:schemeClr val="bg2">
                        <a:shade val="45000"/>
                        <a:satMod val="135000"/>
                      </a:schemeClr>
                      <a:prstClr val="white"/>
                    </a:duotone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rcRect b="14762"/>
                  <a:stretch/>
                </xdr:blipFill>
                <xdr:spPr>
                  <a:xfrm>
                    <a:off x="3104042" y="263932"/>
                    <a:ext cx="506815" cy="432000"/>
                  </a:xfrm>
                  <a:prstGeom prst="rect">
                    <a:avLst/>
                  </a:prstGeom>
                </xdr:spPr>
              </xdr:pic>
              <mc:AlternateContent xmlns:mc="http://schemas.openxmlformats.org/markup-compatibility/2006" xmlns:a14="http://schemas.microsoft.com/office/drawing/2010/main">
                <mc:Choice Requires="a14">
                  <xdr:pic>
                    <xdr:nvPicPr>
                      <xdr:cNvPr id="16" name="Imagem 15">
                        <a:extLst>
                          <a:ext uri="{FF2B5EF4-FFF2-40B4-BE49-F238E27FC236}">
                            <a16:creationId xmlns:a16="http://schemas.microsoft.com/office/drawing/2014/main" id="{00000000-0008-0000-0200-000010000000}"/>
                          </a:ext>
                        </a:extLst>
                      </xdr:cNvPr>
                      <xdr:cNvPicPr>
                        <a:picLocks noChangeAspect="1" noChangeArrowheads="1"/>
                        <a:extLst>
                          <a:ext uri="{84589F7E-364E-4C9E-8A38-B11213B215E9}">
                            <a14:cameraTool cellRange="Cálculo!$S$9" spid="_x0000_s6783"/>
                          </a:ext>
                        </a:extLst>
                      </xdr:cNvPicPr>
                    </xdr:nvPicPr>
                    <xdr:blipFill>
                      <a:blip xmlns:r="http://schemas.openxmlformats.org/officeDocument/2006/relationships" r:embed="rId8"/>
                      <a:srcRect/>
                      <a:stretch>
                        <a:fillRect/>
                      </a:stretch>
                    </xdr:blipFill>
                    <xdr:spPr bwMode="auto">
                      <a:xfrm>
                        <a:off x="3086100" y="972741"/>
                        <a:ext cx="666750" cy="257175"/>
                      </a:xfrm>
                      <a:prstGeom prst="rect">
                        <a:avLst/>
                      </a:prstGeom>
                      <a:noFill/>
                      <a:extLst>
                        <a:ext uri="{909E8E84-426E-40DD-AFC4-6F175D3DCCD1}">
                          <a14:hiddenFill>
                            <a:solidFill>
                              <a:srgbClr val="FFFFFF"/>
                            </a:solidFill>
                          </a14:hiddenFill>
                        </a:ext>
                      </a:extLst>
                    </xdr:spPr>
                  </xdr:pic>
                </mc:Choice>
                <mc:Fallback xmlns=""/>
              </mc:AlternateContent>
            </xdr:grpSp>
            <mc:AlternateContent xmlns:mc="http://schemas.openxmlformats.org/markup-compatibility/2006" xmlns:a14="http://schemas.microsoft.com/office/drawing/2010/main">
              <mc:Choice Requires="a14">
                <xdr:pic>
                  <xdr:nvPicPr>
                    <xdr:cNvPr id="17" name="Imagem 16">
                      <a:extLst>
                        <a:ext uri="{FF2B5EF4-FFF2-40B4-BE49-F238E27FC236}">
                          <a16:creationId xmlns:a16="http://schemas.microsoft.com/office/drawing/2014/main" id="{00000000-0008-0000-0200-000011000000}"/>
                        </a:ext>
                      </a:extLst>
                    </xdr:cNvPr>
                    <xdr:cNvPicPr>
                      <a:picLocks noChangeAspect="1" noChangeArrowheads="1"/>
                      <a:extLst>
                        <a:ext uri="{84589F7E-364E-4C9E-8A38-B11213B215E9}">
                          <a14:cameraTool cellRange="Cálculo!$T$9" spid="_x0000_s6784"/>
                        </a:ext>
                      </a:extLst>
                    </xdr:cNvPicPr>
                  </xdr:nvPicPr>
                  <xdr:blipFill>
                    <a:blip xmlns:r="http://schemas.openxmlformats.org/officeDocument/2006/relationships" r:embed="rId9"/>
                    <a:srcRect/>
                    <a:stretch>
                      <a:fillRect/>
                    </a:stretch>
                  </xdr:blipFill>
                  <xdr:spPr bwMode="auto">
                    <a:xfrm>
                      <a:off x="3438525" y="972741"/>
                      <a:ext cx="838200" cy="257175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 xmlns=""/>
            </mc:AlternateContent>
          </xdr:grpSp>
          <xdr:grpSp>
            <xdr:nvGrpSpPr>
              <xdr:cNvPr id="23" name="Agrupar 22">
                <a:extLst>
                  <a:ext uri="{FF2B5EF4-FFF2-40B4-BE49-F238E27FC236}">
                    <a16:creationId xmlns:a16="http://schemas.microsoft.com/office/drawing/2014/main" id="{00000000-0008-0000-0200-000017000000}"/>
                  </a:ext>
                </a:extLst>
              </xdr:cNvPr>
              <xdr:cNvGrpSpPr/>
            </xdr:nvGrpSpPr>
            <xdr:grpSpPr>
              <a:xfrm>
                <a:off x="4214700" y="266699"/>
                <a:ext cx="2200275" cy="928689"/>
                <a:chOff x="4133850" y="285749"/>
                <a:chExt cx="2200275" cy="928689"/>
              </a:xfrm>
            </xdr:grpSpPr>
            <xdr:pic>
              <xdr:nvPicPr>
                <xdr:cNvPr id="18" name="Imagem 17">
                  <a:extLst>
                    <a:ext uri="{FF2B5EF4-FFF2-40B4-BE49-F238E27FC236}">
                      <a16:creationId xmlns:a16="http://schemas.microsoft.com/office/drawing/2014/main" id="{00000000-0008-0000-0200-000012000000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10" cstate="print">
                  <a:duotone>
                    <a:schemeClr val="bg2">
                      <a:shade val="45000"/>
                      <a:satMod val="135000"/>
                    </a:schemeClr>
                    <a:prstClr val="white"/>
                  </a:duotone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 b="13971"/>
                <a:stretch/>
              </xdr:blipFill>
              <xdr:spPr>
                <a:xfrm>
                  <a:off x="5049472" y="285749"/>
                  <a:ext cx="502154" cy="432000"/>
                </a:xfrm>
                <a:prstGeom prst="rect">
                  <a:avLst/>
                </a:prstGeom>
              </xdr:spPr>
            </xdr:pic>
            <xdr:sp macro="" textlink="Cálculo!C10">
              <xdr:nvSpPr>
                <xdr:cNvPr id="20" name="CaixaDeTexto 19">
                  <a:extLst>
                    <a:ext uri="{FF2B5EF4-FFF2-40B4-BE49-F238E27FC236}">
                      <a16:creationId xmlns:a16="http://schemas.microsoft.com/office/drawing/2014/main" id="{00000000-0008-0000-0200-000014000000}"/>
                    </a:ext>
                  </a:extLst>
                </xdr:cNvPr>
                <xdr:cNvSpPr txBox="1"/>
              </xdr:nvSpPr>
              <xdr:spPr>
                <a:xfrm>
                  <a:off x="4400549" y="733425"/>
                  <a:ext cx="1800000" cy="25200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marL="0" indent="0" algn="ctr"/>
                  <a:fld id="{35A5FBBB-230C-416B-A80B-0F20150BE63C}" type="TxLink">
                    <a:rPr lang="en-US" sz="1200" b="0" i="0" u="none" strike="noStrike">
                      <a:solidFill>
                        <a:schemeClr val="bg2">
                          <a:lumMod val="50000"/>
                        </a:schemeClr>
                      </a:solidFill>
                      <a:latin typeface="Segoe UI"/>
                      <a:ea typeface="+mn-ea"/>
                      <a:cs typeface="Segoe UI"/>
                    </a:rPr>
                    <a:pPr marL="0" indent="0" algn="ctr"/>
                    <a:t>Turnover de Desligados</a:t>
                  </a:fld>
                  <a:endParaRPr lang="pt-BR" sz="1200" b="0" i="0" u="none" strike="noStrike">
                    <a:solidFill>
                      <a:schemeClr val="bg2">
                        <a:lumMod val="50000"/>
                      </a:schemeClr>
                    </a:solidFill>
                    <a:latin typeface="Segoe UI"/>
                    <a:ea typeface="+mn-ea"/>
                    <a:cs typeface="Segoe UI"/>
                  </a:endParaRPr>
                </a:p>
              </xdr:txBody>
            </xdr:sp>
            <mc:AlternateContent xmlns:mc="http://schemas.openxmlformats.org/markup-compatibility/2006" xmlns:a14="http://schemas.microsoft.com/office/drawing/2010/main">
              <mc:Choice Requires="a14">
                <xdr:pic>
                  <xdr:nvPicPr>
                    <xdr:cNvPr id="24" name="Imagem 23">
                      <a:extLst>
                        <a:ext uri="{FF2B5EF4-FFF2-40B4-BE49-F238E27FC236}">
                          <a16:creationId xmlns:a16="http://schemas.microsoft.com/office/drawing/2014/main" id="{00000000-0008-0000-0200-000018000000}"/>
                        </a:ext>
                      </a:extLst>
                    </xdr:cNvPr>
                    <xdr:cNvPicPr>
                      <a:picLocks noChangeAspect="1" noChangeArrowheads="1"/>
                      <a:extLst>
                        <a:ext uri="{84589F7E-364E-4C9E-8A38-B11213B215E9}">
                          <a14:cameraTool cellRange="Cálculo!$Q$10" spid="_x0000_s6785"/>
                        </a:ext>
                      </a:extLst>
                    </xdr:cNvPicPr>
                  </xdr:nvPicPr>
                  <xdr:blipFill>
                    <a:blip xmlns:r="http://schemas.openxmlformats.org/officeDocument/2006/relationships" r:embed="rId11"/>
                    <a:srcRect/>
                    <a:stretch>
                      <a:fillRect/>
                    </a:stretch>
                  </xdr:blipFill>
                  <xdr:spPr bwMode="auto">
                    <a:xfrm>
                      <a:off x="4133850" y="957263"/>
                      <a:ext cx="1247775" cy="257175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 xmlns=""/>
            </mc:AlternateContent>
            <mc:AlternateContent xmlns:mc="http://schemas.openxmlformats.org/markup-compatibility/2006" xmlns:a14="http://schemas.microsoft.com/office/drawing/2010/main">
              <mc:Choice Requires="a14">
                <xdr:pic>
                  <xdr:nvPicPr>
                    <xdr:cNvPr id="25" name="Imagem 24">
                      <a:extLst>
                        <a:ext uri="{FF2B5EF4-FFF2-40B4-BE49-F238E27FC236}">
                          <a16:creationId xmlns:a16="http://schemas.microsoft.com/office/drawing/2014/main" id="{00000000-0008-0000-0200-000019000000}"/>
                        </a:ext>
                      </a:extLst>
                    </xdr:cNvPr>
                    <xdr:cNvPicPr>
                      <a:picLocks noChangeAspect="1" noChangeArrowheads="1"/>
                      <a:extLst>
                        <a:ext uri="{84589F7E-364E-4C9E-8A38-B11213B215E9}">
                          <a14:cameraTool cellRange="Cálculo!$S$10" spid="_x0000_s6786"/>
                        </a:ext>
                      </a:extLst>
                    </xdr:cNvPicPr>
                  </xdr:nvPicPr>
                  <xdr:blipFill>
                    <a:blip xmlns:r="http://schemas.openxmlformats.org/officeDocument/2006/relationships" r:embed="rId12"/>
                    <a:srcRect/>
                    <a:stretch>
                      <a:fillRect/>
                    </a:stretch>
                  </xdr:blipFill>
                  <xdr:spPr bwMode="auto">
                    <a:xfrm>
                      <a:off x="5181600" y="957263"/>
                      <a:ext cx="666750" cy="257175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 xmlns=""/>
            </mc:AlternateContent>
            <mc:AlternateContent xmlns:mc="http://schemas.openxmlformats.org/markup-compatibility/2006" xmlns:a14="http://schemas.microsoft.com/office/drawing/2010/main">
              <mc:Choice Requires="a14">
                <xdr:pic>
                  <xdr:nvPicPr>
                    <xdr:cNvPr id="26" name="Imagem 25">
                      <a:extLst>
                        <a:ext uri="{FF2B5EF4-FFF2-40B4-BE49-F238E27FC236}">
                          <a16:creationId xmlns:a16="http://schemas.microsoft.com/office/drawing/2014/main" id="{00000000-0008-0000-0200-00001A000000}"/>
                        </a:ext>
                      </a:extLst>
                    </xdr:cNvPr>
                    <xdr:cNvPicPr>
                      <a:picLocks noChangeAspect="1" noChangeArrowheads="1"/>
                      <a:extLst>
                        <a:ext uri="{84589F7E-364E-4C9E-8A38-B11213B215E9}">
                          <a14:cameraTool cellRange="Cálculo!$T$10" spid="_x0000_s6787"/>
                        </a:ext>
                      </a:extLst>
                    </xdr:cNvPicPr>
                  </xdr:nvPicPr>
                  <xdr:blipFill>
                    <a:blip xmlns:r="http://schemas.openxmlformats.org/officeDocument/2006/relationships" r:embed="rId13"/>
                    <a:srcRect/>
                    <a:stretch>
                      <a:fillRect/>
                    </a:stretch>
                  </xdr:blipFill>
                  <xdr:spPr bwMode="auto">
                    <a:xfrm>
                      <a:off x="5495925" y="957263"/>
                      <a:ext cx="838200" cy="257175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 xmlns=""/>
            </mc:AlternateContent>
          </xdr:grpSp>
          <xdr:grpSp>
            <xdr:nvGrpSpPr>
              <xdr:cNvPr id="31" name="Agrupar 30">
                <a:extLst>
                  <a:ext uri="{FF2B5EF4-FFF2-40B4-BE49-F238E27FC236}">
                    <a16:creationId xmlns:a16="http://schemas.microsoft.com/office/drawing/2014/main" id="{00000000-0008-0000-0200-00001F000000}"/>
                  </a:ext>
                </a:extLst>
              </xdr:cNvPr>
              <xdr:cNvGrpSpPr/>
            </xdr:nvGrpSpPr>
            <xdr:grpSpPr>
              <a:xfrm>
                <a:off x="6436463" y="285750"/>
                <a:ext cx="2038350" cy="890587"/>
                <a:chOff x="6334125" y="314326"/>
                <a:chExt cx="2038350" cy="890587"/>
              </a:xfrm>
            </xdr:grpSpPr>
            <xdr:pic>
              <xdr:nvPicPr>
                <xdr:cNvPr id="28" name="Imagem 27">
                  <a:extLst>
                    <a:ext uri="{FF2B5EF4-FFF2-40B4-BE49-F238E27FC236}">
                      <a16:creationId xmlns:a16="http://schemas.microsoft.com/office/drawing/2014/main" id="{00000000-0008-0000-0200-00001C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4" cstate="print">
                  <a:duotone>
                    <a:schemeClr val="bg2">
                      <a:shade val="45000"/>
                      <a:satMod val="135000"/>
                    </a:schemeClr>
                    <a:prstClr val="white"/>
                  </a:duotone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7229362" y="314326"/>
                  <a:ext cx="409575" cy="409575"/>
                </a:xfrm>
                <a:prstGeom prst="rect">
                  <a:avLst/>
                </a:prstGeom>
              </xdr:spPr>
            </xdr:pic>
            <xdr:sp macro="" textlink="Cálculo!C11">
              <xdr:nvSpPr>
                <xdr:cNvPr id="29" name="CaixaDeTexto 28">
                  <a:extLst>
                    <a:ext uri="{FF2B5EF4-FFF2-40B4-BE49-F238E27FC236}">
                      <a16:creationId xmlns:a16="http://schemas.microsoft.com/office/drawing/2014/main" id="{00000000-0008-0000-0200-00001D000000}"/>
                    </a:ext>
                  </a:extLst>
                </xdr:cNvPr>
                <xdr:cNvSpPr txBox="1"/>
              </xdr:nvSpPr>
              <xdr:spPr>
                <a:xfrm>
                  <a:off x="6534149" y="733425"/>
                  <a:ext cx="1800000" cy="25200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marL="0" indent="0" algn="ctr"/>
                  <a:fld id="{28789712-5953-4D88-B2FA-D2E00DF2DDAE}" type="TxLink">
                    <a:rPr lang="en-US" sz="1200" b="0" i="0" u="none" strike="noStrike">
                      <a:solidFill>
                        <a:schemeClr val="bg2">
                          <a:lumMod val="50000"/>
                        </a:schemeClr>
                      </a:solidFill>
                      <a:latin typeface="Segoe UI"/>
                      <a:ea typeface="+mn-ea"/>
                      <a:cs typeface="Segoe UI"/>
                    </a:rPr>
                    <a:pPr marL="0" indent="0" algn="ctr"/>
                    <a:t>Taxa de Dispensados</a:t>
                  </a:fld>
                  <a:endParaRPr lang="pt-BR" sz="1200" b="0" i="0" u="none" strike="noStrike">
                    <a:solidFill>
                      <a:schemeClr val="bg2">
                        <a:lumMod val="50000"/>
                      </a:schemeClr>
                    </a:solidFill>
                    <a:latin typeface="Segoe UI"/>
                    <a:ea typeface="+mn-ea"/>
                    <a:cs typeface="Segoe UI"/>
                  </a:endParaRPr>
                </a:p>
              </xdr:txBody>
            </xdr:sp>
            <mc:AlternateContent xmlns:mc="http://schemas.openxmlformats.org/markup-compatibility/2006" xmlns:a14="http://schemas.microsoft.com/office/drawing/2010/main">
              <mc:Choice Requires="a14">
                <xdr:pic>
                  <xdr:nvPicPr>
                    <xdr:cNvPr id="32" name="Imagem 31">
                      <a:extLst>
                        <a:ext uri="{FF2B5EF4-FFF2-40B4-BE49-F238E27FC236}">
                          <a16:creationId xmlns:a16="http://schemas.microsoft.com/office/drawing/2014/main" id="{00000000-0008-0000-0200-000020000000}"/>
                        </a:ext>
                      </a:extLst>
                    </xdr:cNvPr>
                    <xdr:cNvPicPr>
                      <a:picLocks noChangeAspect="1" noChangeArrowheads="1"/>
                      <a:extLst>
                        <a:ext uri="{84589F7E-364E-4C9E-8A38-B11213B215E9}">
                          <a14:cameraTool cellRange="Cálculo!$Q$11" spid="_x0000_s6788"/>
                        </a:ext>
                      </a:extLst>
                    </xdr:cNvPicPr>
                  </xdr:nvPicPr>
                  <xdr:blipFill>
                    <a:blip xmlns:r="http://schemas.openxmlformats.org/officeDocument/2006/relationships" r:embed="rId15"/>
                    <a:srcRect/>
                    <a:stretch>
                      <a:fillRect/>
                    </a:stretch>
                  </xdr:blipFill>
                  <xdr:spPr bwMode="auto">
                    <a:xfrm>
                      <a:off x="6334125" y="947738"/>
                      <a:ext cx="1247775" cy="257175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 xmlns=""/>
            </mc:AlternateContent>
            <mc:AlternateContent xmlns:mc="http://schemas.openxmlformats.org/markup-compatibility/2006" xmlns:a14="http://schemas.microsoft.com/office/drawing/2010/main">
              <mc:Choice Requires="a14">
                <xdr:pic>
                  <xdr:nvPicPr>
                    <xdr:cNvPr id="33" name="Imagem 32">
                      <a:extLst>
                        <a:ext uri="{FF2B5EF4-FFF2-40B4-BE49-F238E27FC236}">
                          <a16:creationId xmlns:a16="http://schemas.microsoft.com/office/drawing/2014/main" id="{00000000-0008-0000-0200-000021000000}"/>
                        </a:ext>
                      </a:extLst>
                    </xdr:cNvPr>
                    <xdr:cNvPicPr>
                      <a:picLocks noChangeAspect="1" noChangeArrowheads="1"/>
                      <a:extLst>
                        <a:ext uri="{84589F7E-364E-4C9E-8A38-B11213B215E9}">
                          <a14:cameraTool cellRange="Cálculo!$S$11" spid="_x0000_s6789"/>
                        </a:ext>
                      </a:extLst>
                    </xdr:cNvPicPr>
                  </xdr:nvPicPr>
                  <xdr:blipFill>
                    <a:blip xmlns:r="http://schemas.openxmlformats.org/officeDocument/2006/relationships" r:embed="rId16"/>
                    <a:srcRect/>
                    <a:stretch>
                      <a:fillRect/>
                    </a:stretch>
                  </xdr:blipFill>
                  <xdr:spPr bwMode="auto">
                    <a:xfrm>
                      <a:off x="7277100" y="947738"/>
                      <a:ext cx="666750" cy="257175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 xmlns=""/>
            </mc:AlternateContent>
            <mc:AlternateContent xmlns:mc="http://schemas.openxmlformats.org/markup-compatibility/2006" xmlns:a14="http://schemas.microsoft.com/office/drawing/2010/main">
              <mc:Choice Requires="a14">
                <xdr:pic>
                  <xdr:nvPicPr>
                    <xdr:cNvPr id="35" name="Imagem 34">
                      <a:extLst>
                        <a:ext uri="{FF2B5EF4-FFF2-40B4-BE49-F238E27FC236}">
                          <a16:creationId xmlns:a16="http://schemas.microsoft.com/office/drawing/2014/main" id="{00000000-0008-0000-0200-000023000000}"/>
                        </a:ext>
                      </a:extLst>
                    </xdr:cNvPr>
                    <xdr:cNvPicPr>
                      <a:picLocks noChangeAspect="1" noChangeArrowheads="1"/>
                      <a:extLst>
                        <a:ext uri="{84589F7E-364E-4C9E-8A38-B11213B215E9}">
                          <a14:cameraTool cellRange="Cálculo!$T$11" spid="_x0000_s6790"/>
                        </a:ext>
                      </a:extLst>
                    </xdr:cNvPicPr>
                  </xdr:nvPicPr>
                  <xdr:blipFill>
                    <a:blip xmlns:r="http://schemas.openxmlformats.org/officeDocument/2006/relationships" r:embed="rId17"/>
                    <a:srcRect/>
                    <a:stretch>
                      <a:fillRect/>
                    </a:stretch>
                  </xdr:blipFill>
                  <xdr:spPr bwMode="auto">
                    <a:xfrm>
                      <a:off x="7534275" y="947738"/>
                      <a:ext cx="838200" cy="257175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 xmlns=""/>
            </mc:AlternateContent>
          </xdr:grpSp>
          <xdr:grpSp>
            <xdr:nvGrpSpPr>
              <xdr:cNvPr id="39" name="Agrupar 38">
                <a:extLst>
                  <a:ext uri="{FF2B5EF4-FFF2-40B4-BE49-F238E27FC236}">
                    <a16:creationId xmlns:a16="http://schemas.microsoft.com/office/drawing/2014/main" id="{00000000-0008-0000-0200-000027000000}"/>
                  </a:ext>
                </a:extLst>
              </xdr:cNvPr>
              <xdr:cNvGrpSpPr/>
            </xdr:nvGrpSpPr>
            <xdr:grpSpPr>
              <a:xfrm>
                <a:off x="8496300" y="266700"/>
                <a:ext cx="2549549" cy="928686"/>
                <a:chOff x="8286750" y="314327"/>
                <a:chExt cx="2549549" cy="928686"/>
              </a:xfrm>
            </xdr:grpSpPr>
            <xdr:sp macro="" textlink="Cálculo!C12">
              <xdr:nvSpPr>
                <xdr:cNvPr id="36" name="CaixaDeTexto 35">
                  <a:extLst>
                    <a:ext uri="{FF2B5EF4-FFF2-40B4-BE49-F238E27FC236}">
                      <a16:creationId xmlns:a16="http://schemas.microsoft.com/office/drawing/2014/main" id="{00000000-0008-0000-0200-000024000000}"/>
                    </a:ext>
                  </a:extLst>
                </xdr:cNvPr>
                <xdr:cNvSpPr txBox="1"/>
              </xdr:nvSpPr>
              <xdr:spPr>
                <a:xfrm>
                  <a:off x="8496299" y="714375"/>
                  <a:ext cx="2340000" cy="25200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marL="0" indent="0" algn="ctr"/>
                  <a:fld id="{840906DC-059D-42A3-BD81-12466758BC57}" type="TxLink">
                    <a:rPr lang="en-US" sz="1200" b="0" i="0" u="none" strike="noStrike">
                      <a:solidFill>
                        <a:schemeClr val="bg2">
                          <a:lumMod val="50000"/>
                        </a:schemeClr>
                      </a:solidFill>
                      <a:latin typeface="Segoe UI"/>
                      <a:ea typeface="+mn-ea"/>
                      <a:cs typeface="Segoe UI"/>
                    </a:rPr>
                    <a:pPr marL="0" indent="0" algn="ctr"/>
                    <a:t>Taxa de Pedidos de Demissão</a:t>
                  </a:fld>
                  <a:endParaRPr lang="pt-BR" sz="1200" b="0" i="0" u="none" strike="noStrike">
                    <a:solidFill>
                      <a:schemeClr val="bg2">
                        <a:lumMod val="50000"/>
                      </a:schemeClr>
                    </a:solidFill>
                    <a:latin typeface="Segoe UI"/>
                    <a:ea typeface="+mn-ea"/>
                    <a:cs typeface="Segoe UI"/>
                  </a:endParaRPr>
                </a:p>
              </xdr:txBody>
            </xdr:sp>
            <xdr:pic>
              <xdr:nvPicPr>
                <xdr:cNvPr id="38" name="Imagem 37">
                  <a:extLst>
                    <a:ext uri="{FF2B5EF4-FFF2-40B4-BE49-F238E27FC236}">
                      <a16:creationId xmlns:a16="http://schemas.microsoft.com/office/drawing/2014/main" id="{00000000-0008-0000-0200-000026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8" cstate="print">
                  <a:duotone>
                    <a:schemeClr val="bg2">
                      <a:shade val="45000"/>
                      <a:satMod val="135000"/>
                    </a:schemeClr>
                    <a:prstClr val="white"/>
                  </a:duotone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9451987" y="314327"/>
                  <a:ext cx="428624" cy="428624"/>
                </a:xfrm>
                <a:prstGeom prst="rect">
                  <a:avLst/>
                </a:prstGeom>
              </xdr:spPr>
            </xdr:pic>
            <mc:AlternateContent xmlns:mc="http://schemas.openxmlformats.org/markup-compatibility/2006" xmlns:a14="http://schemas.microsoft.com/office/drawing/2010/main">
              <mc:Choice Requires="a14">
                <xdr:pic>
                  <xdr:nvPicPr>
                    <xdr:cNvPr id="40" name="Imagem 39">
                      <a:extLst>
                        <a:ext uri="{FF2B5EF4-FFF2-40B4-BE49-F238E27FC236}">
                          <a16:creationId xmlns:a16="http://schemas.microsoft.com/office/drawing/2014/main" id="{00000000-0008-0000-0200-000028000000}"/>
                        </a:ext>
                      </a:extLst>
                    </xdr:cNvPr>
                    <xdr:cNvPicPr>
                      <a:picLocks noChangeAspect="1" noChangeArrowheads="1"/>
                      <a:extLst>
                        <a:ext uri="{84589F7E-364E-4C9E-8A38-B11213B215E9}">
                          <a14:cameraTool cellRange="Cálculo!$Q$12" spid="_x0000_s6791"/>
                        </a:ext>
                      </a:extLst>
                    </xdr:cNvPicPr>
                  </xdr:nvPicPr>
                  <xdr:blipFill>
                    <a:blip xmlns:r="http://schemas.openxmlformats.org/officeDocument/2006/relationships" r:embed="rId19"/>
                    <a:srcRect/>
                    <a:stretch>
                      <a:fillRect/>
                    </a:stretch>
                  </xdr:blipFill>
                  <xdr:spPr bwMode="auto">
                    <a:xfrm>
                      <a:off x="8286750" y="985838"/>
                      <a:ext cx="1247775" cy="257175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 xmlns=""/>
            </mc:AlternateContent>
            <mc:AlternateContent xmlns:mc="http://schemas.openxmlformats.org/markup-compatibility/2006" xmlns:a14="http://schemas.microsoft.com/office/drawing/2010/main">
              <mc:Choice Requires="a14">
                <xdr:pic>
                  <xdr:nvPicPr>
                    <xdr:cNvPr id="41" name="Imagem 40">
                      <a:extLst>
                        <a:ext uri="{FF2B5EF4-FFF2-40B4-BE49-F238E27FC236}">
                          <a16:creationId xmlns:a16="http://schemas.microsoft.com/office/drawing/2014/main" id="{00000000-0008-0000-0200-000029000000}"/>
                        </a:ext>
                      </a:extLst>
                    </xdr:cNvPr>
                    <xdr:cNvPicPr>
                      <a:picLocks noChangeAspect="1" noChangeArrowheads="1"/>
                      <a:extLst>
                        <a:ext uri="{84589F7E-364E-4C9E-8A38-B11213B215E9}">
                          <a14:cameraTool cellRange="Cálculo!$S$12" spid="_x0000_s6792"/>
                        </a:ext>
                      </a:extLst>
                    </xdr:cNvPicPr>
                  </xdr:nvPicPr>
                  <xdr:blipFill>
                    <a:blip xmlns:r="http://schemas.openxmlformats.org/officeDocument/2006/relationships" r:embed="rId12"/>
                    <a:srcRect/>
                    <a:stretch>
                      <a:fillRect/>
                    </a:stretch>
                  </xdr:blipFill>
                  <xdr:spPr bwMode="auto">
                    <a:xfrm>
                      <a:off x="9610725" y="985838"/>
                      <a:ext cx="666750" cy="257175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 xmlns=""/>
            </mc:AlternateContent>
            <mc:AlternateContent xmlns:mc="http://schemas.openxmlformats.org/markup-compatibility/2006" xmlns:a14="http://schemas.microsoft.com/office/drawing/2010/main">
              <mc:Choice Requires="a14">
                <xdr:pic>
                  <xdr:nvPicPr>
                    <xdr:cNvPr id="42" name="Imagem 41">
                      <a:extLst>
                        <a:ext uri="{FF2B5EF4-FFF2-40B4-BE49-F238E27FC236}">
                          <a16:creationId xmlns:a16="http://schemas.microsoft.com/office/drawing/2014/main" id="{00000000-0008-0000-0200-00002A000000}"/>
                        </a:ext>
                      </a:extLst>
                    </xdr:cNvPr>
                    <xdr:cNvPicPr>
                      <a:picLocks noChangeAspect="1" noChangeArrowheads="1"/>
                      <a:extLst>
                        <a:ext uri="{84589F7E-364E-4C9E-8A38-B11213B215E9}">
                          <a14:cameraTool cellRange="Cálculo!$T$12" spid="_x0000_s6793"/>
                        </a:ext>
                      </a:extLst>
                    </xdr:cNvPicPr>
                  </xdr:nvPicPr>
                  <xdr:blipFill>
                    <a:blip xmlns:r="http://schemas.openxmlformats.org/officeDocument/2006/relationships" r:embed="rId20"/>
                    <a:srcRect/>
                    <a:stretch>
                      <a:fillRect/>
                    </a:stretch>
                  </xdr:blipFill>
                  <xdr:spPr bwMode="auto">
                    <a:xfrm>
                      <a:off x="9944100" y="985838"/>
                      <a:ext cx="838200" cy="257175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 xmlns=""/>
            </mc:AlternateContent>
          </xdr:grpSp>
        </xdr:grpSp>
        <xdr:sp macro="" textlink="">
          <xdr:nvSpPr>
            <xdr:cNvPr id="44" name="CaixaDeTexto 43">
              <a:extLst>
                <a:ext uri="{FF2B5EF4-FFF2-40B4-BE49-F238E27FC236}">
                  <a16:creationId xmlns:a16="http://schemas.microsoft.com/office/drawing/2014/main" id="{00000000-0008-0000-0200-00002C000000}"/>
                </a:ext>
              </a:extLst>
            </xdr:cNvPr>
            <xdr:cNvSpPr txBox="1"/>
          </xdr:nvSpPr>
          <xdr:spPr>
            <a:xfrm>
              <a:off x="3634359" y="133350"/>
              <a:ext cx="3561231" cy="4334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BR" sz="2000">
                  <a:solidFill>
                    <a:srgbClr val="227093"/>
                  </a:solidFill>
                </a:rPr>
                <a:t>Dashboard Indicadores de RH</a:t>
              </a:r>
            </a:p>
          </xdr:txBody>
        </xdr:sp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00000000-0008-0000-0200-00002D000000}"/>
                </a:ext>
              </a:extLst>
            </xdr:cNvPr>
            <xdr:cNvSpPr txBox="1"/>
          </xdr:nvSpPr>
          <xdr:spPr>
            <a:xfrm>
              <a:off x="7872413" y="234950"/>
              <a:ext cx="1270028" cy="2799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BR" sz="1100"/>
                <a:t>Mês Selecionado:</a:t>
              </a:r>
            </a:p>
          </xdr:txBody>
        </xdr:sp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00000000-0008-0000-0200-00002E000000}"/>
                </a:ext>
              </a:extLst>
            </xdr:cNvPr>
            <xdr:cNvSpPr txBox="1"/>
          </xdr:nvSpPr>
          <xdr:spPr>
            <a:xfrm>
              <a:off x="304800" y="628650"/>
              <a:ext cx="10498138" cy="29700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200">
                  <a:solidFill>
                    <a:schemeClr val="bg1"/>
                  </a:solidFill>
                </a:rPr>
                <a:t>Principais Indicadores de RH</a:t>
              </a:r>
            </a:p>
          </xdr:txBody>
        </xdr:sp>
        <xdr:sp macro="" textlink="">
          <xdr:nvSpPr>
            <xdr:cNvPr id="49" name="CaixaDeTexto 48">
              <a:extLst>
                <a:ext uri="{FF2B5EF4-FFF2-40B4-BE49-F238E27FC236}">
                  <a16:creationId xmlns:a16="http://schemas.microsoft.com/office/drawing/2014/main" id="{00000000-0008-0000-0200-000031000000}"/>
                </a:ext>
              </a:extLst>
            </xdr:cNvPr>
            <xdr:cNvSpPr txBox="1"/>
          </xdr:nvSpPr>
          <xdr:spPr>
            <a:xfrm>
              <a:off x="304799" y="2235200"/>
              <a:ext cx="1980000" cy="29700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200">
                  <a:solidFill>
                    <a:schemeClr val="bg1"/>
                  </a:solidFill>
                </a:rPr>
                <a:t>Faturamento Geral</a:t>
              </a:r>
            </a:p>
          </xdr:txBody>
        </xdr:sp>
        <xdr:sp macro="" textlink="Cálculo!Q16">
          <xdr:nvSpPr>
            <xdr:cNvPr id="47" name="CaixaDeTexto 46">
              <a:extLst>
                <a:ext uri="{FF2B5EF4-FFF2-40B4-BE49-F238E27FC236}">
                  <a16:creationId xmlns:a16="http://schemas.microsoft.com/office/drawing/2014/main" id="{00000000-0008-0000-0200-00002F000000}"/>
                </a:ext>
              </a:extLst>
            </xdr:cNvPr>
            <xdr:cNvSpPr txBox="1"/>
          </xdr:nvSpPr>
          <xdr:spPr>
            <a:xfrm>
              <a:off x="314325" y="2535211"/>
              <a:ext cx="1447800" cy="365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fld id="{F9AA7C7E-D7BD-42B6-A8C3-BC1CD2F8B244}" type="TxLink">
                <a:rPr lang="en-US" sz="1600" b="0" i="0" u="none" strike="noStrike">
                  <a:solidFill>
                    <a:schemeClr val="bg2">
                      <a:lumMod val="50000"/>
                    </a:schemeClr>
                  </a:solidFill>
                  <a:latin typeface="Segoe UI"/>
                  <a:cs typeface="Segoe UI"/>
                </a:rPr>
                <a:pPr algn="l"/>
                <a:t> R$ 3.930.384 </a:t>
              </a:fld>
              <a:endParaRPr lang="pt-BR" sz="1400">
                <a:solidFill>
                  <a:schemeClr val="bg2">
                    <a:lumMod val="50000"/>
                  </a:schemeClr>
                </a:solidFill>
              </a:endParaRP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51" name="Imagem 50">
                  <a:extLst>
                    <a:ext uri="{FF2B5EF4-FFF2-40B4-BE49-F238E27FC236}">
                      <a16:creationId xmlns:a16="http://schemas.microsoft.com/office/drawing/2014/main" id="{00000000-0008-0000-0200-000033000000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Cálculo!$S$16" spid="_x0000_s6794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1417637" y="2589238"/>
                  <a:ext cx="663575" cy="254000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</a:extLst>
              </xdr:spPr>
            </xdr:pic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52" name="Imagem 51">
                  <a:extLst>
                    <a:ext uri="{FF2B5EF4-FFF2-40B4-BE49-F238E27FC236}">
                      <a16:creationId xmlns:a16="http://schemas.microsoft.com/office/drawing/2014/main" id="{00000000-0008-0000-0200-000034000000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Cálculo!$T$16" spid="_x0000_s6795"/>
                    </a:ext>
                  </a:extLst>
                </xdr:cNvPicPr>
              </xdr:nvPicPr>
              <xdr:blipFill>
                <a:blip xmlns:r="http://schemas.openxmlformats.org/officeDocument/2006/relationships" r:embed="rId22"/>
                <a:srcRect/>
                <a:stretch>
                  <a:fillRect/>
                </a:stretch>
              </xdr:blipFill>
              <xdr:spPr bwMode="auto">
                <a:xfrm>
                  <a:off x="1612900" y="2589238"/>
                  <a:ext cx="835025" cy="254000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</a:extLst>
              </xdr:spPr>
            </xdr:pic>
          </mc:Choice>
          <mc:Fallback xmlns=""/>
        </mc:AlternateContent>
        <xdr:sp macro="" textlink="Cálculo!Q17">
          <xdr:nvSpPr>
            <xdr:cNvPr id="53" name="CaixaDeTexto 52">
              <a:extLst>
                <a:ext uri="{FF2B5EF4-FFF2-40B4-BE49-F238E27FC236}">
                  <a16:creationId xmlns:a16="http://schemas.microsoft.com/office/drawing/2014/main" id="{00000000-0008-0000-0200-000035000000}"/>
                </a:ext>
              </a:extLst>
            </xdr:cNvPr>
            <xdr:cNvSpPr txBox="1"/>
          </xdr:nvSpPr>
          <xdr:spPr>
            <a:xfrm>
              <a:off x="304800" y="3511498"/>
              <a:ext cx="1447800" cy="365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 algn="l"/>
              <a:fld id="{B1E6183E-C195-43FC-95C8-31BBDEBB008B}" type="TxLink">
                <a:rPr lang="en-US" sz="1600" b="0" i="0" u="none" strike="noStrike">
                  <a:solidFill>
                    <a:schemeClr val="bg2">
                      <a:lumMod val="50000"/>
                    </a:schemeClr>
                  </a:solidFill>
                  <a:latin typeface="Segoe UI"/>
                  <a:ea typeface="+mn-ea"/>
                  <a:cs typeface="Segoe UI"/>
                </a:rPr>
                <a:pPr marL="0" indent="0" algn="l"/>
                <a:t> R$ 23.821 </a:t>
              </a:fld>
              <a:endParaRPr lang="pt-BR" sz="1600" b="0" i="0" u="none" strike="noStrike">
                <a:solidFill>
                  <a:schemeClr val="bg2">
                    <a:lumMod val="50000"/>
                  </a:schemeClr>
                </a:solidFill>
                <a:latin typeface="Segoe UI"/>
                <a:ea typeface="+mn-ea"/>
                <a:cs typeface="Segoe UI"/>
              </a:endParaRPr>
            </a:p>
          </xdr:txBody>
        </xdr:sp>
        <xdr:sp macro="" textlink="">
          <xdr:nvSpPr>
            <xdr:cNvPr id="54" name="CaixaDeTexto 53">
              <a:extLst>
                <a:ext uri="{FF2B5EF4-FFF2-40B4-BE49-F238E27FC236}">
                  <a16:creationId xmlns:a16="http://schemas.microsoft.com/office/drawing/2014/main" id="{00000000-0008-0000-0200-000036000000}"/>
                </a:ext>
              </a:extLst>
            </xdr:cNvPr>
            <xdr:cNvSpPr txBox="1"/>
          </xdr:nvSpPr>
          <xdr:spPr>
            <a:xfrm>
              <a:off x="304799" y="3213100"/>
              <a:ext cx="1980000" cy="29700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200">
                  <a:solidFill>
                    <a:schemeClr val="bg1"/>
                  </a:solidFill>
                </a:rPr>
                <a:t>Faturamento </a:t>
              </a:r>
              <a:r>
                <a:rPr lang="pt-BR" sz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per</a:t>
              </a:r>
              <a:r>
                <a:rPr lang="pt-BR" sz="1200">
                  <a:solidFill>
                    <a:schemeClr val="bg1"/>
                  </a:solidFill>
                </a:rPr>
                <a:t> Capita</a:t>
              </a: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55" name="Imagem 54">
                  <a:extLst>
                    <a:ext uri="{FF2B5EF4-FFF2-40B4-BE49-F238E27FC236}">
                      <a16:creationId xmlns:a16="http://schemas.microsoft.com/office/drawing/2014/main" id="{00000000-0008-0000-0200-000037000000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Cálculo!$S$17" spid="_x0000_s6796"/>
                    </a:ext>
                  </a:extLst>
                </xdr:cNvPicPr>
              </xdr:nvPicPr>
              <xdr:blipFill>
                <a:blip xmlns:r="http://schemas.openxmlformats.org/officeDocument/2006/relationships" r:embed="rId23"/>
                <a:srcRect/>
                <a:stretch>
                  <a:fillRect/>
                </a:stretch>
              </xdr:blipFill>
              <xdr:spPr bwMode="auto">
                <a:xfrm>
                  <a:off x="1417637" y="3565525"/>
                  <a:ext cx="663575" cy="254000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</a:extLst>
              </xdr:spPr>
            </xdr:pic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57" name="Imagem 56">
                  <a:extLst>
                    <a:ext uri="{FF2B5EF4-FFF2-40B4-BE49-F238E27FC236}">
                      <a16:creationId xmlns:a16="http://schemas.microsoft.com/office/drawing/2014/main" id="{00000000-0008-0000-0200-000039000000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Cálculo!$T$17" spid="_x0000_s6797"/>
                    </a:ext>
                  </a:extLst>
                </xdr:cNvPicPr>
              </xdr:nvPicPr>
              <xdr:blipFill>
                <a:blip xmlns:r="http://schemas.openxmlformats.org/officeDocument/2006/relationships" r:embed="rId24"/>
                <a:srcRect/>
                <a:stretch>
                  <a:fillRect/>
                </a:stretch>
              </xdr:blipFill>
              <xdr:spPr bwMode="auto">
                <a:xfrm>
                  <a:off x="1612900" y="3565525"/>
                  <a:ext cx="835025" cy="254000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</a:extLst>
              </xdr:spPr>
            </xdr:pic>
          </mc:Choice>
          <mc:Fallback xmlns=""/>
        </mc:AlternateContent>
        <xdr:sp macro="" textlink="">
          <xdr:nvSpPr>
            <xdr:cNvPr id="58" name="CaixaDeTexto 57">
              <a:extLst>
                <a:ext uri="{FF2B5EF4-FFF2-40B4-BE49-F238E27FC236}">
                  <a16:creationId xmlns:a16="http://schemas.microsoft.com/office/drawing/2014/main" id="{00000000-0008-0000-0200-00003A000000}"/>
                </a:ext>
              </a:extLst>
            </xdr:cNvPr>
            <xdr:cNvSpPr txBox="1"/>
          </xdr:nvSpPr>
          <xdr:spPr>
            <a:xfrm>
              <a:off x="2390775" y="2235200"/>
              <a:ext cx="4140000" cy="29700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200" baseline="0">
                  <a:solidFill>
                    <a:schemeClr val="bg1"/>
                  </a:solidFill>
                </a:rPr>
                <a:t>Funcionários Demitidos Admitidos</a:t>
              </a:r>
              <a:endParaRPr lang="pt-BR" sz="1200">
                <a:solidFill>
                  <a:schemeClr val="bg1"/>
                </a:solidFill>
              </a:endParaRPr>
            </a:p>
          </xdr:txBody>
        </xdr:sp>
        <xdr:sp macro="" textlink="Cálculo!Q18">
          <xdr:nvSpPr>
            <xdr:cNvPr id="59" name="CaixaDeTexto 58">
              <a:extLst>
                <a:ext uri="{FF2B5EF4-FFF2-40B4-BE49-F238E27FC236}">
                  <a16:creationId xmlns:a16="http://schemas.microsoft.com/office/drawing/2014/main" id="{00000000-0008-0000-0200-00003B000000}"/>
                </a:ext>
              </a:extLst>
            </xdr:cNvPr>
            <xdr:cNvSpPr txBox="1"/>
          </xdr:nvSpPr>
          <xdr:spPr>
            <a:xfrm>
              <a:off x="314325" y="4486275"/>
              <a:ext cx="1447800" cy="365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:fld id="{A64A6E9C-AB28-4F7E-8E51-255813468E37}" type="TxLink">
                <a:rPr lang="en-US" sz="1600" b="0" i="0" u="none" strike="noStrike">
                  <a:solidFill>
                    <a:schemeClr val="bg2">
                      <a:lumMod val="50000"/>
                    </a:schemeClr>
                  </a:solidFill>
                  <a:latin typeface="Segoe UI"/>
                  <a:ea typeface="+mn-ea"/>
                  <a:cs typeface="Segoe UI"/>
                </a:rPr>
                <a:pPr marL="0" indent="0"/>
                <a:t> R$ 746.130 </a:t>
              </a:fld>
              <a:endParaRPr lang="pt-BR" sz="1600" b="0" i="0" u="none" strike="noStrike">
                <a:solidFill>
                  <a:schemeClr val="bg2">
                    <a:lumMod val="50000"/>
                  </a:schemeClr>
                </a:solidFill>
                <a:latin typeface="Segoe UI"/>
                <a:ea typeface="+mn-ea"/>
                <a:cs typeface="Segoe UI"/>
              </a:endParaRPr>
            </a:p>
          </xdr:txBody>
        </xdr:sp>
        <xdr:sp macro="" textlink="">
          <xdr:nvSpPr>
            <xdr:cNvPr id="60" name="CaixaDeTexto 59">
              <a:extLst>
                <a:ext uri="{FF2B5EF4-FFF2-40B4-BE49-F238E27FC236}">
                  <a16:creationId xmlns:a16="http://schemas.microsoft.com/office/drawing/2014/main" id="{00000000-0008-0000-0200-00003C000000}"/>
                </a:ext>
              </a:extLst>
            </xdr:cNvPr>
            <xdr:cNvSpPr txBox="1"/>
          </xdr:nvSpPr>
          <xdr:spPr>
            <a:xfrm>
              <a:off x="304799" y="4191000"/>
              <a:ext cx="1980000" cy="29700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:r>
                <a:rPr lang="pt-BR" sz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Folha Pagamento</a:t>
              </a: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61" name="Imagem 60">
                  <a:extLst>
                    <a:ext uri="{FF2B5EF4-FFF2-40B4-BE49-F238E27FC236}">
                      <a16:creationId xmlns:a16="http://schemas.microsoft.com/office/drawing/2014/main" id="{00000000-0008-0000-0200-00003D000000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Cálculo!$S$18" spid="_x0000_s6798"/>
                    </a:ext>
                  </a:extLst>
                </xdr:cNvPicPr>
              </xdr:nvPicPr>
              <xdr:blipFill>
                <a:blip xmlns:r="http://schemas.openxmlformats.org/officeDocument/2006/relationships" r:embed="rId23"/>
                <a:srcRect/>
                <a:stretch>
                  <a:fillRect/>
                </a:stretch>
              </xdr:blipFill>
              <xdr:spPr bwMode="auto">
                <a:xfrm>
                  <a:off x="1417637" y="4540302"/>
                  <a:ext cx="663575" cy="25082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</a:extLst>
              </xdr:spPr>
            </xdr:pic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62" name="Imagem 61">
                  <a:extLst>
                    <a:ext uri="{FF2B5EF4-FFF2-40B4-BE49-F238E27FC236}">
                      <a16:creationId xmlns:a16="http://schemas.microsoft.com/office/drawing/2014/main" id="{00000000-0008-0000-0200-00003E000000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Cálculo!$T$18" spid="_x0000_s6799"/>
                    </a:ext>
                  </a:extLst>
                </xdr:cNvPicPr>
              </xdr:nvPicPr>
              <xdr:blipFill>
                <a:blip xmlns:r="http://schemas.openxmlformats.org/officeDocument/2006/relationships" r:embed="rId25"/>
                <a:srcRect/>
                <a:stretch>
                  <a:fillRect/>
                </a:stretch>
              </xdr:blipFill>
              <xdr:spPr bwMode="auto">
                <a:xfrm>
                  <a:off x="1612900" y="4540302"/>
                  <a:ext cx="835025" cy="25082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</a:extLst>
              </xdr:spPr>
            </xdr:pic>
          </mc:Choice>
          <mc:Fallback xmlns=""/>
        </mc:AlternateContent>
        <xdr:sp macro="" textlink="Cálculo!Q19">
          <xdr:nvSpPr>
            <xdr:cNvPr id="63" name="CaixaDeTexto 62">
              <a:extLst>
                <a:ext uri="{FF2B5EF4-FFF2-40B4-BE49-F238E27FC236}">
                  <a16:creationId xmlns:a16="http://schemas.microsoft.com/office/drawing/2014/main" id="{00000000-0008-0000-0200-00003F000000}"/>
                </a:ext>
              </a:extLst>
            </xdr:cNvPr>
            <xdr:cNvSpPr txBox="1"/>
          </xdr:nvSpPr>
          <xdr:spPr>
            <a:xfrm>
              <a:off x="304800" y="5461000"/>
              <a:ext cx="1447800" cy="365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:fld id="{56EE4BF7-010A-4F58-A51A-051114B7F3E6}" type="TxLink">
                <a:rPr lang="en-US" sz="1600" b="0" i="0" u="none" strike="noStrike">
                  <a:solidFill>
                    <a:schemeClr val="bg2">
                      <a:lumMod val="50000"/>
                    </a:schemeClr>
                  </a:solidFill>
                  <a:latin typeface="Segoe UI"/>
                  <a:ea typeface="+mn-ea"/>
                  <a:cs typeface="Segoe UI"/>
                </a:rPr>
                <a:pPr marL="0" indent="0"/>
                <a:t>18,98%</a:t>
              </a:fld>
              <a:endParaRPr lang="pt-BR" sz="1600" b="0" i="0" u="none" strike="noStrike">
                <a:solidFill>
                  <a:schemeClr val="bg2">
                    <a:lumMod val="50000"/>
                  </a:schemeClr>
                </a:solidFill>
                <a:latin typeface="Segoe UI"/>
                <a:ea typeface="+mn-ea"/>
                <a:cs typeface="Segoe UI"/>
              </a:endParaRPr>
            </a:p>
          </xdr:txBody>
        </xdr:sp>
        <xdr:sp macro="" textlink="">
          <xdr:nvSpPr>
            <xdr:cNvPr id="64" name="CaixaDeTexto 63">
              <a:extLst>
                <a:ext uri="{FF2B5EF4-FFF2-40B4-BE49-F238E27FC236}">
                  <a16:creationId xmlns:a16="http://schemas.microsoft.com/office/drawing/2014/main" id="{00000000-0008-0000-0200-000040000000}"/>
                </a:ext>
              </a:extLst>
            </xdr:cNvPr>
            <xdr:cNvSpPr txBox="1"/>
          </xdr:nvSpPr>
          <xdr:spPr>
            <a:xfrm>
              <a:off x="304799" y="5168900"/>
              <a:ext cx="1980000" cy="29700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200">
                  <a:solidFill>
                    <a:schemeClr val="bg1"/>
                  </a:solidFill>
                </a:rPr>
                <a:t>% sobre Folha Pagamento</a:t>
              </a: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65" name="Imagem 64">
                  <a:extLst>
                    <a:ext uri="{FF2B5EF4-FFF2-40B4-BE49-F238E27FC236}">
                      <a16:creationId xmlns:a16="http://schemas.microsoft.com/office/drawing/2014/main" id="{00000000-0008-0000-0200-000041000000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Cálculo!$S$19" spid="_x0000_s6800"/>
                    </a:ext>
                  </a:extLst>
                </xdr:cNvPicPr>
              </xdr:nvPicPr>
              <xdr:blipFill>
                <a:blip xmlns:r="http://schemas.openxmlformats.org/officeDocument/2006/relationships" r:embed="rId5"/>
                <a:srcRect/>
                <a:stretch>
                  <a:fillRect/>
                </a:stretch>
              </xdr:blipFill>
              <xdr:spPr bwMode="auto">
                <a:xfrm>
                  <a:off x="1417637" y="5515027"/>
                  <a:ext cx="663575" cy="254000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</a:extLst>
              </xdr:spPr>
            </xdr:pic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66" name="Imagem 65">
                  <a:extLst>
                    <a:ext uri="{FF2B5EF4-FFF2-40B4-BE49-F238E27FC236}">
                      <a16:creationId xmlns:a16="http://schemas.microsoft.com/office/drawing/2014/main" id="{00000000-0008-0000-0200-000042000000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Cálculo!$T$19" spid="_x0000_s6801"/>
                    </a:ext>
                  </a:extLst>
                </xdr:cNvPicPr>
              </xdr:nvPicPr>
              <xdr:blipFill>
                <a:blip xmlns:r="http://schemas.openxmlformats.org/officeDocument/2006/relationships" r:embed="rId26"/>
                <a:srcRect/>
                <a:stretch>
                  <a:fillRect/>
                </a:stretch>
              </xdr:blipFill>
              <xdr:spPr bwMode="auto">
                <a:xfrm>
                  <a:off x="1612900" y="5515027"/>
                  <a:ext cx="835025" cy="254000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</a:extLst>
              </xdr:spPr>
            </xdr:pic>
          </mc:Choice>
          <mc:Fallback xmlns=""/>
        </mc:AlternateContent>
        <xdr:sp macro="" textlink="">
          <xdr:nvSpPr>
            <xdr:cNvPr id="67" name="CaixaDeTexto 66">
              <a:extLst>
                <a:ext uri="{FF2B5EF4-FFF2-40B4-BE49-F238E27FC236}">
                  <a16:creationId xmlns:a16="http://schemas.microsoft.com/office/drawing/2014/main" id="{00000000-0008-0000-0200-000043000000}"/>
                </a:ext>
              </a:extLst>
            </xdr:cNvPr>
            <xdr:cNvSpPr txBox="1"/>
          </xdr:nvSpPr>
          <xdr:spPr>
            <a:xfrm>
              <a:off x="6613524" y="2235200"/>
              <a:ext cx="4189414" cy="29700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200" baseline="0">
                  <a:solidFill>
                    <a:schemeClr val="bg1"/>
                  </a:solidFill>
                </a:rPr>
                <a:t>Nº de Funcionários por Mês</a:t>
              </a:r>
              <a:endParaRPr lang="pt-BR" sz="1200">
                <a:solidFill>
                  <a:schemeClr val="bg1"/>
                </a:solidFill>
              </a:endParaRPr>
            </a:p>
          </xdr:txBody>
        </xdr:sp>
        <xdr:graphicFrame macro="">
          <xdr:nvGraphicFramePr>
            <xdr:cNvPr id="68" name="Gráfico 67">
              <a:extLst>
                <a:ext uri="{FF2B5EF4-FFF2-40B4-BE49-F238E27FC236}">
                  <a16:creationId xmlns:a16="http://schemas.microsoft.com/office/drawing/2014/main" id="{00000000-0008-0000-0200-000044000000}"/>
                </a:ext>
              </a:extLst>
            </xdr:cNvPr>
            <xdr:cNvGraphicFramePr>
              <a:graphicFrameLocks/>
            </xdr:cNvGraphicFramePr>
          </xdr:nvGraphicFramePr>
          <xdr:xfrm>
            <a:off x="6584950" y="2533649"/>
            <a:ext cx="4143375" cy="294466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7"/>
            </a:graphicData>
          </a:graphic>
        </xdr:graphicFrame>
        <xdr:cxnSp macro="">
          <xdr:nvCxnSpPr>
            <xdr:cNvPr id="10" name="Conector reto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CxnSpPr/>
          </xdr:nvCxnSpPr>
          <xdr:spPr>
            <a:xfrm flipH="1">
              <a:off x="2151063" y="1041400"/>
              <a:ext cx="7937" cy="976312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70" name="Conector reto 69">
              <a:extLst>
                <a:ext uri="{FF2B5EF4-FFF2-40B4-BE49-F238E27FC236}">
                  <a16:creationId xmlns:a16="http://schemas.microsoft.com/office/drawing/2014/main" id="{00000000-0008-0000-0200-000046000000}"/>
                </a:ext>
              </a:extLst>
            </xdr:cNvPr>
            <xdr:cNvCxnSpPr/>
          </xdr:nvCxnSpPr>
          <xdr:spPr>
            <a:xfrm flipH="1">
              <a:off x="4121151" y="1041400"/>
              <a:ext cx="7937" cy="976312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71" name="Conector reto 70">
              <a:extLst>
                <a:ext uri="{FF2B5EF4-FFF2-40B4-BE49-F238E27FC236}">
                  <a16:creationId xmlns:a16="http://schemas.microsoft.com/office/drawing/2014/main" id="{00000000-0008-0000-0200-000047000000}"/>
                </a:ext>
              </a:extLst>
            </xdr:cNvPr>
            <xdr:cNvCxnSpPr/>
          </xdr:nvCxnSpPr>
          <xdr:spPr>
            <a:xfrm flipH="1">
              <a:off x="6345239" y="1041400"/>
              <a:ext cx="7937" cy="976312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72" name="Conector reto 71">
              <a:extLst>
                <a:ext uri="{FF2B5EF4-FFF2-40B4-BE49-F238E27FC236}">
                  <a16:creationId xmlns:a16="http://schemas.microsoft.com/office/drawing/2014/main" id="{00000000-0008-0000-0200-000048000000}"/>
                </a:ext>
              </a:extLst>
            </xdr:cNvPr>
            <xdr:cNvCxnSpPr/>
          </xdr:nvCxnSpPr>
          <xdr:spPr>
            <a:xfrm flipH="1">
              <a:off x="8474077" y="1041400"/>
              <a:ext cx="7937" cy="976312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Personalizada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27093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egoe UI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0130CB4-B943-41CC-AFD4-65F75BF8B094}">
  <we:reference id="wa104381504" version="1.0.0.0" store="pt-BR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8D89-34BC-42E3-A000-5E9280504F12}">
  <sheetPr codeName="Planilha1"/>
  <dimension ref="C5:R20"/>
  <sheetViews>
    <sheetView showGridLines="0" topLeftCell="C1" workbookViewId="0">
      <selection activeCell="Q13" sqref="Q13"/>
    </sheetView>
  </sheetViews>
  <sheetFormatPr defaultRowHeight="19.5" customHeight="1" x14ac:dyDescent="0.3"/>
  <cols>
    <col min="1" max="3" width="9" style="1"/>
    <col min="4" max="4" width="41.25" style="1" customWidth="1"/>
    <col min="5" max="17" width="10.75" style="1" customWidth="1"/>
    <col min="18" max="18" width="10.125" style="1" customWidth="1"/>
    <col min="19" max="16384" width="9" style="1"/>
  </cols>
  <sheetData>
    <row r="5" spans="3:18" ht="19.5" customHeight="1" x14ac:dyDescent="0.3">
      <c r="C5" s="1" t="s">
        <v>22</v>
      </c>
      <c r="D5" s="1">
        <v>2018</v>
      </c>
    </row>
    <row r="7" spans="3:18" ht="19.5" customHeight="1" x14ac:dyDescent="0.3">
      <c r="D7" s="2" t="s">
        <v>26</v>
      </c>
      <c r="E7" s="3" t="s">
        <v>0</v>
      </c>
      <c r="F7" s="3" t="s">
        <v>1</v>
      </c>
      <c r="G7" s="3" t="s">
        <v>2</v>
      </c>
      <c r="H7" s="3" t="s">
        <v>3</v>
      </c>
      <c r="I7" s="3" t="s">
        <v>4</v>
      </c>
      <c r="J7" s="3" t="s">
        <v>5</v>
      </c>
      <c r="K7" s="3" t="s">
        <v>6</v>
      </c>
      <c r="L7" s="3" t="s">
        <v>7</v>
      </c>
      <c r="M7" s="3" t="s">
        <v>8</v>
      </c>
      <c r="N7" s="3" t="s">
        <v>9</v>
      </c>
      <c r="O7" s="3" t="s">
        <v>10</v>
      </c>
      <c r="P7" s="3" t="s">
        <v>11</v>
      </c>
      <c r="Q7"/>
      <c r="R7"/>
    </row>
    <row r="8" spans="3:18" ht="19.5" customHeight="1" x14ac:dyDescent="0.3">
      <c r="D8" s="4" t="s">
        <v>12</v>
      </c>
      <c r="E8" s="5">
        <v>150</v>
      </c>
      <c r="F8" s="5">
        <f>E8+E14-E16</f>
        <v>155</v>
      </c>
      <c r="G8" s="5">
        <f t="shared" ref="G8:P8" si="0">F8+F14-F16</f>
        <v>164</v>
      </c>
      <c r="H8" s="5">
        <f t="shared" si="0"/>
        <v>165</v>
      </c>
      <c r="I8" s="5">
        <f t="shared" si="0"/>
        <v>173</v>
      </c>
      <c r="J8" s="5">
        <f t="shared" si="0"/>
        <v>172</v>
      </c>
      <c r="K8" s="5">
        <f t="shared" si="0"/>
        <v>180</v>
      </c>
      <c r="L8" s="5">
        <f t="shared" si="0"/>
        <v>178</v>
      </c>
      <c r="M8" s="5">
        <f t="shared" si="0"/>
        <v>179</v>
      </c>
      <c r="N8" s="5">
        <f t="shared" si="0"/>
        <v>185</v>
      </c>
      <c r="O8" s="5">
        <f t="shared" si="0"/>
        <v>191</v>
      </c>
      <c r="P8" s="5">
        <f t="shared" si="0"/>
        <v>191</v>
      </c>
      <c r="Q8"/>
      <c r="R8"/>
    </row>
    <row r="9" spans="3:18" ht="19.5" customHeight="1" x14ac:dyDescent="0.3">
      <c r="D9" s="6" t="s">
        <v>13</v>
      </c>
      <c r="E9" s="7">
        <v>31</v>
      </c>
      <c r="F9" s="7">
        <v>28</v>
      </c>
      <c r="G9" s="7">
        <v>31</v>
      </c>
      <c r="H9" s="7">
        <v>30</v>
      </c>
      <c r="I9" s="7">
        <v>30</v>
      </c>
      <c r="J9" s="7">
        <v>30</v>
      </c>
      <c r="K9" s="7">
        <v>30</v>
      </c>
      <c r="L9" s="7">
        <v>30</v>
      </c>
      <c r="M9" s="7">
        <v>30</v>
      </c>
      <c r="N9" s="7">
        <v>30</v>
      </c>
      <c r="O9" s="7">
        <v>30</v>
      </c>
      <c r="P9" s="7">
        <v>30</v>
      </c>
      <c r="Q9"/>
      <c r="R9"/>
    </row>
    <row r="10" spans="3:18" ht="19.5" customHeight="1" x14ac:dyDescent="0.3">
      <c r="D10" s="6" t="s">
        <v>14</v>
      </c>
      <c r="E10" s="7">
        <v>6</v>
      </c>
      <c r="F10" s="7">
        <v>4</v>
      </c>
      <c r="G10" s="7">
        <v>4</v>
      </c>
      <c r="H10" s="7">
        <v>4</v>
      </c>
      <c r="I10" s="7">
        <v>4</v>
      </c>
      <c r="J10" s="7">
        <v>4</v>
      </c>
      <c r="K10" s="7">
        <v>4</v>
      </c>
      <c r="L10" s="7">
        <v>4</v>
      </c>
      <c r="M10" s="7">
        <v>4</v>
      </c>
      <c r="N10" s="7">
        <v>4</v>
      </c>
      <c r="O10" s="7">
        <v>4</v>
      </c>
      <c r="P10" s="7">
        <v>4</v>
      </c>
      <c r="Q10"/>
      <c r="R10"/>
    </row>
    <row r="11" spans="3:18" ht="19.5" customHeight="1" x14ac:dyDescent="0.3">
      <c r="D11" s="6" t="s">
        <v>28</v>
      </c>
      <c r="E11" s="7">
        <v>22</v>
      </c>
      <c r="F11" s="7">
        <v>23</v>
      </c>
      <c r="G11" s="7">
        <v>21</v>
      </c>
      <c r="H11" s="7">
        <v>22</v>
      </c>
      <c r="I11" s="7">
        <v>22</v>
      </c>
      <c r="J11" s="7">
        <v>22</v>
      </c>
      <c r="K11" s="7">
        <v>22</v>
      </c>
      <c r="L11" s="7">
        <v>22</v>
      </c>
      <c r="M11" s="7">
        <v>22</v>
      </c>
      <c r="N11" s="7">
        <v>22</v>
      </c>
      <c r="O11" s="7">
        <v>22</v>
      </c>
      <c r="P11" s="7">
        <v>22</v>
      </c>
      <c r="Q11"/>
      <c r="R11"/>
    </row>
    <row r="12" spans="3:18" ht="19.5" customHeight="1" x14ac:dyDescent="0.3">
      <c r="D12" s="6" t="s">
        <v>27</v>
      </c>
      <c r="E12" s="7">
        <f>IF(E11="","",E11*24)</f>
        <v>528</v>
      </c>
      <c r="F12" s="7">
        <f t="shared" ref="F12:P12" si="1">IF(F11="","",F11*24)</f>
        <v>552</v>
      </c>
      <c r="G12" s="7">
        <f t="shared" si="1"/>
        <v>504</v>
      </c>
      <c r="H12" s="7">
        <f t="shared" si="1"/>
        <v>528</v>
      </c>
      <c r="I12" s="7">
        <f t="shared" si="1"/>
        <v>528</v>
      </c>
      <c r="J12" s="7">
        <f t="shared" si="1"/>
        <v>528</v>
      </c>
      <c r="K12" s="7">
        <f t="shared" si="1"/>
        <v>528</v>
      </c>
      <c r="L12" s="7">
        <f t="shared" si="1"/>
        <v>528</v>
      </c>
      <c r="M12" s="7">
        <f t="shared" si="1"/>
        <v>528</v>
      </c>
      <c r="N12" s="7">
        <f t="shared" si="1"/>
        <v>528</v>
      </c>
      <c r="O12" s="7">
        <f t="shared" si="1"/>
        <v>528</v>
      </c>
      <c r="P12" s="7">
        <f t="shared" si="1"/>
        <v>528</v>
      </c>
      <c r="Q12"/>
      <c r="R12"/>
    </row>
    <row r="13" spans="3:18" ht="19.5" customHeight="1" x14ac:dyDescent="0.3">
      <c r="D13" s="12" t="s">
        <v>29</v>
      </c>
      <c r="E13" s="13">
        <f t="shared" ref="E13:P13" si="2">IF(OR(E8="",E12=""),"",E8*E12)</f>
        <v>79200</v>
      </c>
      <c r="F13" s="13">
        <f t="shared" si="2"/>
        <v>85560</v>
      </c>
      <c r="G13" s="13">
        <f t="shared" si="2"/>
        <v>82656</v>
      </c>
      <c r="H13" s="13">
        <f t="shared" si="2"/>
        <v>87120</v>
      </c>
      <c r="I13" s="13">
        <f t="shared" si="2"/>
        <v>91344</v>
      </c>
      <c r="J13" s="13">
        <f t="shared" si="2"/>
        <v>90816</v>
      </c>
      <c r="K13" s="13">
        <f t="shared" si="2"/>
        <v>95040</v>
      </c>
      <c r="L13" s="13">
        <f t="shared" si="2"/>
        <v>93984</v>
      </c>
      <c r="M13" s="13">
        <f t="shared" si="2"/>
        <v>94512</v>
      </c>
      <c r="N13" s="13">
        <f t="shared" si="2"/>
        <v>97680</v>
      </c>
      <c r="O13" s="13">
        <f t="shared" si="2"/>
        <v>100848</v>
      </c>
      <c r="P13" s="13">
        <f t="shared" si="2"/>
        <v>100848</v>
      </c>
      <c r="Q13"/>
      <c r="R13"/>
    </row>
    <row r="14" spans="3:18" ht="19.5" customHeight="1" x14ac:dyDescent="0.3">
      <c r="D14" s="6" t="s">
        <v>15</v>
      </c>
      <c r="E14" s="7">
        <v>5</v>
      </c>
      <c r="F14" s="7">
        <v>10</v>
      </c>
      <c r="G14" s="7">
        <v>5</v>
      </c>
      <c r="H14" s="7">
        <v>10</v>
      </c>
      <c r="I14" s="7">
        <v>9</v>
      </c>
      <c r="J14" s="7">
        <v>10</v>
      </c>
      <c r="K14" s="7">
        <v>8</v>
      </c>
      <c r="L14" s="7">
        <v>5</v>
      </c>
      <c r="M14" s="7">
        <v>10</v>
      </c>
      <c r="N14" s="7">
        <v>9</v>
      </c>
      <c r="O14" s="7">
        <v>5</v>
      </c>
      <c r="P14" s="7">
        <v>7</v>
      </c>
      <c r="Q14"/>
      <c r="R14"/>
    </row>
    <row r="15" spans="3:18" ht="19.5" customHeight="1" x14ac:dyDescent="0.3">
      <c r="D15" s="6" t="s">
        <v>30</v>
      </c>
      <c r="E15" s="7">
        <v>135</v>
      </c>
      <c r="F15" s="7">
        <v>160</v>
      </c>
      <c r="G15" s="7">
        <v>98</v>
      </c>
      <c r="H15" s="7">
        <v>70</v>
      </c>
      <c r="I15" s="7">
        <v>70</v>
      </c>
      <c r="J15" s="7">
        <v>70</v>
      </c>
      <c r="K15" s="7">
        <v>70</v>
      </c>
      <c r="L15" s="7">
        <v>65</v>
      </c>
      <c r="M15" s="7">
        <v>50</v>
      </c>
      <c r="N15" s="7">
        <v>50</v>
      </c>
      <c r="O15" s="7">
        <v>70</v>
      </c>
      <c r="P15" s="7">
        <v>70</v>
      </c>
      <c r="Q15"/>
      <c r="R15"/>
    </row>
    <row r="16" spans="3:18" ht="19.5" customHeight="1" x14ac:dyDescent="0.3">
      <c r="D16" s="12" t="s">
        <v>16</v>
      </c>
      <c r="E16" s="11">
        <f>IF(OR(E17="",E18="",E19=""),"",SUM(E17:E19))</f>
        <v>0</v>
      </c>
      <c r="F16" s="11">
        <f t="shared" ref="F16:P16" si="3">IF(OR(F17="",F18="",F19=""),"",SUM(F17:F19))</f>
        <v>1</v>
      </c>
      <c r="G16" s="11">
        <f t="shared" si="3"/>
        <v>4</v>
      </c>
      <c r="H16" s="11">
        <f t="shared" si="3"/>
        <v>2</v>
      </c>
      <c r="I16" s="11">
        <f t="shared" si="3"/>
        <v>10</v>
      </c>
      <c r="J16" s="11">
        <f t="shared" si="3"/>
        <v>2</v>
      </c>
      <c r="K16" s="11">
        <f>IF(OR(K17="",K18="",K19=""),"",SUM(K17:K19))</f>
        <v>10</v>
      </c>
      <c r="L16" s="11">
        <f t="shared" si="3"/>
        <v>4</v>
      </c>
      <c r="M16" s="11">
        <v>4</v>
      </c>
      <c r="N16" s="11">
        <f t="shared" si="3"/>
        <v>3</v>
      </c>
      <c r="O16" s="11">
        <f t="shared" si="3"/>
        <v>5</v>
      </c>
      <c r="P16" s="11">
        <f t="shared" si="3"/>
        <v>0</v>
      </c>
      <c r="Q16"/>
      <c r="R16"/>
    </row>
    <row r="17" spans="4:18" ht="19.5" customHeight="1" x14ac:dyDescent="0.3">
      <c r="D17" s="6" t="s">
        <v>17</v>
      </c>
      <c r="E17" s="7">
        <v>0</v>
      </c>
      <c r="F17" s="7">
        <v>1</v>
      </c>
      <c r="G17" s="7">
        <v>1</v>
      </c>
      <c r="H17" s="7">
        <v>2</v>
      </c>
      <c r="I17" s="7">
        <v>10</v>
      </c>
      <c r="J17" s="7">
        <v>2</v>
      </c>
      <c r="K17" s="7">
        <v>5</v>
      </c>
      <c r="L17" s="7">
        <v>3</v>
      </c>
      <c r="M17" s="7">
        <v>5</v>
      </c>
      <c r="N17" s="7">
        <v>0</v>
      </c>
      <c r="O17" s="7">
        <v>5</v>
      </c>
      <c r="P17" s="7">
        <v>0</v>
      </c>
      <c r="Q17"/>
      <c r="R17"/>
    </row>
    <row r="18" spans="4:18" ht="19.5" customHeight="1" x14ac:dyDescent="0.3">
      <c r="D18" s="6" t="s">
        <v>18</v>
      </c>
      <c r="E18" s="7">
        <v>0</v>
      </c>
      <c r="F18" s="7">
        <v>0</v>
      </c>
      <c r="G18" s="7">
        <v>2</v>
      </c>
      <c r="H18" s="7">
        <v>0</v>
      </c>
      <c r="I18" s="7">
        <v>0</v>
      </c>
      <c r="J18" s="7">
        <v>0</v>
      </c>
      <c r="K18" s="7">
        <v>5</v>
      </c>
      <c r="L18" s="7">
        <v>1</v>
      </c>
      <c r="M18" s="7">
        <v>2</v>
      </c>
      <c r="N18" s="7">
        <v>3</v>
      </c>
      <c r="O18" s="7">
        <v>0</v>
      </c>
      <c r="P18" s="7">
        <v>0</v>
      </c>
      <c r="Q18"/>
      <c r="R18"/>
    </row>
    <row r="19" spans="4:18" ht="19.5" customHeight="1" x14ac:dyDescent="0.3">
      <c r="D19" s="8" t="s">
        <v>19</v>
      </c>
      <c r="E19" s="9">
        <v>0</v>
      </c>
      <c r="F19" s="9">
        <v>0</v>
      </c>
      <c r="G19" s="9">
        <v>1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/>
      <c r="R19"/>
    </row>
    <row r="20" spans="4:18" ht="19.5" customHeight="1" x14ac:dyDescent="0.3">
      <c r="Q20"/>
      <c r="R2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AF50-E55C-4E91-97D1-02BD43A1ACD6}">
  <sheetPr codeName="Planilha2"/>
  <dimension ref="A3:V26"/>
  <sheetViews>
    <sheetView showGridLines="0" workbookViewId="0">
      <selection activeCell="F14" sqref="F14"/>
    </sheetView>
  </sheetViews>
  <sheetFormatPr defaultRowHeight="19.5" customHeight="1" x14ac:dyDescent="0.3"/>
  <cols>
    <col min="1" max="1" width="1.5" customWidth="1"/>
    <col min="2" max="2" width="3.25" customWidth="1"/>
    <col min="3" max="3" width="33" bestFit="1" customWidth="1"/>
    <col min="4" max="16" width="12.75" bestFit="1" customWidth="1"/>
    <col min="17" max="17" width="16.25" bestFit="1" customWidth="1"/>
    <col min="18" max="18" width="12.75" bestFit="1" customWidth="1"/>
    <col min="19" max="19" width="8.625" customWidth="1"/>
    <col min="20" max="20" width="10.875" bestFit="1" customWidth="1"/>
    <col min="21" max="21" width="9.75" bestFit="1" customWidth="1"/>
    <col min="22" max="22" width="1.875" bestFit="1" customWidth="1"/>
  </cols>
  <sheetData>
    <row r="3" spans="1:22" ht="19.5" customHeight="1" x14ac:dyDescent="0.3">
      <c r="O3" s="22" t="s">
        <v>58</v>
      </c>
    </row>
    <row r="6" spans="1:22" ht="19.5" customHeight="1" x14ac:dyDescent="0.3">
      <c r="U6" t="s">
        <v>38</v>
      </c>
      <c r="V6">
        <v>4</v>
      </c>
    </row>
    <row r="7" spans="1:22" ht="19.5" customHeight="1" x14ac:dyDescent="0.3">
      <c r="A7" s="14"/>
      <c r="B7" s="14"/>
      <c r="C7" s="15" t="s">
        <v>20</v>
      </c>
      <c r="D7" s="15" t="s">
        <v>0</v>
      </c>
      <c r="E7" s="15" t="s">
        <v>1</v>
      </c>
      <c r="F7" s="15" t="s">
        <v>2</v>
      </c>
      <c r="G7" s="15" t="s">
        <v>3</v>
      </c>
      <c r="H7" s="15" t="s">
        <v>4</v>
      </c>
      <c r="I7" s="15" t="s">
        <v>5</v>
      </c>
      <c r="J7" s="15" t="s">
        <v>6</v>
      </c>
      <c r="K7" s="15" t="s">
        <v>7</v>
      </c>
      <c r="L7" s="15" t="s">
        <v>8</v>
      </c>
      <c r="M7" s="15" t="s">
        <v>9</v>
      </c>
      <c r="N7" s="15" t="s">
        <v>10</v>
      </c>
      <c r="O7" s="15" t="s">
        <v>11</v>
      </c>
      <c r="P7" s="15" t="s">
        <v>23</v>
      </c>
      <c r="Q7" s="15" t="s">
        <v>39</v>
      </c>
      <c r="R7" s="15" t="s">
        <v>40</v>
      </c>
      <c r="S7" s="15"/>
      <c r="T7" s="10" t="s">
        <v>57</v>
      </c>
      <c r="U7" t="s">
        <v>0</v>
      </c>
    </row>
    <row r="8" spans="1:22" ht="19.5" customHeight="1" x14ac:dyDescent="0.3">
      <c r="A8" s="14"/>
      <c r="B8" s="14"/>
      <c r="C8" s="25" t="s">
        <v>31</v>
      </c>
      <c r="D8" s="17">
        <f>IFERROR(Dados!E15/Dados!E13,"")</f>
        <v>1.7045454545454545E-3</v>
      </c>
      <c r="E8" s="17">
        <f>IFERROR(Dados!F15/Dados!F13,"")</f>
        <v>1.8700327255726976E-3</v>
      </c>
      <c r="F8" s="17">
        <f>IFERROR(Dados!G15/Dados!G13,"")</f>
        <v>1.1856368563685636E-3</v>
      </c>
      <c r="G8" s="17">
        <f>IFERROR(Dados!H15/Dados!H13,"")</f>
        <v>8.0348943985307617E-4</v>
      </c>
      <c r="H8" s="17">
        <f>IFERROR(Dados!I15/Dados!I13,"")</f>
        <v>7.6633385881940796E-4</v>
      </c>
      <c r="I8" s="17">
        <f>IFERROR(Dados!J15/Dados!J13,"")</f>
        <v>7.7078928823114872E-4</v>
      </c>
      <c r="J8" s="17">
        <f>IFERROR(Dados!K15/Dados!K13,"")</f>
        <v>7.3653198653198654E-4</v>
      </c>
      <c r="K8" s="17">
        <f>IFERROR(Dados!L15/Dados!L13,"")</f>
        <v>6.9160708205652022E-4</v>
      </c>
      <c r="L8" s="17">
        <f>IFERROR(Dados!M15/Dados!M13,"")</f>
        <v>5.2903335026240051E-4</v>
      </c>
      <c r="M8" s="17">
        <f>IFERROR(Dados!N15/Dados!N13,"")</f>
        <v>5.1187551187551188E-4</v>
      </c>
      <c r="N8" s="17">
        <f>IFERROR(Dados!O15/Dados!O13,"")</f>
        <v>6.9411391400920198E-4</v>
      </c>
      <c r="O8" s="17">
        <f>IFERROR(Dados!P15/Dados!P13,"")</f>
        <v>6.9411391400920198E-4</v>
      </c>
      <c r="P8" s="18">
        <f t="shared" ref="P8:P13" si="0">_xlfn.AGGREGATE(1,7,D8:O8)</f>
        <v>9.1317528184459758E-4</v>
      </c>
      <c r="Q8" s="27">
        <f>INDEX($D8:$P8,,$V$6)</f>
        <v>8.0348943985307617E-4</v>
      </c>
      <c r="R8" s="18">
        <f>IFERROR(INDEX($D8:$P8,,$V$6-1),0)</f>
        <v>1.1856368563685636E-3</v>
      </c>
      <c r="S8" s="23">
        <f>IF(T8&gt;=0,5,6)</f>
        <v>6</v>
      </c>
      <c r="T8" s="33">
        <f>IFERROR(Q8/R8-1,0%)</f>
        <v>-0.3223140495867769</v>
      </c>
      <c r="U8" t="s">
        <v>1</v>
      </c>
    </row>
    <row r="9" spans="1:22" ht="19.5" customHeight="1" x14ac:dyDescent="0.3">
      <c r="A9" s="14"/>
      <c r="B9" s="14"/>
      <c r="C9" s="25" t="s">
        <v>59</v>
      </c>
      <c r="D9" s="17">
        <f>IFERROR(((Dados!E14+Dados!E16)/2)/Dados!E8,"")</f>
        <v>1.6666666666666666E-2</v>
      </c>
      <c r="E9" s="17">
        <f>IFERROR(((Dados!F14+Dados!F16)/2)/Dados!F8,"")</f>
        <v>3.5483870967741936E-2</v>
      </c>
      <c r="F9" s="17">
        <f>IFERROR(((Dados!G14+Dados!G16)/2)/Dados!G8,"")</f>
        <v>2.7439024390243903E-2</v>
      </c>
      <c r="G9" s="17">
        <f>IFERROR(((Dados!H14+Dados!H16)/2)/Dados!H8,"")</f>
        <v>3.6363636363636362E-2</v>
      </c>
      <c r="H9" s="17">
        <f>IFERROR(((Dados!I14+Dados!I16)/2)/Dados!I8,"")</f>
        <v>5.4913294797687862E-2</v>
      </c>
      <c r="I9" s="17">
        <f>IFERROR(((Dados!J14+Dados!J16)/2)/Dados!J8,"")</f>
        <v>3.4883720930232558E-2</v>
      </c>
      <c r="J9" s="17">
        <f>IFERROR(((Dados!K14+Dados!K16)/2)/Dados!K8,"")</f>
        <v>0.05</v>
      </c>
      <c r="K9" s="17">
        <f>IFERROR(((Dados!L14+Dados!L16)/2)/Dados!L8,"")</f>
        <v>2.5280898876404494E-2</v>
      </c>
      <c r="L9" s="17">
        <f>IFERROR(((Dados!M14+Dados!M16)/2)/Dados!M8,"")</f>
        <v>3.9106145251396648E-2</v>
      </c>
      <c r="M9" s="17">
        <f>IFERROR(((Dados!N14+Dados!N16)/2)/Dados!N8,"")</f>
        <v>3.2432432432432434E-2</v>
      </c>
      <c r="N9" s="17">
        <f>IFERROR(((Dados!O14+Dados!O16)/2)/Dados!O8,"")</f>
        <v>2.6178010471204188E-2</v>
      </c>
      <c r="O9" s="17">
        <f>IFERROR(((Dados!P14+Dados!P16)/2)/Dados!P8,"")</f>
        <v>1.832460732984293E-2</v>
      </c>
      <c r="P9" s="18">
        <f t="shared" si="0"/>
        <v>3.3089359039790836E-2</v>
      </c>
      <c r="Q9" s="27">
        <f t="shared" ref="Q9:Q19" si="1">INDEX(D9:P9,,$V$6)</f>
        <v>3.6363636363636362E-2</v>
      </c>
      <c r="R9" s="18">
        <f t="shared" ref="R9:R19" si="2">IFERROR(INDEX($D9:$P9,,$V$6-1),0)</f>
        <v>2.7439024390243903E-2</v>
      </c>
      <c r="S9" s="23">
        <f t="shared" ref="S9:S12" si="3">IF(T9&gt;=0,5,6)</f>
        <v>5</v>
      </c>
      <c r="T9" s="33">
        <f>IFERROR(Q9/R9-1,0%)</f>
        <v>0.32525252525252513</v>
      </c>
      <c r="U9" t="s">
        <v>2</v>
      </c>
    </row>
    <row r="10" spans="1:22" ht="19.5" customHeight="1" x14ac:dyDescent="0.3">
      <c r="A10" s="14"/>
      <c r="B10" s="14"/>
      <c r="C10" s="25" t="s">
        <v>36</v>
      </c>
      <c r="D10" s="17">
        <f>IFERROR(Dados!E16/Dados!E8,"")</f>
        <v>0</v>
      </c>
      <c r="E10" s="17">
        <f>IFERROR(Dados!F16/Dados!F8,"")</f>
        <v>6.4516129032258064E-3</v>
      </c>
      <c r="F10" s="17">
        <f>IFERROR(Dados!G16/Dados!G8,"")</f>
        <v>2.4390243902439025E-2</v>
      </c>
      <c r="G10" s="17">
        <f>IFERROR(Dados!H16/Dados!H8,"")</f>
        <v>1.2121212121212121E-2</v>
      </c>
      <c r="H10" s="17">
        <f>IFERROR(Dados!I16/Dados!I8,"")</f>
        <v>5.7803468208092484E-2</v>
      </c>
      <c r="I10" s="17">
        <f>IFERROR(Dados!J16/Dados!J8,"")</f>
        <v>1.1627906976744186E-2</v>
      </c>
      <c r="J10" s="17">
        <f>IFERROR(Dados!K16/Dados!K8,"")</f>
        <v>5.5555555555555552E-2</v>
      </c>
      <c r="K10" s="17">
        <f>IFERROR(Dados!L16/Dados!L8,"")</f>
        <v>2.247191011235955E-2</v>
      </c>
      <c r="L10" s="17">
        <f>IFERROR(Dados!M16/Dados!M8,"")</f>
        <v>2.23463687150838E-2</v>
      </c>
      <c r="M10" s="17">
        <f>IFERROR(Dados!N16/Dados!N8,"")</f>
        <v>1.6216216216216217E-2</v>
      </c>
      <c r="N10" s="17">
        <f>IFERROR(Dados!O16/Dados!O8,"")</f>
        <v>2.6178010471204188E-2</v>
      </c>
      <c r="O10" s="17">
        <f>IFERROR(Dados!P16/Dados!P8,"")</f>
        <v>0</v>
      </c>
      <c r="P10" s="18">
        <f t="shared" si="0"/>
        <v>2.1263542098511074E-2</v>
      </c>
      <c r="Q10" s="27">
        <f t="shared" si="1"/>
        <v>1.2121212121212121E-2</v>
      </c>
      <c r="R10" s="18">
        <f t="shared" si="2"/>
        <v>2.4390243902439025E-2</v>
      </c>
      <c r="S10" s="23">
        <f t="shared" si="3"/>
        <v>6</v>
      </c>
      <c r="T10" s="33">
        <f t="shared" ref="T10:T19" si="4">IFERROR(Q10/R10-1,0%)</f>
        <v>-0.50303030303030305</v>
      </c>
      <c r="U10" t="s">
        <v>3</v>
      </c>
    </row>
    <row r="11" spans="1:22" ht="19.5" customHeight="1" x14ac:dyDescent="0.3">
      <c r="A11" s="14"/>
      <c r="B11" s="14"/>
      <c r="C11" s="25" t="s">
        <v>24</v>
      </c>
      <c r="D11" s="17">
        <f>IFERROR(Dados!E17/Dados!E8,"")</f>
        <v>0</v>
      </c>
      <c r="E11" s="17">
        <f>IFERROR(Dados!F17/Dados!F8,"")</f>
        <v>6.4516129032258064E-3</v>
      </c>
      <c r="F11" s="17">
        <f>IFERROR(Dados!G17/Dados!G8,"")</f>
        <v>6.0975609756097563E-3</v>
      </c>
      <c r="G11" s="17">
        <f>IFERROR(Dados!H17/Dados!H8,"")</f>
        <v>1.2121212121212121E-2</v>
      </c>
      <c r="H11" s="17">
        <f>IFERROR(Dados!I17/Dados!I8,"")</f>
        <v>5.7803468208092484E-2</v>
      </c>
      <c r="I11" s="17">
        <f>IFERROR(Dados!J17/Dados!J8,"")</f>
        <v>1.1627906976744186E-2</v>
      </c>
      <c r="J11" s="17">
        <f>IFERROR(Dados!K17/Dados!K8,"")</f>
        <v>2.7777777777777776E-2</v>
      </c>
      <c r="K11" s="17">
        <f>IFERROR(Dados!L17/Dados!L8,"")</f>
        <v>1.6853932584269662E-2</v>
      </c>
      <c r="L11" s="17">
        <f>IFERROR(Dados!M17/Dados!M8,"")</f>
        <v>2.7932960893854747E-2</v>
      </c>
      <c r="M11" s="17">
        <f>IFERROR(Dados!N17/Dados!N8,"")</f>
        <v>0</v>
      </c>
      <c r="N11" s="17">
        <f>IFERROR(Dados!O17/Dados!O8,"")</f>
        <v>2.6178010471204188E-2</v>
      </c>
      <c r="O11" s="17">
        <f>IFERROR(Dados!P17/Dados!P8,"")</f>
        <v>0</v>
      </c>
      <c r="P11" s="18">
        <f t="shared" si="0"/>
        <v>1.6070370242665895E-2</v>
      </c>
      <c r="Q11" s="27">
        <f t="shared" si="1"/>
        <v>1.2121212121212121E-2</v>
      </c>
      <c r="R11" s="18">
        <f t="shared" si="2"/>
        <v>6.0975609756097563E-3</v>
      </c>
      <c r="S11" s="23">
        <f t="shared" si="3"/>
        <v>5</v>
      </c>
      <c r="T11" s="33">
        <f t="shared" si="4"/>
        <v>0.9878787878787878</v>
      </c>
      <c r="U11" t="s">
        <v>4</v>
      </c>
    </row>
    <row r="12" spans="1:22" ht="19.5" customHeight="1" x14ac:dyDescent="0.3">
      <c r="A12" s="14"/>
      <c r="B12" s="14"/>
      <c r="C12" s="25" t="s">
        <v>25</v>
      </c>
      <c r="D12" s="17">
        <f>IFERROR(Dados!E18/Dados!E8,"")</f>
        <v>0</v>
      </c>
      <c r="E12" s="17">
        <f>IFERROR(Dados!F18/Dados!F8,"")</f>
        <v>0</v>
      </c>
      <c r="F12" s="17">
        <f>IFERROR(Dados!G18/Dados!G8,"")</f>
        <v>1.2195121951219513E-2</v>
      </c>
      <c r="G12" s="17">
        <f>IFERROR(Dados!H18/Dados!H8,"")</f>
        <v>0</v>
      </c>
      <c r="H12" s="17">
        <f>IFERROR(Dados!I18/Dados!I8,"")</f>
        <v>0</v>
      </c>
      <c r="I12" s="17">
        <f>IFERROR(Dados!J18/Dados!J8,"")</f>
        <v>0</v>
      </c>
      <c r="J12" s="17">
        <f>IFERROR(Dados!K18/Dados!K8,"")</f>
        <v>2.7777777777777776E-2</v>
      </c>
      <c r="K12" s="17">
        <f>IFERROR(Dados!L18/Dados!L8,"")</f>
        <v>5.6179775280898875E-3</v>
      </c>
      <c r="L12" s="17">
        <f>IFERROR(Dados!M18/Dados!M8,"")</f>
        <v>1.11731843575419E-2</v>
      </c>
      <c r="M12" s="17">
        <f>IFERROR(Dados!N18/Dados!N8,"")</f>
        <v>1.6216216216216217E-2</v>
      </c>
      <c r="N12" s="17">
        <f>IFERROR(Dados!O18/Dados!O8,"")</f>
        <v>0</v>
      </c>
      <c r="O12" s="17">
        <f>IFERROR(Dados!P18/Dados!P8,"")</f>
        <v>0</v>
      </c>
      <c r="P12" s="18">
        <f t="shared" si="0"/>
        <v>6.0816898192371073E-3</v>
      </c>
      <c r="Q12" s="27">
        <f t="shared" si="1"/>
        <v>0</v>
      </c>
      <c r="R12" s="18">
        <f t="shared" si="2"/>
        <v>1.2195121951219513E-2</v>
      </c>
      <c r="S12" s="23">
        <f t="shared" si="3"/>
        <v>6</v>
      </c>
      <c r="T12" s="33">
        <f t="shared" si="4"/>
        <v>-1</v>
      </c>
      <c r="U12" t="s">
        <v>5</v>
      </c>
    </row>
    <row r="13" spans="1:22" ht="19.5" customHeight="1" x14ac:dyDescent="0.3">
      <c r="A13" s="14"/>
      <c r="B13" s="14"/>
      <c r="C13" s="25" t="s">
        <v>32</v>
      </c>
      <c r="D13" s="16">
        <f>IF(Dados!E8="",NA(),Dados!E8)</f>
        <v>150</v>
      </c>
      <c r="E13" s="16">
        <f>IF(Dados!F8="",NA(),Dados!F8)</f>
        <v>155</v>
      </c>
      <c r="F13" s="16">
        <f>IF(Dados!G8="",NA(),Dados!G8)</f>
        <v>164</v>
      </c>
      <c r="G13" s="16">
        <f>IF(Dados!H8="",NA(),Dados!H8)</f>
        <v>165</v>
      </c>
      <c r="H13" s="16">
        <f>IF(Dados!I8="",NA(),Dados!I8)</f>
        <v>173</v>
      </c>
      <c r="I13" s="16">
        <f>IF(Dados!J8="",NA(),Dados!J8)</f>
        <v>172</v>
      </c>
      <c r="J13" s="16">
        <f>IF(Dados!K8="",NA(),Dados!K8)</f>
        <v>180</v>
      </c>
      <c r="K13" s="16">
        <f>IF(Dados!L8="",NA(),Dados!L8)</f>
        <v>178</v>
      </c>
      <c r="L13" s="16">
        <f>IF(Dados!M8="",NA(),Dados!M8)</f>
        <v>179</v>
      </c>
      <c r="M13" s="16">
        <f>IF(Dados!N8="",NA(),Dados!N8)</f>
        <v>185</v>
      </c>
      <c r="N13" s="16">
        <f>IF(Dados!O8="",NA(),Dados!O8)</f>
        <v>191</v>
      </c>
      <c r="O13" s="16">
        <f>IF(Dados!P8="",NA(),Dados!P8)</f>
        <v>191</v>
      </c>
      <c r="P13" s="19">
        <f t="shared" si="0"/>
        <v>173.58333333333334</v>
      </c>
      <c r="Q13" s="28">
        <f t="shared" si="1"/>
        <v>165</v>
      </c>
      <c r="R13" s="19">
        <f t="shared" si="2"/>
        <v>164</v>
      </c>
      <c r="S13" s="24"/>
      <c r="T13" s="33">
        <f t="shared" si="4"/>
        <v>6.0975609756097615E-3</v>
      </c>
      <c r="U13" t="s">
        <v>7</v>
      </c>
    </row>
    <row r="14" spans="1:22" ht="19.5" customHeight="1" x14ac:dyDescent="0.3">
      <c r="A14" s="14"/>
      <c r="B14" s="14"/>
      <c r="C14" s="25" t="s">
        <v>33</v>
      </c>
      <c r="D14" s="14">
        <f>IF(Dados!E14="","",Dados!E14)</f>
        <v>5</v>
      </c>
      <c r="E14" s="14">
        <f>IF(Dados!F14="","",Dados!F14)</f>
        <v>10</v>
      </c>
      <c r="F14" s="14">
        <f>IF(Dados!G14="","",Dados!G14)</f>
        <v>5</v>
      </c>
      <c r="G14" s="14">
        <f>IF(Dados!H14="","",Dados!H14)</f>
        <v>10</v>
      </c>
      <c r="H14" s="14">
        <f>IF(Dados!I14="","",Dados!I14)</f>
        <v>9</v>
      </c>
      <c r="I14" s="14">
        <f>IF(Dados!J14="","",Dados!J14)</f>
        <v>10</v>
      </c>
      <c r="J14" s="14">
        <f>IF(Dados!K14="","",Dados!K14)</f>
        <v>8</v>
      </c>
      <c r="K14" s="14">
        <f>IF(Dados!L14="","",Dados!L14)</f>
        <v>5</v>
      </c>
      <c r="L14" s="14">
        <f>IF(Dados!M14="","",Dados!M14)</f>
        <v>10</v>
      </c>
      <c r="M14" s="14">
        <f>IF(Dados!N14="","",Dados!N14)</f>
        <v>9</v>
      </c>
      <c r="N14" s="14">
        <f>IF(Dados!O14="","",Dados!O14)</f>
        <v>5</v>
      </c>
      <c r="O14" s="14">
        <f>IF(Dados!P14="","",Dados!P14)</f>
        <v>7</v>
      </c>
      <c r="P14" s="19">
        <f t="shared" ref="P14:P19" si="5">_xlfn.AGGREGATE(1,7,D14:O14)</f>
        <v>7.75</v>
      </c>
      <c r="Q14" s="28">
        <f t="shared" si="1"/>
        <v>10</v>
      </c>
      <c r="R14" s="19">
        <f t="shared" si="2"/>
        <v>5</v>
      </c>
      <c r="S14" s="24"/>
      <c r="T14" s="33">
        <f t="shared" si="4"/>
        <v>1</v>
      </c>
      <c r="U14" t="s">
        <v>8</v>
      </c>
    </row>
    <row r="15" spans="1:22" ht="19.5" customHeight="1" x14ac:dyDescent="0.3">
      <c r="A15" s="14"/>
      <c r="B15" s="14"/>
      <c r="C15" s="25" t="s">
        <v>34</v>
      </c>
      <c r="D15" s="14">
        <f>IF(Dados!E16="","",Dados!E16)</f>
        <v>0</v>
      </c>
      <c r="E15" s="14">
        <f>IF(Dados!F16="","",Dados!F16)</f>
        <v>1</v>
      </c>
      <c r="F15" s="14">
        <f>IF(Dados!G16="","",Dados!G16)</f>
        <v>4</v>
      </c>
      <c r="G15" s="14">
        <f>IF(Dados!H16="","",Dados!H16)</f>
        <v>2</v>
      </c>
      <c r="H15" s="14">
        <f>IF(Dados!I16="","",Dados!I16)</f>
        <v>10</v>
      </c>
      <c r="I15" s="14">
        <f>IF(Dados!J16="","",Dados!J16)</f>
        <v>2</v>
      </c>
      <c r="J15" s="14">
        <f>IF(Dados!K16="","",Dados!K16)</f>
        <v>10</v>
      </c>
      <c r="K15" s="14">
        <f>IF(Dados!L16="","",Dados!L16)</f>
        <v>4</v>
      </c>
      <c r="L15" s="14">
        <f>IF(Dados!M16="","",Dados!M16)</f>
        <v>4</v>
      </c>
      <c r="M15" s="14">
        <f>IF(Dados!N16="","",Dados!N16)</f>
        <v>3</v>
      </c>
      <c r="N15" s="14">
        <f>IF(Dados!O16="","",Dados!O16)</f>
        <v>5</v>
      </c>
      <c r="O15" s="14">
        <f>IF(Dados!P16="","",Dados!P16)</f>
        <v>0</v>
      </c>
      <c r="P15" s="19">
        <f t="shared" si="5"/>
        <v>3.75</v>
      </c>
      <c r="Q15" s="28">
        <f t="shared" si="1"/>
        <v>2</v>
      </c>
      <c r="R15" s="19">
        <f t="shared" si="2"/>
        <v>4</v>
      </c>
      <c r="S15" s="24"/>
      <c r="T15" s="33">
        <f t="shared" si="4"/>
        <v>-0.5</v>
      </c>
      <c r="U15" t="s">
        <v>9</v>
      </c>
    </row>
    <row r="16" spans="1:22" ht="19.5" customHeight="1" x14ac:dyDescent="0.3">
      <c r="A16" s="14"/>
      <c r="B16" s="14"/>
      <c r="C16" s="25" t="s">
        <v>35</v>
      </c>
      <c r="D16" s="20">
        <v>4795170</v>
      </c>
      <c r="E16" s="20">
        <v>5219671</v>
      </c>
      <c r="F16" s="20">
        <v>5038900</v>
      </c>
      <c r="G16" s="20">
        <v>3930384</v>
      </c>
      <c r="H16" s="20">
        <v>4388083</v>
      </c>
      <c r="I16" s="20">
        <v>4520180</v>
      </c>
      <c r="J16" s="20">
        <v>4193243</v>
      </c>
      <c r="K16" s="20">
        <v>4418555</v>
      </c>
      <c r="L16" s="20">
        <v>545567</v>
      </c>
      <c r="M16" s="20">
        <v>4211559</v>
      </c>
      <c r="N16" s="20">
        <v>4485234</v>
      </c>
      <c r="O16" s="20">
        <v>1758303</v>
      </c>
      <c r="P16" s="21">
        <f t="shared" si="5"/>
        <v>3958737.4166666665</v>
      </c>
      <c r="Q16" s="29">
        <f t="shared" si="1"/>
        <v>3930384</v>
      </c>
      <c r="R16" s="21">
        <f t="shared" si="2"/>
        <v>5038900</v>
      </c>
      <c r="S16" s="23">
        <f>IF(T12&gt;=0,5,6)</f>
        <v>6</v>
      </c>
      <c r="T16" s="33">
        <f t="shared" si="4"/>
        <v>-0.21999166484748656</v>
      </c>
      <c r="U16" t="s">
        <v>10</v>
      </c>
    </row>
    <row r="17" spans="1:21" ht="19.5" customHeight="1" x14ac:dyDescent="0.3">
      <c r="A17" s="14"/>
      <c r="B17" s="14"/>
      <c r="C17" s="25" t="s">
        <v>37</v>
      </c>
      <c r="D17" s="20">
        <f>IFERROR(D16/D13,"")</f>
        <v>31967.8</v>
      </c>
      <c r="E17" s="20">
        <f t="shared" ref="E17:O17" si="6">IFERROR(E16/E13,"")</f>
        <v>33675.29677419355</v>
      </c>
      <c r="F17" s="20">
        <f t="shared" si="6"/>
        <v>30725</v>
      </c>
      <c r="G17" s="20">
        <f t="shared" si="6"/>
        <v>23820.50909090909</v>
      </c>
      <c r="H17" s="20">
        <f t="shared" si="6"/>
        <v>25364.641618497109</v>
      </c>
      <c r="I17" s="20">
        <f t="shared" si="6"/>
        <v>26280.116279069767</v>
      </c>
      <c r="J17" s="20">
        <f t="shared" si="6"/>
        <v>23295.794444444444</v>
      </c>
      <c r="K17" s="20">
        <f t="shared" si="6"/>
        <v>24823.342696629214</v>
      </c>
      <c r="L17" s="20">
        <f t="shared" si="6"/>
        <v>3047.8603351955308</v>
      </c>
      <c r="M17" s="20">
        <f t="shared" si="6"/>
        <v>22765.183783783785</v>
      </c>
      <c r="N17" s="20">
        <f t="shared" si="6"/>
        <v>23482.900523560209</v>
      </c>
      <c r="O17" s="20">
        <f t="shared" si="6"/>
        <v>9205.7748691099478</v>
      </c>
      <c r="P17" s="21">
        <f t="shared" si="5"/>
        <v>23204.518367949389</v>
      </c>
      <c r="Q17" s="29">
        <f t="shared" si="1"/>
        <v>23820.50909090909</v>
      </c>
      <c r="R17" s="21">
        <f t="shared" si="2"/>
        <v>30725</v>
      </c>
      <c r="S17" s="23">
        <f t="shared" ref="S17" si="7">IF(T13&gt;=0,5,6)</f>
        <v>5</v>
      </c>
      <c r="T17" s="33">
        <f t="shared" si="4"/>
        <v>-0.22471898809083513</v>
      </c>
      <c r="U17" t="s">
        <v>11</v>
      </c>
    </row>
    <row r="18" spans="1:21" ht="19.5" customHeight="1" x14ac:dyDescent="0.3">
      <c r="A18" s="14"/>
      <c r="B18" s="14"/>
      <c r="C18" s="26" t="s">
        <v>41</v>
      </c>
      <c r="D18" s="20">
        <v>658350</v>
      </c>
      <c r="E18" s="20">
        <v>689073</v>
      </c>
      <c r="F18" s="20">
        <v>702240</v>
      </c>
      <c r="G18" s="20">
        <v>746130</v>
      </c>
      <c r="H18" s="20">
        <v>745987</v>
      </c>
      <c r="I18" s="20">
        <v>735456</v>
      </c>
      <c r="J18" s="20">
        <v>856123</v>
      </c>
      <c r="K18" s="20">
        <v>710456</v>
      </c>
      <c r="L18" s="20">
        <v>765981</v>
      </c>
      <c r="M18" s="20">
        <v>658987</v>
      </c>
      <c r="N18" s="20">
        <v>654789</v>
      </c>
      <c r="O18" s="20">
        <v>725653</v>
      </c>
      <c r="P18" s="20">
        <f t="shared" si="5"/>
        <v>720768.75</v>
      </c>
      <c r="Q18" s="29">
        <f t="shared" si="1"/>
        <v>746130</v>
      </c>
      <c r="R18" s="21">
        <f t="shared" si="2"/>
        <v>702240</v>
      </c>
      <c r="S18" s="23">
        <f>IF(T14&gt;0,5,6)</f>
        <v>5</v>
      </c>
      <c r="T18" s="33">
        <f t="shared" si="4"/>
        <v>6.25E-2</v>
      </c>
      <c r="U18" t="s">
        <v>21</v>
      </c>
    </row>
    <row r="19" spans="1:21" ht="19.5" customHeight="1" x14ac:dyDescent="0.3">
      <c r="C19" s="26" t="s">
        <v>60</v>
      </c>
      <c r="D19" s="30">
        <f>D18/D16</f>
        <v>0.1372944024925081</v>
      </c>
      <c r="E19" s="30">
        <f t="shared" ref="E19:O19" si="8">E18/E16</f>
        <v>0.13201464230216808</v>
      </c>
      <c r="F19" s="30">
        <f t="shared" si="8"/>
        <v>0.139363750024807</v>
      </c>
      <c r="G19" s="30">
        <f t="shared" si="8"/>
        <v>0.18983641293064493</v>
      </c>
      <c r="H19" s="30">
        <f t="shared" si="8"/>
        <v>0.17000293750141007</v>
      </c>
      <c r="I19" s="30">
        <f t="shared" si="8"/>
        <v>0.16270502502112746</v>
      </c>
      <c r="J19" s="30">
        <f t="shared" si="8"/>
        <v>0.20416727578153709</v>
      </c>
      <c r="K19" s="30">
        <f t="shared" si="8"/>
        <v>0.16078921728936271</v>
      </c>
      <c r="L19" s="30">
        <f t="shared" si="8"/>
        <v>1.4040090401362253</v>
      </c>
      <c r="M19" s="30">
        <f t="shared" si="8"/>
        <v>0.15647103602252752</v>
      </c>
      <c r="N19" s="30">
        <f t="shared" si="8"/>
        <v>0.14598770097613636</v>
      </c>
      <c r="O19" s="30">
        <f t="shared" si="8"/>
        <v>0.41270076886634444</v>
      </c>
      <c r="P19" s="30">
        <f t="shared" si="5"/>
        <v>0.28461185077873324</v>
      </c>
      <c r="Q19" s="31">
        <f t="shared" si="1"/>
        <v>0.18983641293064493</v>
      </c>
      <c r="R19" s="31">
        <f t="shared" si="2"/>
        <v>0.139363750024807</v>
      </c>
      <c r="S19" s="23">
        <f>IF(T15&gt;0,5,6)</f>
        <v>6</v>
      </c>
      <c r="T19" s="33">
        <f t="shared" si="4"/>
        <v>0.36216493095839986</v>
      </c>
    </row>
    <row r="20" spans="1:21" ht="19.5" customHeight="1" x14ac:dyDescent="0.3">
      <c r="S20" s="22"/>
    </row>
    <row r="23" spans="1:21" ht="19.5" customHeight="1" x14ac:dyDescent="0.3">
      <c r="C23" t="s">
        <v>42</v>
      </c>
    </row>
    <row r="24" spans="1:21" ht="19.5" customHeight="1" x14ac:dyDescent="0.3">
      <c r="D24" s="10" t="s">
        <v>45</v>
      </c>
      <c r="E24" s="10" t="s">
        <v>46</v>
      </c>
      <c r="F24" s="10" t="s">
        <v>47</v>
      </c>
      <c r="G24" s="10" t="s">
        <v>48</v>
      </c>
      <c r="H24" s="10" t="s">
        <v>49</v>
      </c>
      <c r="I24" s="10" t="s">
        <v>50</v>
      </c>
      <c r="J24" s="10" t="s">
        <v>51</v>
      </c>
      <c r="K24" s="10" t="s">
        <v>52</v>
      </c>
      <c r="L24" s="10" t="s">
        <v>53</v>
      </c>
      <c r="M24" s="10" t="s">
        <v>54</v>
      </c>
      <c r="N24" s="10" t="s">
        <v>55</v>
      </c>
      <c r="O24" s="10" t="s">
        <v>56</v>
      </c>
      <c r="P24" s="10" t="s">
        <v>23</v>
      </c>
    </row>
    <row r="25" spans="1:21" ht="19.5" customHeight="1" x14ac:dyDescent="0.3">
      <c r="C25" t="s">
        <v>43</v>
      </c>
      <c r="D25">
        <f>IF(D14="",NA(),D14)</f>
        <v>5</v>
      </c>
      <c r="E25">
        <f t="shared" ref="E25:O25" si="9">IF(E14="",NA(),E14)</f>
        <v>10</v>
      </c>
      <c r="F25">
        <f t="shared" si="9"/>
        <v>5</v>
      </c>
      <c r="G25">
        <f t="shared" si="9"/>
        <v>10</v>
      </c>
      <c r="H25">
        <f t="shared" si="9"/>
        <v>9</v>
      </c>
      <c r="I25">
        <f t="shared" si="9"/>
        <v>10</v>
      </c>
      <c r="J25">
        <f t="shared" si="9"/>
        <v>8</v>
      </c>
      <c r="K25">
        <f t="shared" si="9"/>
        <v>5</v>
      </c>
      <c r="L25">
        <f t="shared" si="9"/>
        <v>10</v>
      </c>
      <c r="M25">
        <f t="shared" si="9"/>
        <v>9</v>
      </c>
      <c r="N25">
        <f t="shared" si="9"/>
        <v>5</v>
      </c>
      <c r="O25">
        <f t="shared" si="9"/>
        <v>7</v>
      </c>
      <c r="P25">
        <f t="shared" ref="P25" si="10">P14</f>
        <v>7.75</v>
      </c>
    </row>
    <row r="26" spans="1:21" ht="19.5" customHeight="1" x14ac:dyDescent="0.3">
      <c r="C26" t="s">
        <v>44</v>
      </c>
      <c r="D26">
        <f>IFERROR(-D15,NA())</f>
        <v>0</v>
      </c>
      <c r="E26">
        <f t="shared" ref="E26:O26" si="11">IFERROR(-E15,NA())</f>
        <v>-1</v>
      </c>
      <c r="F26">
        <f t="shared" si="11"/>
        <v>-4</v>
      </c>
      <c r="G26">
        <f t="shared" si="11"/>
        <v>-2</v>
      </c>
      <c r="H26">
        <f t="shared" si="11"/>
        <v>-10</v>
      </c>
      <c r="I26">
        <f t="shared" si="11"/>
        <v>-2</v>
      </c>
      <c r="J26">
        <f t="shared" si="11"/>
        <v>-10</v>
      </c>
      <c r="K26">
        <f t="shared" si="11"/>
        <v>-4</v>
      </c>
      <c r="L26">
        <f t="shared" si="11"/>
        <v>-4</v>
      </c>
      <c r="M26">
        <f t="shared" si="11"/>
        <v>-3</v>
      </c>
      <c r="N26">
        <f t="shared" si="11"/>
        <v>-5</v>
      </c>
      <c r="O26">
        <f t="shared" si="11"/>
        <v>0</v>
      </c>
      <c r="P26">
        <f>-P15</f>
        <v>-3.75</v>
      </c>
    </row>
  </sheetData>
  <conditionalFormatting sqref="S8:S12">
    <cfRule type="cellIs" dxfId="5" priority="6" operator="equal">
      <formula>5</formula>
    </cfRule>
    <cfRule type="cellIs" dxfId="4" priority="5" operator="equal">
      <formula>6</formula>
    </cfRule>
  </conditionalFormatting>
  <conditionalFormatting sqref="S16:S18">
    <cfRule type="cellIs" dxfId="3" priority="3" operator="equal">
      <formula>5</formula>
    </cfRule>
    <cfRule type="cellIs" dxfId="2" priority="4" operator="equal">
      <formula>6</formula>
    </cfRule>
  </conditionalFormatting>
  <conditionalFormatting sqref="S19">
    <cfRule type="cellIs" dxfId="1" priority="1" operator="equal">
      <formula>6</formula>
    </cfRule>
    <cfRule type="cellIs" dxfId="0" priority="2" operator="equal">
      <formula>5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D4EEB-1967-4683-B014-94CCD426441C}">
  <sheetPr codeName="Planilha3"/>
  <dimension ref="A1"/>
  <sheetViews>
    <sheetView showGridLines="0" showRowColHeaders="0" tabSelected="1" topLeftCell="C1" zoomScale="130" zoomScaleNormal="130" workbookViewId="0">
      <selection activeCell="U10" sqref="U10"/>
    </sheetView>
  </sheetViews>
  <sheetFormatPr defaultRowHeight="16.5" x14ac:dyDescent="0.3"/>
  <cols>
    <col min="1" max="3" width="9" style="32"/>
    <col min="4" max="4" width="8.125" style="32" customWidth="1"/>
    <col min="5" max="16384" width="9" style="32"/>
  </cols>
  <sheetData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 altText="Selecione o Mês Desejado">
                <anchor moveWithCells="1">
                  <from>
                    <xdr:col>15</xdr:col>
                    <xdr:colOff>647700</xdr:colOff>
                    <xdr:row>0</xdr:row>
                    <xdr:rowOff>161925</xdr:rowOff>
                  </from>
                  <to>
                    <xdr:col>18</xdr:col>
                    <xdr:colOff>209550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Dados</vt:lpstr>
      <vt:lpstr>Cálculo</vt:lpstr>
      <vt:lpstr>Dashboard</vt:lpstr>
      <vt:lpstr>lsMeses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 Viergutz</dc:creator>
  <cp:lastModifiedBy>Gerson Viergutz</cp:lastModifiedBy>
  <dcterms:created xsi:type="dcterms:W3CDTF">2018-05-28T23:59:16Z</dcterms:created>
  <dcterms:modified xsi:type="dcterms:W3CDTF">2021-02-02T01:30:44Z</dcterms:modified>
</cp:coreProperties>
</file>